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6.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7.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8.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W:\030_統計・調査\00_毎年恒例調査（政府統計）\99_ファクトブック（学校基本調査を基に作成する）\2025年度\04_公表\"/>
    </mc:Choice>
  </mc:AlternateContent>
  <xr:revisionPtr revIDLastSave="0" documentId="13_ncr:1_{5549A46C-05C1-43FC-BF27-154E54C2ACA6}" xr6:coauthVersionLast="47" xr6:coauthVersionMax="47" xr10:uidLastSave="{00000000-0000-0000-0000-000000000000}"/>
  <bookViews>
    <workbookView xWindow="-120" yWindow="-120" windowWidth="29040" windowHeight="15720" tabRatio="554" xr2:uid="{DE06D21A-BFC0-4A59-BBB4-5BACF14297BE}"/>
  </bookViews>
  <sheets>
    <sheet name="目次" sheetId="51" r:id="rId1"/>
    <sheet name="10-1-1.修士課程" sheetId="55" r:id="rId2"/>
    <sheet name="10-1-2.修士課程(平均)" sheetId="53" r:id="rId3"/>
    <sheet name="10-1-3.修士課程（専攻別）" sheetId="54" r:id="rId4"/>
    <sheet name="10-2-1.博士課程" sheetId="56" r:id="rId5"/>
    <sheet name="10-2-2.博士課程(平均)" sheetId="57" r:id="rId6"/>
    <sheet name="10-2-3.博士課程（専攻別）" sheetId="58" r:id="rId7"/>
    <sheet name="10-3-1.専門職学位課程" sheetId="59" r:id="rId8"/>
    <sheet name="10-3-2.専門職学位課程課程(平均)" sheetId="60" r:id="rId9"/>
    <sheet name="10.グラフデータ" sheetId="24" r:id="rId10"/>
    <sheet name="10.経年データ（専攻単位）" sheetId="12" r:id="rId11"/>
    <sheet name="10-1.2020" sheetId="33" r:id="rId12"/>
    <sheet name="10-1.2021" sheetId="34" r:id="rId13"/>
    <sheet name="10-1.2022" sheetId="61" r:id="rId14"/>
    <sheet name="10-1.2023" sheetId="64" r:id="rId15"/>
    <sheet name="10-1.2024" sheetId="67" r:id="rId16"/>
    <sheet name="10-2.2020" sheetId="40" r:id="rId17"/>
    <sheet name="10-2.2021" sheetId="41" r:id="rId18"/>
    <sheet name="10-2.2022" sheetId="62" r:id="rId19"/>
    <sheet name="10-2.2023" sheetId="65" r:id="rId20"/>
    <sheet name="10-2.2024" sheetId="69" r:id="rId21"/>
    <sheet name="10-3.2020" sheetId="47" r:id="rId22"/>
    <sheet name="10-3.2021" sheetId="48" r:id="rId23"/>
    <sheet name="10-3.2022" sheetId="63" r:id="rId24"/>
    <sheet name="10-3.2023" sheetId="66" r:id="rId25"/>
    <sheet name="10-3.2024" sheetId="70" r:id="rId26"/>
  </sheets>
  <definedNames>
    <definedName name="_xlnm._FilterDatabase" localSheetId="11" hidden="1">'10-1.2020'!$A$11:$K$11</definedName>
    <definedName name="_xlnm._FilterDatabase" localSheetId="12" hidden="1">'10-1.2021'!$A$11:$K$11</definedName>
    <definedName name="_xlnm._FilterDatabase" localSheetId="13" hidden="1">'10-1.2022'!$A$11:$K$11</definedName>
    <definedName name="_xlnm._FilterDatabase" localSheetId="14" hidden="1">'10-1.2023'!$A$11:$K$11</definedName>
    <definedName name="_xlnm._FilterDatabase" localSheetId="15" hidden="1">'10-1.2024'!$A$11:$K$11</definedName>
    <definedName name="_xlnm._FilterDatabase" localSheetId="16" hidden="1">'10-2.2020'!$A$11:$K$11</definedName>
    <definedName name="_xlnm._FilterDatabase" localSheetId="17" hidden="1">'10-2.2021'!$A$11:$K$11</definedName>
    <definedName name="_xlnm._FilterDatabase" localSheetId="18" hidden="1">'10-2.2022'!$A$11:$K$11</definedName>
    <definedName name="_xlnm._FilterDatabase" localSheetId="19" hidden="1">'10-2.2023'!$A$11:$K$11</definedName>
    <definedName name="_xlnm._FilterDatabase" localSheetId="20" hidden="1">'10-2.2024'!$A$11:$K$11</definedName>
    <definedName name="_xlnm._FilterDatabase" localSheetId="21" hidden="1">'10-3.2020'!$A$11:$K$11</definedName>
    <definedName name="_xlnm._FilterDatabase" localSheetId="22" hidden="1">'10-3.2021'!$A$11:$K$11</definedName>
    <definedName name="_xlnm._FilterDatabase" localSheetId="23" hidden="1">'10-3.2022'!$A$11:$K$11</definedName>
    <definedName name="_xlnm._FilterDatabase" localSheetId="24" hidden="1">'10-3.2023'!$A$11:$K$11</definedName>
    <definedName name="_xlnm._FilterDatabase" localSheetId="25" hidden="1">'10-3.2024'!$A$11:$K$11</definedName>
    <definedName name="_xlnm.Print_Area" localSheetId="9">'10.グラフデータ'!$B$1:$AF$202</definedName>
    <definedName name="_xlnm.Print_Area" localSheetId="11">'10-1.2020'!$A$1:$K$97</definedName>
    <definedName name="_xlnm.Print_Area" localSheetId="12">'10-1.2021'!$A$1:$K$97</definedName>
    <definedName name="_xlnm.Print_Area" localSheetId="13">'10-1.2022'!$A$1:$K$97</definedName>
    <definedName name="_xlnm.Print_Area" localSheetId="14">'10-1.2023'!$A$1:$K$97</definedName>
    <definedName name="_xlnm.Print_Area" localSheetId="15">'10-1.2024'!$A$1:$K$97</definedName>
    <definedName name="_xlnm.Print_Area" localSheetId="1">'10-1-1.修士課程'!$A$1:$K$44</definedName>
    <definedName name="_xlnm.Print_Area" localSheetId="2">'10-1-2.修士課程(平均)'!$A$1:$K$44</definedName>
    <definedName name="_xlnm.Print_Area" localSheetId="3">'10-1-3.修士課程（専攻別）'!$A$1:$K$84</definedName>
    <definedName name="_xlnm.Print_Area" localSheetId="16">'10-2.2020'!$A$1:$K$97</definedName>
    <definedName name="_xlnm.Print_Area" localSheetId="17">'10-2.2021'!$A$1:$K$97</definedName>
    <definedName name="_xlnm.Print_Area" localSheetId="18">'10-2.2022'!$A$1:$K$97</definedName>
    <definedName name="_xlnm.Print_Area" localSheetId="19">'10-2.2023'!$A$1:$K$97</definedName>
    <definedName name="_xlnm.Print_Area" localSheetId="20">'10-2.2024'!$A$1:$K$97</definedName>
    <definedName name="_xlnm.Print_Area" localSheetId="4">'10-2-1.博士課程'!$A$1:$K$44</definedName>
    <definedName name="_xlnm.Print_Area" localSheetId="5">'10-2-2.博士課程(平均)'!$A$1:$K$44</definedName>
    <definedName name="_xlnm.Print_Area" localSheetId="6">'10-2-3.博士課程（専攻別）'!$A$1:$K$44</definedName>
    <definedName name="_xlnm.Print_Area" localSheetId="21">'10-3.2020'!$A$1:$K$97</definedName>
    <definedName name="_xlnm.Print_Area" localSheetId="22">'10-3.2021'!$A$1:$K$97</definedName>
    <definedName name="_xlnm.Print_Area" localSheetId="23">'10-3.2022'!$A$1:$K$97</definedName>
    <definedName name="_xlnm.Print_Area" localSheetId="24">'10-3.2023'!$A$1:$K$97</definedName>
    <definedName name="_xlnm.Print_Area" localSheetId="25">'10-3.2024'!$A$1:$K$97</definedName>
    <definedName name="_xlnm.Print_Area" localSheetId="7">'10-3-1.専門職学位課程'!$A$1:$K$44</definedName>
    <definedName name="_xlnm.Print_Area" localSheetId="8">'10-3-2.専門職学位課程課程(平均)'!$A$1:$K$44</definedName>
    <definedName name="_xlnm.Print_Area" localSheetId="0">目次!#REF!</definedName>
    <definedName name="_xlnm.Print_Titles" localSheetId="11">'10-1.2020'!$11:$11</definedName>
    <definedName name="_xlnm.Print_Titles" localSheetId="12">'10-1.2021'!$11:$11</definedName>
    <definedName name="_xlnm.Print_Titles" localSheetId="13">'10-1.2022'!$11:$11</definedName>
    <definedName name="_xlnm.Print_Titles" localSheetId="14">'10-1.2023'!$11:$11</definedName>
    <definedName name="_xlnm.Print_Titles" localSheetId="15">'10-1.2024'!$11:$11</definedName>
    <definedName name="_xlnm.Print_Titles" localSheetId="2">'10-1-2.修士課程(平均)'!$1:$3</definedName>
    <definedName name="_xlnm.Print_Titles" localSheetId="3">'10-1-3.修士課程（専攻別）'!$1:$4</definedName>
    <definedName name="_xlnm.Print_Titles" localSheetId="16">'10-2.2020'!$11:$11</definedName>
    <definedName name="_xlnm.Print_Titles" localSheetId="17">'10-2.2021'!$11:$11</definedName>
    <definedName name="_xlnm.Print_Titles" localSheetId="18">'10-2.2022'!$11:$11</definedName>
    <definedName name="_xlnm.Print_Titles" localSheetId="19">'10-2.2023'!$11:$11</definedName>
    <definedName name="_xlnm.Print_Titles" localSheetId="20">'10-2.2024'!$11:$11</definedName>
    <definedName name="_xlnm.Print_Titles" localSheetId="5">'10-2-2.博士課程(平均)'!$1:$3</definedName>
    <definedName name="_xlnm.Print_Titles" localSheetId="6">'10-2-3.博士課程（専攻別）'!$1:$4</definedName>
    <definedName name="_xlnm.Print_Titles" localSheetId="21">'10-3.2020'!$11:$11</definedName>
    <definedName name="_xlnm.Print_Titles" localSheetId="22">'10-3.2021'!$11:$11</definedName>
    <definedName name="_xlnm.Print_Titles" localSheetId="23">'10-3.2022'!$11:$11</definedName>
    <definedName name="_xlnm.Print_Titles" localSheetId="24">'10-3.2023'!$11:$11</definedName>
    <definedName name="_xlnm.Print_Titles" localSheetId="25">'10-3.2024'!$11:$11</definedName>
    <definedName name="_xlnm.Print_Titles" localSheetId="8">'10-3-2.専門職学位課程課程(平均)'!$1:$3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6" i="54" l="1"/>
  <c r="J68" i="54"/>
  <c r="J66" i="54"/>
  <c r="T101" i="24" l="1"/>
  <c r="T100" i="24"/>
  <c r="T99" i="24"/>
  <c r="P98" i="24"/>
  <c r="O98" i="24"/>
  <c r="N98" i="24"/>
  <c r="M98" i="24"/>
  <c r="L98" i="24"/>
  <c r="D201" i="24"/>
  <c r="D199" i="24"/>
  <c r="D197" i="24"/>
  <c r="D196" i="24"/>
  <c r="D192" i="24"/>
  <c r="D182" i="24"/>
  <c r="D190" i="24" s="1"/>
  <c r="D180" i="24"/>
  <c r="D179" i="24"/>
  <c r="D174" i="24"/>
  <c r="D174" i="24" a="1"/>
  <c r="D172" i="24" a="1"/>
  <c r="D172" i="24" s="1"/>
  <c r="D171" i="24" a="1"/>
  <c r="D171" i="24" s="1"/>
  <c r="D139" i="24"/>
  <c r="D137" i="24"/>
  <c r="R137" i="24" s="1"/>
  <c r="D135" i="24"/>
  <c r="D134" i="24"/>
  <c r="D130" i="24"/>
  <c r="D120" i="24"/>
  <c r="D118" i="24"/>
  <c r="D126" i="24" s="1"/>
  <c r="D117" i="24"/>
  <c r="D112" i="24" a="1"/>
  <c r="D112" i="24" s="1"/>
  <c r="D110" i="24" a="1"/>
  <c r="D110" i="24" s="1"/>
  <c r="D109" i="24" a="1"/>
  <c r="D109" i="24" s="1"/>
  <c r="D37" i="24"/>
  <c r="D35" i="24"/>
  <c r="D33" i="24"/>
  <c r="D32" i="24"/>
  <c r="D28" i="24"/>
  <c r="D23" i="24" s="1"/>
  <c r="D18" i="24"/>
  <c r="D26" i="24" s="1"/>
  <c r="D16" i="24"/>
  <c r="D24" i="24" s="1"/>
  <c r="D15" i="24"/>
  <c r="D10" i="24" a="1"/>
  <c r="D10" i="24" s="1"/>
  <c r="D8" i="24" a="1"/>
  <c r="D8" i="24" s="1"/>
  <c r="D7" i="24" a="1"/>
  <c r="D7" i="24" s="1"/>
  <c r="Q1" i="24" a="1"/>
  <c r="Q1" i="24" s="1"/>
  <c r="L195" i="24" s="1"/>
  <c r="E201" i="24"/>
  <c r="E199" i="24"/>
  <c r="E197" i="24"/>
  <c r="E196" i="24"/>
  <c r="E192" i="24"/>
  <c r="E182" i="24"/>
  <c r="E180" i="24"/>
  <c r="E179" i="24"/>
  <c r="E187" i="24" s="1"/>
  <c r="E174" i="24" a="1"/>
  <c r="E174" i="24" s="1"/>
  <c r="E172" i="24"/>
  <c r="E172" i="24" a="1"/>
  <c r="E171" i="24" a="1"/>
  <c r="E171" i="24" s="1"/>
  <c r="E139" i="24"/>
  <c r="E137" i="24"/>
  <c r="E135" i="24"/>
  <c r="E134" i="24"/>
  <c r="E130" i="24"/>
  <c r="E125" i="24" s="1"/>
  <c r="E120" i="24"/>
  <c r="E118" i="24"/>
  <c r="E117" i="24"/>
  <c r="E112" i="24" a="1"/>
  <c r="E112" i="24" s="1"/>
  <c r="E110" i="24" a="1"/>
  <c r="E110" i="24" s="1"/>
  <c r="E109" i="24" a="1"/>
  <c r="E109" i="24" s="1"/>
  <c r="E37" i="24"/>
  <c r="E35" i="24"/>
  <c r="E33" i="24"/>
  <c r="AA33" i="24" s="1"/>
  <c r="E32" i="24"/>
  <c r="E28" i="24"/>
  <c r="E18" i="24"/>
  <c r="E16" i="24"/>
  <c r="E15" i="24"/>
  <c r="E23" i="24" s="1"/>
  <c r="E10" i="24" a="1"/>
  <c r="E10" i="24" s="1"/>
  <c r="E8" i="24" a="1"/>
  <c r="E8" i="24" s="1"/>
  <c r="E7" i="24"/>
  <c r="E7" i="24" a="1"/>
  <c r="R1" i="24" a="1"/>
  <c r="R1" i="24" s="1"/>
  <c r="E160" i="24" s="1"/>
  <c r="F201" i="24"/>
  <c r="F199" i="24"/>
  <c r="F197" i="24"/>
  <c r="F196" i="24"/>
  <c r="F192" i="24"/>
  <c r="F182" i="24"/>
  <c r="F190" i="24" s="1"/>
  <c r="F180" i="24"/>
  <c r="F179" i="24"/>
  <c r="F187" i="24" s="1"/>
  <c r="F174" i="24" a="1"/>
  <c r="F174" i="24" s="1"/>
  <c r="F172" i="24" a="1"/>
  <c r="F172" i="24" s="1"/>
  <c r="F171" i="24" a="1"/>
  <c r="F171" i="24" s="1"/>
  <c r="F139" i="24"/>
  <c r="F137" i="24"/>
  <c r="F135" i="24"/>
  <c r="F134" i="24"/>
  <c r="F130" i="24"/>
  <c r="F120" i="24"/>
  <c r="F118" i="24"/>
  <c r="F126" i="24" s="1"/>
  <c r="F117" i="24"/>
  <c r="F112" i="24" a="1"/>
  <c r="F112" i="24" s="1"/>
  <c r="F110" i="24" a="1"/>
  <c r="F110" i="24" s="1"/>
  <c r="F109" i="24" a="1"/>
  <c r="F109" i="24" s="1"/>
  <c r="F37" i="24"/>
  <c r="F35" i="24"/>
  <c r="F33" i="24"/>
  <c r="F32" i="24"/>
  <c r="F28" i="24"/>
  <c r="F18" i="24"/>
  <c r="X18" i="24" s="1"/>
  <c r="F16" i="24"/>
  <c r="F15" i="24"/>
  <c r="X15" i="24" s="1"/>
  <c r="F10" i="24" a="1"/>
  <c r="F10" i="24" s="1"/>
  <c r="F8" i="24" a="1"/>
  <c r="F8" i="24" s="1"/>
  <c r="F7" i="24" a="1"/>
  <c r="F7" i="24" s="1"/>
  <c r="S7" i="24" s="1"/>
  <c r="S1" i="24" a="1"/>
  <c r="S1" i="24" s="1"/>
  <c r="F82" i="24" s="1"/>
  <c r="G201" i="24"/>
  <c r="G199" i="24"/>
  <c r="G197" i="24"/>
  <c r="G196" i="24"/>
  <c r="G192" i="24"/>
  <c r="G182" i="24"/>
  <c r="G190" i="24" s="1"/>
  <c r="G180" i="24"/>
  <c r="G188" i="24" s="1"/>
  <c r="G179" i="24"/>
  <c r="G174" i="24" a="1"/>
  <c r="G174" i="24" s="1"/>
  <c r="G172" i="24" a="1"/>
  <c r="G172" i="24" s="1"/>
  <c r="G171" i="24" a="1"/>
  <c r="G171" i="24" s="1"/>
  <c r="G139" i="24"/>
  <c r="G137" i="24"/>
  <c r="G135" i="24"/>
  <c r="G134" i="24"/>
  <c r="G130" i="24"/>
  <c r="G120" i="24"/>
  <c r="G118" i="24"/>
  <c r="G117" i="24"/>
  <c r="G112" i="24" a="1"/>
  <c r="G112" i="24" s="1"/>
  <c r="G110" i="24" a="1"/>
  <c r="G110" i="24" s="1"/>
  <c r="G109" i="24" a="1"/>
  <c r="G109" i="24" s="1"/>
  <c r="G37" i="24"/>
  <c r="G35" i="24"/>
  <c r="G33" i="24"/>
  <c r="G32" i="24"/>
  <c r="G28" i="24"/>
  <c r="G18" i="24"/>
  <c r="G16" i="24"/>
  <c r="G15" i="24"/>
  <c r="G10" i="24" a="1"/>
  <c r="G10" i="24" s="1"/>
  <c r="G8" i="24" a="1"/>
  <c r="G8" i="24" s="1"/>
  <c r="G7" i="24" a="1"/>
  <c r="G7" i="24" s="1"/>
  <c r="T1" i="24" a="1"/>
  <c r="T1" i="24" s="1"/>
  <c r="G144" i="24" s="1"/>
  <c r="H201" i="24"/>
  <c r="H199" i="24"/>
  <c r="H197" i="24"/>
  <c r="H196" i="24"/>
  <c r="H192" i="24"/>
  <c r="H188" i="24" s="1"/>
  <c r="H182" i="24"/>
  <c r="H180" i="24"/>
  <c r="H179" i="24"/>
  <c r="H174" i="24" a="1"/>
  <c r="H174" i="24" s="1"/>
  <c r="H172" i="24" a="1"/>
  <c r="H172" i="24" s="1"/>
  <c r="H171" i="24" a="1"/>
  <c r="H171" i="24" s="1"/>
  <c r="H139" i="24"/>
  <c r="H137" i="24"/>
  <c r="H135" i="24"/>
  <c r="H134" i="24"/>
  <c r="H130" i="24"/>
  <c r="H126" i="24" s="1"/>
  <c r="H120" i="24"/>
  <c r="H118" i="24"/>
  <c r="U118" i="24" s="1"/>
  <c r="H117" i="24"/>
  <c r="H112" i="24" a="1"/>
  <c r="H112" i="24" s="1"/>
  <c r="H110" i="24" a="1"/>
  <c r="H110" i="24" s="1"/>
  <c r="H109" i="24" a="1"/>
  <c r="H109" i="24" s="1"/>
  <c r="H111" i="24" s="1"/>
  <c r="H37" i="24"/>
  <c r="H35" i="24"/>
  <c r="H33" i="24"/>
  <c r="H32" i="24"/>
  <c r="H34" i="24" s="1"/>
  <c r="H28" i="24"/>
  <c r="H18" i="24"/>
  <c r="H16" i="24"/>
  <c r="H15" i="24"/>
  <c r="H10" i="24" a="1"/>
  <c r="H10" i="24" s="1"/>
  <c r="H8" i="24" a="1"/>
  <c r="H8" i="24" s="1"/>
  <c r="H7" i="24" a="1"/>
  <c r="H7" i="24" s="1"/>
  <c r="U1" i="24" a="1"/>
  <c r="U1" i="24" s="1"/>
  <c r="H170" i="24" s="1"/>
  <c r="H99" i="70"/>
  <c r="G99" i="70"/>
  <c r="E99" i="70"/>
  <c r="D99" i="70"/>
  <c r="J97" i="70"/>
  <c r="I97" i="70"/>
  <c r="F97" i="70"/>
  <c r="J95" i="70"/>
  <c r="I95" i="70"/>
  <c r="F95" i="70"/>
  <c r="J94" i="70"/>
  <c r="I94" i="70"/>
  <c r="F94" i="70"/>
  <c r="J93" i="70"/>
  <c r="I93" i="70"/>
  <c r="F93" i="70"/>
  <c r="J92" i="70"/>
  <c r="I92" i="70"/>
  <c r="F92" i="70"/>
  <c r="J91" i="70"/>
  <c r="I91" i="70"/>
  <c r="F91" i="70"/>
  <c r="J90" i="70"/>
  <c r="I90" i="70"/>
  <c r="F90" i="70"/>
  <c r="J89" i="70"/>
  <c r="I89" i="70"/>
  <c r="F89" i="70"/>
  <c r="J88" i="70"/>
  <c r="I88" i="70"/>
  <c r="F88" i="70"/>
  <c r="J86" i="70"/>
  <c r="I86" i="70"/>
  <c r="F86" i="70"/>
  <c r="J85" i="70"/>
  <c r="I85" i="70"/>
  <c r="F85" i="70"/>
  <c r="J84" i="70"/>
  <c r="I84" i="70"/>
  <c r="F84" i="70"/>
  <c r="J83" i="70"/>
  <c r="I83" i="70"/>
  <c r="F83" i="70"/>
  <c r="J81" i="70"/>
  <c r="I81" i="70"/>
  <c r="F81" i="70"/>
  <c r="J80" i="70"/>
  <c r="I80" i="70"/>
  <c r="F80" i="70"/>
  <c r="J79" i="70"/>
  <c r="I79" i="70"/>
  <c r="F79" i="70"/>
  <c r="J78" i="70"/>
  <c r="I78" i="70"/>
  <c r="F78" i="70"/>
  <c r="J76" i="70"/>
  <c r="I76" i="70"/>
  <c r="F76" i="70"/>
  <c r="J73" i="70"/>
  <c r="I73" i="70"/>
  <c r="F73" i="70"/>
  <c r="J72" i="70"/>
  <c r="I72" i="70"/>
  <c r="F72" i="70"/>
  <c r="J71" i="70"/>
  <c r="I71" i="70"/>
  <c r="F71" i="70"/>
  <c r="J70" i="70"/>
  <c r="I70" i="70"/>
  <c r="F70" i="70"/>
  <c r="J69" i="70"/>
  <c r="I69" i="70"/>
  <c r="F69" i="70"/>
  <c r="J67" i="70"/>
  <c r="I67" i="70"/>
  <c r="F67" i="70"/>
  <c r="J66" i="70"/>
  <c r="I66" i="70"/>
  <c r="F66" i="70"/>
  <c r="J64" i="70"/>
  <c r="I64" i="70"/>
  <c r="F64" i="70"/>
  <c r="J63" i="70"/>
  <c r="I63" i="70"/>
  <c r="F63" i="70"/>
  <c r="J61" i="70"/>
  <c r="I61" i="70"/>
  <c r="F61" i="70"/>
  <c r="J59" i="70"/>
  <c r="I59" i="70"/>
  <c r="F59" i="70"/>
  <c r="J57" i="70"/>
  <c r="I57" i="70"/>
  <c r="F57" i="70"/>
  <c r="J56" i="70"/>
  <c r="I56" i="70"/>
  <c r="F56" i="70"/>
  <c r="J55" i="70"/>
  <c r="I55" i="70"/>
  <c r="F55" i="70"/>
  <c r="J54" i="70"/>
  <c r="I54" i="70"/>
  <c r="F54" i="70"/>
  <c r="J53" i="70"/>
  <c r="I53" i="70"/>
  <c r="F53" i="70"/>
  <c r="J51" i="70"/>
  <c r="I51" i="70"/>
  <c r="F51" i="70"/>
  <c r="J50" i="70"/>
  <c r="I50" i="70"/>
  <c r="F50" i="70"/>
  <c r="J49" i="70"/>
  <c r="I49" i="70"/>
  <c r="F49" i="70"/>
  <c r="J47" i="70"/>
  <c r="I47" i="70"/>
  <c r="F47" i="70"/>
  <c r="J45" i="70"/>
  <c r="I45" i="70"/>
  <c r="F45" i="70"/>
  <c r="J42" i="70"/>
  <c r="I42" i="70"/>
  <c r="F42" i="70"/>
  <c r="J40" i="70"/>
  <c r="I40" i="70"/>
  <c r="F40" i="70"/>
  <c r="J39" i="70"/>
  <c r="I39" i="70"/>
  <c r="F39" i="70"/>
  <c r="J37" i="70"/>
  <c r="I37" i="70"/>
  <c r="F37" i="70"/>
  <c r="J33" i="70"/>
  <c r="I33" i="70"/>
  <c r="F33" i="70"/>
  <c r="J32" i="70"/>
  <c r="I32" i="70"/>
  <c r="F32" i="70"/>
  <c r="J31" i="70"/>
  <c r="I31" i="70"/>
  <c r="F31" i="70"/>
  <c r="J30" i="70"/>
  <c r="I30" i="70"/>
  <c r="F30" i="70"/>
  <c r="J29" i="70"/>
  <c r="I29" i="70"/>
  <c r="F29" i="70"/>
  <c r="J27" i="70"/>
  <c r="I27" i="70"/>
  <c r="F27" i="70"/>
  <c r="J26" i="70"/>
  <c r="I26" i="70"/>
  <c r="F26" i="70"/>
  <c r="J25" i="70"/>
  <c r="I25" i="70"/>
  <c r="F25" i="70"/>
  <c r="J24" i="70"/>
  <c r="I24" i="70"/>
  <c r="F24" i="70"/>
  <c r="J23" i="70"/>
  <c r="I23" i="70"/>
  <c r="F23" i="70"/>
  <c r="J22" i="70"/>
  <c r="I22" i="70"/>
  <c r="F22" i="70"/>
  <c r="J21" i="70"/>
  <c r="I21" i="70"/>
  <c r="F21" i="70"/>
  <c r="J20" i="70"/>
  <c r="I20" i="70"/>
  <c r="F20" i="70"/>
  <c r="J19" i="70"/>
  <c r="I19" i="70"/>
  <c r="F19" i="70"/>
  <c r="J15" i="70"/>
  <c r="I15" i="70"/>
  <c r="F15" i="70"/>
  <c r="J13" i="70"/>
  <c r="I13" i="70"/>
  <c r="F13" i="70"/>
  <c r="J12" i="70"/>
  <c r="I12" i="70"/>
  <c r="F12" i="70"/>
  <c r="D10" i="70" a="1"/>
  <c r="D10" i="70" s="1"/>
  <c r="H8" i="70"/>
  <c r="G8" i="70"/>
  <c r="E8" i="70"/>
  <c r="D8" i="70"/>
  <c r="H7" i="70"/>
  <c r="G7" i="70"/>
  <c r="E7" i="70"/>
  <c r="D7" i="70"/>
  <c r="H6" i="70"/>
  <c r="G6" i="70"/>
  <c r="E6" i="70"/>
  <c r="D6" i="70"/>
  <c r="F6" i="70" s="1"/>
  <c r="H99" i="69"/>
  <c r="G99" i="69"/>
  <c r="E99" i="69"/>
  <c r="D99" i="69"/>
  <c r="J97" i="69"/>
  <c r="I97" i="69"/>
  <c r="F97" i="69"/>
  <c r="J96" i="69"/>
  <c r="I96" i="69"/>
  <c r="F96" i="69"/>
  <c r="J95" i="69"/>
  <c r="I95" i="69"/>
  <c r="F95" i="69"/>
  <c r="J94" i="69"/>
  <c r="I94" i="69"/>
  <c r="F94" i="69"/>
  <c r="J93" i="69"/>
  <c r="I93" i="69"/>
  <c r="F93" i="69"/>
  <c r="J92" i="69"/>
  <c r="I92" i="69"/>
  <c r="F92" i="69"/>
  <c r="J91" i="69"/>
  <c r="I91" i="69"/>
  <c r="F91" i="69"/>
  <c r="J90" i="69"/>
  <c r="I90" i="69"/>
  <c r="F90" i="69"/>
  <c r="J89" i="69"/>
  <c r="I89" i="69"/>
  <c r="F89" i="69"/>
  <c r="J87" i="69"/>
  <c r="I87" i="69"/>
  <c r="F87" i="69"/>
  <c r="J86" i="69"/>
  <c r="I86" i="69"/>
  <c r="F86" i="69"/>
  <c r="J85" i="69"/>
  <c r="I85" i="69"/>
  <c r="F85" i="69"/>
  <c r="J84" i="69"/>
  <c r="I84" i="69"/>
  <c r="F84" i="69"/>
  <c r="J82" i="69"/>
  <c r="I82" i="69"/>
  <c r="F82" i="69"/>
  <c r="J81" i="69"/>
  <c r="I81" i="69"/>
  <c r="F81" i="69"/>
  <c r="J80" i="69"/>
  <c r="I80" i="69"/>
  <c r="F80" i="69"/>
  <c r="J79" i="69"/>
  <c r="I79" i="69"/>
  <c r="F79" i="69"/>
  <c r="J78" i="69"/>
  <c r="I78" i="69"/>
  <c r="F78" i="69"/>
  <c r="J77" i="69"/>
  <c r="I77" i="69"/>
  <c r="F77" i="69"/>
  <c r="J76" i="69"/>
  <c r="I76" i="69"/>
  <c r="F76" i="69"/>
  <c r="J75" i="69"/>
  <c r="I75" i="69"/>
  <c r="F75" i="69"/>
  <c r="J74" i="69"/>
  <c r="I74" i="69"/>
  <c r="F74" i="69"/>
  <c r="J72" i="69"/>
  <c r="I72" i="69"/>
  <c r="F72" i="69"/>
  <c r="J71" i="69"/>
  <c r="I71" i="69"/>
  <c r="F71" i="69"/>
  <c r="J69" i="69"/>
  <c r="I69" i="69"/>
  <c r="F69" i="69"/>
  <c r="J68" i="69"/>
  <c r="I68" i="69"/>
  <c r="F68" i="69"/>
  <c r="J66" i="69"/>
  <c r="I66" i="69"/>
  <c r="F66" i="69"/>
  <c r="J65" i="69"/>
  <c r="I65" i="69"/>
  <c r="F65" i="69"/>
  <c r="J64" i="69"/>
  <c r="I64" i="69"/>
  <c r="F64" i="69"/>
  <c r="J63" i="69"/>
  <c r="I63" i="69"/>
  <c r="F63" i="69"/>
  <c r="J62" i="69"/>
  <c r="I62" i="69"/>
  <c r="F62" i="69"/>
  <c r="J61" i="69"/>
  <c r="I61" i="69"/>
  <c r="F61" i="69"/>
  <c r="J60" i="69"/>
  <c r="I60" i="69"/>
  <c r="F60" i="69"/>
  <c r="J59" i="69"/>
  <c r="I59" i="69"/>
  <c r="F59" i="69"/>
  <c r="J58" i="69"/>
  <c r="I58" i="69"/>
  <c r="F58" i="69"/>
  <c r="J57" i="69"/>
  <c r="I57" i="69"/>
  <c r="F57" i="69"/>
  <c r="J56" i="69"/>
  <c r="I56" i="69"/>
  <c r="F56" i="69"/>
  <c r="J55" i="69"/>
  <c r="I55" i="69"/>
  <c r="F55" i="69"/>
  <c r="J54" i="69"/>
  <c r="I54" i="69"/>
  <c r="F54" i="69"/>
  <c r="J53" i="69"/>
  <c r="I53" i="69"/>
  <c r="F53" i="69"/>
  <c r="J52" i="69"/>
  <c r="I52" i="69"/>
  <c r="F52" i="69"/>
  <c r="J51" i="69"/>
  <c r="I51" i="69"/>
  <c r="F51" i="69"/>
  <c r="J50" i="69"/>
  <c r="I50" i="69"/>
  <c r="F50" i="69"/>
  <c r="J48" i="69"/>
  <c r="I48" i="69"/>
  <c r="F48" i="69"/>
  <c r="J47" i="69"/>
  <c r="I47" i="69"/>
  <c r="F47" i="69"/>
  <c r="J46" i="69"/>
  <c r="I46" i="69"/>
  <c r="F46" i="69"/>
  <c r="J45" i="69"/>
  <c r="I45" i="69"/>
  <c r="F45" i="69"/>
  <c r="J44" i="69"/>
  <c r="I44" i="69"/>
  <c r="F44" i="69"/>
  <c r="J43" i="69"/>
  <c r="I43" i="69"/>
  <c r="F43" i="69"/>
  <c r="J42" i="69"/>
  <c r="I42" i="69"/>
  <c r="F42" i="69"/>
  <c r="J41" i="69"/>
  <c r="I41" i="69"/>
  <c r="F41" i="69"/>
  <c r="J40" i="69"/>
  <c r="I40" i="69"/>
  <c r="F40" i="69"/>
  <c r="J39" i="69"/>
  <c r="I39" i="69"/>
  <c r="F39" i="69"/>
  <c r="J38" i="69"/>
  <c r="I38" i="69"/>
  <c r="F38" i="69"/>
  <c r="J37" i="69"/>
  <c r="I37" i="69"/>
  <c r="F37" i="69"/>
  <c r="J36" i="69"/>
  <c r="I36" i="69"/>
  <c r="F36" i="69"/>
  <c r="J35" i="69"/>
  <c r="I35" i="69"/>
  <c r="F35" i="69"/>
  <c r="J34" i="69"/>
  <c r="I34" i="69"/>
  <c r="F34" i="69"/>
  <c r="J33" i="69"/>
  <c r="I33" i="69"/>
  <c r="F33" i="69"/>
  <c r="J32" i="69"/>
  <c r="I32" i="69"/>
  <c r="F32" i="69"/>
  <c r="J31" i="69"/>
  <c r="I31" i="69"/>
  <c r="F31" i="69"/>
  <c r="J30" i="69"/>
  <c r="I30" i="69"/>
  <c r="F30" i="69"/>
  <c r="J29" i="69"/>
  <c r="I29" i="69"/>
  <c r="F29" i="69"/>
  <c r="J27" i="69"/>
  <c r="I27" i="69"/>
  <c r="F27" i="69"/>
  <c r="J26" i="69"/>
  <c r="I26" i="69"/>
  <c r="F26" i="69"/>
  <c r="J25" i="69"/>
  <c r="I25" i="69"/>
  <c r="F25" i="69"/>
  <c r="J24" i="69"/>
  <c r="I24" i="69"/>
  <c r="F24" i="69"/>
  <c r="J23" i="69"/>
  <c r="I23" i="69"/>
  <c r="F23" i="69"/>
  <c r="J21" i="69"/>
  <c r="I21" i="69"/>
  <c r="F21" i="69"/>
  <c r="J20" i="69"/>
  <c r="I20" i="69"/>
  <c r="F20" i="69"/>
  <c r="J19" i="69"/>
  <c r="I19" i="69"/>
  <c r="F19" i="69"/>
  <c r="J18" i="69"/>
  <c r="I18" i="69"/>
  <c r="F18" i="69"/>
  <c r="J17" i="69"/>
  <c r="I17" i="69"/>
  <c r="F17" i="69"/>
  <c r="J16" i="69"/>
  <c r="I16" i="69"/>
  <c r="F16" i="69"/>
  <c r="J15" i="69"/>
  <c r="I15" i="69"/>
  <c r="F15" i="69"/>
  <c r="J14" i="69"/>
  <c r="I14" i="69"/>
  <c r="F14" i="69"/>
  <c r="F99" i="69" s="1"/>
  <c r="J12" i="69"/>
  <c r="I12" i="69"/>
  <c r="F12" i="69"/>
  <c r="D10" i="69" a="1"/>
  <c r="D10" i="69" s="1"/>
  <c r="H8" i="69"/>
  <c r="G8" i="69"/>
  <c r="E8" i="69"/>
  <c r="D8" i="69"/>
  <c r="H7" i="69"/>
  <c r="G7" i="69"/>
  <c r="E7" i="69"/>
  <c r="D7" i="69"/>
  <c r="H6" i="69"/>
  <c r="G6" i="69"/>
  <c r="E6" i="69"/>
  <c r="D6" i="69"/>
  <c r="H99" i="67"/>
  <c r="G99" i="67"/>
  <c r="E99" i="67"/>
  <c r="D99" i="67"/>
  <c r="J97" i="67"/>
  <c r="I97" i="67"/>
  <c r="F97" i="67"/>
  <c r="J96" i="67"/>
  <c r="I96" i="67"/>
  <c r="F96" i="67"/>
  <c r="J95" i="67"/>
  <c r="I95" i="67"/>
  <c r="F95" i="67"/>
  <c r="J94" i="67"/>
  <c r="I94" i="67"/>
  <c r="F94" i="67"/>
  <c r="J93" i="67"/>
  <c r="I93" i="67"/>
  <c r="F93" i="67"/>
  <c r="J92" i="67"/>
  <c r="I92" i="67"/>
  <c r="F92" i="67"/>
  <c r="J91" i="67"/>
  <c r="I91" i="67"/>
  <c r="F91" i="67"/>
  <c r="J90" i="67"/>
  <c r="I90" i="67"/>
  <c r="F90" i="67"/>
  <c r="J89" i="67"/>
  <c r="I89" i="67"/>
  <c r="F89" i="67"/>
  <c r="J87" i="67"/>
  <c r="I87" i="67"/>
  <c r="F87" i="67"/>
  <c r="J86" i="67"/>
  <c r="I86" i="67"/>
  <c r="F86" i="67"/>
  <c r="J85" i="67"/>
  <c r="I85" i="67"/>
  <c r="F85" i="67"/>
  <c r="J84" i="67"/>
  <c r="I84" i="67"/>
  <c r="F84" i="67"/>
  <c r="J83" i="67"/>
  <c r="I83" i="67"/>
  <c r="F83" i="67"/>
  <c r="J82" i="67"/>
  <c r="I82" i="67"/>
  <c r="F82" i="67"/>
  <c r="J81" i="67"/>
  <c r="I81" i="67"/>
  <c r="F81" i="67"/>
  <c r="J80" i="67"/>
  <c r="I80" i="67"/>
  <c r="F80" i="67"/>
  <c r="J79" i="67"/>
  <c r="I79" i="67"/>
  <c r="F79" i="67"/>
  <c r="J78" i="67"/>
  <c r="I78" i="67"/>
  <c r="F78" i="67"/>
  <c r="J77" i="67"/>
  <c r="I77" i="67"/>
  <c r="F77" i="67"/>
  <c r="J76" i="67"/>
  <c r="I76" i="67"/>
  <c r="F76" i="67"/>
  <c r="J75" i="67"/>
  <c r="I75" i="67"/>
  <c r="F75" i="67"/>
  <c r="J74" i="67"/>
  <c r="I74" i="67"/>
  <c r="F74" i="67"/>
  <c r="J73" i="67"/>
  <c r="I73" i="67"/>
  <c r="F73" i="67"/>
  <c r="J72" i="67"/>
  <c r="I72" i="67"/>
  <c r="F72" i="67"/>
  <c r="J71" i="67"/>
  <c r="I71" i="67"/>
  <c r="F71" i="67"/>
  <c r="J70" i="67"/>
  <c r="I70" i="67"/>
  <c r="F70" i="67"/>
  <c r="J69" i="67"/>
  <c r="I69" i="67"/>
  <c r="F69" i="67"/>
  <c r="J68" i="67"/>
  <c r="I68" i="67"/>
  <c r="F68" i="67"/>
  <c r="J66" i="67"/>
  <c r="I66" i="67"/>
  <c r="F66" i="67"/>
  <c r="J65" i="67"/>
  <c r="I65" i="67"/>
  <c r="F65" i="67"/>
  <c r="J64" i="67"/>
  <c r="I64" i="67"/>
  <c r="F64" i="67"/>
  <c r="J63" i="67"/>
  <c r="I63" i="67"/>
  <c r="F63" i="67"/>
  <c r="J62" i="67"/>
  <c r="I62" i="67"/>
  <c r="F62" i="67"/>
  <c r="J61" i="67"/>
  <c r="I61" i="67"/>
  <c r="F61" i="67"/>
  <c r="J60" i="67"/>
  <c r="I60" i="67"/>
  <c r="F60" i="67"/>
  <c r="J59" i="67"/>
  <c r="I59" i="67"/>
  <c r="F59" i="67"/>
  <c r="J58" i="67"/>
  <c r="I58" i="67"/>
  <c r="F58" i="67"/>
  <c r="J57" i="67"/>
  <c r="I57" i="67"/>
  <c r="F57" i="67"/>
  <c r="J56" i="67"/>
  <c r="I56" i="67"/>
  <c r="F56" i="67"/>
  <c r="J55" i="67"/>
  <c r="I55" i="67"/>
  <c r="F55" i="67"/>
  <c r="J54" i="67"/>
  <c r="I54" i="67"/>
  <c r="F54" i="67"/>
  <c r="J53" i="67"/>
  <c r="I53" i="67"/>
  <c r="F53" i="67"/>
  <c r="J52" i="67"/>
  <c r="I52" i="67"/>
  <c r="F52" i="67"/>
  <c r="J51" i="67"/>
  <c r="I51" i="67"/>
  <c r="F51" i="67"/>
  <c r="J50" i="67"/>
  <c r="I50" i="67"/>
  <c r="F50" i="67"/>
  <c r="J49" i="67"/>
  <c r="I49" i="67"/>
  <c r="F49" i="67"/>
  <c r="J48" i="67"/>
  <c r="I48" i="67"/>
  <c r="F48" i="67"/>
  <c r="J47" i="67"/>
  <c r="I47" i="67"/>
  <c r="F47" i="67"/>
  <c r="J45" i="67"/>
  <c r="I45" i="67"/>
  <c r="F45" i="67"/>
  <c r="J44" i="67"/>
  <c r="I44" i="67"/>
  <c r="F44" i="67"/>
  <c r="J43" i="67"/>
  <c r="I43" i="67"/>
  <c r="F43" i="67"/>
  <c r="J42" i="67"/>
  <c r="I42" i="67"/>
  <c r="F42" i="67"/>
  <c r="J41" i="67"/>
  <c r="I41" i="67"/>
  <c r="F41" i="67"/>
  <c r="J40" i="67"/>
  <c r="I40" i="67"/>
  <c r="F40" i="67"/>
  <c r="J39" i="67"/>
  <c r="I39" i="67"/>
  <c r="F39" i="67"/>
  <c r="J38" i="67"/>
  <c r="I38" i="67"/>
  <c r="F38" i="67"/>
  <c r="J37" i="67"/>
  <c r="I37" i="67"/>
  <c r="F37" i="67"/>
  <c r="J36" i="67"/>
  <c r="I36" i="67"/>
  <c r="F36" i="67"/>
  <c r="J35" i="67"/>
  <c r="I35" i="67"/>
  <c r="F35" i="67"/>
  <c r="J34" i="67"/>
  <c r="I34" i="67"/>
  <c r="F34" i="67"/>
  <c r="J33" i="67"/>
  <c r="I33" i="67"/>
  <c r="F33" i="67"/>
  <c r="J32" i="67"/>
  <c r="I32" i="67"/>
  <c r="F32" i="67"/>
  <c r="J31" i="67"/>
  <c r="I31" i="67"/>
  <c r="F31" i="67"/>
  <c r="J30" i="67"/>
  <c r="I30" i="67"/>
  <c r="F30" i="67"/>
  <c r="J29" i="67"/>
  <c r="I29" i="67"/>
  <c r="F29" i="67"/>
  <c r="J28" i="67"/>
  <c r="I28" i="67"/>
  <c r="F28" i="67"/>
  <c r="J27" i="67"/>
  <c r="I27" i="67"/>
  <c r="F27" i="67"/>
  <c r="J26" i="67"/>
  <c r="I26" i="67"/>
  <c r="F26" i="67"/>
  <c r="J25" i="67"/>
  <c r="I25" i="67"/>
  <c r="F25" i="67"/>
  <c r="J24" i="67"/>
  <c r="I24" i="67"/>
  <c r="F24" i="67"/>
  <c r="J23" i="67"/>
  <c r="I23" i="67"/>
  <c r="F23" i="67"/>
  <c r="J21" i="67"/>
  <c r="I21" i="67"/>
  <c r="F21" i="67"/>
  <c r="J20" i="67"/>
  <c r="I20" i="67"/>
  <c r="F20" i="67"/>
  <c r="J19" i="67"/>
  <c r="I19" i="67"/>
  <c r="F19" i="67"/>
  <c r="J18" i="67"/>
  <c r="I18" i="67"/>
  <c r="F18" i="67"/>
  <c r="J17" i="67"/>
  <c r="I17" i="67"/>
  <c r="F17" i="67"/>
  <c r="J16" i="67"/>
  <c r="I16" i="67"/>
  <c r="F16" i="67"/>
  <c r="J15" i="67"/>
  <c r="I15" i="67"/>
  <c r="F15" i="67"/>
  <c r="J14" i="67"/>
  <c r="I14" i="67"/>
  <c r="F14" i="67"/>
  <c r="J13" i="67"/>
  <c r="K13" i="67" s="1"/>
  <c r="I13" i="67"/>
  <c r="F13" i="67"/>
  <c r="J12" i="67"/>
  <c r="I12" i="67"/>
  <c r="F12" i="67"/>
  <c r="D10" i="67" a="1"/>
  <c r="D10" i="67" s="1"/>
  <c r="H8" i="67"/>
  <c r="G8" i="67"/>
  <c r="E8" i="67"/>
  <c r="D8" i="67"/>
  <c r="H7" i="67"/>
  <c r="G7" i="67"/>
  <c r="E7" i="67"/>
  <c r="D7" i="67"/>
  <c r="H6" i="67"/>
  <c r="G6" i="67"/>
  <c r="E6" i="67"/>
  <c r="D6" i="67"/>
  <c r="U197" i="24"/>
  <c r="E190" i="24"/>
  <c r="F188" i="24"/>
  <c r="X135" i="24"/>
  <c r="R135" i="24"/>
  <c r="AA134" i="24"/>
  <c r="E136" i="24"/>
  <c r="G119" i="24"/>
  <c r="U55" i="24"/>
  <c r="U54" i="24"/>
  <c r="U53" i="24"/>
  <c r="U52" i="24"/>
  <c r="U51" i="24"/>
  <c r="U16" i="24"/>
  <c r="E24" i="24"/>
  <c r="AA15" i="24"/>
  <c r="D98" i="24" l="1"/>
  <c r="E98" i="24"/>
  <c r="F98" i="24"/>
  <c r="G98" i="24"/>
  <c r="H98" i="24"/>
  <c r="D128" i="24"/>
  <c r="H187" i="24"/>
  <c r="H189" i="24" s="1"/>
  <c r="D187" i="24"/>
  <c r="R187" i="24" s="1"/>
  <c r="H190" i="24"/>
  <c r="I190" i="24" s="1"/>
  <c r="S120" i="24"/>
  <c r="G125" i="24"/>
  <c r="AA125" i="24" s="1"/>
  <c r="U33" i="24"/>
  <c r="T197" i="24"/>
  <c r="R15" i="24"/>
  <c r="H42" i="24"/>
  <c r="F152" i="24"/>
  <c r="D50" i="24"/>
  <c r="D74" i="24"/>
  <c r="F74" i="24"/>
  <c r="D152" i="24"/>
  <c r="F50" i="24"/>
  <c r="D82" i="24"/>
  <c r="H152" i="24"/>
  <c r="H50" i="24"/>
  <c r="G82" i="24"/>
  <c r="F160" i="24"/>
  <c r="F58" i="24"/>
  <c r="H82" i="24"/>
  <c r="H160" i="24"/>
  <c r="H58" i="24"/>
  <c r="D90" i="24"/>
  <c r="D170" i="24"/>
  <c r="D195" i="24" s="1"/>
  <c r="D66" i="24"/>
  <c r="F108" i="24"/>
  <c r="F116" i="24" s="1"/>
  <c r="F170" i="24"/>
  <c r="F195" i="24" s="1"/>
  <c r="F6" i="24"/>
  <c r="F66" i="24"/>
  <c r="H144" i="24"/>
  <c r="E6" i="24"/>
  <c r="E108" i="24"/>
  <c r="E133" i="24" s="1"/>
  <c r="G58" i="24"/>
  <c r="E74" i="24"/>
  <c r="G160" i="24"/>
  <c r="G6" i="24"/>
  <c r="E50" i="24"/>
  <c r="G108" i="24"/>
  <c r="G124" i="24" s="1"/>
  <c r="E152" i="24"/>
  <c r="H6" i="24"/>
  <c r="G74" i="24"/>
  <c r="E90" i="24"/>
  <c r="H108" i="24"/>
  <c r="H116" i="24" s="1"/>
  <c r="D42" i="24"/>
  <c r="G50" i="24"/>
  <c r="E66" i="24"/>
  <c r="H74" i="24"/>
  <c r="F90" i="24"/>
  <c r="D144" i="24"/>
  <c r="G152" i="24"/>
  <c r="E170" i="24"/>
  <c r="E178" i="24" s="1"/>
  <c r="F42" i="24"/>
  <c r="F161" i="24" s="1"/>
  <c r="D58" i="24"/>
  <c r="G66" i="24"/>
  <c r="E82" i="24"/>
  <c r="H90" i="24"/>
  <c r="F144" i="24"/>
  <c r="D160" i="24"/>
  <c r="G170" i="24"/>
  <c r="G186" i="24" s="1"/>
  <c r="E42" i="24"/>
  <c r="G90" i="24"/>
  <c r="E144" i="24"/>
  <c r="D6" i="24"/>
  <c r="G42" i="24"/>
  <c r="G161" i="24" s="1"/>
  <c r="E58" i="24"/>
  <c r="H66" i="24"/>
  <c r="D108" i="24"/>
  <c r="D116" i="24" s="1"/>
  <c r="R35" i="24"/>
  <c r="X137" i="24"/>
  <c r="X10" i="24"/>
  <c r="R10" i="24"/>
  <c r="T8" i="24"/>
  <c r="U8" i="24"/>
  <c r="U10" i="24"/>
  <c r="T33" i="24"/>
  <c r="U190" i="24"/>
  <c r="AA117" i="24"/>
  <c r="I118" i="24"/>
  <c r="M118" i="24" s="1"/>
  <c r="U7" i="24"/>
  <c r="F8" i="70"/>
  <c r="I6" i="70"/>
  <c r="F7" i="70"/>
  <c r="I99" i="70"/>
  <c r="J8" i="70"/>
  <c r="K23" i="70"/>
  <c r="K32" i="70"/>
  <c r="F99" i="70"/>
  <c r="K15" i="70"/>
  <c r="K26" i="70"/>
  <c r="K39" i="70"/>
  <c r="K53" i="70"/>
  <c r="K64" i="70"/>
  <c r="K76" i="70"/>
  <c r="K86" i="70"/>
  <c r="K95" i="70"/>
  <c r="I7" i="70"/>
  <c r="K21" i="70"/>
  <c r="K30" i="70"/>
  <c r="K45" i="70"/>
  <c r="K56" i="70"/>
  <c r="K69" i="70"/>
  <c r="K80" i="70"/>
  <c r="K90" i="70"/>
  <c r="K12" i="70"/>
  <c r="K33" i="70"/>
  <c r="K61" i="70"/>
  <c r="K84" i="70"/>
  <c r="K19" i="70"/>
  <c r="K27" i="70"/>
  <c r="K40" i="70"/>
  <c r="K54" i="70"/>
  <c r="K66" i="70"/>
  <c r="K78" i="70"/>
  <c r="K88" i="70"/>
  <c r="K97" i="70"/>
  <c r="K24" i="70"/>
  <c r="K50" i="70"/>
  <c r="K72" i="70"/>
  <c r="K93" i="70"/>
  <c r="K22" i="70"/>
  <c r="K31" i="70"/>
  <c r="K47" i="70"/>
  <c r="K57" i="70"/>
  <c r="K70" i="70"/>
  <c r="K81" i="70"/>
  <c r="K91" i="70"/>
  <c r="K13" i="70"/>
  <c r="K25" i="70"/>
  <c r="K37" i="70"/>
  <c r="K51" i="70"/>
  <c r="K63" i="70"/>
  <c r="K73" i="70"/>
  <c r="K85" i="70"/>
  <c r="K94" i="70"/>
  <c r="J6" i="70"/>
  <c r="K6" i="70" s="1"/>
  <c r="K20" i="70"/>
  <c r="K29" i="70"/>
  <c r="K42" i="70"/>
  <c r="K55" i="70"/>
  <c r="K67" i="70"/>
  <c r="K79" i="70"/>
  <c r="K89" i="70"/>
  <c r="K49" i="70"/>
  <c r="K59" i="70"/>
  <c r="K71" i="70"/>
  <c r="K83" i="70"/>
  <c r="K92" i="70"/>
  <c r="J7" i="70"/>
  <c r="I8" i="70"/>
  <c r="F8" i="69"/>
  <c r="F7" i="69"/>
  <c r="F6" i="69"/>
  <c r="J6" i="69"/>
  <c r="K6" i="69" s="1"/>
  <c r="I99" i="69"/>
  <c r="K16" i="69"/>
  <c r="K25" i="69"/>
  <c r="K34" i="69"/>
  <c r="K42" i="69"/>
  <c r="K51" i="69"/>
  <c r="K68" i="69"/>
  <c r="K78" i="69"/>
  <c r="K87" i="69"/>
  <c r="K19" i="69"/>
  <c r="K37" i="69"/>
  <c r="K54" i="69"/>
  <c r="K62" i="69"/>
  <c r="K72" i="69"/>
  <c r="K81" i="69"/>
  <c r="K23" i="69"/>
  <c r="K40" i="69"/>
  <c r="K48" i="69"/>
  <c r="K57" i="69"/>
  <c r="K65" i="69"/>
  <c r="K17" i="69"/>
  <c r="K35" i="69"/>
  <c r="K43" i="69"/>
  <c r="K52" i="69"/>
  <c r="K69" i="69"/>
  <c r="K79" i="69"/>
  <c r="K89" i="69"/>
  <c r="K20" i="69"/>
  <c r="K30" i="69"/>
  <c r="K38" i="69"/>
  <c r="K46" i="69"/>
  <c r="K55" i="69"/>
  <c r="K63" i="69"/>
  <c r="K74" i="69"/>
  <c r="K82" i="69"/>
  <c r="K92" i="69"/>
  <c r="K29" i="69"/>
  <c r="K45" i="69"/>
  <c r="J8" i="69"/>
  <c r="K26" i="69"/>
  <c r="K60" i="69"/>
  <c r="K15" i="69"/>
  <c r="K33" i="69"/>
  <c r="K50" i="69"/>
  <c r="K58" i="69"/>
  <c r="K66" i="69"/>
  <c r="K77" i="69"/>
  <c r="K86" i="69"/>
  <c r="J7" i="69"/>
  <c r="K18" i="69"/>
  <c r="K27" i="69"/>
  <c r="K36" i="69"/>
  <c r="K44" i="69"/>
  <c r="K53" i="69"/>
  <c r="K61" i="69"/>
  <c r="K71" i="69"/>
  <c r="K80" i="69"/>
  <c r="K90" i="69"/>
  <c r="K59" i="69"/>
  <c r="K96" i="69"/>
  <c r="K91" i="69"/>
  <c r="K14" i="69"/>
  <c r="K32" i="69"/>
  <c r="K76" i="69"/>
  <c r="K85" i="69"/>
  <c r="K94" i="69"/>
  <c r="K97" i="69"/>
  <c r="K24" i="69"/>
  <c r="K41" i="69"/>
  <c r="K95" i="69"/>
  <c r="K12" i="69"/>
  <c r="K21" i="69"/>
  <c r="K31" i="69"/>
  <c r="K39" i="69"/>
  <c r="K47" i="69"/>
  <c r="K56" i="69"/>
  <c r="K64" i="69"/>
  <c r="K75" i="69"/>
  <c r="K84" i="69"/>
  <c r="K93" i="69"/>
  <c r="I8" i="69"/>
  <c r="I6" i="69"/>
  <c r="I7" i="69"/>
  <c r="I8" i="67"/>
  <c r="F7" i="67"/>
  <c r="F6" i="67"/>
  <c r="K30" i="67"/>
  <c r="I99" i="67"/>
  <c r="J8" i="67"/>
  <c r="I6" i="67"/>
  <c r="I7" i="67"/>
  <c r="K21" i="67"/>
  <c r="K38" i="67"/>
  <c r="K55" i="67"/>
  <c r="K72" i="67"/>
  <c r="K97" i="67"/>
  <c r="K19" i="67"/>
  <c r="K28" i="67"/>
  <c r="K36" i="67"/>
  <c r="K44" i="67"/>
  <c r="K53" i="67"/>
  <c r="K61" i="67"/>
  <c r="K70" i="67"/>
  <c r="K78" i="67"/>
  <c r="K86" i="67"/>
  <c r="K95" i="67"/>
  <c r="F99" i="67"/>
  <c r="K14" i="67"/>
  <c r="K23" i="67"/>
  <c r="K31" i="67"/>
  <c r="K39" i="67"/>
  <c r="K48" i="67"/>
  <c r="K56" i="67"/>
  <c r="K64" i="67"/>
  <c r="K73" i="67"/>
  <c r="K81" i="67"/>
  <c r="K90" i="67"/>
  <c r="K25" i="67"/>
  <c r="K41" i="67"/>
  <c r="K66" i="67"/>
  <c r="K92" i="67"/>
  <c r="J7" i="67"/>
  <c r="K26" i="67"/>
  <c r="K42" i="67"/>
  <c r="K59" i="67"/>
  <c r="K76" i="67"/>
  <c r="K84" i="67"/>
  <c r="K12" i="67"/>
  <c r="K20" i="67"/>
  <c r="K29" i="67"/>
  <c r="K37" i="67"/>
  <c r="K45" i="67"/>
  <c r="K54" i="67"/>
  <c r="K62" i="67"/>
  <c r="K71" i="67"/>
  <c r="K79" i="67"/>
  <c r="K87" i="67"/>
  <c r="K96" i="67"/>
  <c r="K47" i="67"/>
  <c r="K63" i="67"/>
  <c r="K80" i="67"/>
  <c r="K89" i="67"/>
  <c r="K50" i="67"/>
  <c r="K75" i="67"/>
  <c r="K83" i="67"/>
  <c r="K15" i="67"/>
  <c r="K24" i="67"/>
  <c r="K32" i="67"/>
  <c r="K40" i="67"/>
  <c r="K49" i="67"/>
  <c r="K57" i="67"/>
  <c r="K65" i="67"/>
  <c r="K74" i="67"/>
  <c r="K82" i="67"/>
  <c r="K91" i="67"/>
  <c r="K16" i="67"/>
  <c r="K33" i="67"/>
  <c r="K58" i="67"/>
  <c r="K17" i="67"/>
  <c r="K34" i="67"/>
  <c r="K51" i="67"/>
  <c r="K68" i="67"/>
  <c r="K93" i="67"/>
  <c r="K18" i="67"/>
  <c r="K27" i="67"/>
  <c r="K35" i="67"/>
  <c r="K43" i="67"/>
  <c r="K52" i="67"/>
  <c r="K60" i="67"/>
  <c r="K69" i="67"/>
  <c r="K77" i="67"/>
  <c r="K85" i="67"/>
  <c r="K94" i="67"/>
  <c r="J6" i="67"/>
  <c r="K6" i="67" s="1"/>
  <c r="F8" i="67"/>
  <c r="G111" i="24"/>
  <c r="G113" i="24" s="1"/>
  <c r="AA109" i="24"/>
  <c r="T190" i="24"/>
  <c r="T7" i="24"/>
  <c r="I15" i="24"/>
  <c r="K15" i="24" s="1"/>
  <c r="G23" i="24"/>
  <c r="X33" i="24"/>
  <c r="AA35" i="24"/>
  <c r="H128" i="24"/>
  <c r="F128" i="24"/>
  <c r="U135" i="24"/>
  <c r="S137" i="24"/>
  <c r="S180" i="24"/>
  <c r="H24" i="24"/>
  <c r="I18" i="24"/>
  <c r="O18" i="24" s="1"/>
  <c r="U35" i="24"/>
  <c r="T180" i="24"/>
  <c r="U182" i="24"/>
  <c r="S15" i="24"/>
  <c r="S33" i="24"/>
  <c r="X118" i="24"/>
  <c r="U120" i="24"/>
  <c r="U134" i="24"/>
  <c r="R171" i="24"/>
  <c r="AA180" i="24"/>
  <c r="H9" i="24"/>
  <c r="D17" i="24"/>
  <c r="D19" i="24" s="1"/>
  <c r="T35" i="24"/>
  <c r="I137" i="24"/>
  <c r="M137" i="24" s="1"/>
  <c r="H181" i="24"/>
  <c r="F23" i="24"/>
  <c r="X23" i="24" s="1"/>
  <c r="R18" i="24"/>
  <c r="G126" i="24"/>
  <c r="T126" i="24" s="1"/>
  <c r="E188" i="24"/>
  <c r="E189" i="24" s="1"/>
  <c r="P58" i="24"/>
  <c r="P133" i="24"/>
  <c r="H14" i="24"/>
  <c r="H186" i="24"/>
  <c r="P14" i="24"/>
  <c r="P66" i="24"/>
  <c r="P144" i="24"/>
  <c r="H22" i="24"/>
  <c r="P74" i="24"/>
  <c r="P152" i="24"/>
  <c r="P22" i="24"/>
  <c r="P82" i="24"/>
  <c r="P160" i="24"/>
  <c r="G14" i="24"/>
  <c r="H31" i="24"/>
  <c r="P90" i="24"/>
  <c r="P170" i="24"/>
  <c r="O58" i="24"/>
  <c r="P31" i="24"/>
  <c r="P108" i="24"/>
  <c r="P178" i="24"/>
  <c r="O133" i="24"/>
  <c r="P42" i="24"/>
  <c r="P116" i="24"/>
  <c r="P186" i="24"/>
  <c r="P6" i="24"/>
  <c r="P50" i="24"/>
  <c r="P124" i="24"/>
  <c r="P195" i="24"/>
  <c r="O14" i="24"/>
  <c r="O66" i="24"/>
  <c r="O144" i="24"/>
  <c r="G22" i="24"/>
  <c r="O74" i="24"/>
  <c r="O152" i="24"/>
  <c r="O22" i="24"/>
  <c r="O82" i="24"/>
  <c r="O160" i="24"/>
  <c r="F14" i="24"/>
  <c r="G31" i="24"/>
  <c r="O90" i="24"/>
  <c r="O170" i="24"/>
  <c r="N58" i="24"/>
  <c r="O31" i="24"/>
  <c r="O108" i="24"/>
  <c r="O178" i="24"/>
  <c r="N133" i="24"/>
  <c r="O42" i="24"/>
  <c r="O116" i="24"/>
  <c r="O186" i="24"/>
  <c r="O6" i="24"/>
  <c r="O50" i="24"/>
  <c r="O124" i="24"/>
  <c r="O195" i="24"/>
  <c r="N14" i="24"/>
  <c r="N66" i="24"/>
  <c r="N144" i="24"/>
  <c r="F22" i="24"/>
  <c r="N74" i="24"/>
  <c r="N152" i="24"/>
  <c r="N22" i="24"/>
  <c r="N82" i="24"/>
  <c r="N160" i="24"/>
  <c r="F31" i="24"/>
  <c r="N90" i="24"/>
  <c r="N170" i="24"/>
  <c r="N31" i="24"/>
  <c r="N108" i="24"/>
  <c r="N178" i="24"/>
  <c r="N42" i="24"/>
  <c r="N116" i="24"/>
  <c r="N186" i="24"/>
  <c r="N6" i="24"/>
  <c r="N50" i="24"/>
  <c r="N124" i="24"/>
  <c r="N195" i="24"/>
  <c r="E22" i="24"/>
  <c r="E14" i="24"/>
  <c r="M58" i="24"/>
  <c r="M74" i="24"/>
  <c r="M133" i="24"/>
  <c r="M152" i="24"/>
  <c r="M14" i="24"/>
  <c r="M66" i="24"/>
  <c r="M144" i="24"/>
  <c r="M22" i="24"/>
  <c r="M82" i="24"/>
  <c r="M160" i="24"/>
  <c r="D14" i="24"/>
  <c r="E31" i="24"/>
  <c r="M90" i="24"/>
  <c r="M170" i="24"/>
  <c r="L58" i="24"/>
  <c r="M31" i="24"/>
  <c r="M108" i="24"/>
  <c r="M178" i="24"/>
  <c r="L133" i="24"/>
  <c r="M42" i="24"/>
  <c r="M116" i="24"/>
  <c r="M186" i="24"/>
  <c r="M6" i="24"/>
  <c r="M50" i="24"/>
  <c r="M124" i="24"/>
  <c r="M195" i="24"/>
  <c r="T51" i="24"/>
  <c r="L14" i="24"/>
  <c r="L66" i="24"/>
  <c r="L144" i="24"/>
  <c r="D22" i="24"/>
  <c r="L74" i="24"/>
  <c r="L152" i="24"/>
  <c r="L22" i="24"/>
  <c r="L82" i="24"/>
  <c r="L160" i="24"/>
  <c r="D31" i="24"/>
  <c r="L90" i="24"/>
  <c r="L170" i="24"/>
  <c r="L31" i="24"/>
  <c r="L108" i="24"/>
  <c r="L178" i="24"/>
  <c r="L42" i="24"/>
  <c r="L116" i="24"/>
  <c r="L186" i="24"/>
  <c r="L6" i="24"/>
  <c r="L50" i="24"/>
  <c r="L124" i="24"/>
  <c r="X8" i="24"/>
  <c r="S8" i="24"/>
  <c r="H11" i="24"/>
  <c r="R32" i="24"/>
  <c r="I32" i="24"/>
  <c r="N32" i="24" s="1"/>
  <c r="I8" i="24"/>
  <c r="N8" i="24" s="1"/>
  <c r="D25" i="24"/>
  <c r="R23" i="24"/>
  <c r="R16" i="24"/>
  <c r="I16" i="24"/>
  <c r="E17" i="24"/>
  <c r="F34" i="24"/>
  <c r="X32" i="24"/>
  <c r="S32" i="24"/>
  <c r="I7" i="24"/>
  <c r="M7" i="24" s="1"/>
  <c r="D9" i="24"/>
  <c r="R8" i="24"/>
  <c r="I10" i="24"/>
  <c r="N10" i="24" s="1"/>
  <c r="S16" i="24"/>
  <c r="X16" i="24"/>
  <c r="G26" i="24"/>
  <c r="AA18" i="24"/>
  <c r="T18" i="24"/>
  <c r="AA32" i="24"/>
  <c r="T32" i="24"/>
  <c r="G34" i="24"/>
  <c r="R7" i="24"/>
  <c r="E9" i="24"/>
  <c r="AA16" i="24"/>
  <c r="T16" i="24"/>
  <c r="G24" i="24"/>
  <c r="H26" i="24"/>
  <c r="U18" i="24"/>
  <c r="E25" i="24"/>
  <c r="H36" i="24"/>
  <c r="U34" i="24"/>
  <c r="E34" i="24"/>
  <c r="F9" i="24"/>
  <c r="X7" i="24"/>
  <c r="S10" i="24"/>
  <c r="H17" i="24"/>
  <c r="U15" i="24"/>
  <c r="H23" i="24"/>
  <c r="G9" i="24"/>
  <c r="U9" i="24" s="1"/>
  <c r="AA8" i="24"/>
  <c r="R24" i="24"/>
  <c r="AA7" i="24"/>
  <c r="F24" i="24"/>
  <c r="T10" i="24"/>
  <c r="AA10" i="24"/>
  <c r="T15" i="24"/>
  <c r="F17" i="24"/>
  <c r="S18" i="24"/>
  <c r="E26" i="24"/>
  <c r="U32" i="24"/>
  <c r="I33" i="24"/>
  <c r="N33" i="24" s="1"/>
  <c r="D34" i="24"/>
  <c r="G17" i="24"/>
  <c r="F26" i="24"/>
  <c r="I35" i="24"/>
  <c r="O35" i="24" s="1"/>
  <c r="T109" i="24"/>
  <c r="S109" i="24"/>
  <c r="X109" i="24"/>
  <c r="F111" i="24"/>
  <c r="R33" i="24"/>
  <c r="S35" i="24"/>
  <c r="X35" i="24"/>
  <c r="T111" i="24"/>
  <c r="X110" i="24"/>
  <c r="S110" i="24"/>
  <c r="T110" i="24"/>
  <c r="H113" i="24"/>
  <c r="U110" i="24"/>
  <c r="S117" i="24"/>
  <c r="X117" i="24"/>
  <c r="F125" i="24"/>
  <c r="F119" i="24"/>
  <c r="T119" i="24" s="1"/>
  <c r="T117" i="24"/>
  <c r="I109" i="24"/>
  <c r="M109" i="24" s="1"/>
  <c r="U112" i="24"/>
  <c r="E111" i="24"/>
  <c r="AA111" i="24" s="1"/>
  <c r="R109" i="24"/>
  <c r="D125" i="24"/>
  <c r="D119" i="24"/>
  <c r="I117" i="24"/>
  <c r="O117" i="24" s="1"/>
  <c r="D111" i="24"/>
  <c r="AA112" i="24"/>
  <c r="G128" i="24"/>
  <c r="U128" i="24" s="1"/>
  <c r="AA120" i="24"/>
  <c r="T120" i="24"/>
  <c r="G121" i="24"/>
  <c r="I110" i="24"/>
  <c r="P110" i="24" s="1"/>
  <c r="I112" i="24"/>
  <c r="N112" i="24" s="1"/>
  <c r="R112" i="24"/>
  <c r="U117" i="24"/>
  <c r="H125" i="24"/>
  <c r="D136" i="24"/>
  <c r="R136" i="24" s="1"/>
  <c r="I134" i="24"/>
  <c r="P134" i="24" s="1"/>
  <c r="H191" i="24"/>
  <c r="U109" i="24"/>
  <c r="R110" i="24"/>
  <c r="H119" i="24"/>
  <c r="E138" i="24"/>
  <c r="S112" i="24"/>
  <c r="X112" i="24"/>
  <c r="T112" i="24"/>
  <c r="R118" i="24"/>
  <c r="E119" i="24"/>
  <c r="E126" i="24"/>
  <c r="S118" i="24"/>
  <c r="X134" i="24"/>
  <c r="T134" i="24"/>
  <c r="F136" i="24"/>
  <c r="S134" i="24"/>
  <c r="T188" i="24"/>
  <c r="AA110" i="24"/>
  <c r="X126" i="24"/>
  <c r="R120" i="24"/>
  <c r="E128" i="24"/>
  <c r="X128" i="24"/>
  <c r="T118" i="24"/>
  <c r="AA118" i="24"/>
  <c r="R134" i="24"/>
  <c r="U126" i="24"/>
  <c r="AA137" i="24"/>
  <c r="T137" i="24"/>
  <c r="U137" i="24"/>
  <c r="R117" i="24"/>
  <c r="I120" i="24"/>
  <c r="O120" i="24" s="1"/>
  <c r="X120" i="24"/>
  <c r="S135" i="24"/>
  <c r="H136" i="24"/>
  <c r="AA171" i="24"/>
  <c r="T171" i="24"/>
  <c r="G173" i="24"/>
  <c r="U174" i="24"/>
  <c r="I135" i="24"/>
  <c r="O135" i="24" s="1"/>
  <c r="H178" i="24"/>
  <c r="H195" i="24"/>
  <c r="G136" i="24"/>
  <c r="U171" i="24"/>
  <c r="H173" i="24"/>
  <c r="X172" i="24"/>
  <c r="F189" i="24"/>
  <c r="S187" i="24"/>
  <c r="X187" i="24"/>
  <c r="H198" i="24"/>
  <c r="U196" i="24"/>
  <c r="T135" i="24"/>
  <c r="AA135" i="24"/>
  <c r="G181" i="24"/>
  <c r="U181" i="24" s="1"/>
  <c r="U179" i="24"/>
  <c r="AA179" i="24"/>
  <c r="T179" i="24"/>
  <c r="G187" i="24"/>
  <c r="I187" i="24" s="1"/>
  <c r="U188" i="24"/>
  <c r="U199" i="24"/>
  <c r="AA199" i="24"/>
  <c r="T199" i="24"/>
  <c r="I171" i="24"/>
  <c r="L171" i="24" s="1"/>
  <c r="D173" i="24"/>
  <c r="I174" i="24"/>
  <c r="O174" i="24" s="1"/>
  <c r="AA190" i="24"/>
  <c r="S190" i="24"/>
  <c r="R190" i="24"/>
  <c r="I172" i="24"/>
  <c r="P172" i="24" s="1"/>
  <c r="R174" i="24"/>
  <c r="AA197" i="24"/>
  <c r="S197" i="24"/>
  <c r="R197" i="24"/>
  <c r="E173" i="24"/>
  <c r="S174" i="24"/>
  <c r="X174" i="24"/>
  <c r="T182" i="24"/>
  <c r="S182" i="24"/>
  <c r="X182" i="24"/>
  <c r="F173" i="24"/>
  <c r="X171" i="24"/>
  <c r="S171" i="24"/>
  <c r="AA172" i="24"/>
  <c r="R172" i="24"/>
  <c r="AA174" i="24"/>
  <c r="T174" i="24"/>
  <c r="R180" i="24"/>
  <c r="X180" i="24"/>
  <c r="I180" i="24"/>
  <c r="L180" i="24" s="1"/>
  <c r="D188" i="24"/>
  <c r="S172" i="24"/>
  <c r="U180" i="24"/>
  <c r="I196" i="24"/>
  <c r="M196" i="24" s="1"/>
  <c r="X196" i="24"/>
  <c r="T172" i="24"/>
  <c r="I179" i="24"/>
  <c r="M179" i="24" s="1"/>
  <c r="X179" i="24"/>
  <c r="R196" i="24"/>
  <c r="D198" i="24"/>
  <c r="I199" i="24"/>
  <c r="L199" i="24" s="1"/>
  <c r="X199" i="24"/>
  <c r="U172" i="24"/>
  <c r="R179" i="24"/>
  <c r="D181" i="24"/>
  <c r="I182" i="24"/>
  <c r="O182" i="24" s="1"/>
  <c r="S196" i="24"/>
  <c r="E198" i="24"/>
  <c r="R199" i="24"/>
  <c r="S179" i="24"/>
  <c r="E181" i="24"/>
  <c r="R182" i="24"/>
  <c r="X190" i="24"/>
  <c r="T196" i="24"/>
  <c r="AA196" i="24"/>
  <c r="I197" i="24"/>
  <c r="N197" i="24" s="1"/>
  <c r="X197" i="24"/>
  <c r="F198" i="24"/>
  <c r="S199" i="24"/>
  <c r="F181" i="24"/>
  <c r="H183" i="24"/>
  <c r="G198" i="24"/>
  <c r="AA182" i="24"/>
  <c r="H100" i="24" l="1"/>
  <c r="U100" i="24" s="1"/>
  <c r="H102" i="24"/>
  <c r="U102" i="24" s="1"/>
  <c r="H161" i="24"/>
  <c r="U161" i="24" s="1"/>
  <c r="H99" i="24"/>
  <c r="T103" i="24"/>
  <c r="T102" i="24"/>
  <c r="H43" i="24"/>
  <c r="H83" i="24"/>
  <c r="H84" i="24"/>
  <c r="G146" i="24"/>
  <c r="H92" i="24"/>
  <c r="H44" i="24"/>
  <c r="H91" i="24"/>
  <c r="T125" i="24"/>
  <c r="V197" i="24"/>
  <c r="Y197" i="24" s="1"/>
  <c r="U111" i="24"/>
  <c r="AA188" i="24"/>
  <c r="I126" i="24"/>
  <c r="J126" i="24" s="1"/>
  <c r="M197" i="24"/>
  <c r="G67" i="24"/>
  <c r="G25" i="24"/>
  <c r="AA25" i="24" s="1"/>
  <c r="H67" i="24"/>
  <c r="H75" i="24"/>
  <c r="H162" i="24"/>
  <c r="H76" i="24"/>
  <c r="H154" i="24"/>
  <c r="H59" i="24"/>
  <c r="H153" i="24"/>
  <c r="H68" i="24"/>
  <c r="H145" i="24"/>
  <c r="H60" i="24"/>
  <c r="H146" i="24"/>
  <c r="F186" i="24"/>
  <c r="D133" i="24"/>
  <c r="D92" i="24"/>
  <c r="F178" i="24"/>
  <c r="E186" i="24"/>
  <c r="G195" i="24"/>
  <c r="E67" i="24"/>
  <c r="E92" i="24"/>
  <c r="F133" i="24"/>
  <c r="F124" i="24"/>
  <c r="G116" i="24"/>
  <c r="D124" i="24"/>
  <c r="G162" i="24"/>
  <c r="G59" i="24"/>
  <c r="D186" i="24"/>
  <c r="E124" i="24"/>
  <c r="G43" i="24"/>
  <c r="G84" i="24"/>
  <c r="D178" i="24"/>
  <c r="E116" i="24"/>
  <c r="F44" i="24"/>
  <c r="G60" i="24"/>
  <c r="G83" i="24"/>
  <c r="D161" i="24"/>
  <c r="D91" i="24"/>
  <c r="D67" i="24"/>
  <c r="G92" i="24"/>
  <c r="G44" i="24"/>
  <c r="G154" i="24"/>
  <c r="H124" i="24"/>
  <c r="F75" i="24"/>
  <c r="D162" i="24"/>
  <c r="G68" i="24"/>
  <c r="G153" i="24"/>
  <c r="E161" i="24"/>
  <c r="S161" i="24" s="1"/>
  <c r="E91" i="24"/>
  <c r="F83" i="24"/>
  <c r="H133" i="24"/>
  <c r="F84" i="24"/>
  <c r="E75" i="24"/>
  <c r="D146" i="24"/>
  <c r="G75" i="24"/>
  <c r="G145" i="24"/>
  <c r="E59" i="24"/>
  <c r="E76" i="24"/>
  <c r="D75" i="24"/>
  <c r="F162" i="24"/>
  <c r="F163" i="24" s="1"/>
  <c r="E145" i="24"/>
  <c r="E154" i="24"/>
  <c r="D59" i="24"/>
  <c r="E162" i="24"/>
  <c r="E52" i="24"/>
  <c r="AA52" i="24" s="1"/>
  <c r="D43" i="24"/>
  <c r="G76" i="24"/>
  <c r="G91" i="24"/>
  <c r="F67" i="24"/>
  <c r="D76" i="24"/>
  <c r="F91" i="24"/>
  <c r="E68" i="24"/>
  <c r="D44" i="24"/>
  <c r="D84" i="24"/>
  <c r="D83" i="24"/>
  <c r="F68" i="24"/>
  <c r="G178" i="24"/>
  <c r="F146" i="24"/>
  <c r="E195" i="24"/>
  <c r="F59" i="24"/>
  <c r="F145" i="24"/>
  <c r="E146" i="24"/>
  <c r="D51" i="24"/>
  <c r="X51" i="24" s="1"/>
  <c r="D145" i="24"/>
  <c r="E51" i="24"/>
  <c r="E43" i="24"/>
  <c r="G133" i="24"/>
  <c r="F60" i="24"/>
  <c r="D68" i="24"/>
  <c r="F76" i="24"/>
  <c r="F153" i="24"/>
  <c r="E83" i="24"/>
  <c r="AA83" i="24" s="1"/>
  <c r="E84" i="24"/>
  <c r="D60" i="24"/>
  <c r="D153" i="24"/>
  <c r="F92" i="24"/>
  <c r="F154" i="24"/>
  <c r="E60" i="24"/>
  <c r="E153" i="24"/>
  <c r="D52" i="24"/>
  <c r="D154" i="24"/>
  <c r="E44" i="24"/>
  <c r="F43" i="24"/>
  <c r="L179" i="24"/>
  <c r="P197" i="24"/>
  <c r="S188" i="24"/>
  <c r="P7" i="24"/>
  <c r="V33" i="24"/>
  <c r="AB33" i="24" s="1"/>
  <c r="S23" i="24"/>
  <c r="N179" i="24"/>
  <c r="K118" i="24"/>
  <c r="V10" i="24"/>
  <c r="AB10" i="24" s="1"/>
  <c r="N120" i="24"/>
  <c r="L18" i="24"/>
  <c r="M180" i="24"/>
  <c r="S128" i="24"/>
  <c r="O10" i="24"/>
  <c r="P179" i="24"/>
  <c r="V18" i="24"/>
  <c r="W18" i="24" s="1" a="1"/>
  <c r="W18" i="24" s="1"/>
  <c r="V120" i="24"/>
  <c r="W120" i="24" s="1" a="1"/>
  <c r="W120" i="24" s="1"/>
  <c r="V7" i="24"/>
  <c r="AC7" i="24" s="1"/>
  <c r="N118" i="24"/>
  <c r="L118" i="24"/>
  <c r="O118" i="24"/>
  <c r="Q118" i="24" s="1"/>
  <c r="J118" i="24"/>
  <c r="V35" i="24"/>
  <c r="Z35" i="24" s="1"/>
  <c r="T23" i="24"/>
  <c r="AA23" i="24"/>
  <c r="V171" i="24"/>
  <c r="AC171" i="24" s="1"/>
  <c r="P118" i="24"/>
  <c r="I128" i="24"/>
  <c r="L128" i="24" s="1"/>
  <c r="L32" i="24"/>
  <c r="J18" i="24"/>
  <c r="G127" i="24"/>
  <c r="M117" i="24"/>
  <c r="V137" i="24"/>
  <c r="AB137" i="24" s="1"/>
  <c r="M10" i="24"/>
  <c r="U24" i="24"/>
  <c r="N18" i="24"/>
  <c r="P10" i="24"/>
  <c r="N137" i="24"/>
  <c r="L137" i="24"/>
  <c r="M110" i="24"/>
  <c r="N15" i="24"/>
  <c r="J137" i="24"/>
  <c r="O112" i="24"/>
  <c r="N172" i="24"/>
  <c r="K137" i="24"/>
  <c r="O7" i="24"/>
  <c r="K18" i="24"/>
  <c r="L172" i="24"/>
  <c r="L182" i="24"/>
  <c r="P137" i="24"/>
  <c r="O137" i="24"/>
  <c r="L112" i="24"/>
  <c r="I24" i="24"/>
  <c r="M24" i="24" s="1"/>
  <c r="N7" i="24"/>
  <c r="M187" i="24"/>
  <c r="L187" i="24"/>
  <c r="P8" i="24"/>
  <c r="N180" i="24"/>
  <c r="P171" i="24"/>
  <c r="O171" i="24"/>
  <c r="O15" i="24"/>
  <c r="M18" i="24"/>
  <c r="P15" i="24"/>
  <c r="E127" i="24"/>
  <c r="E129" i="24" s="1"/>
  <c r="M171" i="24"/>
  <c r="V174" i="24"/>
  <c r="Z174" i="24" s="1"/>
  <c r="O172" i="24"/>
  <c r="L110" i="24"/>
  <c r="V15" i="24"/>
  <c r="W15" i="24" s="1" a="1"/>
  <c r="W15" i="24" s="1"/>
  <c r="J15" i="24"/>
  <c r="M15" i="24"/>
  <c r="L134" i="24"/>
  <c r="M172" i="24"/>
  <c r="V135" i="24"/>
  <c r="AB135" i="24" s="1"/>
  <c r="G129" i="24"/>
  <c r="V109" i="24"/>
  <c r="Z109" i="24" s="1"/>
  <c r="L15" i="24"/>
  <c r="O8" i="24"/>
  <c r="P18" i="24"/>
  <c r="N110" i="24"/>
  <c r="N171" i="24"/>
  <c r="M134" i="24"/>
  <c r="M112" i="24"/>
  <c r="P112" i="24"/>
  <c r="M120" i="24"/>
  <c r="V190" i="24"/>
  <c r="Z190" i="24" s="1"/>
  <c r="AC10" i="24"/>
  <c r="O196" i="24"/>
  <c r="V32" i="24"/>
  <c r="V182" i="24"/>
  <c r="I198" i="24"/>
  <c r="L198" i="24" s="1"/>
  <c r="D200" i="24"/>
  <c r="I188" i="24"/>
  <c r="I173" i="24"/>
  <c r="L173" i="24" s="1"/>
  <c r="D175" i="24"/>
  <c r="G189" i="24"/>
  <c r="AA187" i="24"/>
  <c r="T187" i="24"/>
  <c r="O187" i="24"/>
  <c r="X188" i="24"/>
  <c r="J135" i="24"/>
  <c r="K135" i="24"/>
  <c r="P135" i="24"/>
  <c r="V117" i="24"/>
  <c r="P120" i="24"/>
  <c r="M126" i="24"/>
  <c r="AA126" i="24"/>
  <c r="R126" i="24"/>
  <c r="J109" i="24"/>
  <c r="K109" i="24"/>
  <c r="O109" i="24"/>
  <c r="H19" i="24"/>
  <c r="U17" i="24"/>
  <c r="T161" i="24"/>
  <c r="K10" i="24"/>
  <c r="J10" i="24"/>
  <c r="V16" i="24"/>
  <c r="K190" i="24"/>
  <c r="J190" i="24"/>
  <c r="M190" i="24"/>
  <c r="L126" i="24"/>
  <c r="K16" i="24"/>
  <c r="J16" i="24"/>
  <c r="O16" i="24"/>
  <c r="N16" i="24"/>
  <c r="M16" i="24"/>
  <c r="X198" i="24"/>
  <c r="F200" i="24"/>
  <c r="S198" i="24"/>
  <c r="K182" i="24"/>
  <c r="J182" i="24"/>
  <c r="V196" i="24"/>
  <c r="K180" i="24"/>
  <c r="J180" i="24"/>
  <c r="N174" i="24"/>
  <c r="K172" i="24"/>
  <c r="J172" i="24"/>
  <c r="K171" i="24"/>
  <c r="J171" i="24"/>
  <c r="M199" i="24"/>
  <c r="N199" i="24"/>
  <c r="U136" i="24"/>
  <c r="H138" i="24"/>
  <c r="P182" i="24"/>
  <c r="F138" i="24"/>
  <c r="S136" i="24"/>
  <c r="X136" i="24"/>
  <c r="E121" i="24"/>
  <c r="AA121" i="24" s="1"/>
  <c r="R119" i="24"/>
  <c r="U119" i="24"/>
  <c r="H121" i="24"/>
  <c r="H127" i="24"/>
  <c r="U125" i="24"/>
  <c r="D113" i="24"/>
  <c r="I111" i="24"/>
  <c r="L111" i="24" s="1"/>
  <c r="K117" i="24"/>
  <c r="J117" i="24"/>
  <c r="P117" i="24"/>
  <c r="L117" i="24"/>
  <c r="R111" i="24"/>
  <c r="E113" i="24"/>
  <c r="L10" i="24"/>
  <c r="E200" i="24"/>
  <c r="R198" i="24"/>
  <c r="D183" i="24"/>
  <c r="I181" i="24"/>
  <c r="L181" i="24" s="1"/>
  <c r="V118" i="24"/>
  <c r="K35" i="24"/>
  <c r="N35" i="24"/>
  <c r="L35" i="24"/>
  <c r="J35" i="24"/>
  <c r="I34" i="24"/>
  <c r="N34" i="24" s="1"/>
  <c r="D36" i="24"/>
  <c r="P35" i="24"/>
  <c r="R34" i="24"/>
  <c r="E36" i="24"/>
  <c r="R25" i="24"/>
  <c r="E27" i="24"/>
  <c r="V8" i="24"/>
  <c r="K196" i="24"/>
  <c r="J196" i="24"/>
  <c r="P196" i="24"/>
  <c r="O190" i="24"/>
  <c r="I119" i="24"/>
  <c r="N119" i="24" s="1"/>
  <c r="D121" i="24"/>
  <c r="K197" i="24"/>
  <c r="J197" i="24"/>
  <c r="P180" i="24"/>
  <c r="O180" i="24"/>
  <c r="V180" i="24"/>
  <c r="R173" i="24"/>
  <c r="E175" i="24"/>
  <c r="N190" i="24"/>
  <c r="P187" i="24"/>
  <c r="H200" i="24"/>
  <c r="U198" i="24"/>
  <c r="N135" i="24"/>
  <c r="N182" i="24"/>
  <c r="AC120" i="24"/>
  <c r="V110" i="24"/>
  <c r="L135" i="24"/>
  <c r="V112" i="24"/>
  <c r="K112" i="24"/>
  <c r="J112" i="24"/>
  <c r="D127" i="24"/>
  <c r="I125" i="24"/>
  <c r="P125" i="24" s="1"/>
  <c r="N117" i="24"/>
  <c r="F113" i="24"/>
  <c r="X111" i="24"/>
  <c r="S111" i="24"/>
  <c r="M33" i="24"/>
  <c r="L33" i="24"/>
  <c r="K33" i="24"/>
  <c r="J33" i="24"/>
  <c r="P33" i="24"/>
  <c r="R9" i="24"/>
  <c r="E11" i="24"/>
  <c r="T26" i="24"/>
  <c r="AA26" i="24"/>
  <c r="D11" i="24"/>
  <c r="I9" i="24"/>
  <c r="L9" i="24" s="1"/>
  <c r="D27" i="24"/>
  <c r="K199" i="24"/>
  <c r="J199" i="24"/>
  <c r="O199" i="24"/>
  <c r="Z197" i="24"/>
  <c r="L196" i="24"/>
  <c r="R128" i="24"/>
  <c r="G200" i="24"/>
  <c r="AA198" i="24"/>
  <c r="T198" i="24"/>
  <c r="V179" i="24"/>
  <c r="K179" i="24"/>
  <c r="J179" i="24"/>
  <c r="O179" i="24"/>
  <c r="O197" i="24"/>
  <c r="S173" i="24"/>
  <c r="F175" i="24"/>
  <c r="X173" i="24"/>
  <c r="M182" i="24"/>
  <c r="U187" i="24"/>
  <c r="G183" i="24"/>
  <c r="AA181" i="24"/>
  <c r="T181" i="24"/>
  <c r="AA136" i="24"/>
  <c r="T136" i="24"/>
  <c r="G138" i="24"/>
  <c r="R188" i="24"/>
  <c r="AA173" i="24"/>
  <c r="T173" i="24"/>
  <c r="G175" i="24"/>
  <c r="O173" i="24"/>
  <c r="M135" i="24"/>
  <c r="S126" i="24"/>
  <c r="J134" i="24"/>
  <c r="K134" i="24"/>
  <c r="J110" i="24"/>
  <c r="O110" i="24"/>
  <c r="K110" i="24"/>
  <c r="F127" i="24"/>
  <c r="S125" i="24"/>
  <c r="X125" i="24"/>
  <c r="T52" i="24"/>
  <c r="X26" i="24"/>
  <c r="S26" i="24"/>
  <c r="G27" i="24"/>
  <c r="U26" i="24"/>
  <c r="J7" i="24"/>
  <c r="L7" i="24"/>
  <c r="K7" i="24"/>
  <c r="J8" i="24"/>
  <c r="K8" i="24"/>
  <c r="L8" i="24"/>
  <c r="M8" i="24"/>
  <c r="X17" i="24"/>
  <c r="F19" i="24"/>
  <c r="S17" i="24"/>
  <c r="E183" i="24"/>
  <c r="R181" i="24"/>
  <c r="K174" i="24"/>
  <c r="J174" i="24"/>
  <c r="L190" i="24"/>
  <c r="J120" i="24"/>
  <c r="K120" i="24"/>
  <c r="K187" i="24"/>
  <c r="J187" i="24"/>
  <c r="N187" i="24"/>
  <c r="U113" i="24"/>
  <c r="N109" i="24"/>
  <c r="R26" i="24"/>
  <c r="I26" i="24"/>
  <c r="O26" i="24" s="1"/>
  <c r="S24" i="24"/>
  <c r="F25" i="24"/>
  <c r="X24" i="24"/>
  <c r="U23" i="24"/>
  <c r="I23" i="24"/>
  <c r="P23" i="24" s="1"/>
  <c r="H25" i="24"/>
  <c r="T24" i="24"/>
  <c r="AA24" i="24"/>
  <c r="M35" i="24"/>
  <c r="F36" i="24"/>
  <c r="S34" i="24"/>
  <c r="X34" i="24"/>
  <c r="J32" i="24"/>
  <c r="K32" i="24"/>
  <c r="P32" i="24"/>
  <c r="O32" i="24"/>
  <c r="E191" i="24"/>
  <c r="F121" i="24"/>
  <c r="T121" i="24" s="1"/>
  <c r="S119" i="24"/>
  <c r="X119" i="24"/>
  <c r="N196" i="24"/>
  <c r="P199" i="24"/>
  <c r="U173" i="24"/>
  <c r="H175" i="24"/>
  <c r="P173" i="24"/>
  <c r="P174" i="24"/>
  <c r="O128" i="24"/>
  <c r="T128" i="24"/>
  <c r="AA128" i="24"/>
  <c r="G19" i="24"/>
  <c r="AA17" i="24"/>
  <c r="T17" i="24"/>
  <c r="F183" i="24"/>
  <c r="S181" i="24"/>
  <c r="X181" i="24"/>
  <c r="V199" i="24"/>
  <c r="P190" i="24"/>
  <c r="V172" i="24"/>
  <c r="M174" i="24"/>
  <c r="L197" i="24"/>
  <c r="L174" i="24"/>
  <c r="F191" i="24"/>
  <c r="S189" i="24"/>
  <c r="AA119" i="24"/>
  <c r="O134" i="24"/>
  <c r="V134" i="24"/>
  <c r="D189" i="24"/>
  <c r="R189" i="24" s="1"/>
  <c r="L120" i="24"/>
  <c r="R125" i="24"/>
  <c r="P109" i="24"/>
  <c r="I136" i="24"/>
  <c r="O136" i="24" s="1"/>
  <c r="D138" i="24"/>
  <c r="R138" i="24" s="1"/>
  <c r="AA113" i="24"/>
  <c r="L109" i="24"/>
  <c r="N134" i="24"/>
  <c r="O33" i="24"/>
  <c r="P16" i="24"/>
  <c r="AA9" i="24"/>
  <c r="T9" i="24"/>
  <c r="G11" i="24"/>
  <c r="U11" i="24" s="1"/>
  <c r="I17" i="24"/>
  <c r="M17" i="24" s="1"/>
  <c r="S9" i="24"/>
  <c r="X9" i="24"/>
  <c r="F11" i="24"/>
  <c r="AA34" i="24"/>
  <c r="T34" i="24"/>
  <c r="G36" i="24"/>
  <c r="U36" i="24" s="1"/>
  <c r="L16" i="24"/>
  <c r="E19" i="24"/>
  <c r="R17" i="24"/>
  <c r="M32" i="24"/>
  <c r="X146" i="24" l="1"/>
  <c r="E45" i="24"/>
  <c r="H163" i="24"/>
  <c r="H45" i="24"/>
  <c r="U99" i="24"/>
  <c r="H101" i="24"/>
  <c r="I66" i="54" s="1"/>
  <c r="H85" i="24"/>
  <c r="AA146" i="24"/>
  <c r="U43" i="24"/>
  <c r="U84" i="24"/>
  <c r="U146" i="24"/>
  <c r="U83" i="24"/>
  <c r="AA67" i="24"/>
  <c r="U67" i="24"/>
  <c r="H155" i="24"/>
  <c r="H93" i="24"/>
  <c r="U92" i="24"/>
  <c r="H61" i="24"/>
  <c r="H77" i="24"/>
  <c r="U76" i="24"/>
  <c r="U154" i="24"/>
  <c r="U162" i="24"/>
  <c r="U153" i="24"/>
  <c r="P126" i="24"/>
  <c r="O34" i="24"/>
  <c r="H69" i="24"/>
  <c r="AC33" i="24"/>
  <c r="AB197" i="24"/>
  <c r="Q7" i="24"/>
  <c r="V188" i="24"/>
  <c r="AB188" i="24" s="1"/>
  <c r="AC197" i="24"/>
  <c r="W10" i="24" a="1"/>
  <c r="W10" i="24" s="1"/>
  <c r="X100" i="24"/>
  <c r="I100" i="24"/>
  <c r="L100" i="24" s="1"/>
  <c r="W197" i="24" a="1"/>
  <c r="W197" i="24" s="1"/>
  <c r="R127" i="24"/>
  <c r="O126" i="24"/>
  <c r="Q126" i="24" s="1"/>
  <c r="S67" i="24"/>
  <c r="G69" i="24"/>
  <c r="X102" i="24"/>
  <c r="I102" i="24"/>
  <c r="L102" i="24" s="1"/>
  <c r="AA102" i="24"/>
  <c r="R102" i="24"/>
  <c r="S102" i="24"/>
  <c r="K126" i="24"/>
  <c r="Y15" i="24"/>
  <c r="Y33" i="24"/>
  <c r="AA99" i="24"/>
  <c r="R99" i="24"/>
  <c r="S99" i="24"/>
  <c r="W33" i="24" a="1"/>
  <c r="W33" i="24" s="1"/>
  <c r="N126" i="24"/>
  <c r="Y120" i="24"/>
  <c r="Q172" i="24"/>
  <c r="AA100" i="24"/>
  <c r="R100" i="24"/>
  <c r="S100" i="24"/>
  <c r="X99" i="24"/>
  <c r="I99" i="24"/>
  <c r="D77" i="24"/>
  <c r="G163" i="24"/>
  <c r="T163" i="24" s="1"/>
  <c r="U145" i="24"/>
  <c r="G155" i="24"/>
  <c r="H147" i="24"/>
  <c r="U60" i="24"/>
  <c r="AA84" i="24"/>
  <c r="G85" i="24"/>
  <c r="S75" i="24"/>
  <c r="D93" i="24"/>
  <c r="E93" i="24"/>
  <c r="D61" i="24"/>
  <c r="T154" i="24"/>
  <c r="S59" i="24"/>
  <c r="R67" i="24"/>
  <c r="AA43" i="24"/>
  <c r="X76" i="24"/>
  <c r="AA60" i="24"/>
  <c r="T76" i="24"/>
  <c r="U68" i="24"/>
  <c r="AA68" i="24"/>
  <c r="R154" i="24"/>
  <c r="T43" i="24"/>
  <c r="D155" i="24"/>
  <c r="X91" i="24"/>
  <c r="T75" i="24"/>
  <c r="AA75" i="24"/>
  <c r="G77" i="24"/>
  <c r="X75" i="24"/>
  <c r="G61" i="24"/>
  <c r="E155" i="24"/>
  <c r="T68" i="24"/>
  <c r="I44" i="24"/>
  <c r="N44" i="24" s="1"/>
  <c r="S44" i="24"/>
  <c r="U75" i="24"/>
  <c r="D69" i="24"/>
  <c r="R76" i="24"/>
  <c r="T162" i="24"/>
  <c r="G93" i="24"/>
  <c r="T92" i="24"/>
  <c r="T145" i="24"/>
  <c r="I59" i="24"/>
  <c r="N59" i="24" s="1"/>
  <c r="AA91" i="24"/>
  <c r="G45" i="24"/>
  <c r="S60" i="24"/>
  <c r="AA162" i="24"/>
  <c r="R68" i="24"/>
  <c r="AA154" i="24"/>
  <c r="R60" i="24"/>
  <c r="U59" i="24"/>
  <c r="AA59" i="24"/>
  <c r="T59" i="24"/>
  <c r="I60" i="24"/>
  <c r="K60" i="24" s="1"/>
  <c r="AA145" i="24"/>
  <c r="AA161" i="24"/>
  <c r="F69" i="24"/>
  <c r="E147" i="24"/>
  <c r="I75" i="24"/>
  <c r="L75" i="24" s="1"/>
  <c r="X162" i="24"/>
  <c r="D163" i="24"/>
  <c r="X163" i="24" s="1"/>
  <c r="X44" i="24"/>
  <c r="E69" i="24"/>
  <c r="G147" i="24"/>
  <c r="S146" i="24"/>
  <c r="S68" i="24"/>
  <c r="T91" i="24"/>
  <c r="S162" i="24"/>
  <c r="S84" i="24"/>
  <c r="X67" i="24"/>
  <c r="R161" i="24"/>
  <c r="V161" i="24" s="1"/>
  <c r="T44" i="24"/>
  <c r="R75" i="24"/>
  <c r="I67" i="24"/>
  <c r="O67" i="24" s="1"/>
  <c r="X161" i="24"/>
  <c r="I162" i="24"/>
  <c r="O162" i="24" s="1"/>
  <c r="U44" i="24"/>
  <c r="E163" i="24"/>
  <c r="S163" i="24" s="1"/>
  <c r="AA44" i="24"/>
  <c r="F45" i="24"/>
  <c r="S45" i="24" s="1"/>
  <c r="S52" i="24"/>
  <c r="U91" i="24"/>
  <c r="T84" i="24"/>
  <c r="R162" i="24"/>
  <c r="R145" i="24"/>
  <c r="R59" i="24"/>
  <c r="I161" i="24"/>
  <c r="N161" i="24" s="1"/>
  <c r="X68" i="24"/>
  <c r="X59" i="24"/>
  <c r="T67" i="24"/>
  <c r="R84" i="24"/>
  <c r="R43" i="24"/>
  <c r="S76" i="24"/>
  <c r="F85" i="24"/>
  <c r="I154" i="24"/>
  <c r="M154" i="24" s="1"/>
  <c r="S92" i="24"/>
  <c r="I43" i="24"/>
  <c r="K43" i="24" s="1"/>
  <c r="F93" i="24"/>
  <c r="I84" i="24"/>
  <c r="K84" i="24" s="1"/>
  <c r="X84" i="24"/>
  <c r="R44" i="24"/>
  <c r="E77" i="24"/>
  <c r="I92" i="24"/>
  <c r="J92" i="24" s="1"/>
  <c r="I83" i="24"/>
  <c r="K83" i="24" s="1"/>
  <c r="X92" i="24"/>
  <c r="D45" i="24"/>
  <c r="R92" i="24"/>
  <c r="I52" i="24"/>
  <c r="M52" i="24" s="1"/>
  <c r="E53" i="24"/>
  <c r="T60" i="24"/>
  <c r="X43" i="24"/>
  <c r="X153" i="24"/>
  <c r="X145" i="24"/>
  <c r="T83" i="24"/>
  <c r="F61" i="24"/>
  <c r="AA92" i="24"/>
  <c r="I145" i="24"/>
  <c r="O145" i="24" s="1"/>
  <c r="AA76" i="24"/>
  <c r="S43" i="24"/>
  <c r="S145" i="24"/>
  <c r="R153" i="24"/>
  <c r="I146" i="24"/>
  <c r="K146" i="24" s="1"/>
  <c r="D85" i="24"/>
  <c r="I51" i="24"/>
  <c r="M51" i="24" s="1"/>
  <c r="D147" i="24"/>
  <c r="R52" i="24"/>
  <c r="R83" i="24"/>
  <c r="S51" i="24"/>
  <c r="X83" i="24"/>
  <c r="E61" i="24"/>
  <c r="R146" i="24"/>
  <c r="E85" i="24"/>
  <c r="S83" i="24"/>
  <c r="T153" i="24"/>
  <c r="R91" i="24"/>
  <c r="S153" i="24"/>
  <c r="I153" i="24"/>
  <c r="J153" i="24" s="1"/>
  <c r="S91" i="24"/>
  <c r="X154" i="24"/>
  <c r="D53" i="24"/>
  <c r="X53" i="24" s="1"/>
  <c r="T146" i="24"/>
  <c r="I68" i="24"/>
  <c r="O68" i="24" s="1"/>
  <c r="F147" i="24"/>
  <c r="F77" i="24"/>
  <c r="X52" i="24"/>
  <c r="AA153" i="24"/>
  <c r="I91" i="24"/>
  <c r="N91" i="24" s="1"/>
  <c r="F155" i="24"/>
  <c r="I76" i="24"/>
  <c r="N76" i="24" s="1"/>
  <c r="X60" i="24"/>
  <c r="S154" i="24"/>
  <c r="R51" i="24"/>
  <c r="AA51" i="24"/>
  <c r="Q18" i="24"/>
  <c r="Z33" i="24"/>
  <c r="M173" i="24"/>
  <c r="AC190" i="24"/>
  <c r="AB190" i="24"/>
  <c r="W137" i="24" a="1"/>
  <c r="W137" i="24" s="1"/>
  <c r="Z137" i="24"/>
  <c r="Z18" i="24"/>
  <c r="Y190" i="24"/>
  <c r="Y18" i="24"/>
  <c r="Q134" i="24"/>
  <c r="W7" i="24" a="1"/>
  <c r="W7" i="24" s="1"/>
  <c r="Y171" i="24"/>
  <c r="AB18" i="24"/>
  <c r="W190" i="24" a="1"/>
  <c r="W190" i="24" s="1"/>
  <c r="Y137" i="24"/>
  <c r="Q179" i="24"/>
  <c r="O9" i="24"/>
  <c r="Y7" i="24"/>
  <c r="Z171" i="24"/>
  <c r="Z120" i="24"/>
  <c r="M111" i="24"/>
  <c r="AC18" i="24"/>
  <c r="P128" i="24"/>
  <c r="AB174" i="24"/>
  <c r="P26" i="24"/>
  <c r="Q171" i="24"/>
  <c r="AC174" i="24"/>
  <c r="M128" i="24"/>
  <c r="Y10" i="24"/>
  <c r="Z7" i="24"/>
  <c r="W171" i="24" a="1"/>
  <c r="W171" i="24" s="1"/>
  <c r="AB120" i="24"/>
  <c r="Z10" i="24"/>
  <c r="AC137" i="24"/>
  <c r="Q137" i="24"/>
  <c r="J128" i="24"/>
  <c r="AB171" i="24"/>
  <c r="K24" i="24"/>
  <c r="V181" i="24"/>
  <c r="AB181" i="24" s="1"/>
  <c r="K128" i="24"/>
  <c r="AB7" i="24"/>
  <c r="Q120" i="24"/>
  <c r="O24" i="24"/>
  <c r="Q10" i="24"/>
  <c r="Y135" i="24"/>
  <c r="AB109" i="24"/>
  <c r="AC35" i="24"/>
  <c r="V23" i="24"/>
  <c r="AC23" i="24" s="1"/>
  <c r="O198" i="24"/>
  <c r="W35" i="24" a="1"/>
  <c r="W35" i="24" s="1"/>
  <c r="W174" i="24" a="1"/>
  <c r="W174" i="24" s="1"/>
  <c r="P198" i="24"/>
  <c r="P24" i="24"/>
  <c r="Y35" i="24"/>
  <c r="AA127" i="24"/>
  <c r="N24" i="24"/>
  <c r="Y174" i="24"/>
  <c r="Q110" i="24"/>
  <c r="L24" i="24"/>
  <c r="AB35" i="24"/>
  <c r="N128" i="24"/>
  <c r="V187" i="24"/>
  <c r="Y187" i="24" s="1"/>
  <c r="M198" i="24"/>
  <c r="J24" i="24"/>
  <c r="Y109" i="24"/>
  <c r="Q15" i="24"/>
  <c r="Q112" i="24"/>
  <c r="Q182" i="24"/>
  <c r="V26" i="24"/>
  <c r="W26" i="24" s="1" a="1"/>
  <c r="W26" i="24" s="1"/>
  <c r="N125" i="24"/>
  <c r="AC109" i="24"/>
  <c r="Q187" i="24"/>
  <c r="M181" i="24"/>
  <c r="V17" i="24"/>
  <c r="AB17" i="24" s="1"/>
  <c r="V125" i="24"/>
  <c r="AB125" i="24" s="1"/>
  <c r="M9" i="24"/>
  <c r="W109" i="24" a="1"/>
  <c r="W109" i="24" s="1"/>
  <c r="Q16" i="24"/>
  <c r="Q174" i="24"/>
  <c r="Q8" i="24"/>
  <c r="V136" i="24"/>
  <c r="AC136" i="24" s="1"/>
  <c r="N111" i="24"/>
  <c r="Z15" i="24"/>
  <c r="AC135" i="24"/>
  <c r="Q197" i="24"/>
  <c r="N181" i="24"/>
  <c r="V24" i="24"/>
  <c r="Z24" i="24" s="1"/>
  <c r="N26" i="24"/>
  <c r="AB15" i="24"/>
  <c r="W135" i="24" a="1"/>
  <c r="W135" i="24" s="1"/>
  <c r="AC15" i="24"/>
  <c r="Q32" i="24"/>
  <c r="Q109" i="24"/>
  <c r="M26" i="24"/>
  <c r="N173" i="24"/>
  <c r="V34" i="24"/>
  <c r="AC34" i="24" s="1"/>
  <c r="V119" i="24"/>
  <c r="W119" i="24" s="1" a="1"/>
  <c r="W119" i="24" s="1"/>
  <c r="O181" i="24"/>
  <c r="Z135" i="24"/>
  <c r="Q180" i="24"/>
  <c r="V111" i="24"/>
  <c r="W111" i="24" s="1" a="1"/>
  <c r="W111" i="24" s="1"/>
  <c r="Q199" i="24"/>
  <c r="Q190" i="24"/>
  <c r="P44" i="24"/>
  <c r="T53" i="24"/>
  <c r="Z136" i="24"/>
  <c r="AC24" i="24"/>
  <c r="AC179" i="24"/>
  <c r="AB179" i="24"/>
  <c r="Z179" i="24"/>
  <c r="Y179" i="24"/>
  <c r="W179" i="24" a="1"/>
  <c r="W179" i="24" s="1"/>
  <c r="K17" i="24"/>
  <c r="J17" i="24"/>
  <c r="L17" i="24"/>
  <c r="AA11" i="24"/>
  <c r="T11" i="24"/>
  <c r="AC199" i="24"/>
  <c r="AB199" i="24"/>
  <c r="Z199" i="24"/>
  <c r="Y199" i="24"/>
  <c r="W199" i="24" a="1"/>
  <c r="W199" i="24" s="1"/>
  <c r="O17" i="24"/>
  <c r="F27" i="24"/>
  <c r="T27" i="24" s="1"/>
  <c r="X25" i="24"/>
  <c r="S25" i="24"/>
  <c r="N17" i="24"/>
  <c r="AA27" i="24"/>
  <c r="T200" i="24"/>
  <c r="AA200" i="24"/>
  <c r="I121" i="24"/>
  <c r="N121" i="24" s="1"/>
  <c r="R27" i="24"/>
  <c r="I36" i="24"/>
  <c r="M36" i="24" s="1"/>
  <c r="U127" i="24"/>
  <c r="H129" i="24"/>
  <c r="N136" i="24"/>
  <c r="Z16" i="24"/>
  <c r="Y16" i="24"/>
  <c r="AC16" i="24"/>
  <c r="AB16" i="24"/>
  <c r="W16" i="24" a="1"/>
  <c r="W16" i="24" s="1"/>
  <c r="P17" i="24"/>
  <c r="J188" i="24"/>
  <c r="K188" i="24"/>
  <c r="N188" i="24"/>
  <c r="P188" i="24"/>
  <c r="O188" i="24"/>
  <c r="M188" i="24"/>
  <c r="S36" i="24"/>
  <c r="X36" i="24"/>
  <c r="AA183" i="24"/>
  <c r="T183" i="24"/>
  <c r="R175" i="24"/>
  <c r="K34" i="24"/>
  <c r="J34" i="24"/>
  <c r="P34" i="24"/>
  <c r="I200" i="24"/>
  <c r="M200" i="24" s="1"/>
  <c r="AA129" i="24"/>
  <c r="S191" i="24"/>
  <c r="S113" i="24"/>
  <c r="X113" i="24"/>
  <c r="AB112" i="24"/>
  <c r="Z112" i="24"/>
  <c r="Y112" i="24"/>
  <c r="W112" i="24" a="1"/>
  <c r="W112" i="24" s="1"/>
  <c r="AC112" i="24"/>
  <c r="K119" i="24"/>
  <c r="J119" i="24"/>
  <c r="O119" i="24"/>
  <c r="R19" i="24"/>
  <c r="I19" i="24"/>
  <c r="M19" i="24" s="1"/>
  <c r="T113" i="24"/>
  <c r="U183" i="24"/>
  <c r="T25" i="24"/>
  <c r="I25" i="24"/>
  <c r="P25" i="24" s="1"/>
  <c r="Q135" i="24"/>
  <c r="V173" i="24"/>
  <c r="L119" i="24"/>
  <c r="L34" i="24"/>
  <c r="Y118" i="24"/>
  <c r="W118" i="24" a="1"/>
  <c r="W118" i="24" s="1"/>
  <c r="AC118" i="24"/>
  <c r="Z118" i="24"/>
  <c r="AB118" i="24"/>
  <c r="P119" i="24"/>
  <c r="W196" i="24" a="1"/>
  <c r="W196" i="24" s="1"/>
  <c r="AC196" i="24"/>
  <c r="AB196" i="24"/>
  <c r="Z196" i="24"/>
  <c r="Y196" i="24"/>
  <c r="AB117" i="24"/>
  <c r="Z117" i="24"/>
  <c r="Y117" i="24"/>
  <c r="W117" i="24" a="1"/>
  <c r="W117" i="24" s="1"/>
  <c r="AC117" i="24"/>
  <c r="G191" i="24"/>
  <c r="AA189" i="24"/>
  <c r="T189" i="24"/>
  <c r="U189" i="24"/>
  <c r="AA138" i="24"/>
  <c r="T138" i="24"/>
  <c r="R11" i="24"/>
  <c r="AB110" i="24"/>
  <c r="Y110" i="24"/>
  <c r="Z110" i="24"/>
  <c r="W110" i="24" a="1"/>
  <c r="W110" i="24" s="1"/>
  <c r="AC110" i="24"/>
  <c r="K181" i="24"/>
  <c r="J181" i="24"/>
  <c r="P181" i="24"/>
  <c r="J111" i="24"/>
  <c r="K111" i="24"/>
  <c r="O111" i="24"/>
  <c r="P111" i="24"/>
  <c r="U121" i="24"/>
  <c r="S138" i="24"/>
  <c r="X138" i="24"/>
  <c r="I175" i="24"/>
  <c r="M175" i="24" s="1"/>
  <c r="K198" i="24"/>
  <c r="J198" i="24"/>
  <c r="S11" i="24"/>
  <c r="X11" i="24"/>
  <c r="Y134" i="24"/>
  <c r="W134" i="24" a="1"/>
  <c r="W134" i="24" s="1"/>
  <c r="AB134" i="24"/>
  <c r="Z134" i="24"/>
  <c r="AC134" i="24"/>
  <c r="S127" i="24"/>
  <c r="F129" i="24"/>
  <c r="X127" i="24"/>
  <c r="T127" i="24"/>
  <c r="V9" i="24"/>
  <c r="Q33" i="24"/>
  <c r="K125" i="24"/>
  <c r="J125" i="24"/>
  <c r="M125" i="24"/>
  <c r="O125" i="24"/>
  <c r="Z180" i="24"/>
  <c r="Y180" i="24"/>
  <c r="W180" i="24" a="1"/>
  <c r="W180" i="24" s="1"/>
  <c r="AC180" i="24"/>
  <c r="AB180" i="24"/>
  <c r="R36" i="24"/>
  <c r="Q35" i="24"/>
  <c r="I183" i="24"/>
  <c r="M183" i="24" s="1"/>
  <c r="V198" i="24"/>
  <c r="R113" i="24"/>
  <c r="K173" i="24"/>
  <c r="J173" i="24"/>
  <c r="AB182" i="24"/>
  <c r="Z182" i="24"/>
  <c r="Y182" i="24"/>
  <c r="W182" i="24" a="1"/>
  <c r="W182" i="24" s="1"/>
  <c r="AC182" i="24"/>
  <c r="X183" i="24"/>
  <c r="S183" i="24"/>
  <c r="U25" i="24"/>
  <c r="H27" i="24"/>
  <c r="AC181" i="24"/>
  <c r="AB34" i="24"/>
  <c r="Z34" i="24"/>
  <c r="R200" i="24"/>
  <c r="I113" i="24"/>
  <c r="N113" i="24" s="1"/>
  <c r="U138" i="24"/>
  <c r="Y32" i="24"/>
  <c r="W32" i="24" a="1"/>
  <c r="W32" i="24" s="1"/>
  <c r="AC32" i="24"/>
  <c r="Z32" i="24"/>
  <c r="AB32" i="24"/>
  <c r="D191" i="24"/>
  <c r="I189" i="24"/>
  <c r="L189" i="24" s="1"/>
  <c r="I138" i="24"/>
  <c r="O138" i="24" s="1"/>
  <c r="D129" i="24"/>
  <c r="R129" i="24" s="1"/>
  <c r="I127" i="24"/>
  <c r="L127" i="24" s="1"/>
  <c r="U200" i="24"/>
  <c r="T36" i="24"/>
  <c r="AA36" i="24"/>
  <c r="K136" i="24"/>
  <c r="J136" i="24"/>
  <c r="M136" i="24"/>
  <c r="W172" i="24" a="1"/>
  <c r="W172" i="24" s="1"/>
  <c r="AC172" i="24"/>
  <c r="AB172" i="24"/>
  <c r="Z172" i="24"/>
  <c r="Y172" i="24"/>
  <c r="U175" i="24"/>
  <c r="K23" i="24"/>
  <c r="J23" i="24"/>
  <c r="O23" i="24"/>
  <c r="L23" i="24"/>
  <c r="N23" i="24"/>
  <c r="M23" i="24"/>
  <c r="R183" i="24"/>
  <c r="S175" i="24"/>
  <c r="X175" i="24"/>
  <c r="V128" i="24"/>
  <c r="L125" i="24"/>
  <c r="M34" i="24"/>
  <c r="R121" i="24"/>
  <c r="P136" i="24"/>
  <c r="S200" i="24"/>
  <c r="X200" i="24"/>
  <c r="V126" i="24"/>
  <c r="K9" i="24"/>
  <c r="J9" i="24"/>
  <c r="P9" i="24"/>
  <c r="N9" i="24"/>
  <c r="L136" i="24"/>
  <c r="X189" i="24"/>
  <c r="AA19" i="24"/>
  <c r="T19" i="24"/>
  <c r="X121" i="24"/>
  <c r="S121" i="24"/>
  <c r="J26" i="24"/>
  <c r="L26" i="24"/>
  <c r="K26" i="24"/>
  <c r="S19" i="24"/>
  <c r="X19" i="24"/>
  <c r="AA175" i="24"/>
  <c r="T175" i="24"/>
  <c r="Q196" i="24"/>
  <c r="I11" i="24"/>
  <c r="M11" i="24" s="1"/>
  <c r="Y8" i="24"/>
  <c r="W8" i="24" a="1"/>
  <c r="W8" i="24" s="1"/>
  <c r="AC8" i="24"/>
  <c r="AB8" i="24"/>
  <c r="Z8" i="24"/>
  <c r="Q117" i="24"/>
  <c r="M119" i="24"/>
  <c r="N198" i="24"/>
  <c r="U19" i="24"/>
  <c r="L188" i="24"/>
  <c r="D67" i="54" l="1"/>
  <c r="AA45" i="24"/>
  <c r="S53" i="24"/>
  <c r="I7" i="54"/>
  <c r="V51" i="24"/>
  <c r="W51" i="24" s="1" a="1"/>
  <c r="W51" i="24" s="1"/>
  <c r="R155" i="24"/>
  <c r="U147" i="24"/>
  <c r="H103" i="24"/>
  <c r="U101" i="24"/>
  <c r="U85" i="24"/>
  <c r="U155" i="24"/>
  <c r="U61" i="24"/>
  <c r="U69" i="24"/>
  <c r="M100" i="24"/>
  <c r="U163" i="24"/>
  <c r="AA69" i="24"/>
  <c r="O44" i="24"/>
  <c r="M102" i="24"/>
  <c r="V100" i="24"/>
  <c r="AA101" i="24"/>
  <c r="R101" i="24"/>
  <c r="S101" i="24"/>
  <c r="V102" i="24"/>
  <c r="V99" i="24"/>
  <c r="AC188" i="24"/>
  <c r="M44" i="24"/>
  <c r="N99" i="24"/>
  <c r="J99" i="24"/>
  <c r="P99" i="24"/>
  <c r="O99" i="24"/>
  <c r="K99" i="24"/>
  <c r="W188" i="24" a="1"/>
  <c r="W188" i="24" s="1"/>
  <c r="W23" i="24" a="1"/>
  <c r="W23" i="24" s="1"/>
  <c r="Y119" i="24"/>
  <c r="Y188" i="24"/>
  <c r="Y23" i="24"/>
  <c r="L99" i="24"/>
  <c r="Z188" i="24"/>
  <c r="Q173" i="24"/>
  <c r="M99" i="24"/>
  <c r="N100" i="24"/>
  <c r="O100" i="24"/>
  <c r="J100" i="24"/>
  <c r="P100" i="24"/>
  <c r="K100" i="24"/>
  <c r="O19" i="24"/>
  <c r="I27" i="24"/>
  <c r="O27" i="24" s="1"/>
  <c r="X77" i="24"/>
  <c r="N102" i="24"/>
  <c r="O102" i="24"/>
  <c r="J102" i="24"/>
  <c r="P102" i="24"/>
  <c r="K102" i="24"/>
  <c r="P19" i="24"/>
  <c r="AB119" i="24"/>
  <c r="W136" i="24" a="1"/>
  <c r="W136" i="24" s="1"/>
  <c r="R77" i="24"/>
  <c r="I101" i="24"/>
  <c r="L101" i="24" s="1"/>
  <c r="X101" i="24"/>
  <c r="O43" i="24"/>
  <c r="T77" i="24"/>
  <c r="X155" i="24"/>
  <c r="T85" i="24"/>
  <c r="L83" i="24"/>
  <c r="X45" i="24"/>
  <c r="V67" i="24"/>
  <c r="Z67" i="24" s="1"/>
  <c r="AA155" i="24"/>
  <c r="R93" i="24"/>
  <c r="P60" i="24"/>
  <c r="L52" i="24"/>
  <c r="N60" i="24"/>
  <c r="V154" i="24"/>
  <c r="AB154" i="24" s="1"/>
  <c r="X93" i="24"/>
  <c r="M60" i="24"/>
  <c r="X85" i="24"/>
  <c r="X61" i="24"/>
  <c r="N68" i="24"/>
  <c r="J60" i="24"/>
  <c r="L60" i="24"/>
  <c r="V52" i="24"/>
  <c r="Z52" i="24" s="1"/>
  <c r="AA163" i="24"/>
  <c r="P68" i="24"/>
  <c r="V59" i="24"/>
  <c r="W59" i="24" s="1" a="1"/>
  <c r="W59" i="24" s="1"/>
  <c r="O60" i="24"/>
  <c r="M68" i="24"/>
  <c r="M59" i="24"/>
  <c r="AA93" i="24"/>
  <c r="P146" i="24"/>
  <c r="O146" i="24"/>
  <c r="AA77" i="24"/>
  <c r="I77" i="24"/>
  <c r="K77" i="24" s="1"/>
  <c r="J162" i="24"/>
  <c r="T45" i="24"/>
  <c r="U77" i="24"/>
  <c r="J59" i="24"/>
  <c r="S69" i="24"/>
  <c r="V162" i="24"/>
  <c r="AB162" i="24" s="1"/>
  <c r="P145" i="24"/>
  <c r="U45" i="24"/>
  <c r="N162" i="24"/>
  <c r="V75" i="24"/>
  <c r="Z75" i="24" s="1"/>
  <c r="X69" i="24"/>
  <c r="K162" i="24"/>
  <c r="M161" i="24"/>
  <c r="L161" i="24"/>
  <c r="J161" i="24"/>
  <c r="K161" i="24"/>
  <c r="S77" i="24"/>
  <c r="N92" i="24"/>
  <c r="V92" i="24"/>
  <c r="Y92" i="24" s="1"/>
  <c r="R69" i="24"/>
  <c r="AA61" i="24"/>
  <c r="I45" i="24"/>
  <c r="O45" i="24" s="1"/>
  <c r="V60" i="24"/>
  <c r="AB60" i="24" s="1"/>
  <c r="M84" i="24"/>
  <c r="K59" i="24"/>
  <c r="L59" i="24"/>
  <c r="N84" i="24"/>
  <c r="P67" i="24"/>
  <c r="R61" i="24"/>
  <c r="N146" i="24"/>
  <c r="L43" i="24"/>
  <c r="J83" i="24"/>
  <c r="AA147" i="24"/>
  <c r="I93" i="24"/>
  <c r="J43" i="24"/>
  <c r="O161" i="24"/>
  <c r="U93" i="24"/>
  <c r="I85" i="24"/>
  <c r="K85" i="24" s="1"/>
  <c r="L67" i="24"/>
  <c r="L44" i="24"/>
  <c r="R147" i="24"/>
  <c r="V44" i="24"/>
  <c r="AB44" i="24" s="1"/>
  <c r="V76" i="24"/>
  <c r="Y76" i="24" s="1"/>
  <c r="V145" i="24"/>
  <c r="W145" i="24" s="1" a="1"/>
  <c r="W145" i="24" s="1"/>
  <c r="O59" i="24"/>
  <c r="P59" i="24"/>
  <c r="J44" i="24"/>
  <c r="P75" i="24"/>
  <c r="K44" i="24"/>
  <c r="P43" i="24"/>
  <c r="M75" i="24"/>
  <c r="V68" i="24"/>
  <c r="AC68" i="24" s="1"/>
  <c r="O83" i="24"/>
  <c r="N43" i="24"/>
  <c r="M153" i="24"/>
  <c r="M83" i="24"/>
  <c r="P83" i="24"/>
  <c r="M43" i="24"/>
  <c r="S155" i="24"/>
  <c r="N83" i="24"/>
  <c r="K92" i="24"/>
  <c r="P153" i="24"/>
  <c r="L68" i="24"/>
  <c r="P161" i="24"/>
  <c r="S85" i="24"/>
  <c r="V84" i="24"/>
  <c r="AB84" i="24" s="1"/>
  <c r="J75" i="24"/>
  <c r="K75" i="24"/>
  <c r="N67" i="24"/>
  <c r="N75" i="24"/>
  <c r="R45" i="24"/>
  <c r="T69" i="24"/>
  <c r="T93" i="24"/>
  <c r="L146" i="24"/>
  <c r="J67" i="24"/>
  <c r="J146" i="24"/>
  <c r="M67" i="24"/>
  <c r="L162" i="24"/>
  <c r="I163" i="24"/>
  <c r="P163" i="24" s="1"/>
  <c r="S93" i="24"/>
  <c r="I69" i="24"/>
  <c r="L69" i="24" s="1"/>
  <c r="K67" i="24"/>
  <c r="O75" i="24"/>
  <c r="T147" i="24"/>
  <c r="R163" i="24"/>
  <c r="O153" i="24"/>
  <c r="N145" i="24"/>
  <c r="I53" i="24"/>
  <c r="O53" i="24" s="1"/>
  <c r="P52" i="24"/>
  <c r="L84" i="24"/>
  <c r="P51" i="24"/>
  <c r="I61" i="24"/>
  <c r="M61" i="24" s="1"/>
  <c r="L76" i="24"/>
  <c r="J52" i="24"/>
  <c r="P84" i="24"/>
  <c r="J51" i="24"/>
  <c r="K51" i="24"/>
  <c r="I155" i="24"/>
  <c r="P155" i="24" s="1"/>
  <c r="K52" i="24"/>
  <c r="P162" i="24"/>
  <c r="M162" i="24"/>
  <c r="T61" i="24"/>
  <c r="O51" i="24"/>
  <c r="O52" i="24"/>
  <c r="J84" i="24"/>
  <c r="M76" i="24"/>
  <c r="O84" i="24"/>
  <c r="V83" i="24"/>
  <c r="AB83" i="24" s="1"/>
  <c r="V43" i="24"/>
  <c r="Z43" i="24" s="1"/>
  <c r="T155" i="24"/>
  <c r="J76" i="24"/>
  <c r="N52" i="24"/>
  <c r="L145" i="24"/>
  <c r="AA53" i="24"/>
  <c r="V146" i="24"/>
  <c r="Z146" i="24" s="1"/>
  <c r="N154" i="24"/>
  <c r="L92" i="24"/>
  <c r="P92" i="24"/>
  <c r="I147" i="24"/>
  <c r="M147" i="24" s="1"/>
  <c r="J154" i="24"/>
  <c r="K154" i="24"/>
  <c r="O92" i="24"/>
  <c r="K145" i="24"/>
  <c r="M92" i="24"/>
  <c r="K76" i="24"/>
  <c r="R85" i="24"/>
  <c r="L51" i="24"/>
  <c r="J145" i="24"/>
  <c r="L154" i="24"/>
  <c r="R53" i="24"/>
  <c r="V91" i="24"/>
  <c r="Y91" i="24" s="1"/>
  <c r="O154" i="24"/>
  <c r="S147" i="24"/>
  <c r="M146" i="24"/>
  <c r="AA85" i="24"/>
  <c r="O76" i="24"/>
  <c r="P154" i="24"/>
  <c r="N51" i="24"/>
  <c r="P76" i="24"/>
  <c r="M145" i="24"/>
  <c r="V153" i="24"/>
  <c r="Z153" i="24" s="1"/>
  <c r="K91" i="24"/>
  <c r="P91" i="24"/>
  <c r="S61" i="24"/>
  <c r="L91" i="24"/>
  <c r="M91" i="24"/>
  <c r="J91" i="24"/>
  <c r="X147" i="24"/>
  <c r="N153" i="24"/>
  <c r="O91" i="24"/>
  <c r="K153" i="24"/>
  <c r="L153" i="24"/>
  <c r="K68" i="24"/>
  <c r="J68" i="24"/>
  <c r="W181" i="24" a="1"/>
  <c r="W181" i="24" s="1"/>
  <c r="Y181" i="24"/>
  <c r="Z181" i="24"/>
  <c r="V113" i="24"/>
  <c r="W113" i="24" s="1" a="1"/>
  <c r="W113" i="24" s="1"/>
  <c r="Z23" i="24"/>
  <c r="AC125" i="24"/>
  <c r="W17" i="24" a="1"/>
  <c r="W17" i="24" s="1"/>
  <c r="AB23" i="24"/>
  <c r="Y34" i="24"/>
  <c r="Q128" i="24"/>
  <c r="Q24" i="24"/>
  <c r="W187" i="24" a="1"/>
  <c r="W187" i="24" s="1"/>
  <c r="Q26" i="24"/>
  <c r="Y125" i="24"/>
  <c r="Y111" i="24"/>
  <c r="Z187" i="24"/>
  <c r="AB111" i="24"/>
  <c r="AC119" i="24"/>
  <c r="AB187" i="24"/>
  <c r="AC187" i="24"/>
  <c r="V25" i="24"/>
  <c r="Y25" i="24" s="1"/>
  <c r="P121" i="24"/>
  <c r="Z119" i="24"/>
  <c r="N183" i="24"/>
  <c r="AC17" i="24"/>
  <c r="Y26" i="24"/>
  <c r="Z26" i="24"/>
  <c r="Z125" i="24"/>
  <c r="AB26" i="24"/>
  <c r="M121" i="24"/>
  <c r="O36" i="24"/>
  <c r="AC26" i="24"/>
  <c r="Q198" i="24"/>
  <c r="W34" i="24" a="1"/>
  <c r="W34" i="24" s="1"/>
  <c r="Y17" i="24"/>
  <c r="Y136" i="24"/>
  <c r="W125" i="24" a="1"/>
  <c r="W125" i="24" s="1"/>
  <c r="Z17" i="24"/>
  <c r="AB24" i="24"/>
  <c r="AB136" i="24"/>
  <c r="Q188" i="24"/>
  <c r="N19" i="24"/>
  <c r="W24" i="24" a="1"/>
  <c r="W24" i="24" s="1"/>
  <c r="Q181" i="24"/>
  <c r="Q111" i="24"/>
  <c r="N36" i="24"/>
  <c r="Q136" i="24"/>
  <c r="N200" i="24"/>
  <c r="AC111" i="24"/>
  <c r="M113" i="24"/>
  <c r="Z111" i="24"/>
  <c r="P200" i="24"/>
  <c r="N138" i="24"/>
  <c r="Y24" i="24"/>
  <c r="L200" i="24"/>
  <c r="L113" i="24"/>
  <c r="Q9" i="24"/>
  <c r="V189" i="24"/>
  <c r="W189" i="24" s="1" a="1"/>
  <c r="W189" i="24" s="1"/>
  <c r="V127" i="24"/>
  <c r="Z127" i="24" s="1"/>
  <c r="V138" i="24"/>
  <c r="AC138" i="24" s="1"/>
  <c r="Q17" i="24"/>
  <c r="V121" i="24"/>
  <c r="W121" i="24" s="1" a="1"/>
  <c r="W121" i="24" s="1"/>
  <c r="Q34" i="24"/>
  <c r="AB161" i="24"/>
  <c r="Y161" i="24"/>
  <c r="W161" i="24" a="1"/>
  <c r="W161" i="24" s="1"/>
  <c r="AC161" i="24"/>
  <c r="Z161" i="24"/>
  <c r="Z138" i="24"/>
  <c r="Y138" i="24"/>
  <c r="W138" i="24" a="1"/>
  <c r="W138" i="24" s="1"/>
  <c r="K138" i="24"/>
  <c r="J138" i="24"/>
  <c r="M138" i="24"/>
  <c r="P138" i="24"/>
  <c r="J183" i="24"/>
  <c r="K183" i="24"/>
  <c r="P183" i="24"/>
  <c r="X129" i="24"/>
  <c r="S129" i="24"/>
  <c r="T129" i="24"/>
  <c r="N11" i="24"/>
  <c r="AA191" i="24"/>
  <c r="T191" i="24"/>
  <c r="U191" i="24"/>
  <c r="K19" i="24"/>
  <c r="J19" i="24"/>
  <c r="L19" i="24"/>
  <c r="K121" i="24"/>
  <c r="J121" i="24"/>
  <c r="O121" i="24"/>
  <c r="K189" i="24"/>
  <c r="J189" i="24"/>
  <c r="P189" i="24"/>
  <c r="M189" i="24"/>
  <c r="Q189" i="24" s="1"/>
  <c r="N189" i="24"/>
  <c r="AB113" i="24"/>
  <c r="Z113" i="24"/>
  <c r="W9" i="24" a="1"/>
  <c r="W9" i="24" s="1"/>
  <c r="AC9" i="24"/>
  <c r="AB9" i="24"/>
  <c r="Z9" i="24"/>
  <c r="Y9" i="24"/>
  <c r="O189" i="24"/>
  <c r="O175" i="24"/>
  <c r="Q125" i="24"/>
  <c r="V183" i="24"/>
  <c r="P175" i="24"/>
  <c r="K127" i="24"/>
  <c r="J127" i="24"/>
  <c r="O127" i="24"/>
  <c r="M127" i="24"/>
  <c r="I191" i="24"/>
  <c r="L191" i="24" s="1"/>
  <c r="U27" i="24"/>
  <c r="P27" i="24"/>
  <c r="N127" i="24"/>
  <c r="Q119" i="24"/>
  <c r="V19" i="24"/>
  <c r="O11" i="24"/>
  <c r="AC173" i="24"/>
  <c r="AB173" i="24"/>
  <c r="Z173" i="24"/>
  <c r="Y173" i="24"/>
  <c r="W173" i="24" a="1"/>
  <c r="W173" i="24" s="1"/>
  <c r="J25" i="24"/>
  <c r="K25" i="24"/>
  <c r="L25" i="24"/>
  <c r="O25" i="24"/>
  <c r="M25" i="24"/>
  <c r="K36" i="24"/>
  <c r="J36" i="24"/>
  <c r="P36" i="24"/>
  <c r="N175" i="24"/>
  <c r="I129" i="24"/>
  <c r="N129" i="24" s="1"/>
  <c r="L175" i="24"/>
  <c r="V11" i="24"/>
  <c r="K200" i="24"/>
  <c r="J200" i="24"/>
  <c r="O183" i="24"/>
  <c r="P127" i="24"/>
  <c r="L36" i="24"/>
  <c r="N25" i="24"/>
  <c r="W128" i="24" a="1"/>
  <c r="W128" i="24" s="1"/>
  <c r="AC128" i="24"/>
  <c r="AB128" i="24"/>
  <c r="Z128" i="24"/>
  <c r="Y128" i="24"/>
  <c r="Q23" i="24"/>
  <c r="V200" i="24"/>
  <c r="K175" i="24"/>
  <c r="J175" i="24"/>
  <c r="K27" i="24"/>
  <c r="J27" i="24"/>
  <c r="V175" i="24"/>
  <c r="U129" i="24"/>
  <c r="K11" i="24"/>
  <c r="J11" i="24"/>
  <c r="P11" i="24"/>
  <c r="AC121" i="24"/>
  <c r="AB121" i="24"/>
  <c r="L11" i="24"/>
  <c r="W198" i="24" a="1"/>
  <c r="W198" i="24" s="1"/>
  <c r="AC198" i="24"/>
  <c r="AB198" i="24"/>
  <c r="Z198" i="24"/>
  <c r="Y198" i="24"/>
  <c r="L27" i="24"/>
  <c r="M27" i="24"/>
  <c r="O200" i="24"/>
  <c r="N27" i="24"/>
  <c r="X27" i="24"/>
  <c r="S27" i="24"/>
  <c r="V36" i="24"/>
  <c r="W126" i="24" a="1"/>
  <c r="W126" i="24" s="1"/>
  <c r="AC126" i="24"/>
  <c r="AB126" i="24"/>
  <c r="Z126" i="24"/>
  <c r="Y126" i="24"/>
  <c r="L138" i="24"/>
  <c r="J113" i="24"/>
  <c r="K113" i="24"/>
  <c r="P113" i="24"/>
  <c r="O113" i="24"/>
  <c r="L183" i="24"/>
  <c r="X191" i="24"/>
  <c r="R191" i="24"/>
  <c r="L121" i="24"/>
  <c r="AB51" i="24" l="1"/>
  <c r="Z51" i="24"/>
  <c r="U103" i="24"/>
  <c r="I68" i="54"/>
  <c r="M93" i="24"/>
  <c r="AC51" i="24"/>
  <c r="Y51" i="24"/>
  <c r="V53" i="24"/>
  <c r="Z53" i="24" s="1"/>
  <c r="V163" i="24"/>
  <c r="W163" i="24" s="1" a="1"/>
  <c r="W163" i="24" s="1"/>
  <c r="AC44" i="24"/>
  <c r="K93" i="24"/>
  <c r="Z84" i="24"/>
  <c r="M155" i="24"/>
  <c r="N93" i="24"/>
  <c r="AB75" i="24"/>
  <c r="Q44" i="24"/>
  <c r="Q99" i="24"/>
  <c r="AC162" i="24"/>
  <c r="Q102" i="24"/>
  <c r="Q100" i="24"/>
  <c r="Z25" i="24"/>
  <c r="V101" i="24"/>
  <c r="Y113" i="24"/>
  <c r="W25" i="24" a="1"/>
  <c r="W25" i="24" s="1"/>
  <c r="AC100" i="24"/>
  <c r="AB100" i="24"/>
  <c r="Y100" i="24"/>
  <c r="W100" i="24" a="1"/>
  <c r="W100" i="24" s="1"/>
  <c r="Z100" i="24"/>
  <c r="AC102" i="24"/>
  <c r="AB102" i="24"/>
  <c r="Y102" i="24"/>
  <c r="W102" i="24" a="1"/>
  <c r="W102" i="24" s="1"/>
  <c r="Z102" i="24"/>
  <c r="X103" i="24"/>
  <c r="I103" i="24"/>
  <c r="L103" i="24" s="1"/>
  <c r="AA103" i="24"/>
  <c r="R103" i="24"/>
  <c r="S103" i="24"/>
  <c r="AC113" i="24"/>
  <c r="AB25" i="24"/>
  <c r="N101" i="24"/>
  <c r="J101" i="24"/>
  <c r="P101" i="24"/>
  <c r="O101" i="24"/>
  <c r="K101" i="24"/>
  <c r="P129" i="24"/>
  <c r="AC25" i="24"/>
  <c r="Z60" i="24"/>
  <c r="M101" i="24"/>
  <c r="K45" i="24"/>
  <c r="Y60" i="24"/>
  <c r="AC99" i="24"/>
  <c r="W99" i="24" a="1"/>
  <c r="W99" i="24" s="1"/>
  <c r="AB99" i="24"/>
  <c r="Y99" i="24"/>
  <c r="Z99" i="24"/>
  <c r="AB67" i="24"/>
  <c r="W67" i="24" a="1"/>
  <c r="W67" i="24" s="1"/>
  <c r="P85" i="24"/>
  <c r="AC67" i="24"/>
  <c r="W60" i="24" a="1"/>
  <c r="W60" i="24" s="1"/>
  <c r="Y162" i="24"/>
  <c r="Y67" i="24"/>
  <c r="M45" i="24"/>
  <c r="Q52" i="24"/>
  <c r="W162" i="24" a="1"/>
  <c r="W162" i="24" s="1"/>
  <c r="J45" i="24"/>
  <c r="W154" i="24" a="1"/>
  <c r="W154" i="24" s="1"/>
  <c r="Y154" i="24"/>
  <c r="Z162" i="24"/>
  <c r="P45" i="24"/>
  <c r="L45" i="24"/>
  <c r="M85" i="24"/>
  <c r="N45" i="24"/>
  <c r="O61" i="24"/>
  <c r="N77" i="24"/>
  <c r="K53" i="24"/>
  <c r="AB59" i="24"/>
  <c r="Y59" i="24"/>
  <c r="Q60" i="24"/>
  <c r="Z59" i="24"/>
  <c r="AC59" i="24"/>
  <c r="Z154" i="24"/>
  <c r="V77" i="24"/>
  <c r="Z77" i="24" s="1"/>
  <c r="L77" i="24"/>
  <c r="P53" i="24"/>
  <c r="AC154" i="24"/>
  <c r="M77" i="24"/>
  <c r="V147" i="24"/>
  <c r="AB147" i="24" s="1"/>
  <c r="V69" i="24"/>
  <c r="W69" i="24" s="1" a="1"/>
  <c r="W69" i="24" s="1"/>
  <c r="W52" i="24" a="1"/>
  <c r="W52" i="24" s="1"/>
  <c r="Y52" i="24"/>
  <c r="L93" i="24"/>
  <c r="Z76" i="24"/>
  <c r="AB52" i="24"/>
  <c r="Z145" i="24"/>
  <c r="W75" i="24" a="1"/>
  <c r="W75" i="24" s="1"/>
  <c r="Y84" i="24"/>
  <c r="AC52" i="24"/>
  <c r="P77" i="24"/>
  <c r="Q68" i="24"/>
  <c r="Q67" i="24"/>
  <c r="O69" i="24"/>
  <c r="Y145" i="24"/>
  <c r="AB145" i="24"/>
  <c r="O93" i="24"/>
  <c r="O155" i="24"/>
  <c r="AC91" i="24"/>
  <c r="W68" i="24" a="1"/>
  <c r="W68" i="24" s="1"/>
  <c r="P93" i="24"/>
  <c r="AC92" i="24"/>
  <c r="Y68" i="24"/>
  <c r="W92" i="24" a="1"/>
  <c r="W92" i="24" s="1"/>
  <c r="AB68" i="24"/>
  <c r="J77" i="24"/>
  <c r="AC60" i="24"/>
  <c r="AC75" i="24"/>
  <c r="Y75" i="24"/>
  <c r="Q146" i="24"/>
  <c r="V85" i="24"/>
  <c r="Z85" i="24" s="1"/>
  <c r="AB92" i="24"/>
  <c r="W84" i="24" a="1"/>
  <c r="W84" i="24" s="1"/>
  <c r="O77" i="24"/>
  <c r="K155" i="24"/>
  <c r="Z44" i="24"/>
  <c r="V45" i="24"/>
  <c r="AB45" i="24" s="1"/>
  <c r="Q43" i="24"/>
  <c r="N155" i="24"/>
  <c r="L155" i="24"/>
  <c r="W44" i="24" a="1"/>
  <c r="W44" i="24" s="1"/>
  <c r="AC84" i="24"/>
  <c r="Y44" i="24"/>
  <c r="Q59" i="24"/>
  <c r="Q161" i="24"/>
  <c r="Q83" i="24"/>
  <c r="W76" i="24" a="1"/>
  <c r="W76" i="24" s="1"/>
  <c r="AB146" i="24"/>
  <c r="Z92" i="24"/>
  <c r="AC146" i="24"/>
  <c r="W91" i="24" a="1"/>
  <c r="W91" i="24" s="1"/>
  <c r="AC76" i="24"/>
  <c r="Q84" i="24"/>
  <c r="Z91" i="24"/>
  <c r="AB91" i="24"/>
  <c r="V155" i="24"/>
  <c r="W155" i="24" s="1" a="1"/>
  <c r="W155" i="24" s="1"/>
  <c r="Q75" i="24"/>
  <c r="O85" i="24"/>
  <c r="AC145" i="24"/>
  <c r="J163" i="24"/>
  <c r="Z68" i="24"/>
  <c r="Q154" i="24"/>
  <c r="Q145" i="24"/>
  <c r="L85" i="24"/>
  <c r="N163" i="24"/>
  <c r="K163" i="24"/>
  <c r="AB153" i="24"/>
  <c r="W146" i="24" a="1"/>
  <c r="W146" i="24" s="1"/>
  <c r="N85" i="24"/>
  <c r="AB76" i="24"/>
  <c r="AC153" i="24"/>
  <c r="J85" i="24"/>
  <c r="J93" i="24"/>
  <c r="Y146" i="24"/>
  <c r="Y83" i="24"/>
  <c r="V93" i="24"/>
  <c r="AB93" i="24" s="1"/>
  <c r="P69" i="24"/>
  <c r="N69" i="24"/>
  <c r="L53" i="24"/>
  <c r="J147" i="24"/>
  <c r="M69" i="24"/>
  <c r="J53" i="24"/>
  <c r="L147" i="24"/>
  <c r="Q92" i="24"/>
  <c r="J69" i="24"/>
  <c r="M53" i="24"/>
  <c r="L61" i="24"/>
  <c r="P61" i="24"/>
  <c r="J61" i="24"/>
  <c r="AC83" i="24"/>
  <c r="K69" i="24"/>
  <c r="Q162" i="24"/>
  <c r="O163" i="24"/>
  <c r="N53" i="24"/>
  <c r="L163" i="24"/>
  <c r="N61" i="24"/>
  <c r="M163" i="24"/>
  <c r="K61" i="24"/>
  <c r="W83" i="24" a="1"/>
  <c r="W83" i="24" s="1"/>
  <c r="AB43" i="24"/>
  <c r="J155" i="24"/>
  <c r="W43" i="24" a="1"/>
  <c r="W43" i="24" s="1"/>
  <c r="Z83" i="24"/>
  <c r="Y153" i="24"/>
  <c r="Y43" i="24"/>
  <c r="V61" i="24"/>
  <c r="AC61" i="24" s="1"/>
  <c r="Q76" i="24"/>
  <c r="W153" i="24" a="1"/>
  <c r="W153" i="24" s="1"/>
  <c r="AC43" i="24"/>
  <c r="Q51" i="24"/>
  <c r="P147" i="24"/>
  <c r="O147" i="24"/>
  <c r="Q153" i="24"/>
  <c r="K147" i="24"/>
  <c r="N147" i="24"/>
  <c r="Q91" i="24"/>
  <c r="W127" i="24" a="1"/>
  <c r="W127" i="24" s="1"/>
  <c r="Q19" i="24"/>
  <c r="AC127" i="24"/>
  <c r="Y127" i="24"/>
  <c r="AB127" i="24"/>
  <c r="Y121" i="24"/>
  <c r="V129" i="24"/>
  <c r="AC129" i="24" s="1"/>
  <c r="Z121" i="24"/>
  <c r="Q121" i="24"/>
  <c r="Q138" i="24"/>
  <c r="V27" i="24"/>
  <c r="W27" i="24" s="1" a="1"/>
  <c r="W27" i="24" s="1"/>
  <c r="AB138" i="24"/>
  <c r="Q200" i="24"/>
  <c r="Z189" i="24"/>
  <c r="Y189" i="24"/>
  <c r="L129" i="24"/>
  <c r="AB189" i="24"/>
  <c r="AC189" i="24"/>
  <c r="Q25" i="24"/>
  <c r="Q113" i="24"/>
  <c r="Q127" i="24"/>
  <c r="V191" i="24"/>
  <c r="AC191" i="24" s="1"/>
  <c r="Q183" i="24"/>
  <c r="Q11" i="24"/>
  <c r="Z175" i="24"/>
  <c r="Y175" i="24"/>
  <c r="W175" i="24" a="1"/>
  <c r="W175" i="24" s="1"/>
  <c r="AC175" i="24"/>
  <c r="AB175" i="24"/>
  <c r="AC36" i="24"/>
  <c r="W36" i="24" a="1"/>
  <c r="W36" i="24" s="1"/>
  <c r="AB36" i="24"/>
  <c r="Z36" i="24"/>
  <c r="Y36" i="24"/>
  <c r="Q36" i="24"/>
  <c r="Z19" i="24"/>
  <c r="Y19" i="24"/>
  <c r="W19" i="24" a="1"/>
  <c r="W19" i="24" s="1"/>
  <c r="AC19" i="24"/>
  <c r="AB19" i="24"/>
  <c r="Q27" i="24"/>
  <c r="Q175" i="24"/>
  <c r="K129" i="24"/>
  <c r="J129" i="24"/>
  <c r="O129" i="24"/>
  <c r="M129" i="24"/>
  <c r="K191" i="24"/>
  <c r="J191" i="24"/>
  <c r="P191" i="24"/>
  <c r="N191" i="24"/>
  <c r="M191" i="24"/>
  <c r="Z200" i="24"/>
  <c r="Y200" i="24"/>
  <c r="W200" i="24" a="1"/>
  <c r="W200" i="24" s="1"/>
  <c r="AC200" i="24"/>
  <c r="AB200" i="24"/>
  <c r="Y183" i="24"/>
  <c r="W183" i="24" a="1"/>
  <c r="W183" i="24" s="1"/>
  <c r="AC183" i="24"/>
  <c r="AB183" i="24"/>
  <c r="Z183" i="24"/>
  <c r="Z11" i="24"/>
  <c r="Y11" i="24"/>
  <c r="AC11" i="24"/>
  <c r="AB11" i="24"/>
  <c r="W11" i="24" a="1"/>
  <c r="W11" i="24" s="1"/>
  <c r="O191" i="24"/>
  <c r="AB53" i="24" l="1"/>
  <c r="AC53" i="24"/>
  <c r="W53" i="24" a="1"/>
  <c r="W53" i="24" s="1"/>
  <c r="Y53" i="24"/>
  <c r="Y163" i="24"/>
  <c r="AC163" i="24"/>
  <c r="Z163" i="24"/>
  <c r="AB163" i="24"/>
  <c r="Z69" i="24"/>
  <c r="W147" i="24" a="1"/>
  <c r="W147" i="24" s="1"/>
  <c r="AC155" i="24"/>
  <c r="M103" i="24"/>
  <c r="AB77" i="24"/>
  <c r="AC77" i="24"/>
  <c r="Q101" i="24"/>
  <c r="AC45" i="24"/>
  <c r="Q45" i="24"/>
  <c r="AB155" i="24"/>
  <c r="Y27" i="24"/>
  <c r="Z27" i="24"/>
  <c r="V103" i="24"/>
  <c r="AB27" i="24"/>
  <c r="W77" i="24" a="1"/>
  <c r="W77" i="24" s="1"/>
  <c r="AC101" i="24"/>
  <c r="W101" i="24" a="1"/>
  <c r="W101" i="24" s="1"/>
  <c r="AB101" i="24"/>
  <c r="Y101" i="24"/>
  <c r="Z101" i="24"/>
  <c r="Y77" i="24"/>
  <c r="AC27" i="24"/>
  <c r="N103" i="24"/>
  <c r="P103" i="24"/>
  <c r="J103" i="24"/>
  <c r="O103" i="24"/>
  <c r="K103" i="24"/>
  <c r="Y155" i="24"/>
  <c r="AC147" i="24"/>
  <c r="Z155" i="24"/>
  <c r="Z147" i="24"/>
  <c r="Q69" i="24"/>
  <c r="Y69" i="24"/>
  <c r="Y147" i="24"/>
  <c r="Y85" i="24"/>
  <c r="AB69" i="24"/>
  <c r="AC69" i="24"/>
  <c r="Q93" i="24"/>
  <c r="Q61" i="24"/>
  <c r="Q77" i="24"/>
  <c r="W85" i="24" a="1"/>
  <c r="W85" i="24" s="1"/>
  <c r="Y45" i="24"/>
  <c r="AC85" i="24"/>
  <c r="Q155" i="24"/>
  <c r="AB85" i="24"/>
  <c r="Z45" i="24"/>
  <c r="W45" i="24" a="1"/>
  <c r="W45" i="24" s="1"/>
  <c r="Q163" i="24"/>
  <c r="W93" i="24" a="1"/>
  <c r="W93" i="24" s="1"/>
  <c r="Z93" i="24"/>
  <c r="AC93" i="24"/>
  <c r="Q147" i="24"/>
  <c r="Q85" i="24"/>
  <c r="Q53" i="24"/>
  <c r="Y93" i="24"/>
  <c r="AB61" i="24"/>
  <c r="Y61" i="24"/>
  <c r="W61" i="24" a="1"/>
  <c r="W61" i="24" s="1"/>
  <c r="Z61" i="24"/>
  <c r="W191" i="24" a="1"/>
  <c r="W191" i="24" s="1"/>
  <c r="W129" i="24" a="1"/>
  <c r="W129" i="24" s="1"/>
  <c r="Z129" i="24"/>
  <c r="Y129" i="24"/>
  <c r="AB129" i="24"/>
  <c r="Y191" i="24"/>
  <c r="Z191" i="24"/>
  <c r="AB191" i="24"/>
  <c r="Q129" i="24"/>
  <c r="Q191" i="24"/>
  <c r="Q103" i="24" l="1"/>
  <c r="AC103" i="24"/>
  <c r="W103" i="24" a="1"/>
  <c r="W103" i="24" s="1"/>
  <c r="AB103" i="24"/>
  <c r="Y103" i="24"/>
  <c r="Z103" i="24"/>
  <c r="F8" i="33"/>
  <c r="F8" i="34"/>
  <c r="F8" i="61"/>
  <c r="F8" i="64"/>
  <c r="F7" i="33"/>
  <c r="F7" i="34"/>
  <c r="F7" i="61"/>
  <c r="F7" i="64"/>
  <c r="F6" i="33"/>
  <c r="F6" i="34"/>
  <c r="F6" i="61"/>
  <c r="F6" i="64"/>
  <c r="F99" i="33"/>
  <c r="G99" i="33"/>
  <c r="H99" i="33"/>
  <c r="I99" i="33"/>
  <c r="F99" i="34"/>
  <c r="G99" i="34"/>
  <c r="H99" i="34"/>
  <c r="I99" i="34"/>
  <c r="F99" i="61"/>
  <c r="G99" i="61"/>
  <c r="H99" i="61"/>
  <c r="I99" i="61"/>
  <c r="F99" i="64"/>
  <c r="G99" i="64"/>
  <c r="H99" i="64"/>
  <c r="I99" i="64"/>
  <c r="F99" i="40"/>
  <c r="G99" i="40"/>
  <c r="H99" i="40"/>
  <c r="I99" i="40"/>
  <c r="F99" i="41"/>
  <c r="G99" i="41"/>
  <c r="H99" i="41"/>
  <c r="I99" i="41"/>
  <c r="F99" i="62"/>
  <c r="G99" i="62"/>
  <c r="H99" i="62"/>
  <c r="I99" i="62"/>
  <c r="F99" i="65"/>
  <c r="G99" i="65"/>
  <c r="H99" i="65"/>
  <c r="I99" i="65"/>
  <c r="F99" i="47"/>
  <c r="G99" i="47"/>
  <c r="H99" i="47"/>
  <c r="I99" i="47"/>
  <c r="F99" i="48"/>
  <c r="G99" i="48"/>
  <c r="H99" i="48"/>
  <c r="I99" i="48"/>
  <c r="F99" i="63"/>
  <c r="G99" i="63"/>
  <c r="H99" i="63"/>
  <c r="I99" i="63"/>
  <c r="F99" i="66"/>
  <c r="G99" i="66"/>
  <c r="H99" i="66"/>
  <c r="I99" i="66"/>
  <c r="I13" i="33"/>
  <c r="I14" i="33"/>
  <c r="I15" i="33"/>
  <c r="I16" i="33"/>
  <c r="I17" i="33"/>
  <c r="I18" i="33"/>
  <c r="I19" i="33"/>
  <c r="I20" i="33"/>
  <c r="I21" i="33"/>
  <c r="I22" i="33"/>
  <c r="I23" i="33"/>
  <c r="I24" i="33"/>
  <c r="I25" i="33"/>
  <c r="I26" i="33"/>
  <c r="I27" i="33"/>
  <c r="I28" i="33"/>
  <c r="I29" i="33"/>
  <c r="I30" i="33"/>
  <c r="I31" i="33"/>
  <c r="I32" i="33"/>
  <c r="I33" i="33"/>
  <c r="I34" i="33"/>
  <c r="I35" i="33"/>
  <c r="I36" i="33"/>
  <c r="I37" i="33"/>
  <c r="I38" i="33"/>
  <c r="I39" i="33"/>
  <c r="I40" i="33"/>
  <c r="I41" i="33"/>
  <c r="I42" i="33"/>
  <c r="I43" i="33"/>
  <c r="I44" i="33"/>
  <c r="I45" i="33"/>
  <c r="I47" i="33"/>
  <c r="I48" i="33"/>
  <c r="I49" i="33"/>
  <c r="I50" i="33"/>
  <c r="I51" i="33"/>
  <c r="I52" i="33"/>
  <c r="I53" i="33"/>
  <c r="I54" i="33"/>
  <c r="I55" i="33"/>
  <c r="I56" i="33"/>
  <c r="I57" i="33"/>
  <c r="I58" i="33"/>
  <c r="I59" i="33"/>
  <c r="I60" i="33"/>
  <c r="I61" i="33"/>
  <c r="I62" i="33"/>
  <c r="I63" i="33"/>
  <c r="I64" i="33"/>
  <c r="I65" i="33"/>
  <c r="I66" i="33"/>
  <c r="I67" i="33"/>
  <c r="I68" i="33"/>
  <c r="I69" i="33"/>
  <c r="I70" i="33"/>
  <c r="I71" i="33"/>
  <c r="I72" i="33"/>
  <c r="I73" i="33"/>
  <c r="I74" i="33"/>
  <c r="I75" i="33"/>
  <c r="I76" i="33"/>
  <c r="I77" i="33"/>
  <c r="I78" i="33"/>
  <c r="I79" i="33"/>
  <c r="I80" i="33"/>
  <c r="I81" i="33"/>
  <c r="I82" i="33"/>
  <c r="I83" i="33"/>
  <c r="I84" i="33"/>
  <c r="I85" i="33"/>
  <c r="I86" i="33"/>
  <c r="I87" i="33"/>
  <c r="I88" i="33"/>
  <c r="I89" i="33"/>
  <c r="I90" i="33"/>
  <c r="I91" i="33"/>
  <c r="I92" i="33"/>
  <c r="I93" i="33"/>
  <c r="I94" i="33"/>
  <c r="I95" i="33"/>
  <c r="I96" i="33"/>
  <c r="I97" i="33"/>
  <c r="I13" i="34"/>
  <c r="I14" i="34"/>
  <c r="I15" i="34"/>
  <c r="I16" i="34"/>
  <c r="I17" i="34"/>
  <c r="I18" i="34"/>
  <c r="I19" i="34"/>
  <c r="I20" i="34"/>
  <c r="I21" i="34"/>
  <c r="I23" i="34"/>
  <c r="I24" i="34"/>
  <c r="I25" i="34"/>
  <c r="I26" i="34"/>
  <c r="I27" i="34"/>
  <c r="I28" i="34"/>
  <c r="I29" i="34"/>
  <c r="I30" i="34"/>
  <c r="I31" i="34"/>
  <c r="I32" i="34"/>
  <c r="I33" i="34"/>
  <c r="I34" i="34"/>
  <c r="I35" i="34"/>
  <c r="I36" i="34"/>
  <c r="I37" i="34"/>
  <c r="I38" i="34"/>
  <c r="I39" i="34"/>
  <c r="I40" i="34"/>
  <c r="I41" i="34"/>
  <c r="I42" i="34"/>
  <c r="I43" i="34"/>
  <c r="I44" i="34"/>
  <c r="I45" i="34"/>
  <c r="I47" i="34"/>
  <c r="I48" i="34"/>
  <c r="I49" i="34"/>
  <c r="I50" i="34"/>
  <c r="I51" i="34"/>
  <c r="I52" i="34"/>
  <c r="I53" i="34"/>
  <c r="I54" i="34"/>
  <c r="I55" i="34"/>
  <c r="I56" i="34"/>
  <c r="I57" i="34"/>
  <c r="I58" i="34"/>
  <c r="I59" i="34"/>
  <c r="I60" i="34"/>
  <c r="I61" i="34"/>
  <c r="I62" i="34"/>
  <c r="I63" i="34"/>
  <c r="I64" i="34"/>
  <c r="I65" i="34"/>
  <c r="I66" i="34"/>
  <c r="I67" i="34"/>
  <c r="I68" i="34"/>
  <c r="I69" i="34"/>
  <c r="I70" i="34"/>
  <c r="I71" i="34"/>
  <c r="I72" i="34"/>
  <c r="I73" i="34"/>
  <c r="I74" i="34"/>
  <c r="I75" i="34"/>
  <c r="I76" i="34"/>
  <c r="I77" i="34"/>
  <c r="I78" i="34"/>
  <c r="I79" i="34"/>
  <c r="I80" i="34"/>
  <c r="I81" i="34"/>
  <c r="I82" i="34"/>
  <c r="I83" i="34"/>
  <c r="I84" i="34"/>
  <c r="I85" i="34"/>
  <c r="I86" i="34"/>
  <c r="I87" i="34"/>
  <c r="I89" i="34"/>
  <c r="I90" i="34"/>
  <c r="I91" i="34"/>
  <c r="I92" i="34"/>
  <c r="I93" i="34"/>
  <c r="I94" i="34"/>
  <c r="I95" i="34"/>
  <c r="I96" i="34"/>
  <c r="I97" i="34"/>
  <c r="I13" i="61"/>
  <c r="I14" i="61"/>
  <c r="I15" i="61"/>
  <c r="I16" i="61"/>
  <c r="I17" i="61"/>
  <c r="I18" i="61"/>
  <c r="I19" i="61"/>
  <c r="I20" i="61"/>
  <c r="I21" i="61"/>
  <c r="I23" i="61"/>
  <c r="I24" i="61"/>
  <c r="I25" i="61"/>
  <c r="I26" i="61"/>
  <c r="I27" i="61"/>
  <c r="I28" i="61"/>
  <c r="I29" i="61"/>
  <c r="I30" i="61"/>
  <c r="I31" i="61"/>
  <c r="I32" i="61"/>
  <c r="I33" i="61"/>
  <c r="I34" i="61"/>
  <c r="I35" i="61"/>
  <c r="I36" i="61"/>
  <c r="I37" i="61"/>
  <c r="I38" i="61"/>
  <c r="I39" i="61"/>
  <c r="I40" i="61"/>
  <c r="I41" i="61"/>
  <c r="I42" i="61"/>
  <c r="I43" i="61"/>
  <c r="I44" i="61"/>
  <c r="I45" i="61"/>
  <c r="I47" i="61"/>
  <c r="I48" i="61"/>
  <c r="I49" i="61"/>
  <c r="I50" i="61"/>
  <c r="I51" i="61"/>
  <c r="I52" i="61"/>
  <c r="I53" i="61"/>
  <c r="I54" i="61"/>
  <c r="I55" i="61"/>
  <c r="I56" i="61"/>
  <c r="I57" i="61"/>
  <c r="I58" i="61"/>
  <c r="I59" i="61"/>
  <c r="I60" i="61"/>
  <c r="I61" i="61"/>
  <c r="I62" i="61"/>
  <c r="I63" i="61"/>
  <c r="I64" i="61"/>
  <c r="I65" i="61"/>
  <c r="I66" i="61"/>
  <c r="I68" i="61"/>
  <c r="I69" i="61"/>
  <c r="I70" i="61"/>
  <c r="I71" i="61"/>
  <c r="I72" i="61"/>
  <c r="I73" i="61"/>
  <c r="I74" i="61"/>
  <c r="I75" i="61"/>
  <c r="I76" i="61"/>
  <c r="I77" i="61"/>
  <c r="I78" i="61"/>
  <c r="I79" i="61"/>
  <c r="I80" i="61"/>
  <c r="I81" i="61"/>
  <c r="I82" i="61"/>
  <c r="I83" i="61"/>
  <c r="I84" i="61"/>
  <c r="I85" i="61"/>
  <c r="I86" i="61"/>
  <c r="I87" i="61"/>
  <c r="I89" i="61"/>
  <c r="I90" i="61"/>
  <c r="I91" i="61"/>
  <c r="I92" i="61"/>
  <c r="I93" i="61"/>
  <c r="I94" i="61"/>
  <c r="I95" i="61"/>
  <c r="I96" i="61"/>
  <c r="I97" i="61"/>
  <c r="I13" i="64"/>
  <c r="I14" i="64"/>
  <c r="I15" i="64"/>
  <c r="I16" i="64"/>
  <c r="I17" i="64"/>
  <c r="I18" i="64"/>
  <c r="I19" i="64"/>
  <c r="I20" i="64"/>
  <c r="I21" i="64"/>
  <c r="I23" i="64"/>
  <c r="I24" i="64"/>
  <c r="I25" i="64"/>
  <c r="I26" i="64"/>
  <c r="I27" i="64"/>
  <c r="I28" i="64"/>
  <c r="I29" i="64"/>
  <c r="I30" i="64"/>
  <c r="I31" i="64"/>
  <c r="I32" i="64"/>
  <c r="I33" i="64"/>
  <c r="I34" i="64"/>
  <c r="I35" i="64"/>
  <c r="I36" i="64"/>
  <c r="I37" i="64"/>
  <c r="I38" i="64"/>
  <c r="I39" i="64"/>
  <c r="I40" i="64"/>
  <c r="I41" i="64"/>
  <c r="I42" i="64"/>
  <c r="I43" i="64"/>
  <c r="I44" i="64"/>
  <c r="I45" i="64"/>
  <c r="I47" i="64"/>
  <c r="I48" i="64"/>
  <c r="I49" i="64"/>
  <c r="I50" i="64"/>
  <c r="I51" i="64"/>
  <c r="I52" i="64"/>
  <c r="I53" i="64"/>
  <c r="I54" i="64"/>
  <c r="I55" i="64"/>
  <c r="I56" i="64"/>
  <c r="I57" i="64"/>
  <c r="I58" i="64"/>
  <c r="I59" i="64"/>
  <c r="I60" i="64"/>
  <c r="I61" i="64"/>
  <c r="I62" i="64"/>
  <c r="I63" i="64"/>
  <c r="I64" i="64"/>
  <c r="I65" i="64"/>
  <c r="I66" i="64"/>
  <c r="I68" i="64"/>
  <c r="I69" i="64"/>
  <c r="I70" i="64"/>
  <c r="I71" i="64"/>
  <c r="I72" i="64"/>
  <c r="I73" i="64"/>
  <c r="I74" i="64"/>
  <c r="I75" i="64"/>
  <c r="I76" i="64"/>
  <c r="I77" i="64"/>
  <c r="I78" i="64"/>
  <c r="I79" i="64"/>
  <c r="I80" i="64"/>
  <c r="I81" i="64"/>
  <c r="I82" i="64"/>
  <c r="I83" i="64"/>
  <c r="I84" i="64"/>
  <c r="I85" i="64"/>
  <c r="I86" i="64"/>
  <c r="I87" i="64"/>
  <c r="I89" i="64"/>
  <c r="I90" i="64"/>
  <c r="I91" i="64"/>
  <c r="I92" i="64"/>
  <c r="I93" i="64"/>
  <c r="I94" i="64"/>
  <c r="I95" i="64"/>
  <c r="I96" i="64"/>
  <c r="I97" i="64"/>
  <c r="I14" i="40"/>
  <c r="I15" i="40"/>
  <c r="I16" i="40"/>
  <c r="I17" i="40"/>
  <c r="I18" i="40"/>
  <c r="I19" i="40"/>
  <c r="I20" i="40"/>
  <c r="I21" i="40"/>
  <c r="I23" i="40"/>
  <c r="I24" i="40"/>
  <c r="I25" i="40"/>
  <c r="I26" i="40"/>
  <c r="I27" i="40"/>
  <c r="I29" i="40"/>
  <c r="I30" i="40"/>
  <c r="I31" i="40"/>
  <c r="I32" i="40"/>
  <c r="I33" i="40"/>
  <c r="I34" i="40"/>
  <c r="I35" i="40"/>
  <c r="I36" i="40"/>
  <c r="I37" i="40"/>
  <c r="I38" i="40"/>
  <c r="I39" i="40"/>
  <c r="I40" i="40"/>
  <c r="I41" i="40"/>
  <c r="I42" i="40"/>
  <c r="I43" i="40"/>
  <c r="I44" i="40"/>
  <c r="I45" i="40"/>
  <c r="I46" i="40"/>
  <c r="I47" i="40"/>
  <c r="I48" i="40"/>
  <c r="I50" i="40"/>
  <c r="I51" i="40"/>
  <c r="I52" i="40"/>
  <c r="I53" i="40"/>
  <c r="I54" i="40"/>
  <c r="I55" i="40"/>
  <c r="I56" i="40"/>
  <c r="I57" i="40"/>
  <c r="I58" i="40"/>
  <c r="I59" i="40"/>
  <c r="I60" i="40"/>
  <c r="I61" i="40"/>
  <c r="I62" i="40"/>
  <c r="I63" i="40"/>
  <c r="I64" i="40"/>
  <c r="I65" i="40"/>
  <c r="I66" i="40"/>
  <c r="I68" i="40"/>
  <c r="I69" i="40"/>
  <c r="I71" i="40"/>
  <c r="I72" i="40"/>
  <c r="I74" i="40"/>
  <c r="I75" i="40"/>
  <c r="I76" i="40"/>
  <c r="I77" i="40"/>
  <c r="I78" i="40"/>
  <c r="I79" i="40"/>
  <c r="I80" i="40"/>
  <c r="I81" i="40"/>
  <c r="I82" i="40"/>
  <c r="I84" i="40"/>
  <c r="I85" i="40"/>
  <c r="I86" i="40"/>
  <c r="I87" i="40"/>
  <c r="I89" i="40"/>
  <c r="I90" i="40"/>
  <c r="I91" i="40"/>
  <c r="I92" i="40"/>
  <c r="I93" i="40"/>
  <c r="I94" i="40"/>
  <c r="I95" i="40"/>
  <c r="I96" i="40"/>
  <c r="I97" i="40"/>
  <c r="I14" i="41"/>
  <c r="I15" i="41"/>
  <c r="I16" i="41"/>
  <c r="I17" i="41"/>
  <c r="I18" i="41"/>
  <c r="I19" i="41"/>
  <c r="I20" i="41"/>
  <c r="I21" i="41"/>
  <c r="I23" i="41"/>
  <c r="I24" i="41"/>
  <c r="I25" i="41"/>
  <c r="I26" i="41"/>
  <c r="I27" i="41"/>
  <c r="I29" i="41"/>
  <c r="I30" i="41"/>
  <c r="I31" i="41"/>
  <c r="I32" i="41"/>
  <c r="I33" i="41"/>
  <c r="I34" i="41"/>
  <c r="I35" i="41"/>
  <c r="I36" i="41"/>
  <c r="I37" i="41"/>
  <c r="I38" i="41"/>
  <c r="I39" i="41"/>
  <c r="I40" i="41"/>
  <c r="I41" i="41"/>
  <c r="I42" i="41"/>
  <c r="I43" i="41"/>
  <c r="I44" i="41"/>
  <c r="I45" i="41"/>
  <c r="I46" i="41"/>
  <c r="I47" i="41"/>
  <c r="I48" i="41"/>
  <c r="I50" i="41"/>
  <c r="I51" i="41"/>
  <c r="I52" i="41"/>
  <c r="I53" i="41"/>
  <c r="I54" i="41"/>
  <c r="I55" i="41"/>
  <c r="I56" i="41"/>
  <c r="I57" i="41"/>
  <c r="I58" i="41"/>
  <c r="I59" i="41"/>
  <c r="I60" i="41"/>
  <c r="I61" i="41"/>
  <c r="I62" i="41"/>
  <c r="I63" i="41"/>
  <c r="I64" i="41"/>
  <c r="I65" i="41"/>
  <c r="I66" i="41"/>
  <c r="I68" i="41"/>
  <c r="I69" i="41"/>
  <c r="I71" i="41"/>
  <c r="I72" i="41"/>
  <c r="I74" i="41"/>
  <c r="I75" i="41"/>
  <c r="I76" i="41"/>
  <c r="I77" i="41"/>
  <c r="I78" i="41"/>
  <c r="I79" i="41"/>
  <c r="I80" i="41"/>
  <c r="I81" i="41"/>
  <c r="I82" i="41"/>
  <c r="I84" i="41"/>
  <c r="I85" i="41"/>
  <c r="I86" i="41"/>
  <c r="I87" i="41"/>
  <c r="I89" i="41"/>
  <c r="I90" i="41"/>
  <c r="I91" i="41"/>
  <c r="I92" i="41"/>
  <c r="I93" i="41"/>
  <c r="I94" i="41"/>
  <c r="I95" i="41"/>
  <c r="I96" i="41"/>
  <c r="I97" i="41"/>
  <c r="I14" i="62"/>
  <c r="I15" i="62"/>
  <c r="I16" i="62"/>
  <c r="I17" i="62"/>
  <c r="I18" i="62"/>
  <c r="I19" i="62"/>
  <c r="I20" i="62"/>
  <c r="I21" i="62"/>
  <c r="I23" i="62"/>
  <c r="I24" i="62"/>
  <c r="I25" i="62"/>
  <c r="I26" i="62"/>
  <c r="I27" i="62"/>
  <c r="I29" i="62"/>
  <c r="I30" i="62"/>
  <c r="I31" i="62"/>
  <c r="I32" i="62"/>
  <c r="I33" i="62"/>
  <c r="I34" i="62"/>
  <c r="I35" i="62"/>
  <c r="I36" i="62"/>
  <c r="I37" i="62"/>
  <c r="I38" i="62"/>
  <c r="I39" i="62"/>
  <c r="I40" i="62"/>
  <c r="I41" i="62"/>
  <c r="I42" i="62"/>
  <c r="I43" i="62"/>
  <c r="I44" i="62"/>
  <c r="I45" i="62"/>
  <c r="I46" i="62"/>
  <c r="I47" i="62"/>
  <c r="I48" i="62"/>
  <c r="I50" i="62"/>
  <c r="I51" i="62"/>
  <c r="I52" i="62"/>
  <c r="I53" i="62"/>
  <c r="I54" i="62"/>
  <c r="I55" i="62"/>
  <c r="I56" i="62"/>
  <c r="I57" i="62"/>
  <c r="I58" i="62"/>
  <c r="I59" i="62"/>
  <c r="I60" i="62"/>
  <c r="I61" i="62"/>
  <c r="I62" i="62"/>
  <c r="I63" i="62"/>
  <c r="I64" i="62"/>
  <c r="I65" i="62"/>
  <c r="I66" i="62"/>
  <c r="I68" i="62"/>
  <c r="I69" i="62"/>
  <c r="I71" i="62"/>
  <c r="I72" i="62"/>
  <c r="I74" i="62"/>
  <c r="I75" i="62"/>
  <c r="I76" i="62"/>
  <c r="I77" i="62"/>
  <c r="I78" i="62"/>
  <c r="I79" i="62"/>
  <c r="I80" i="62"/>
  <c r="I81" i="62"/>
  <c r="I82" i="62"/>
  <c r="I84" i="62"/>
  <c r="I85" i="62"/>
  <c r="I86" i="62"/>
  <c r="I87" i="62"/>
  <c r="I89" i="62"/>
  <c r="I90" i="62"/>
  <c r="I91" i="62"/>
  <c r="I92" i="62"/>
  <c r="I93" i="62"/>
  <c r="I94" i="62"/>
  <c r="I95" i="62"/>
  <c r="I96" i="62"/>
  <c r="I97" i="62"/>
  <c r="I14" i="65"/>
  <c r="I15" i="65"/>
  <c r="I16" i="65"/>
  <c r="I17" i="65"/>
  <c r="I18" i="65"/>
  <c r="I19" i="65"/>
  <c r="I20" i="65"/>
  <c r="I21" i="65"/>
  <c r="I23" i="65"/>
  <c r="I24" i="65"/>
  <c r="I25" i="65"/>
  <c r="I26" i="65"/>
  <c r="I27" i="65"/>
  <c r="I29" i="65"/>
  <c r="I30" i="65"/>
  <c r="I31" i="65"/>
  <c r="I32" i="65"/>
  <c r="I33" i="65"/>
  <c r="I34" i="65"/>
  <c r="I35" i="65"/>
  <c r="I36" i="65"/>
  <c r="I37" i="65"/>
  <c r="I38" i="65"/>
  <c r="I39" i="65"/>
  <c r="I40" i="65"/>
  <c r="I41" i="65"/>
  <c r="I42" i="65"/>
  <c r="I43" i="65"/>
  <c r="I44" i="65"/>
  <c r="I45" i="65"/>
  <c r="I46" i="65"/>
  <c r="I47" i="65"/>
  <c r="I48" i="65"/>
  <c r="I50" i="65"/>
  <c r="I51" i="65"/>
  <c r="I52" i="65"/>
  <c r="I53" i="65"/>
  <c r="I54" i="65"/>
  <c r="I55" i="65"/>
  <c r="I56" i="65"/>
  <c r="I57" i="65"/>
  <c r="I58" i="65"/>
  <c r="I59" i="65"/>
  <c r="I60" i="65"/>
  <c r="I61" i="65"/>
  <c r="I62" i="65"/>
  <c r="I63" i="65"/>
  <c r="I64" i="65"/>
  <c r="I65" i="65"/>
  <c r="I66" i="65"/>
  <c r="I68" i="65"/>
  <c r="I69" i="65"/>
  <c r="I71" i="65"/>
  <c r="I72" i="65"/>
  <c r="I74" i="65"/>
  <c r="I75" i="65"/>
  <c r="I76" i="65"/>
  <c r="I77" i="65"/>
  <c r="I78" i="65"/>
  <c r="I79" i="65"/>
  <c r="I80" i="65"/>
  <c r="I81" i="65"/>
  <c r="I82" i="65"/>
  <c r="I84" i="65"/>
  <c r="I85" i="65"/>
  <c r="I86" i="65"/>
  <c r="I87" i="65"/>
  <c r="I89" i="65"/>
  <c r="I90" i="65"/>
  <c r="I91" i="65"/>
  <c r="I92" i="65"/>
  <c r="I93" i="65"/>
  <c r="I94" i="65"/>
  <c r="I95" i="65"/>
  <c r="I96" i="65"/>
  <c r="I97" i="65"/>
  <c r="I13" i="47"/>
  <c r="I15" i="47"/>
  <c r="I19" i="47"/>
  <c r="I20" i="47"/>
  <c r="I21" i="47"/>
  <c r="I22" i="47"/>
  <c r="I23" i="47"/>
  <c r="I24" i="47"/>
  <c r="I25" i="47"/>
  <c r="I26" i="47"/>
  <c r="I27" i="47"/>
  <c r="I29" i="47"/>
  <c r="I30" i="47"/>
  <c r="I31" i="47"/>
  <c r="I32" i="47"/>
  <c r="I33" i="47"/>
  <c r="I37" i="47"/>
  <c r="I39" i="47"/>
  <c r="I40" i="47"/>
  <c r="I42" i="47"/>
  <c r="I45" i="47"/>
  <c r="I47" i="47"/>
  <c r="I48" i="47"/>
  <c r="I49" i="47"/>
  <c r="I50" i="47"/>
  <c r="I51" i="47"/>
  <c r="I53" i="47"/>
  <c r="I54" i="47"/>
  <c r="I55" i="47"/>
  <c r="I56" i="47"/>
  <c r="I57" i="47"/>
  <c r="I59" i="47"/>
  <c r="I61" i="47"/>
  <c r="I63" i="47"/>
  <c r="I64" i="47"/>
  <c r="I66" i="47"/>
  <c r="I67" i="47"/>
  <c r="I69" i="47"/>
  <c r="I70" i="47"/>
  <c r="I71" i="47"/>
  <c r="I72" i="47"/>
  <c r="I73" i="47"/>
  <c r="I76" i="47"/>
  <c r="I78" i="47"/>
  <c r="I79" i="47"/>
  <c r="I80" i="47"/>
  <c r="I81" i="47"/>
  <c r="I83" i="47"/>
  <c r="I84" i="47"/>
  <c r="I85" i="47"/>
  <c r="I86" i="47"/>
  <c r="I88" i="47"/>
  <c r="I89" i="47"/>
  <c r="I90" i="47"/>
  <c r="I91" i="47"/>
  <c r="I92" i="47"/>
  <c r="I93" i="47"/>
  <c r="I94" i="47"/>
  <c r="I95" i="47"/>
  <c r="I97" i="47"/>
  <c r="I13" i="48"/>
  <c r="I15" i="48"/>
  <c r="I19" i="48"/>
  <c r="I20" i="48"/>
  <c r="I21" i="48"/>
  <c r="I22" i="48"/>
  <c r="I23" i="48"/>
  <c r="I24" i="48"/>
  <c r="I25" i="48"/>
  <c r="I26" i="48"/>
  <c r="I27" i="48"/>
  <c r="I29" i="48"/>
  <c r="I30" i="48"/>
  <c r="I31" i="48"/>
  <c r="I32" i="48"/>
  <c r="I33" i="48"/>
  <c r="I37" i="48"/>
  <c r="I39" i="48"/>
  <c r="I40" i="48"/>
  <c r="I42" i="48"/>
  <c r="I45" i="48"/>
  <c r="I47" i="48"/>
  <c r="I49" i="48"/>
  <c r="I50" i="48"/>
  <c r="I51" i="48"/>
  <c r="I53" i="48"/>
  <c r="I54" i="48"/>
  <c r="I55" i="48"/>
  <c r="I56" i="48"/>
  <c r="I57" i="48"/>
  <c r="I59" i="48"/>
  <c r="I61" i="48"/>
  <c r="I63" i="48"/>
  <c r="I64" i="48"/>
  <c r="I66" i="48"/>
  <c r="I67" i="48"/>
  <c r="I69" i="48"/>
  <c r="I70" i="48"/>
  <c r="I71" i="48"/>
  <c r="I72" i="48"/>
  <c r="I73" i="48"/>
  <c r="I76" i="48"/>
  <c r="I78" i="48"/>
  <c r="I79" i="48"/>
  <c r="I80" i="48"/>
  <c r="I81" i="48"/>
  <c r="I83" i="48"/>
  <c r="I84" i="48"/>
  <c r="I85" i="48"/>
  <c r="I86" i="48"/>
  <c r="I88" i="48"/>
  <c r="I89" i="48"/>
  <c r="I90" i="48"/>
  <c r="I91" i="48"/>
  <c r="I92" i="48"/>
  <c r="I93" i="48"/>
  <c r="I94" i="48"/>
  <c r="I95" i="48"/>
  <c r="I97" i="48"/>
  <c r="I13" i="63"/>
  <c r="I15" i="63"/>
  <c r="I19" i="63"/>
  <c r="I20" i="63"/>
  <c r="I21" i="63"/>
  <c r="I22" i="63"/>
  <c r="I23" i="63"/>
  <c r="I24" i="63"/>
  <c r="I25" i="63"/>
  <c r="I26" i="63"/>
  <c r="I27" i="63"/>
  <c r="I29" i="63"/>
  <c r="I30" i="63"/>
  <c r="I31" i="63"/>
  <c r="I32" i="63"/>
  <c r="I33" i="63"/>
  <c r="I37" i="63"/>
  <c r="I39" i="63"/>
  <c r="I40" i="63"/>
  <c r="I42" i="63"/>
  <c r="I45" i="63"/>
  <c r="I47" i="63"/>
  <c r="I49" i="63"/>
  <c r="I50" i="63"/>
  <c r="I51" i="63"/>
  <c r="I53" i="63"/>
  <c r="I54" i="63"/>
  <c r="I55" i="63"/>
  <c r="I56" i="63"/>
  <c r="I57" i="63"/>
  <c r="I59" i="63"/>
  <c r="I61" i="63"/>
  <c r="I63" i="63"/>
  <c r="I64" i="63"/>
  <c r="I66" i="63"/>
  <c r="I67" i="63"/>
  <c r="I69" i="63"/>
  <c r="I70" i="63"/>
  <c r="I71" i="63"/>
  <c r="I72" i="63"/>
  <c r="I73" i="63"/>
  <c r="I76" i="63"/>
  <c r="I78" i="63"/>
  <c r="I79" i="63"/>
  <c r="I80" i="63"/>
  <c r="I81" i="63"/>
  <c r="I83" i="63"/>
  <c r="I84" i="63"/>
  <c r="I85" i="63"/>
  <c r="I86" i="63"/>
  <c r="I88" i="63"/>
  <c r="I89" i="63"/>
  <c r="I90" i="63"/>
  <c r="I91" i="63"/>
  <c r="I92" i="63"/>
  <c r="I93" i="63"/>
  <c r="I94" i="63"/>
  <c r="I95" i="63"/>
  <c r="I97" i="63"/>
  <c r="I13" i="66"/>
  <c r="I15" i="66"/>
  <c r="I19" i="66"/>
  <c r="I20" i="66"/>
  <c r="I21" i="66"/>
  <c r="I22" i="66"/>
  <c r="I23" i="66"/>
  <c r="I24" i="66"/>
  <c r="I25" i="66"/>
  <c r="I26" i="66"/>
  <c r="I27" i="66"/>
  <c r="I29" i="66"/>
  <c r="I30" i="66"/>
  <c r="I31" i="66"/>
  <c r="I32" i="66"/>
  <c r="I33" i="66"/>
  <c r="I37" i="66"/>
  <c r="I39" i="66"/>
  <c r="I40" i="66"/>
  <c r="I42" i="66"/>
  <c r="I45" i="66"/>
  <c r="I47" i="66"/>
  <c r="I49" i="66"/>
  <c r="I50" i="66"/>
  <c r="I51" i="66"/>
  <c r="I53" i="66"/>
  <c r="I54" i="66"/>
  <c r="I55" i="66"/>
  <c r="I56" i="66"/>
  <c r="I57" i="66"/>
  <c r="I59" i="66"/>
  <c r="I61" i="66"/>
  <c r="I63" i="66"/>
  <c r="I64" i="66"/>
  <c r="I66" i="66"/>
  <c r="I67" i="66"/>
  <c r="I69" i="66"/>
  <c r="I70" i="66"/>
  <c r="I71" i="66"/>
  <c r="I72" i="66"/>
  <c r="I73" i="66"/>
  <c r="I76" i="66"/>
  <c r="I78" i="66"/>
  <c r="I79" i="66"/>
  <c r="I80" i="66"/>
  <c r="I81" i="66"/>
  <c r="I83" i="66"/>
  <c r="I84" i="66"/>
  <c r="I85" i="66"/>
  <c r="I86" i="66"/>
  <c r="I88" i="66"/>
  <c r="I89" i="66"/>
  <c r="I90" i="66"/>
  <c r="I91" i="66"/>
  <c r="I92" i="66"/>
  <c r="I93" i="66"/>
  <c r="I94" i="66"/>
  <c r="I95" i="66"/>
  <c r="I97" i="66"/>
  <c r="I12" i="33"/>
  <c r="I12" i="34"/>
  <c r="I12" i="61"/>
  <c r="I12" i="64"/>
  <c r="I12" i="40"/>
  <c r="I12" i="41"/>
  <c r="I12" i="62"/>
  <c r="I12" i="65"/>
  <c r="I12" i="47"/>
  <c r="I12" i="48"/>
  <c r="I12" i="63"/>
  <c r="I12" i="66"/>
  <c r="F13" i="33"/>
  <c r="F14" i="33"/>
  <c r="F15" i="33"/>
  <c r="F16" i="33"/>
  <c r="F17" i="33"/>
  <c r="F18" i="33"/>
  <c r="F19" i="33"/>
  <c r="F20" i="33"/>
  <c r="F21" i="33"/>
  <c r="F22" i="33"/>
  <c r="F23" i="33"/>
  <c r="F24" i="33"/>
  <c r="F25" i="33"/>
  <c r="F26" i="33"/>
  <c r="F27" i="33"/>
  <c r="F28" i="33"/>
  <c r="F29" i="33"/>
  <c r="F30" i="33"/>
  <c r="F31" i="33"/>
  <c r="F32" i="33"/>
  <c r="F33" i="33"/>
  <c r="F34" i="33"/>
  <c r="F35" i="33"/>
  <c r="F36" i="33"/>
  <c r="F37" i="33"/>
  <c r="F38" i="33"/>
  <c r="F39" i="33"/>
  <c r="F40" i="33"/>
  <c r="F41" i="33"/>
  <c r="F42" i="33"/>
  <c r="F43" i="33"/>
  <c r="F44" i="33"/>
  <c r="F45" i="33"/>
  <c r="F47" i="33"/>
  <c r="F48" i="33"/>
  <c r="F49" i="33"/>
  <c r="F50" i="33"/>
  <c r="F51" i="33"/>
  <c r="F52" i="33"/>
  <c r="F53" i="33"/>
  <c r="F54" i="33"/>
  <c r="F55" i="33"/>
  <c r="F56" i="33"/>
  <c r="F57" i="33"/>
  <c r="F58" i="33"/>
  <c r="F59" i="33"/>
  <c r="F60" i="33"/>
  <c r="F61" i="33"/>
  <c r="F62" i="33"/>
  <c r="F63" i="33"/>
  <c r="F64" i="33"/>
  <c r="F65" i="33"/>
  <c r="F66" i="33"/>
  <c r="F67" i="33"/>
  <c r="F68" i="33"/>
  <c r="F69" i="33"/>
  <c r="F70" i="33"/>
  <c r="F71" i="33"/>
  <c r="F72" i="33"/>
  <c r="F73" i="33"/>
  <c r="F74" i="33"/>
  <c r="F75" i="33"/>
  <c r="F76" i="33"/>
  <c r="F77" i="33"/>
  <c r="F78" i="33"/>
  <c r="F79" i="33"/>
  <c r="F80" i="33"/>
  <c r="F81" i="33"/>
  <c r="F82" i="33"/>
  <c r="F83" i="33"/>
  <c r="F84" i="33"/>
  <c r="F85" i="33"/>
  <c r="F86" i="33"/>
  <c r="F87" i="33"/>
  <c r="F88" i="33"/>
  <c r="F89" i="33"/>
  <c r="F90" i="33"/>
  <c r="F91" i="33"/>
  <c r="F92" i="33"/>
  <c r="F93" i="33"/>
  <c r="F94" i="33"/>
  <c r="F95" i="33"/>
  <c r="F96" i="33"/>
  <c r="F97" i="33"/>
  <c r="F13" i="34"/>
  <c r="F14" i="34"/>
  <c r="F15" i="34"/>
  <c r="F16" i="34"/>
  <c r="F17" i="34"/>
  <c r="F18" i="34"/>
  <c r="F19" i="34"/>
  <c r="F20" i="34"/>
  <c r="F21" i="34"/>
  <c r="F23" i="34"/>
  <c r="F24" i="34"/>
  <c r="F25" i="34"/>
  <c r="F26" i="34"/>
  <c r="F27" i="34"/>
  <c r="F28" i="34"/>
  <c r="F29" i="34"/>
  <c r="F30" i="34"/>
  <c r="F31" i="34"/>
  <c r="F32" i="34"/>
  <c r="F33" i="34"/>
  <c r="F34" i="34"/>
  <c r="F35" i="34"/>
  <c r="F36" i="34"/>
  <c r="F37" i="34"/>
  <c r="F38" i="34"/>
  <c r="F39" i="34"/>
  <c r="F40" i="34"/>
  <c r="F41" i="34"/>
  <c r="F42" i="34"/>
  <c r="F43" i="34"/>
  <c r="F44" i="34"/>
  <c r="F45" i="34"/>
  <c r="F47" i="34"/>
  <c r="F48" i="34"/>
  <c r="F49" i="34"/>
  <c r="F50" i="34"/>
  <c r="F51" i="34"/>
  <c r="F52" i="34"/>
  <c r="F53" i="34"/>
  <c r="F54" i="34"/>
  <c r="F55" i="34"/>
  <c r="F56" i="34"/>
  <c r="F57" i="34"/>
  <c r="F58" i="34"/>
  <c r="F59" i="34"/>
  <c r="F60" i="34"/>
  <c r="F61" i="34"/>
  <c r="F62" i="34"/>
  <c r="F63" i="34"/>
  <c r="F64" i="34"/>
  <c r="F65" i="34"/>
  <c r="F66" i="34"/>
  <c r="F67" i="34"/>
  <c r="F68" i="34"/>
  <c r="F69" i="34"/>
  <c r="F70" i="34"/>
  <c r="F71" i="34"/>
  <c r="F72" i="34"/>
  <c r="F73" i="34"/>
  <c r="F74" i="34"/>
  <c r="F75" i="34"/>
  <c r="F76" i="34"/>
  <c r="F77" i="34"/>
  <c r="F78" i="34"/>
  <c r="F79" i="34"/>
  <c r="F80" i="34"/>
  <c r="F81" i="34"/>
  <c r="F82" i="34"/>
  <c r="F83" i="34"/>
  <c r="F84" i="34"/>
  <c r="F85" i="34"/>
  <c r="F86" i="34"/>
  <c r="F87" i="34"/>
  <c r="F89" i="34"/>
  <c r="F90" i="34"/>
  <c r="F91" i="34"/>
  <c r="F92" i="34"/>
  <c r="F93" i="34"/>
  <c r="F94" i="34"/>
  <c r="F95" i="34"/>
  <c r="F96" i="34"/>
  <c r="F97" i="34"/>
  <c r="F13" i="61"/>
  <c r="F14" i="61"/>
  <c r="F15" i="61"/>
  <c r="F16" i="61"/>
  <c r="F17" i="61"/>
  <c r="F18" i="61"/>
  <c r="F19" i="61"/>
  <c r="F20" i="61"/>
  <c r="F21" i="61"/>
  <c r="F23" i="61"/>
  <c r="F24" i="61"/>
  <c r="F25" i="61"/>
  <c r="F26" i="61"/>
  <c r="F27" i="61"/>
  <c r="F28" i="61"/>
  <c r="F29" i="61"/>
  <c r="F30" i="61"/>
  <c r="F31" i="61"/>
  <c r="F32" i="61"/>
  <c r="F33" i="61"/>
  <c r="F34" i="61"/>
  <c r="F35" i="61"/>
  <c r="F36" i="61"/>
  <c r="F37" i="61"/>
  <c r="F38" i="61"/>
  <c r="F39" i="61"/>
  <c r="F40" i="61"/>
  <c r="F41" i="61"/>
  <c r="F42" i="61"/>
  <c r="F43" i="61"/>
  <c r="F44" i="61"/>
  <c r="F45" i="61"/>
  <c r="F47" i="61"/>
  <c r="F48" i="61"/>
  <c r="F49" i="61"/>
  <c r="F50" i="61"/>
  <c r="F51" i="61"/>
  <c r="F52" i="61"/>
  <c r="F53" i="61"/>
  <c r="F54" i="61"/>
  <c r="F55" i="61"/>
  <c r="F56" i="61"/>
  <c r="F57" i="61"/>
  <c r="F58" i="61"/>
  <c r="F59" i="61"/>
  <c r="F60" i="61"/>
  <c r="F61" i="61"/>
  <c r="F62" i="61"/>
  <c r="F63" i="61"/>
  <c r="F64" i="61"/>
  <c r="F65" i="61"/>
  <c r="F66" i="61"/>
  <c r="F68" i="61"/>
  <c r="F69" i="61"/>
  <c r="F70" i="61"/>
  <c r="F71" i="61"/>
  <c r="F72" i="61"/>
  <c r="F73" i="61"/>
  <c r="F74" i="61"/>
  <c r="F75" i="61"/>
  <c r="F76" i="61"/>
  <c r="F77" i="61"/>
  <c r="F78" i="61"/>
  <c r="F79" i="61"/>
  <c r="F80" i="61"/>
  <c r="F81" i="61"/>
  <c r="F82" i="61"/>
  <c r="F83" i="61"/>
  <c r="F84" i="61"/>
  <c r="F85" i="61"/>
  <c r="F86" i="61"/>
  <c r="F87" i="61"/>
  <c r="F89" i="61"/>
  <c r="F90" i="61"/>
  <c r="F91" i="61"/>
  <c r="F92" i="61"/>
  <c r="F93" i="61"/>
  <c r="F94" i="61"/>
  <c r="F95" i="61"/>
  <c r="F96" i="61"/>
  <c r="F97" i="61"/>
  <c r="F13" i="64"/>
  <c r="F14" i="64"/>
  <c r="F15" i="64"/>
  <c r="F16" i="64"/>
  <c r="F17" i="64"/>
  <c r="F18" i="64"/>
  <c r="F19" i="64"/>
  <c r="F20" i="64"/>
  <c r="F21" i="64"/>
  <c r="F23" i="64"/>
  <c r="F24" i="64"/>
  <c r="F25" i="64"/>
  <c r="F26" i="64"/>
  <c r="F27" i="64"/>
  <c r="F28" i="64"/>
  <c r="F29" i="64"/>
  <c r="F30" i="64"/>
  <c r="F31" i="64"/>
  <c r="F32" i="64"/>
  <c r="F33" i="64"/>
  <c r="F34" i="64"/>
  <c r="F35" i="64"/>
  <c r="F36" i="64"/>
  <c r="F37" i="64"/>
  <c r="F38" i="64"/>
  <c r="F39" i="64"/>
  <c r="F40" i="64"/>
  <c r="F41" i="64"/>
  <c r="F42" i="64"/>
  <c r="F43" i="64"/>
  <c r="F44" i="64"/>
  <c r="F45" i="64"/>
  <c r="F47" i="64"/>
  <c r="F48" i="64"/>
  <c r="F49" i="64"/>
  <c r="F50" i="64"/>
  <c r="F51" i="64"/>
  <c r="F52" i="64"/>
  <c r="F53" i="64"/>
  <c r="F54" i="64"/>
  <c r="F55" i="64"/>
  <c r="F56" i="64"/>
  <c r="F57" i="64"/>
  <c r="F58" i="64"/>
  <c r="F59" i="64"/>
  <c r="F60" i="64"/>
  <c r="F61" i="64"/>
  <c r="F62" i="64"/>
  <c r="F63" i="64"/>
  <c r="F64" i="64"/>
  <c r="F65" i="64"/>
  <c r="F66" i="64"/>
  <c r="F68" i="64"/>
  <c r="F69" i="64"/>
  <c r="F70" i="64"/>
  <c r="F71" i="64"/>
  <c r="F72" i="64"/>
  <c r="F73" i="64"/>
  <c r="F74" i="64"/>
  <c r="F75" i="64"/>
  <c r="F76" i="64"/>
  <c r="F77" i="64"/>
  <c r="F78" i="64"/>
  <c r="F79" i="64"/>
  <c r="F80" i="64"/>
  <c r="F81" i="64"/>
  <c r="F82" i="64"/>
  <c r="F83" i="64"/>
  <c r="F84" i="64"/>
  <c r="F85" i="64"/>
  <c r="F86" i="64"/>
  <c r="F87" i="64"/>
  <c r="F89" i="64"/>
  <c r="F90" i="64"/>
  <c r="F91" i="64"/>
  <c r="F92" i="64"/>
  <c r="F93" i="64"/>
  <c r="F94" i="64"/>
  <c r="F95" i="64"/>
  <c r="F96" i="64"/>
  <c r="F97" i="64"/>
  <c r="F14" i="40"/>
  <c r="F15" i="40"/>
  <c r="F16" i="40"/>
  <c r="F17" i="40"/>
  <c r="F18" i="40"/>
  <c r="F19" i="40"/>
  <c r="F20" i="40"/>
  <c r="F21" i="40"/>
  <c r="F23" i="40"/>
  <c r="F24" i="40"/>
  <c r="F25" i="40"/>
  <c r="F26" i="40"/>
  <c r="F27" i="40"/>
  <c r="F29" i="40"/>
  <c r="F30" i="40"/>
  <c r="F31" i="40"/>
  <c r="F32" i="40"/>
  <c r="F33" i="40"/>
  <c r="F34" i="40"/>
  <c r="F35" i="40"/>
  <c r="F36" i="40"/>
  <c r="F37" i="40"/>
  <c r="F38" i="40"/>
  <c r="F39" i="40"/>
  <c r="F40" i="40"/>
  <c r="F41" i="40"/>
  <c r="F42" i="40"/>
  <c r="F43" i="40"/>
  <c r="F44" i="40"/>
  <c r="F45" i="40"/>
  <c r="F46" i="40"/>
  <c r="F47" i="40"/>
  <c r="F48" i="40"/>
  <c r="F50" i="40"/>
  <c r="F51" i="40"/>
  <c r="F52" i="40"/>
  <c r="F53" i="40"/>
  <c r="F54" i="40"/>
  <c r="F55" i="40"/>
  <c r="F56" i="40"/>
  <c r="F57" i="40"/>
  <c r="F58" i="40"/>
  <c r="F59" i="40"/>
  <c r="F60" i="40"/>
  <c r="F61" i="40"/>
  <c r="F62" i="40"/>
  <c r="F63" i="40"/>
  <c r="F64" i="40"/>
  <c r="F65" i="40"/>
  <c r="F66" i="40"/>
  <c r="F68" i="40"/>
  <c r="F69" i="40"/>
  <c r="F71" i="40"/>
  <c r="F72" i="40"/>
  <c r="F74" i="40"/>
  <c r="F75" i="40"/>
  <c r="F76" i="40"/>
  <c r="F77" i="40"/>
  <c r="F78" i="40"/>
  <c r="F79" i="40"/>
  <c r="F80" i="40"/>
  <c r="F81" i="40"/>
  <c r="F82" i="40"/>
  <c r="F84" i="40"/>
  <c r="F85" i="40"/>
  <c r="F86" i="40"/>
  <c r="F87" i="40"/>
  <c r="F89" i="40"/>
  <c r="F90" i="40"/>
  <c r="F91" i="40"/>
  <c r="F92" i="40"/>
  <c r="F93" i="40"/>
  <c r="F94" i="40"/>
  <c r="F95" i="40"/>
  <c r="F96" i="40"/>
  <c r="F97" i="40"/>
  <c r="F14" i="41"/>
  <c r="F15" i="41"/>
  <c r="F16" i="41"/>
  <c r="F17" i="41"/>
  <c r="F18" i="41"/>
  <c r="F19" i="41"/>
  <c r="F20" i="41"/>
  <c r="F21" i="41"/>
  <c r="F23" i="41"/>
  <c r="F24" i="41"/>
  <c r="F25" i="41"/>
  <c r="F26" i="41"/>
  <c r="F27" i="41"/>
  <c r="F29" i="41"/>
  <c r="F30" i="41"/>
  <c r="F31" i="41"/>
  <c r="F32" i="41"/>
  <c r="F33" i="41"/>
  <c r="F34" i="41"/>
  <c r="F35" i="41"/>
  <c r="F36" i="41"/>
  <c r="F37" i="41"/>
  <c r="F38" i="41"/>
  <c r="F39" i="41"/>
  <c r="F40" i="41"/>
  <c r="F41" i="41"/>
  <c r="F42" i="41"/>
  <c r="F43" i="41"/>
  <c r="F44" i="41"/>
  <c r="F45" i="41"/>
  <c r="F46" i="41"/>
  <c r="F47" i="41"/>
  <c r="F48" i="41"/>
  <c r="F50" i="41"/>
  <c r="F51" i="41"/>
  <c r="F52" i="41"/>
  <c r="F53" i="41"/>
  <c r="F54" i="41"/>
  <c r="F55" i="41"/>
  <c r="F56" i="41"/>
  <c r="F57" i="41"/>
  <c r="F58" i="41"/>
  <c r="F59" i="41"/>
  <c r="F60" i="41"/>
  <c r="F61" i="41"/>
  <c r="F62" i="41"/>
  <c r="F63" i="41"/>
  <c r="F64" i="41"/>
  <c r="F65" i="41"/>
  <c r="F66" i="41"/>
  <c r="F68" i="41"/>
  <c r="F69" i="41"/>
  <c r="F71" i="41"/>
  <c r="F72" i="41"/>
  <c r="F74" i="41"/>
  <c r="F75" i="41"/>
  <c r="F76" i="41"/>
  <c r="F77" i="41"/>
  <c r="F78" i="41"/>
  <c r="F79" i="41"/>
  <c r="F80" i="41"/>
  <c r="F81" i="41"/>
  <c r="F82" i="41"/>
  <c r="F84" i="41"/>
  <c r="F85" i="41"/>
  <c r="F86" i="41"/>
  <c r="F87" i="41"/>
  <c r="F89" i="41"/>
  <c r="F90" i="41"/>
  <c r="F91" i="41"/>
  <c r="F92" i="41"/>
  <c r="F93" i="41"/>
  <c r="F94" i="41"/>
  <c r="F95" i="41"/>
  <c r="F96" i="41"/>
  <c r="F97" i="41"/>
  <c r="F14" i="62"/>
  <c r="F15" i="62"/>
  <c r="F16" i="62"/>
  <c r="F17" i="62"/>
  <c r="F18" i="62"/>
  <c r="F19" i="62"/>
  <c r="F20" i="62"/>
  <c r="F21" i="62"/>
  <c r="F23" i="62"/>
  <c r="F24" i="62"/>
  <c r="F25" i="62"/>
  <c r="F26" i="62"/>
  <c r="F27" i="62"/>
  <c r="F29" i="62"/>
  <c r="F30" i="62"/>
  <c r="F31" i="62"/>
  <c r="F32" i="62"/>
  <c r="F33" i="62"/>
  <c r="F34" i="62"/>
  <c r="F35" i="62"/>
  <c r="F36" i="62"/>
  <c r="F37" i="62"/>
  <c r="F38" i="62"/>
  <c r="F39" i="62"/>
  <c r="F40" i="62"/>
  <c r="F41" i="62"/>
  <c r="F42" i="62"/>
  <c r="F43" i="62"/>
  <c r="F44" i="62"/>
  <c r="F45" i="62"/>
  <c r="F46" i="62"/>
  <c r="F47" i="62"/>
  <c r="F48" i="62"/>
  <c r="F50" i="62"/>
  <c r="F51" i="62"/>
  <c r="F52" i="62"/>
  <c r="F53" i="62"/>
  <c r="F54" i="62"/>
  <c r="F55" i="62"/>
  <c r="F56" i="62"/>
  <c r="F57" i="62"/>
  <c r="F58" i="62"/>
  <c r="F59" i="62"/>
  <c r="F60" i="62"/>
  <c r="F61" i="62"/>
  <c r="F62" i="62"/>
  <c r="F63" i="62"/>
  <c r="F64" i="62"/>
  <c r="F65" i="62"/>
  <c r="F66" i="62"/>
  <c r="F68" i="62"/>
  <c r="F69" i="62"/>
  <c r="F71" i="62"/>
  <c r="F72" i="62"/>
  <c r="F74" i="62"/>
  <c r="F75" i="62"/>
  <c r="F76" i="62"/>
  <c r="F77" i="62"/>
  <c r="F78" i="62"/>
  <c r="F79" i="62"/>
  <c r="F80" i="62"/>
  <c r="F81" i="62"/>
  <c r="F82" i="62"/>
  <c r="F84" i="62"/>
  <c r="F85" i="62"/>
  <c r="F86" i="62"/>
  <c r="F87" i="62"/>
  <c r="F89" i="62"/>
  <c r="F90" i="62"/>
  <c r="F91" i="62"/>
  <c r="F92" i="62"/>
  <c r="F93" i="62"/>
  <c r="F94" i="62"/>
  <c r="F95" i="62"/>
  <c r="F96" i="62"/>
  <c r="F97" i="62"/>
  <c r="F14" i="65"/>
  <c r="F15" i="65"/>
  <c r="F16" i="65"/>
  <c r="F17" i="65"/>
  <c r="F18" i="65"/>
  <c r="F19" i="65"/>
  <c r="F20" i="65"/>
  <c r="F21" i="65"/>
  <c r="F23" i="65"/>
  <c r="F24" i="65"/>
  <c r="F25" i="65"/>
  <c r="F26" i="65"/>
  <c r="F27" i="65"/>
  <c r="F29" i="65"/>
  <c r="F30" i="65"/>
  <c r="F31" i="65"/>
  <c r="F32" i="65"/>
  <c r="F33" i="65"/>
  <c r="F34" i="65"/>
  <c r="F35" i="65"/>
  <c r="F36" i="65"/>
  <c r="F37" i="65"/>
  <c r="F38" i="65"/>
  <c r="F39" i="65"/>
  <c r="F40" i="65"/>
  <c r="F41" i="65"/>
  <c r="F42" i="65"/>
  <c r="F43" i="65"/>
  <c r="F44" i="65"/>
  <c r="F45" i="65"/>
  <c r="F46" i="65"/>
  <c r="F47" i="65"/>
  <c r="F48" i="65"/>
  <c r="F50" i="65"/>
  <c r="F51" i="65"/>
  <c r="F52" i="65"/>
  <c r="F53" i="65"/>
  <c r="F54" i="65"/>
  <c r="F55" i="65"/>
  <c r="F56" i="65"/>
  <c r="F57" i="65"/>
  <c r="F58" i="65"/>
  <c r="F59" i="65"/>
  <c r="F60" i="65"/>
  <c r="F61" i="65"/>
  <c r="F62" i="65"/>
  <c r="F63" i="65"/>
  <c r="F64" i="65"/>
  <c r="F65" i="65"/>
  <c r="F66" i="65"/>
  <c r="F68" i="65"/>
  <c r="F69" i="65"/>
  <c r="F71" i="65"/>
  <c r="F72" i="65"/>
  <c r="F74" i="65"/>
  <c r="F75" i="65"/>
  <c r="F76" i="65"/>
  <c r="F77" i="65"/>
  <c r="F78" i="65"/>
  <c r="F79" i="65"/>
  <c r="F80" i="65"/>
  <c r="F81" i="65"/>
  <c r="F82" i="65"/>
  <c r="F84" i="65"/>
  <c r="F85" i="65"/>
  <c r="F86" i="65"/>
  <c r="F87" i="65"/>
  <c r="F89" i="65"/>
  <c r="F90" i="65"/>
  <c r="F91" i="65"/>
  <c r="F92" i="65"/>
  <c r="F93" i="65"/>
  <c r="F94" i="65"/>
  <c r="F95" i="65"/>
  <c r="F96" i="65"/>
  <c r="F97" i="65"/>
  <c r="F13" i="47"/>
  <c r="F15" i="47"/>
  <c r="F19" i="47"/>
  <c r="F20" i="47"/>
  <c r="F21" i="47"/>
  <c r="F22" i="47"/>
  <c r="F23" i="47"/>
  <c r="F24" i="47"/>
  <c r="F25" i="47"/>
  <c r="F26" i="47"/>
  <c r="F27" i="47"/>
  <c r="F29" i="47"/>
  <c r="F30" i="47"/>
  <c r="F31" i="47"/>
  <c r="F32" i="47"/>
  <c r="F33" i="47"/>
  <c r="F37" i="47"/>
  <c r="F39" i="47"/>
  <c r="F40" i="47"/>
  <c r="F42" i="47"/>
  <c r="F45" i="47"/>
  <c r="F47" i="47"/>
  <c r="F48" i="47"/>
  <c r="F49" i="47"/>
  <c r="F50" i="47"/>
  <c r="F51" i="47"/>
  <c r="F53" i="47"/>
  <c r="F54" i="47"/>
  <c r="F55" i="47"/>
  <c r="F56" i="47"/>
  <c r="F57" i="47"/>
  <c r="F59" i="47"/>
  <c r="F61" i="47"/>
  <c r="F63" i="47"/>
  <c r="F64" i="47"/>
  <c r="F66" i="47"/>
  <c r="F67" i="47"/>
  <c r="F69" i="47"/>
  <c r="F70" i="47"/>
  <c r="F71" i="47"/>
  <c r="F72" i="47"/>
  <c r="F73" i="47"/>
  <c r="F76" i="47"/>
  <c r="F78" i="47"/>
  <c r="F79" i="47"/>
  <c r="F80" i="47"/>
  <c r="F81" i="47"/>
  <c r="F83" i="47"/>
  <c r="F84" i="47"/>
  <c r="F85" i="47"/>
  <c r="F86" i="47"/>
  <c r="F88" i="47"/>
  <c r="F89" i="47"/>
  <c r="F90" i="47"/>
  <c r="F91" i="47"/>
  <c r="F92" i="47"/>
  <c r="F93" i="47"/>
  <c r="F94" i="47"/>
  <c r="F95" i="47"/>
  <c r="F97" i="47"/>
  <c r="F13" i="48"/>
  <c r="F15" i="48"/>
  <c r="F19" i="48"/>
  <c r="F20" i="48"/>
  <c r="F21" i="48"/>
  <c r="F22" i="48"/>
  <c r="F23" i="48"/>
  <c r="F24" i="48"/>
  <c r="F25" i="48"/>
  <c r="F26" i="48"/>
  <c r="F27" i="48"/>
  <c r="F29" i="48"/>
  <c r="F30" i="48"/>
  <c r="F31" i="48"/>
  <c r="F32" i="48"/>
  <c r="F33" i="48"/>
  <c r="F37" i="48"/>
  <c r="F39" i="48"/>
  <c r="F40" i="48"/>
  <c r="F42" i="48"/>
  <c r="F45" i="48"/>
  <c r="F47" i="48"/>
  <c r="F49" i="48"/>
  <c r="F50" i="48"/>
  <c r="F51" i="48"/>
  <c r="F53" i="48"/>
  <c r="F54" i="48"/>
  <c r="F55" i="48"/>
  <c r="F56" i="48"/>
  <c r="F57" i="48"/>
  <c r="F59" i="48"/>
  <c r="F61" i="48"/>
  <c r="F63" i="48"/>
  <c r="F64" i="48"/>
  <c r="F66" i="48"/>
  <c r="F67" i="48"/>
  <c r="F69" i="48"/>
  <c r="F70" i="48"/>
  <c r="F71" i="48"/>
  <c r="F72" i="48"/>
  <c r="F73" i="48"/>
  <c r="F76" i="48"/>
  <c r="F78" i="48"/>
  <c r="F79" i="48"/>
  <c r="F80" i="48"/>
  <c r="F81" i="48"/>
  <c r="F83" i="48"/>
  <c r="F84" i="48"/>
  <c r="F85" i="48"/>
  <c r="F86" i="48"/>
  <c r="F88" i="48"/>
  <c r="F89" i="48"/>
  <c r="F90" i="48"/>
  <c r="F91" i="48"/>
  <c r="F92" i="48"/>
  <c r="F93" i="48"/>
  <c r="F94" i="48"/>
  <c r="F95" i="48"/>
  <c r="F97" i="48"/>
  <c r="F13" i="63"/>
  <c r="F15" i="63"/>
  <c r="F19" i="63"/>
  <c r="F20" i="63"/>
  <c r="F21" i="63"/>
  <c r="F22" i="63"/>
  <c r="F23" i="63"/>
  <c r="F24" i="63"/>
  <c r="F25" i="63"/>
  <c r="F26" i="63"/>
  <c r="F27" i="63"/>
  <c r="F29" i="63"/>
  <c r="F30" i="63"/>
  <c r="F31" i="63"/>
  <c r="F32" i="63"/>
  <c r="F33" i="63"/>
  <c r="F37" i="63"/>
  <c r="F39" i="63"/>
  <c r="F40" i="63"/>
  <c r="F42" i="63"/>
  <c r="F45" i="63"/>
  <c r="F47" i="63"/>
  <c r="F49" i="63"/>
  <c r="F50" i="63"/>
  <c r="F51" i="63"/>
  <c r="F53" i="63"/>
  <c r="F54" i="63"/>
  <c r="F55" i="63"/>
  <c r="F56" i="63"/>
  <c r="F57" i="63"/>
  <c r="F59" i="63"/>
  <c r="F61" i="63"/>
  <c r="F63" i="63"/>
  <c r="F64" i="63"/>
  <c r="F66" i="63"/>
  <c r="F67" i="63"/>
  <c r="F69" i="63"/>
  <c r="F70" i="63"/>
  <c r="F71" i="63"/>
  <c r="F72" i="63"/>
  <c r="F73" i="63"/>
  <c r="F76" i="63"/>
  <c r="F78" i="63"/>
  <c r="F79" i="63"/>
  <c r="F80" i="63"/>
  <c r="F81" i="63"/>
  <c r="F83" i="63"/>
  <c r="F84" i="63"/>
  <c r="F85" i="63"/>
  <c r="F86" i="63"/>
  <c r="F88" i="63"/>
  <c r="F89" i="63"/>
  <c r="F90" i="63"/>
  <c r="F91" i="63"/>
  <c r="F92" i="63"/>
  <c r="F93" i="63"/>
  <c r="F94" i="63"/>
  <c r="F95" i="63"/>
  <c r="F97" i="63"/>
  <c r="F13" i="66"/>
  <c r="F15" i="66"/>
  <c r="F19" i="66"/>
  <c r="F20" i="66"/>
  <c r="F21" i="66"/>
  <c r="F22" i="66"/>
  <c r="F23" i="66"/>
  <c r="F24" i="66"/>
  <c r="F25" i="66"/>
  <c r="F26" i="66"/>
  <c r="F27" i="66"/>
  <c r="F29" i="66"/>
  <c r="F30" i="66"/>
  <c r="F31" i="66"/>
  <c r="F32" i="66"/>
  <c r="F33" i="66"/>
  <c r="F37" i="66"/>
  <c r="F39" i="66"/>
  <c r="F40" i="66"/>
  <c r="F42" i="66"/>
  <c r="F45" i="66"/>
  <c r="F47" i="66"/>
  <c r="F49" i="66"/>
  <c r="F50" i="66"/>
  <c r="F51" i="66"/>
  <c r="F53" i="66"/>
  <c r="F54" i="66"/>
  <c r="F55" i="66"/>
  <c r="F56" i="66"/>
  <c r="F57" i="66"/>
  <c r="F59" i="66"/>
  <c r="F61" i="66"/>
  <c r="F63" i="66"/>
  <c r="F64" i="66"/>
  <c r="F66" i="66"/>
  <c r="F67" i="66"/>
  <c r="F69" i="66"/>
  <c r="F70" i="66"/>
  <c r="F71" i="66"/>
  <c r="F72" i="66"/>
  <c r="F73" i="66"/>
  <c r="F76" i="66"/>
  <c r="F78" i="66"/>
  <c r="F79" i="66"/>
  <c r="F80" i="66"/>
  <c r="F81" i="66"/>
  <c r="F83" i="66"/>
  <c r="F84" i="66"/>
  <c r="F85" i="66"/>
  <c r="F86" i="66"/>
  <c r="F88" i="66"/>
  <c r="F89" i="66"/>
  <c r="F90" i="66"/>
  <c r="F91" i="66"/>
  <c r="F92" i="66"/>
  <c r="F93" i="66"/>
  <c r="F94" i="66"/>
  <c r="F95" i="66"/>
  <c r="F97" i="66"/>
  <c r="F12" i="33"/>
  <c r="F12" i="34"/>
  <c r="F12" i="61"/>
  <c r="F12" i="64"/>
  <c r="F12" i="40"/>
  <c r="F12" i="41"/>
  <c r="F12" i="62"/>
  <c r="F12" i="65"/>
  <c r="F12" i="47"/>
  <c r="F12" i="48"/>
  <c r="F12" i="63"/>
  <c r="F12" i="66"/>
  <c r="BG10" i="12"/>
  <c r="BG9" i="12"/>
  <c r="BG8" i="12"/>
  <c r="BG7" i="12"/>
  <c r="BG6" i="12"/>
  <c r="BB10" i="12"/>
  <c r="H164" i="24" s="1"/>
  <c r="BB9" i="12"/>
  <c r="G164" i="24" s="1"/>
  <c r="BB8" i="12"/>
  <c r="F164" i="24" s="1"/>
  <c r="BB7" i="12"/>
  <c r="E164" i="24" s="1"/>
  <c r="BB6" i="12"/>
  <c r="D164" i="24" s="1"/>
  <c r="AW10" i="12"/>
  <c r="H156" i="24" s="1"/>
  <c r="AW9" i="12"/>
  <c r="AW8" i="12"/>
  <c r="F156" i="24" s="1"/>
  <c r="AW7" i="12"/>
  <c r="AW6" i="12"/>
  <c r="D156" i="24" s="1"/>
  <c r="AR10" i="12"/>
  <c r="H148" i="24" s="1"/>
  <c r="AR9" i="12"/>
  <c r="AR8" i="12"/>
  <c r="F148" i="24" s="1"/>
  <c r="AR7" i="12"/>
  <c r="E148" i="24" s="1"/>
  <c r="AR6" i="12"/>
  <c r="AH10" i="12"/>
  <c r="H94" i="24" s="1"/>
  <c r="AH9" i="12"/>
  <c r="AH8" i="12"/>
  <c r="AH7" i="12"/>
  <c r="D94" i="24" s="1"/>
  <c r="D95" i="24" s="1"/>
  <c r="AC10" i="12"/>
  <c r="H86" i="24" s="1"/>
  <c r="AC9" i="12"/>
  <c r="G86" i="24" s="1"/>
  <c r="AC8" i="12"/>
  <c r="AC7" i="12"/>
  <c r="E86" i="24" s="1"/>
  <c r="AC6" i="12"/>
  <c r="X10" i="12"/>
  <c r="H78" i="24" s="1"/>
  <c r="X9" i="12"/>
  <c r="G78" i="24" s="1"/>
  <c r="X8" i="12"/>
  <c r="X7" i="12"/>
  <c r="E78" i="24" s="1"/>
  <c r="X6" i="12"/>
  <c r="D78" i="24" s="1"/>
  <c r="S10" i="12"/>
  <c r="H70" i="24" s="1"/>
  <c r="S9" i="12"/>
  <c r="G70" i="24" s="1"/>
  <c r="S8" i="12"/>
  <c r="S7" i="12"/>
  <c r="E70" i="24" s="1"/>
  <c r="S6" i="12"/>
  <c r="D70" i="24" s="1"/>
  <c r="N10" i="12"/>
  <c r="H62" i="24" s="1"/>
  <c r="N9" i="12"/>
  <c r="G62" i="24" s="1"/>
  <c r="N8" i="12"/>
  <c r="F62" i="24" s="1"/>
  <c r="N7" i="12"/>
  <c r="N6" i="12"/>
  <c r="D62" i="24" s="1"/>
  <c r="I8" i="12"/>
  <c r="I7" i="12"/>
  <c r="E54" i="24" s="1"/>
  <c r="I6" i="12"/>
  <c r="D54" i="24" s="1"/>
  <c r="D7" i="12"/>
  <c r="E46" i="24" s="1"/>
  <c r="D8" i="12"/>
  <c r="F46" i="24" s="1"/>
  <c r="D9" i="12"/>
  <c r="G46" i="24" s="1"/>
  <c r="D10" i="12"/>
  <c r="H46" i="24" s="1"/>
  <c r="D6" i="12"/>
  <c r="D46" i="24" s="1"/>
  <c r="E62" i="24" l="1"/>
  <c r="R62" i="24" s="1"/>
  <c r="F86" i="24"/>
  <c r="F87" i="24" s="1"/>
  <c r="D148" i="24"/>
  <c r="R148" i="24" s="1"/>
  <c r="G156" i="24"/>
  <c r="T156" i="24" s="1"/>
  <c r="F78" i="24"/>
  <c r="I78" i="24" s="1"/>
  <c r="M78" i="24" s="1"/>
  <c r="G148" i="24"/>
  <c r="AA148" i="24" s="1"/>
  <c r="F94" i="24"/>
  <c r="X94" i="24" s="1"/>
  <c r="E94" i="24"/>
  <c r="R94" i="24" s="1"/>
  <c r="F70" i="24"/>
  <c r="X70" i="24" s="1"/>
  <c r="D86" i="24"/>
  <c r="I86" i="24" s="1"/>
  <c r="O86" i="24" s="1"/>
  <c r="G94" i="24"/>
  <c r="E156" i="24"/>
  <c r="I156" i="24" s="1"/>
  <c r="L156" i="24" s="1"/>
  <c r="AA86" i="24"/>
  <c r="G87" i="24"/>
  <c r="X46" i="24"/>
  <c r="S46" i="24"/>
  <c r="F47" i="24"/>
  <c r="S148" i="24"/>
  <c r="F149" i="24"/>
  <c r="U62" i="24"/>
  <c r="H63" i="24"/>
  <c r="R164" i="24"/>
  <c r="E165" i="24"/>
  <c r="I54" i="24"/>
  <c r="N54" i="24" s="1"/>
  <c r="D55" i="24"/>
  <c r="D71" i="24"/>
  <c r="AA78" i="24"/>
  <c r="G79" i="24"/>
  <c r="H149" i="24"/>
  <c r="S164" i="24"/>
  <c r="X164" i="24"/>
  <c r="F165" i="24"/>
  <c r="D79" i="24"/>
  <c r="T62" i="24"/>
  <c r="G63" i="24"/>
  <c r="U86" i="24"/>
  <c r="H87" i="24"/>
  <c r="R70" i="24"/>
  <c r="E71" i="24"/>
  <c r="D157" i="24"/>
  <c r="X54" i="24"/>
  <c r="S54" i="24"/>
  <c r="T54" i="24"/>
  <c r="U164" i="24"/>
  <c r="H165" i="24"/>
  <c r="X62" i="24"/>
  <c r="F63" i="24"/>
  <c r="H157" i="24"/>
  <c r="I164" i="24"/>
  <c r="N164" i="24" s="1"/>
  <c r="D165" i="24"/>
  <c r="S78" i="24"/>
  <c r="U78" i="24"/>
  <c r="H79" i="24"/>
  <c r="AA164" i="24"/>
  <c r="T164" i="24"/>
  <c r="G165" i="24"/>
  <c r="I46" i="24"/>
  <c r="O46" i="24" s="1"/>
  <c r="D47" i="24"/>
  <c r="D63" i="24"/>
  <c r="AA70" i="24"/>
  <c r="G71" i="24"/>
  <c r="E87" i="24"/>
  <c r="H95" i="24"/>
  <c r="D69" i="54" s="1"/>
  <c r="X156" i="24"/>
  <c r="F157" i="24"/>
  <c r="AA46" i="24"/>
  <c r="T46" i="24"/>
  <c r="G47" i="24"/>
  <c r="E149" i="24"/>
  <c r="R78" i="24"/>
  <c r="E79" i="24"/>
  <c r="R46" i="24"/>
  <c r="E47" i="24"/>
  <c r="AA54" i="24"/>
  <c r="R54" i="24"/>
  <c r="E55" i="24"/>
  <c r="U46" i="24"/>
  <c r="H47" i="24"/>
  <c r="U70" i="24"/>
  <c r="H71" i="24"/>
  <c r="E99" i="33"/>
  <c r="E99" i="34"/>
  <c r="E99" i="61"/>
  <c r="E99" i="64"/>
  <c r="E99" i="40"/>
  <c r="E99" i="41"/>
  <c r="E99" i="62"/>
  <c r="E99" i="65"/>
  <c r="E99" i="47"/>
  <c r="E99" i="48"/>
  <c r="E99" i="63"/>
  <c r="E99" i="66"/>
  <c r="D99" i="33"/>
  <c r="D99" i="34"/>
  <c r="D99" i="61"/>
  <c r="D99" i="64"/>
  <c r="D99" i="40"/>
  <c r="D99" i="41"/>
  <c r="D99" i="62"/>
  <c r="D99" i="65"/>
  <c r="D99" i="47"/>
  <c r="D99" i="48"/>
  <c r="D99" i="63"/>
  <c r="D99" i="66"/>
  <c r="D10" i="33" a="1"/>
  <c r="D10" i="33" s="1"/>
  <c r="D10" i="34" a="1"/>
  <c r="D10" i="34" s="1"/>
  <c r="D10" i="61" a="1"/>
  <c r="D10" i="61" s="1"/>
  <c r="D10" i="64" a="1"/>
  <c r="D10" i="64" s="1"/>
  <c r="D10" i="40" a="1"/>
  <c r="D10" i="40" s="1"/>
  <c r="D10" i="41" a="1"/>
  <c r="D10" i="41" s="1"/>
  <c r="D10" i="62" a="1"/>
  <c r="D10" i="62" s="1"/>
  <c r="D10" i="65" a="1"/>
  <c r="D10" i="65" s="1"/>
  <c r="D10" i="47" a="1"/>
  <c r="D10" i="47" s="1"/>
  <c r="D10" i="48" a="1"/>
  <c r="D10" i="48" s="1"/>
  <c r="D10" i="63" a="1"/>
  <c r="D10" i="63" s="1"/>
  <c r="D10" i="66" a="1"/>
  <c r="D10" i="66" s="1"/>
  <c r="J97" i="66"/>
  <c r="J95" i="66"/>
  <c r="J94" i="66"/>
  <c r="J93" i="66"/>
  <c r="J92" i="66"/>
  <c r="J91" i="66"/>
  <c r="J90" i="66"/>
  <c r="J89" i="66"/>
  <c r="J88" i="66"/>
  <c r="J86" i="66"/>
  <c r="J85" i="66"/>
  <c r="J84" i="66"/>
  <c r="J83" i="66"/>
  <c r="J81" i="66"/>
  <c r="J80" i="66"/>
  <c r="J79" i="66"/>
  <c r="J78" i="66"/>
  <c r="J76" i="66"/>
  <c r="J73" i="66"/>
  <c r="J72" i="66"/>
  <c r="J71" i="66"/>
  <c r="J70" i="66"/>
  <c r="J69" i="66"/>
  <c r="J67" i="66"/>
  <c r="J66" i="66"/>
  <c r="J64" i="66"/>
  <c r="J63" i="66"/>
  <c r="J61" i="66"/>
  <c r="J59" i="66"/>
  <c r="J57" i="66"/>
  <c r="J56" i="66"/>
  <c r="J55" i="66"/>
  <c r="J54" i="66"/>
  <c r="J53" i="66"/>
  <c r="J51" i="66"/>
  <c r="J50" i="66"/>
  <c r="J49" i="66"/>
  <c r="J47" i="66"/>
  <c r="J45" i="66"/>
  <c r="J42" i="66"/>
  <c r="J40" i="66"/>
  <c r="J39" i="66"/>
  <c r="J37" i="66"/>
  <c r="J33" i="66"/>
  <c r="J32" i="66"/>
  <c r="J31" i="66"/>
  <c r="J30" i="66"/>
  <c r="J29" i="66"/>
  <c r="J27" i="66"/>
  <c r="J26" i="66"/>
  <c r="J25" i="66"/>
  <c r="J24" i="66"/>
  <c r="J23" i="66"/>
  <c r="J22" i="66"/>
  <c r="J21" i="66"/>
  <c r="J20" i="66"/>
  <c r="J19" i="66"/>
  <c r="J15" i="66"/>
  <c r="J13" i="66"/>
  <c r="J12" i="66"/>
  <c r="H8" i="66"/>
  <c r="G8" i="66"/>
  <c r="E8" i="66"/>
  <c r="F8" i="66" s="1"/>
  <c r="D8" i="66"/>
  <c r="H7" i="66"/>
  <c r="G7" i="66"/>
  <c r="E7" i="66"/>
  <c r="F7" i="66" s="1"/>
  <c r="D7" i="66"/>
  <c r="H6" i="66"/>
  <c r="G6" i="66"/>
  <c r="E6" i="66"/>
  <c r="F6" i="66" s="1"/>
  <c r="D6" i="66"/>
  <c r="J48" i="47"/>
  <c r="J73" i="47"/>
  <c r="J27" i="47"/>
  <c r="J46" i="65"/>
  <c r="J97" i="65"/>
  <c r="J96" i="65"/>
  <c r="J95" i="65"/>
  <c r="J94" i="65"/>
  <c r="J93" i="65"/>
  <c r="J92" i="65"/>
  <c r="J91" i="65"/>
  <c r="J90" i="65"/>
  <c r="J89" i="65"/>
  <c r="J87" i="65"/>
  <c r="J86" i="65"/>
  <c r="J85" i="65"/>
  <c r="J84" i="65"/>
  <c r="J82" i="65"/>
  <c r="J81" i="65"/>
  <c r="J80" i="65"/>
  <c r="J79" i="65"/>
  <c r="J78" i="65"/>
  <c r="J77" i="65"/>
  <c r="J76" i="65"/>
  <c r="J75" i="65"/>
  <c r="J74" i="65"/>
  <c r="J72" i="65"/>
  <c r="J71" i="65"/>
  <c r="J69" i="65"/>
  <c r="J68" i="65"/>
  <c r="J66" i="65"/>
  <c r="J65" i="65"/>
  <c r="J64" i="65"/>
  <c r="J63" i="65"/>
  <c r="J62" i="65"/>
  <c r="J61" i="65"/>
  <c r="J60" i="65"/>
  <c r="J59" i="65"/>
  <c r="J58" i="65"/>
  <c r="J57" i="65"/>
  <c r="J56" i="65"/>
  <c r="J55" i="65"/>
  <c r="J54" i="65"/>
  <c r="J53" i="65"/>
  <c r="J52" i="65"/>
  <c r="J51" i="65"/>
  <c r="J50" i="65"/>
  <c r="J48" i="65"/>
  <c r="J47" i="65"/>
  <c r="J45" i="65"/>
  <c r="J44" i="65"/>
  <c r="J43" i="65"/>
  <c r="J42" i="65"/>
  <c r="J41" i="65"/>
  <c r="J40" i="65"/>
  <c r="J39" i="65"/>
  <c r="J38" i="65"/>
  <c r="J37" i="65"/>
  <c r="J36" i="65"/>
  <c r="J35" i="65"/>
  <c r="J34" i="65"/>
  <c r="J33" i="65"/>
  <c r="J32" i="65"/>
  <c r="J31" i="65"/>
  <c r="J30" i="65"/>
  <c r="J29" i="65"/>
  <c r="J27" i="65"/>
  <c r="J26" i="65"/>
  <c r="J25" i="65"/>
  <c r="J24" i="65"/>
  <c r="J23" i="65"/>
  <c r="J21" i="65"/>
  <c r="J20" i="65"/>
  <c r="J19" i="65"/>
  <c r="J18" i="65"/>
  <c r="J17" i="65"/>
  <c r="J16" i="65"/>
  <c r="J15" i="65"/>
  <c r="J14" i="65"/>
  <c r="J12" i="65"/>
  <c r="H8" i="65"/>
  <c r="G8" i="65"/>
  <c r="E8" i="65"/>
  <c r="F8" i="65" s="1"/>
  <c r="D8" i="65"/>
  <c r="H7" i="65"/>
  <c r="G7" i="65"/>
  <c r="E7" i="65"/>
  <c r="F7" i="65" s="1"/>
  <c r="D7" i="65"/>
  <c r="H6" i="65"/>
  <c r="G6" i="65"/>
  <c r="E6" i="65"/>
  <c r="F6" i="65" s="1"/>
  <c r="D6" i="65"/>
  <c r="J15" i="40"/>
  <c r="J43" i="40"/>
  <c r="J46" i="40"/>
  <c r="J43" i="64"/>
  <c r="J52" i="64"/>
  <c r="J75" i="64"/>
  <c r="J83" i="64"/>
  <c r="J97" i="64"/>
  <c r="J96" i="64"/>
  <c r="J95" i="64"/>
  <c r="J94" i="64"/>
  <c r="J93" i="64"/>
  <c r="J92" i="64"/>
  <c r="J91" i="64"/>
  <c r="J90" i="64"/>
  <c r="J89" i="64"/>
  <c r="J87" i="64"/>
  <c r="J86" i="64"/>
  <c r="J85" i="64"/>
  <c r="J84" i="64"/>
  <c r="J82" i="64"/>
  <c r="J81" i="64"/>
  <c r="J80" i="64"/>
  <c r="J79" i="64"/>
  <c r="J78" i="64"/>
  <c r="J77" i="64"/>
  <c r="J76" i="64"/>
  <c r="J74" i="64"/>
  <c r="J73" i="64"/>
  <c r="J72" i="64"/>
  <c r="J71" i="64"/>
  <c r="J70" i="64"/>
  <c r="J69" i="64"/>
  <c r="J68" i="64"/>
  <c r="J66" i="64"/>
  <c r="J65" i="64"/>
  <c r="J64" i="64"/>
  <c r="J63" i="64"/>
  <c r="J62" i="64"/>
  <c r="J61" i="64"/>
  <c r="J60" i="64"/>
  <c r="J59" i="64"/>
  <c r="J58" i="64"/>
  <c r="J57" i="64"/>
  <c r="J56" i="64"/>
  <c r="J55" i="64"/>
  <c r="J54" i="64"/>
  <c r="J53" i="64"/>
  <c r="J51" i="64"/>
  <c r="J50" i="64"/>
  <c r="J49" i="64"/>
  <c r="J48" i="64"/>
  <c r="J47" i="64"/>
  <c r="J45" i="64"/>
  <c r="J44" i="64"/>
  <c r="J42" i="64"/>
  <c r="J41" i="64"/>
  <c r="J40" i="64"/>
  <c r="J39" i="64"/>
  <c r="J38" i="64"/>
  <c r="J37" i="64"/>
  <c r="J36" i="64"/>
  <c r="J35" i="64"/>
  <c r="J34" i="64"/>
  <c r="J33" i="64"/>
  <c r="J32" i="64"/>
  <c r="J31" i="64"/>
  <c r="J30" i="64"/>
  <c r="J29" i="64"/>
  <c r="J28" i="64"/>
  <c r="J27" i="64"/>
  <c r="J26" i="64"/>
  <c r="J25" i="64"/>
  <c r="J24" i="64"/>
  <c r="J23" i="64"/>
  <c r="J21" i="64"/>
  <c r="J20" i="64"/>
  <c r="J19" i="64"/>
  <c r="J18" i="64"/>
  <c r="J17" i="64"/>
  <c r="J16" i="64"/>
  <c r="J15" i="64"/>
  <c r="J14" i="64"/>
  <c r="J13" i="64"/>
  <c r="J12" i="64"/>
  <c r="H8" i="64"/>
  <c r="G8" i="64"/>
  <c r="E8" i="64"/>
  <c r="D8" i="64"/>
  <c r="H7" i="64"/>
  <c r="G7" i="64"/>
  <c r="E7" i="64"/>
  <c r="D7" i="64"/>
  <c r="H6" i="64"/>
  <c r="G6" i="64"/>
  <c r="E6" i="64"/>
  <c r="D6" i="64"/>
  <c r="J43" i="61"/>
  <c r="J52" i="61"/>
  <c r="J75" i="61"/>
  <c r="J83" i="61"/>
  <c r="J72" i="61"/>
  <c r="J43" i="34"/>
  <c r="J52" i="34"/>
  <c r="J75" i="34"/>
  <c r="J83" i="34"/>
  <c r="J72" i="34"/>
  <c r="J49" i="34"/>
  <c r="J43" i="33"/>
  <c r="J52" i="33"/>
  <c r="J75" i="33"/>
  <c r="J72" i="33"/>
  <c r="J83" i="33"/>
  <c r="J15" i="33"/>
  <c r="AA62" i="24" l="1"/>
  <c r="X148" i="24"/>
  <c r="X78" i="24"/>
  <c r="T78" i="24"/>
  <c r="D149" i="24"/>
  <c r="X149" i="24" s="1"/>
  <c r="X86" i="24"/>
  <c r="T86" i="24"/>
  <c r="S86" i="24"/>
  <c r="U156" i="24"/>
  <c r="T70" i="24"/>
  <c r="G157" i="24"/>
  <c r="T157" i="24" s="1"/>
  <c r="E63" i="24"/>
  <c r="R63" i="24" s="1"/>
  <c r="I62" i="24"/>
  <c r="N62" i="24" s="1"/>
  <c r="S62" i="24"/>
  <c r="V62" i="24" s="1"/>
  <c r="I70" i="24"/>
  <c r="N70" i="24" s="1"/>
  <c r="AA94" i="24"/>
  <c r="S94" i="24"/>
  <c r="E95" i="24"/>
  <c r="R95" i="24" s="1"/>
  <c r="U148" i="24"/>
  <c r="F79" i="24"/>
  <c r="X79" i="24" s="1"/>
  <c r="I9" i="54"/>
  <c r="R86" i="24"/>
  <c r="T94" i="24"/>
  <c r="D87" i="24"/>
  <c r="I87" i="24" s="1"/>
  <c r="P87" i="24" s="1"/>
  <c r="F71" i="24"/>
  <c r="T71" i="24" s="1"/>
  <c r="S70" i="24"/>
  <c r="V70" i="24" s="1"/>
  <c r="U94" i="24"/>
  <c r="I148" i="24"/>
  <c r="P148" i="24" s="1"/>
  <c r="E157" i="24"/>
  <c r="R157" i="24" s="1"/>
  <c r="G149" i="24"/>
  <c r="U149" i="24" s="1"/>
  <c r="I94" i="24"/>
  <c r="O94" i="24" s="1"/>
  <c r="F95" i="24"/>
  <c r="G95" i="24"/>
  <c r="U95" i="24" s="1"/>
  <c r="T148" i="24"/>
  <c r="R156" i="24"/>
  <c r="S156" i="24"/>
  <c r="AA156" i="24"/>
  <c r="L86" i="24"/>
  <c r="O164" i="24"/>
  <c r="L164" i="24"/>
  <c r="M46" i="24"/>
  <c r="O156" i="24"/>
  <c r="N86" i="24"/>
  <c r="M86" i="24"/>
  <c r="P156" i="24"/>
  <c r="M156" i="24"/>
  <c r="N156" i="24"/>
  <c r="O78" i="24"/>
  <c r="U71" i="24"/>
  <c r="AA79" i="24"/>
  <c r="AA71" i="24"/>
  <c r="R47" i="24"/>
  <c r="N78" i="24"/>
  <c r="L78" i="24"/>
  <c r="R165" i="24"/>
  <c r="V46" i="24"/>
  <c r="T47" i="24"/>
  <c r="AA47" i="24"/>
  <c r="AA165" i="24"/>
  <c r="T165" i="24"/>
  <c r="J86" i="24"/>
  <c r="K86" i="24"/>
  <c r="P86" i="24"/>
  <c r="M164" i="24"/>
  <c r="S55" i="24"/>
  <c r="X55" i="24"/>
  <c r="T55" i="24"/>
  <c r="K46" i="24"/>
  <c r="J46" i="24"/>
  <c r="K54" i="24"/>
  <c r="P54" i="24"/>
  <c r="O54" i="24"/>
  <c r="J54" i="24"/>
  <c r="N46" i="24"/>
  <c r="M54" i="24"/>
  <c r="S165" i="24"/>
  <c r="X165" i="24"/>
  <c r="T87" i="24"/>
  <c r="AA87" i="24"/>
  <c r="U165" i="24"/>
  <c r="R71" i="24"/>
  <c r="X47" i="24"/>
  <c r="S47" i="24"/>
  <c r="U63" i="24"/>
  <c r="X63" i="24"/>
  <c r="S63" i="24"/>
  <c r="K78" i="24"/>
  <c r="J78" i="24"/>
  <c r="U47" i="24"/>
  <c r="R55" i="24"/>
  <c r="AA55" i="24"/>
  <c r="V78" i="24"/>
  <c r="X157" i="24"/>
  <c r="U79" i="24"/>
  <c r="I165" i="24"/>
  <c r="L165" i="24" s="1"/>
  <c r="I47" i="24"/>
  <c r="L47" i="24" s="1"/>
  <c r="I55" i="24"/>
  <c r="M55" i="24" s="1"/>
  <c r="S87" i="24"/>
  <c r="R79" i="24"/>
  <c r="U87" i="24"/>
  <c r="V164" i="24"/>
  <c r="S149" i="24"/>
  <c r="P46" i="24"/>
  <c r="V54" i="24"/>
  <c r="R149" i="24"/>
  <c r="L46" i="24"/>
  <c r="P78" i="24"/>
  <c r="K164" i="24"/>
  <c r="J164" i="24"/>
  <c r="P164" i="24"/>
  <c r="J156" i="24"/>
  <c r="K156" i="24"/>
  <c r="T63" i="24"/>
  <c r="L54" i="24"/>
  <c r="I6" i="66"/>
  <c r="I8" i="66"/>
  <c r="I7" i="66"/>
  <c r="I6" i="65"/>
  <c r="I8" i="65"/>
  <c r="I7" i="65"/>
  <c r="I8" i="64"/>
  <c r="I7" i="64"/>
  <c r="I6" i="64"/>
  <c r="K67" i="66"/>
  <c r="J7" i="66"/>
  <c r="K89" i="66"/>
  <c r="K21" i="66"/>
  <c r="K30" i="66"/>
  <c r="K45" i="66"/>
  <c r="K56" i="66"/>
  <c r="K69" i="66"/>
  <c r="K80" i="66"/>
  <c r="K90" i="66"/>
  <c r="J6" i="66"/>
  <c r="K6" i="66" s="1"/>
  <c r="J8" i="66"/>
  <c r="K79" i="66"/>
  <c r="K23" i="66"/>
  <c r="K32" i="66"/>
  <c r="K49" i="66"/>
  <c r="K59" i="66"/>
  <c r="K71" i="66"/>
  <c r="K83" i="66"/>
  <c r="K92" i="66"/>
  <c r="K55" i="66"/>
  <c r="K95" i="66"/>
  <c r="K24" i="66"/>
  <c r="K33" i="66"/>
  <c r="K50" i="66"/>
  <c r="K61" i="66"/>
  <c r="K72" i="66"/>
  <c r="K84" i="66"/>
  <c r="K93" i="66"/>
  <c r="K29" i="66"/>
  <c r="K13" i="66"/>
  <c r="K25" i="66"/>
  <c r="K37" i="66"/>
  <c r="K51" i="66"/>
  <c r="K63" i="66"/>
  <c r="K73" i="66"/>
  <c r="K85" i="66"/>
  <c r="K94" i="66"/>
  <c r="K20" i="66"/>
  <c r="K42" i="66"/>
  <c r="K19" i="66"/>
  <c r="K27" i="66"/>
  <c r="K40" i="66"/>
  <c r="K54" i="66"/>
  <c r="K66" i="66"/>
  <c r="K78" i="66"/>
  <c r="K88" i="66"/>
  <c r="K97" i="66"/>
  <c r="K12" i="66"/>
  <c r="K15" i="66"/>
  <c r="K22" i="66"/>
  <c r="K26" i="66"/>
  <c r="K31" i="66"/>
  <c r="K39" i="66"/>
  <c r="K47" i="66"/>
  <c r="K53" i="66"/>
  <c r="K57" i="66"/>
  <c r="K64" i="66"/>
  <c r="K70" i="66"/>
  <c r="K76" i="66"/>
  <c r="K81" i="66"/>
  <c r="K86" i="66"/>
  <c r="K91" i="66"/>
  <c r="J7" i="65"/>
  <c r="K18" i="65"/>
  <c r="J6" i="65"/>
  <c r="K6" i="65" s="1"/>
  <c r="K27" i="65"/>
  <c r="K36" i="65"/>
  <c r="K44" i="65"/>
  <c r="K53" i="65"/>
  <c r="K61" i="65"/>
  <c r="K71" i="65"/>
  <c r="K80" i="65"/>
  <c r="K90" i="65"/>
  <c r="J8" i="65"/>
  <c r="K19" i="65"/>
  <c r="K29" i="65"/>
  <c r="K37" i="65"/>
  <c r="K45" i="65"/>
  <c r="K54" i="65"/>
  <c r="K62" i="65"/>
  <c r="K72" i="65"/>
  <c r="K81" i="65"/>
  <c r="K91" i="65"/>
  <c r="K20" i="65"/>
  <c r="K30" i="65"/>
  <c r="K38" i="65"/>
  <c r="K46" i="65"/>
  <c r="K92" i="65"/>
  <c r="K82" i="65"/>
  <c r="K97" i="65"/>
  <c r="K23" i="65"/>
  <c r="K32" i="65"/>
  <c r="K40" i="65"/>
  <c r="K48" i="65"/>
  <c r="K57" i="65"/>
  <c r="K65" i="65"/>
  <c r="K76" i="65"/>
  <c r="K85" i="65"/>
  <c r="K94" i="65"/>
  <c r="K74" i="65"/>
  <c r="K15" i="65"/>
  <c r="K24" i="65"/>
  <c r="K33" i="65"/>
  <c r="K41" i="65"/>
  <c r="K50" i="65"/>
  <c r="K58" i="65"/>
  <c r="K66" i="65"/>
  <c r="K77" i="65"/>
  <c r="K86" i="65"/>
  <c r="K95" i="65"/>
  <c r="K63" i="65"/>
  <c r="K16" i="65"/>
  <c r="K25" i="65"/>
  <c r="K34" i="65"/>
  <c r="K42" i="65"/>
  <c r="K51" i="65"/>
  <c r="K59" i="65"/>
  <c r="K68" i="65"/>
  <c r="K78" i="65"/>
  <c r="K87" i="65"/>
  <c r="K96" i="65"/>
  <c r="K55" i="65"/>
  <c r="K14" i="65"/>
  <c r="K12" i="65"/>
  <c r="K17" i="65"/>
  <c r="K21" i="65"/>
  <c r="K26" i="65"/>
  <c r="K31" i="65"/>
  <c r="K35" i="65"/>
  <c r="K39" i="65"/>
  <c r="K43" i="65"/>
  <c r="K47" i="65"/>
  <c r="K52" i="65"/>
  <c r="K56" i="65"/>
  <c r="K60" i="65"/>
  <c r="K64" i="65"/>
  <c r="K69" i="65"/>
  <c r="K75" i="65"/>
  <c r="K79" i="65"/>
  <c r="K84" i="65"/>
  <c r="K89" i="65"/>
  <c r="K93" i="65"/>
  <c r="K56" i="64"/>
  <c r="J6" i="64"/>
  <c r="K6" i="64" s="1"/>
  <c r="K90" i="64"/>
  <c r="K15" i="64"/>
  <c r="K24" i="64"/>
  <c r="K32" i="64"/>
  <c r="K40" i="64"/>
  <c r="K49" i="64"/>
  <c r="K57" i="64"/>
  <c r="K65" i="64"/>
  <c r="K74" i="64"/>
  <c r="K82" i="64"/>
  <c r="K91" i="64"/>
  <c r="K81" i="64"/>
  <c r="K16" i="64"/>
  <c r="K25" i="64"/>
  <c r="K33" i="64"/>
  <c r="K41" i="64"/>
  <c r="K50" i="64"/>
  <c r="K58" i="64"/>
  <c r="K66" i="64"/>
  <c r="K75" i="64"/>
  <c r="K83" i="64"/>
  <c r="K92" i="64"/>
  <c r="K14" i="64"/>
  <c r="K73" i="64"/>
  <c r="K17" i="64"/>
  <c r="K26" i="64"/>
  <c r="K34" i="64"/>
  <c r="K42" i="64"/>
  <c r="K51" i="64"/>
  <c r="K59" i="64"/>
  <c r="K68" i="64"/>
  <c r="K76" i="64"/>
  <c r="K84" i="64"/>
  <c r="K93" i="64"/>
  <c r="K18" i="64"/>
  <c r="K27" i="64"/>
  <c r="K35" i="64"/>
  <c r="K43" i="64"/>
  <c r="K52" i="64"/>
  <c r="K60" i="64"/>
  <c r="K69" i="64"/>
  <c r="K77" i="64"/>
  <c r="K85" i="64"/>
  <c r="K94" i="64"/>
  <c r="K64" i="64"/>
  <c r="J8" i="64"/>
  <c r="K19" i="64"/>
  <c r="K28" i="64"/>
  <c r="K36" i="64"/>
  <c r="K44" i="64"/>
  <c r="K53" i="64"/>
  <c r="K61" i="64"/>
  <c r="K70" i="64"/>
  <c r="K78" i="64"/>
  <c r="K86" i="64"/>
  <c r="K95" i="64"/>
  <c r="K23" i="64"/>
  <c r="K48" i="64"/>
  <c r="J7" i="64"/>
  <c r="K12" i="64"/>
  <c r="K20" i="64"/>
  <c r="K29" i="64"/>
  <c r="K37" i="64"/>
  <c r="K45" i="64"/>
  <c r="K54" i="64"/>
  <c r="K62" i="64"/>
  <c r="K71" i="64"/>
  <c r="K79" i="64"/>
  <c r="K87" i="64"/>
  <c r="K96" i="64"/>
  <c r="K31" i="64"/>
  <c r="K39" i="64"/>
  <c r="K13" i="64"/>
  <c r="K21" i="64"/>
  <c r="K30" i="64"/>
  <c r="K38" i="64"/>
  <c r="K47" i="64"/>
  <c r="K55" i="64"/>
  <c r="K63" i="64"/>
  <c r="K72" i="64"/>
  <c r="K80" i="64"/>
  <c r="K89" i="64"/>
  <c r="K97" i="64"/>
  <c r="H7" i="33"/>
  <c r="G7" i="33"/>
  <c r="E7" i="33"/>
  <c r="D7" i="33"/>
  <c r="H6" i="33"/>
  <c r="G6" i="33"/>
  <c r="I6" i="33" s="1"/>
  <c r="E6" i="33"/>
  <c r="D6" i="33"/>
  <c r="H7" i="34"/>
  <c r="G7" i="34"/>
  <c r="E7" i="34"/>
  <c r="D7" i="34"/>
  <c r="H6" i="34"/>
  <c r="G6" i="34"/>
  <c r="E6" i="34"/>
  <c r="D6" i="34"/>
  <c r="H7" i="61"/>
  <c r="G7" i="61"/>
  <c r="E7" i="61"/>
  <c r="D7" i="61"/>
  <c r="H6" i="61"/>
  <c r="G6" i="61"/>
  <c r="E6" i="61"/>
  <c r="D6" i="61"/>
  <c r="H7" i="40"/>
  <c r="G7" i="40"/>
  <c r="E7" i="40"/>
  <c r="F7" i="40" s="1"/>
  <c r="D7" i="40"/>
  <c r="H6" i="40"/>
  <c r="G6" i="40"/>
  <c r="E6" i="40"/>
  <c r="F6" i="40" s="1"/>
  <c r="D6" i="40"/>
  <c r="H7" i="41"/>
  <c r="G7" i="41"/>
  <c r="E7" i="41"/>
  <c r="F7" i="41" s="1"/>
  <c r="D7" i="41"/>
  <c r="H6" i="41"/>
  <c r="G6" i="41"/>
  <c r="I6" i="41" s="1"/>
  <c r="E6" i="41"/>
  <c r="F6" i="41" s="1"/>
  <c r="D6" i="41"/>
  <c r="H7" i="62"/>
  <c r="G7" i="62"/>
  <c r="E7" i="62"/>
  <c r="F7" i="62" s="1"/>
  <c r="D7" i="62"/>
  <c r="H6" i="62"/>
  <c r="G6" i="62"/>
  <c r="I6" i="62" s="1"/>
  <c r="E6" i="62"/>
  <c r="F6" i="62" s="1"/>
  <c r="D6" i="62"/>
  <c r="H7" i="47"/>
  <c r="G7" i="47"/>
  <c r="E7" i="47"/>
  <c r="F7" i="47" s="1"/>
  <c r="D7" i="47"/>
  <c r="H6" i="47"/>
  <c r="G6" i="47"/>
  <c r="E6" i="47"/>
  <c r="F6" i="47" s="1"/>
  <c r="D6" i="47"/>
  <c r="H7" i="48"/>
  <c r="G7" i="48"/>
  <c r="E7" i="48"/>
  <c r="F7" i="48" s="1"/>
  <c r="D7" i="48"/>
  <c r="H6" i="48"/>
  <c r="G6" i="48"/>
  <c r="E6" i="48"/>
  <c r="F6" i="48" s="1"/>
  <c r="D6" i="48"/>
  <c r="H7" i="63"/>
  <c r="G7" i="63"/>
  <c r="E7" i="63"/>
  <c r="F7" i="63" s="1"/>
  <c r="D7" i="63"/>
  <c r="H6" i="63"/>
  <c r="G6" i="63"/>
  <c r="E6" i="63"/>
  <c r="F6" i="63" s="1"/>
  <c r="D6" i="63"/>
  <c r="U157" i="24" l="1"/>
  <c r="I71" i="24"/>
  <c r="L71" i="24" s="1"/>
  <c r="M70" i="24"/>
  <c r="V86" i="24"/>
  <c r="W86" i="24" s="1" a="1"/>
  <c r="W86" i="24" s="1"/>
  <c r="J70" i="24"/>
  <c r="P94" i="24"/>
  <c r="AA63" i="24"/>
  <c r="K70" i="24"/>
  <c r="L70" i="24"/>
  <c r="I63" i="24"/>
  <c r="P63" i="24" s="1"/>
  <c r="P70" i="24"/>
  <c r="O70" i="24"/>
  <c r="I157" i="24"/>
  <c r="L157" i="24" s="1"/>
  <c r="O62" i="24"/>
  <c r="M62" i="24"/>
  <c r="K62" i="24"/>
  <c r="J62" i="24"/>
  <c r="P62" i="24"/>
  <c r="R87" i="24"/>
  <c r="V87" i="24" s="1"/>
  <c r="W87" i="24" s="1" a="1"/>
  <c r="W87" i="24" s="1"/>
  <c r="S71" i="24"/>
  <c r="V71" i="24" s="1"/>
  <c r="X71" i="24"/>
  <c r="V156" i="24"/>
  <c r="Y156" i="24" s="1"/>
  <c r="L62" i="24"/>
  <c r="T95" i="24"/>
  <c r="AA95" i="24"/>
  <c r="L94" i="24"/>
  <c r="S95" i="24"/>
  <c r="J94" i="24"/>
  <c r="I95" i="24"/>
  <c r="J95" i="24" s="1"/>
  <c r="N94" i="24"/>
  <c r="V94" i="24"/>
  <c r="W94" i="24" s="1" a="1"/>
  <c r="W94" i="24" s="1"/>
  <c r="K94" i="24"/>
  <c r="L148" i="24"/>
  <c r="V148" i="24"/>
  <c r="W148" i="24" s="1" a="1"/>
  <c r="W148" i="24" s="1"/>
  <c r="X87" i="24"/>
  <c r="AA157" i="24"/>
  <c r="S79" i="24"/>
  <c r="T79" i="24"/>
  <c r="S157" i="24"/>
  <c r="V157" i="24" s="1"/>
  <c r="Y157" i="24" s="1"/>
  <c r="I79" i="24"/>
  <c r="L79" i="24" s="1"/>
  <c r="X95" i="24"/>
  <c r="J148" i="24"/>
  <c r="K148" i="24"/>
  <c r="N148" i="24"/>
  <c r="M148" i="24"/>
  <c r="O148" i="24"/>
  <c r="I149" i="24"/>
  <c r="P149" i="24" s="1"/>
  <c r="T149" i="24"/>
  <c r="V149" i="24" s="1"/>
  <c r="AA149" i="24"/>
  <c r="M94" i="24"/>
  <c r="O157" i="24"/>
  <c r="Q86" i="24"/>
  <c r="L55" i="24"/>
  <c r="L87" i="24"/>
  <c r="Q156" i="24"/>
  <c r="M87" i="24"/>
  <c r="O87" i="24"/>
  <c r="N47" i="24"/>
  <c r="V63" i="24"/>
  <c r="W63" i="24" s="1" a="1"/>
  <c r="W63" i="24" s="1"/>
  <c r="N165" i="24"/>
  <c r="Q46" i="24"/>
  <c r="Q164" i="24"/>
  <c r="O165" i="24"/>
  <c r="M165" i="24"/>
  <c r="V55" i="24"/>
  <c r="AB55" i="24" s="1"/>
  <c r="P47" i="24"/>
  <c r="N87" i="24"/>
  <c r="Z62" i="24"/>
  <c r="Y62" i="24"/>
  <c r="AC62" i="24"/>
  <c r="AB62" i="24"/>
  <c r="W62" i="24" a="1"/>
  <c r="W62" i="24" s="1"/>
  <c r="K165" i="24"/>
  <c r="J165" i="24"/>
  <c r="J87" i="24"/>
  <c r="K87" i="24"/>
  <c r="Q54" i="24"/>
  <c r="AB54" i="24"/>
  <c r="Z54" i="24"/>
  <c r="AC54" i="24"/>
  <c r="W54" i="24" a="1"/>
  <c r="W54" i="24" s="1"/>
  <c r="Y54" i="24"/>
  <c r="J55" i="24"/>
  <c r="P55" i="24"/>
  <c r="K55" i="24"/>
  <c r="O55" i="24"/>
  <c r="AC78" i="24"/>
  <c r="AB78" i="24"/>
  <c r="Y78" i="24"/>
  <c r="W78" i="24" a="1"/>
  <c r="W78" i="24" s="1"/>
  <c r="Z78" i="24"/>
  <c r="N55" i="24"/>
  <c r="V165" i="24"/>
  <c r="M47" i="24"/>
  <c r="O47" i="24"/>
  <c r="P165" i="24"/>
  <c r="K157" i="24"/>
  <c r="Q78" i="24"/>
  <c r="V47" i="24"/>
  <c r="AB164" i="24"/>
  <c r="Z164" i="24"/>
  <c r="AC164" i="24"/>
  <c r="Y164" i="24"/>
  <c r="W164" i="24" a="1"/>
  <c r="W164" i="24" s="1"/>
  <c r="J47" i="24"/>
  <c r="K47" i="24"/>
  <c r="Y46" i="24"/>
  <c r="W46" i="24" a="1"/>
  <c r="W46" i="24" s="1"/>
  <c r="Z46" i="24"/>
  <c r="AC46" i="24"/>
  <c r="AB46" i="24"/>
  <c r="Z70" i="24"/>
  <c r="Y70" i="24"/>
  <c r="W70" i="24" a="1"/>
  <c r="W70" i="24" s="1"/>
  <c r="AC70" i="24"/>
  <c r="AB70" i="24"/>
  <c r="I6" i="63"/>
  <c r="I6" i="48"/>
  <c r="I6" i="47"/>
  <c r="I7" i="48"/>
  <c r="I7" i="47"/>
  <c r="I7" i="63"/>
  <c r="I6" i="40"/>
  <c r="I7" i="40"/>
  <c r="I7" i="62"/>
  <c r="I7" i="41"/>
  <c r="I6" i="61"/>
  <c r="I6" i="34"/>
  <c r="I7" i="33"/>
  <c r="I7" i="61"/>
  <c r="I7" i="34"/>
  <c r="E26" i="58"/>
  <c r="J6" i="58"/>
  <c r="E6" i="58"/>
  <c r="E66" i="54"/>
  <c r="J46" i="54"/>
  <c r="J26" i="54"/>
  <c r="E26" i="54"/>
  <c r="J6" i="54"/>
  <c r="E6" i="54"/>
  <c r="E28" i="58"/>
  <c r="J8" i="58"/>
  <c r="E8" i="58"/>
  <c r="Y86" i="24" l="1"/>
  <c r="J63" i="24"/>
  <c r="P71" i="24"/>
  <c r="J71" i="24"/>
  <c r="AC86" i="24"/>
  <c r="K63" i="24"/>
  <c r="K71" i="24"/>
  <c r="AB156" i="24"/>
  <c r="Z86" i="24"/>
  <c r="AB86" i="24"/>
  <c r="V95" i="24"/>
  <c r="AB95" i="24" s="1"/>
  <c r="N95" i="24"/>
  <c r="O95" i="24"/>
  <c r="J157" i="24"/>
  <c r="N157" i="24"/>
  <c r="M157" i="24"/>
  <c r="L95" i="24"/>
  <c r="P157" i="24"/>
  <c r="O71" i="24"/>
  <c r="M71" i="24"/>
  <c r="N71" i="24"/>
  <c r="Q70" i="24"/>
  <c r="Z156" i="24"/>
  <c r="W156" i="24" a="1"/>
  <c r="W156" i="24" s="1"/>
  <c r="AC94" i="24"/>
  <c r="Q94" i="24"/>
  <c r="O63" i="24"/>
  <c r="N63" i="24"/>
  <c r="M63" i="24"/>
  <c r="L63" i="24"/>
  <c r="Q62" i="24"/>
  <c r="O149" i="24"/>
  <c r="AC148" i="24"/>
  <c r="AC156" i="24"/>
  <c r="AB148" i="24"/>
  <c r="Y148" i="24"/>
  <c r="Y94" i="24"/>
  <c r="V79" i="24"/>
  <c r="AB79" i="24" s="1"/>
  <c r="Z94" i="24"/>
  <c r="AB94" i="24"/>
  <c r="K149" i="24"/>
  <c r="M149" i="24"/>
  <c r="K95" i="24"/>
  <c r="O79" i="24"/>
  <c r="Z148" i="24"/>
  <c r="P95" i="24"/>
  <c r="M95" i="24"/>
  <c r="J79" i="24"/>
  <c r="Q148" i="24"/>
  <c r="K79" i="24"/>
  <c r="N79" i="24"/>
  <c r="Y55" i="24"/>
  <c r="P79" i="24"/>
  <c r="M79" i="24"/>
  <c r="J149" i="24"/>
  <c r="N149" i="24"/>
  <c r="L149" i="24"/>
  <c r="Q87" i="24"/>
  <c r="W157" i="24" a="1"/>
  <c r="W157" i="24" s="1"/>
  <c r="AB157" i="24"/>
  <c r="Z55" i="24"/>
  <c r="AC55" i="24"/>
  <c r="W55" i="24" a="1"/>
  <c r="W55" i="24" s="1"/>
  <c r="Z87" i="24"/>
  <c r="AC157" i="24"/>
  <c r="Q55" i="24"/>
  <c r="AC63" i="24"/>
  <c r="Y87" i="24"/>
  <c r="Q165" i="24"/>
  <c r="Z157" i="24"/>
  <c r="Z63" i="24"/>
  <c r="AC87" i="24"/>
  <c r="AB87" i="24"/>
  <c r="Y63" i="24"/>
  <c r="AB63" i="24"/>
  <c r="Q47" i="24"/>
  <c r="Z71" i="24"/>
  <c r="AB71" i="24"/>
  <c r="Y71" i="24"/>
  <c r="AC71" i="24"/>
  <c r="W71" i="24" a="1"/>
  <c r="W71" i="24" s="1"/>
  <c r="Y95" i="24"/>
  <c r="Y47" i="24"/>
  <c r="W47" i="24" a="1"/>
  <c r="W47" i="24" s="1"/>
  <c r="AB47" i="24"/>
  <c r="Z47" i="24"/>
  <c r="AC47" i="24"/>
  <c r="Z165" i="24"/>
  <c r="AB165" i="24"/>
  <c r="AC165" i="24"/>
  <c r="Y165" i="24"/>
  <c r="W165" i="24" a="1"/>
  <c r="W165" i="24" s="1"/>
  <c r="AC149" i="24"/>
  <c r="W149" i="24" a="1"/>
  <c r="W149" i="24" s="1"/>
  <c r="AB149" i="24"/>
  <c r="Y149" i="24"/>
  <c r="Z149" i="24"/>
  <c r="H8" i="33"/>
  <c r="H8" i="34"/>
  <c r="H8" i="61"/>
  <c r="H8" i="40"/>
  <c r="H8" i="41"/>
  <c r="H8" i="62"/>
  <c r="H8" i="47"/>
  <c r="H8" i="48"/>
  <c r="H8" i="63"/>
  <c r="G8" i="33"/>
  <c r="G8" i="34"/>
  <c r="G8" i="61"/>
  <c r="G8" i="40"/>
  <c r="G8" i="41"/>
  <c r="G8" i="62"/>
  <c r="G8" i="47"/>
  <c r="G8" i="48"/>
  <c r="G8" i="63"/>
  <c r="E8" i="33"/>
  <c r="E8" i="34"/>
  <c r="E8" i="61"/>
  <c r="E8" i="40"/>
  <c r="F8" i="40" s="1"/>
  <c r="E8" i="41"/>
  <c r="F8" i="41" s="1"/>
  <c r="E8" i="62"/>
  <c r="F8" i="62" s="1"/>
  <c r="E8" i="47"/>
  <c r="F8" i="47" s="1"/>
  <c r="E8" i="48"/>
  <c r="F8" i="48" s="1"/>
  <c r="E8" i="63"/>
  <c r="F8" i="63" s="1"/>
  <c r="D8" i="33"/>
  <c r="D8" i="34"/>
  <c r="D8" i="61"/>
  <c r="D8" i="40"/>
  <c r="D8" i="41"/>
  <c r="D8" i="62"/>
  <c r="D8" i="47"/>
  <c r="D8" i="48"/>
  <c r="D8" i="63"/>
  <c r="Z95" i="24" l="1"/>
  <c r="W95" i="24" a="1"/>
  <c r="W95" i="24" s="1"/>
  <c r="AC95" i="24"/>
  <c r="Q157" i="24"/>
  <c r="Q95" i="24"/>
  <c r="Q63" i="24"/>
  <c r="Q71" i="24"/>
  <c r="AC79" i="24"/>
  <c r="Z79" i="24"/>
  <c r="Y79" i="24"/>
  <c r="W79" i="24" a="1"/>
  <c r="W79" i="24" s="1"/>
  <c r="Q149" i="24"/>
  <c r="Q79" i="24"/>
  <c r="I8" i="48"/>
  <c r="I8" i="63"/>
  <c r="I8" i="47"/>
  <c r="I8" i="62"/>
  <c r="I8" i="40"/>
  <c r="I8" i="41"/>
  <c r="I8" i="61"/>
  <c r="I8" i="34"/>
  <c r="I8" i="33"/>
  <c r="E68" i="54"/>
  <c r="J48" i="54"/>
  <c r="E48" i="54"/>
  <c r="J28" i="54"/>
  <c r="E28" i="54"/>
  <c r="J8" i="54"/>
  <c r="E8" i="54"/>
  <c r="J26" i="60"/>
  <c r="E26" i="60"/>
  <c r="J6" i="60"/>
  <c r="E6" i="60"/>
  <c r="J26" i="59"/>
  <c r="E26" i="59"/>
  <c r="J6" i="59"/>
  <c r="E6" i="59"/>
  <c r="J6" i="57"/>
  <c r="J26" i="57"/>
  <c r="E26" i="57"/>
  <c r="E6" i="57"/>
  <c r="J26" i="56"/>
  <c r="E26" i="56"/>
  <c r="J6" i="56"/>
  <c r="E6" i="56"/>
  <c r="J26" i="53"/>
  <c r="E26" i="53"/>
  <c r="J6" i="53"/>
  <c r="E6" i="53"/>
  <c r="J26" i="55"/>
  <c r="E26" i="55"/>
  <c r="J6" i="55"/>
  <c r="E6" i="55"/>
  <c r="J14" i="62" l="1"/>
  <c r="J15" i="62"/>
  <c r="J16" i="62"/>
  <c r="J17" i="62"/>
  <c r="J18" i="62"/>
  <c r="J19" i="62"/>
  <c r="J20" i="62"/>
  <c r="J21" i="62"/>
  <c r="J23" i="62"/>
  <c r="J24" i="62"/>
  <c r="J25" i="62"/>
  <c r="J26" i="62"/>
  <c r="J27" i="62"/>
  <c r="J29" i="62"/>
  <c r="J30" i="62"/>
  <c r="J31" i="62"/>
  <c r="J32" i="62"/>
  <c r="J33" i="62"/>
  <c r="J34" i="62"/>
  <c r="J35" i="62"/>
  <c r="J36" i="62"/>
  <c r="J37" i="62"/>
  <c r="J38" i="62"/>
  <c r="J39" i="62"/>
  <c r="J40" i="62"/>
  <c r="J41" i="62"/>
  <c r="J42" i="62"/>
  <c r="J43" i="62"/>
  <c r="J44" i="62"/>
  <c r="J45" i="62"/>
  <c r="J46" i="62"/>
  <c r="J47" i="62"/>
  <c r="J48" i="62"/>
  <c r="J50" i="62"/>
  <c r="J51" i="62"/>
  <c r="J52" i="62"/>
  <c r="J53" i="62"/>
  <c r="J54" i="62"/>
  <c r="J55" i="62"/>
  <c r="J56" i="62"/>
  <c r="J57" i="62"/>
  <c r="J58" i="62"/>
  <c r="J59" i="62"/>
  <c r="J60" i="62"/>
  <c r="J61" i="62"/>
  <c r="J62" i="62"/>
  <c r="J63" i="62"/>
  <c r="J64" i="62"/>
  <c r="J65" i="62"/>
  <c r="J66" i="62"/>
  <c r="J68" i="62"/>
  <c r="J69" i="62"/>
  <c r="J71" i="62"/>
  <c r="J72" i="62"/>
  <c r="J74" i="62"/>
  <c r="J75" i="62"/>
  <c r="J76" i="62"/>
  <c r="J77" i="62"/>
  <c r="J78" i="62"/>
  <c r="J79" i="62"/>
  <c r="J80" i="62"/>
  <c r="J81" i="62"/>
  <c r="J82" i="62"/>
  <c r="J84" i="62"/>
  <c r="J85" i="62"/>
  <c r="J97" i="63" l="1"/>
  <c r="J95" i="63"/>
  <c r="J94" i="63"/>
  <c r="J93" i="63"/>
  <c r="J92" i="63"/>
  <c r="J91" i="63"/>
  <c r="J90" i="63"/>
  <c r="J89" i="63"/>
  <c r="J88" i="63"/>
  <c r="J86" i="63"/>
  <c r="J85" i="63"/>
  <c r="J84" i="63"/>
  <c r="J83" i="63"/>
  <c r="J81" i="63"/>
  <c r="J80" i="63"/>
  <c r="J79" i="63"/>
  <c r="J78" i="63"/>
  <c r="J76" i="63"/>
  <c r="J73" i="63"/>
  <c r="J72" i="63"/>
  <c r="J71" i="63"/>
  <c r="J70" i="63"/>
  <c r="J69" i="63"/>
  <c r="J67" i="63"/>
  <c r="J66" i="63"/>
  <c r="J64" i="63"/>
  <c r="J63" i="63"/>
  <c r="J61" i="63"/>
  <c r="J59" i="63"/>
  <c r="J57" i="63"/>
  <c r="J56" i="63"/>
  <c r="J55" i="63"/>
  <c r="J54" i="63"/>
  <c r="J53" i="63"/>
  <c r="J51" i="63"/>
  <c r="J50" i="63"/>
  <c r="J49" i="63"/>
  <c r="J47" i="63"/>
  <c r="J45" i="63"/>
  <c r="J42" i="63"/>
  <c r="J40" i="63"/>
  <c r="J39" i="63"/>
  <c r="J37" i="63"/>
  <c r="J33" i="63"/>
  <c r="J32" i="63"/>
  <c r="J31" i="63"/>
  <c r="J30" i="63"/>
  <c r="J29" i="63"/>
  <c r="J27" i="63"/>
  <c r="J26" i="63"/>
  <c r="J25" i="63"/>
  <c r="J24" i="63"/>
  <c r="J23" i="63"/>
  <c r="J22" i="63"/>
  <c r="J21" i="63"/>
  <c r="J20" i="63"/>
  <c r="J19" i="63"/>
  <c r="J15" i="63"/>
  <c r="J13" i="63"/>
  <c r="J12" i="63"/>
  <c r="J97" i="62"/>
  <c r="J96" i="62"/>
  <c r="J95" i="62"/>
  <c r="J94" i="62"/>
  <c r="J93" i="62"/>
  <c r="J92" i="62"/>
  <c r="J91" i="62"/>
  <c r="J90" i="62"/>
  <c r="J89" i="62"/>
  <c r="J87" i="62"/>
  <c r="J86" i="62"/>
  <c r="J12" i="62"/>
  <c r="J97" i="61"/>
  <c r="J96" i="61"/>
  <c r="J95" i="61"/>
  <c r="J94" i="61"/>
  <c r="J93" i="61"/>
  <c r="J92" i="61"/>
  <c r="J91" i="61"/>
  <c r="J90" i="61"/>
  <c r="J89" i="61"/>
  <c r="J87" i="61"/>
  <c r="J86" i="61"/>
  <c r="J85" i="61"/>
  <c r="J84" i="61"/>
  <c r="J82" i="61"/>
  <c r="J81" i="61"/>
  <c r="J80" i="61"/>
  <c r="J79" i="61"/>
  <c r="J78" i="61"/>
  <c r="J77" i="61"/>
  <c r="J76" i="61"/>
  <c r="J74" i="61"/>
  <c r="J73" i="61"/>
  <c r="J71" i="61"/>
  <c r="J70" i="61"/>
  <c r="J69" i="61"/>
  <c r="J68" i="61"/>
  <c r="J66" i="61"/>
  <c r="J65" i="61"/>
  <c r="J64" i="61"/>
  <c r="J63" i="61"/>
  <c r="J62" i="61"/>
  <c r="J61" i="61"/>
  <c r="J60" i="61"/>
  <c r="J59" i="61"/>
  <c r="J58" i="61"/>
  <c r="J57" i="61"/>
  <c r="J56" i="61"/>
  <c r="J55" i="61"/>
  <c r="J54" i="61"/>
  <c r="J53" i="61"/>
  <c r="J51" i="61"/>
  <c r="J50" i="61"/>
  <c r="J49" i="61"/>
  <c r="J48" i="61"/>
  <c r="J47" i="61"/>
  <c r="J45" i="61"/>
  <c r="J44" i="61"/>
  <c r="J42" i="61"/>
  <c r="J41" i="61"/>
  <c r="J40" i="61"/>
  <c r="J39" i="61"/>
  <c r="J38" i="61"/>
  <c r="J37" i="61"/>
  <c r="J36" i="61"/>
  <c r="J35" i="61"/>
  <c r="J34" i="61"/>
  <c r="J33" i="61"/>
  <c r="J32" i="61"/>
  <c r="J31" i="61"/>
  <c r="J30" i="61"/>
  <c r="J29" i="61"/>
  <c r="J28" i="61"/>
  <c r="J27" i="61"/>
  <c r="J26" i="61"/>
  <c r="J25" i="61"/>
  <c r="J24" i="61"/>
  <c r="J23" i="61"/>
  <c r="J21" i="61"/>
  <c r="J20" i="61"/>
  <c r="J19" i="61"/>
  <c r="J18" i="61"/>
  <c r="J17" i="61"/>
  <c r="J16" i="61"/>
  <c r="J15" i="61"/>
  <c r="J14" i="61"/>
  <c r="J13" i="61"/>
  <c r="J12" i="61"/>
  <c r="D27" i="60" l="1"/>
  <c r="D26" i="60"/>
  <c r="K12" i="63"/>
  <c r="K85" i="63"/>
  <c r="K15" i="63"/>
  <c r="K22" i="63"/>
  <c r="K26" i="63"/>
  <c r="K31" i="63"/>
  <c r="K39" i="63"/>
  <c r="K47" i="63"/>
  <c r="K19" i="63"/>
  <c r="K15" i="62"/>
  <c r="K20" i="63"/>
  <c r="K29" i="63"/>
  <c r="K42" i="63"/>
  <c r="K19" i="62"/>
  <c r="K24" i="62"/>
  <c r="K29" i="62"/>
  <c r="K37" i="62"/>
  <c r="K41" i="62"/>
  <c r="K45" i="62"/>
  <c r="K50" i="62"/>
  <c r="K54" i="62"/>
  <c r="K58" i="62"/>
  <c r="K62" i="62"/>
  <c r="K66" i="62"/>
  <c r="K72" i="62"/>
  <c r="K24" i="63"/>
  <c r="K27" i="63"/>
  <c r="K33" i="63"/>
  <c r="K40" i="63"/>
  <c r="K51" i="63"/>
  <c r="K56" i="63"/>
  <c r="K63" i="63"/>
  <c r="K69" i="63"/>
  <c r="K73" i="63"/>
  <c r="K80" i="63"/>
  <c r="K90" i="63"/>
  <c r="K94" i="63"/>
  <c r="K20" i="62"/>
  <c r="K30" i="62"/>
  <c r="K42" i="62"/>
  <c r="K51" i="62"/>
  <c r="K59" i="62"/>
  <c r="K25" i="63"/>
  <c r="K37" i="63"/>
  <c r="K53" i="63"/>
  <c r="K57" i="63"/>
  <c r="K64" i="63"/>
  <c r="K70" i="63"/>
  <c r="K76" i="63"/>
  <c r="K81" i="63"/>
  <c r="K86" i="63"/>
  <c r="K91" i="63"/>
  <c r="K95" i="63"/>
  <c r="J6" i="62"/>
  <c r="K6" i="62" s="1"/>
  <c r="K23" i="63"/>
  <c r="K32" i="63"/>
  <c r="K49" i="63"/>
  <c r="K54" i="63"/>
  <c r="K59" i="63"/>
  <c r="K66" i="63"/>
  <c r="K71" i="63"/>
  <c r="K78" i="63"/>
  <c r="K83" i="63"/>
  <c r="K88" i="63"/>
  <c r="K92" i="63"/>
  <c r="K97" i="63"/>
  <c r="K33" i="62"/>
  <c r="K77" i="62"/>
  <c r="K81" i="62"/>
  <c r="K86" i="62"/>
  <c r="K91" i="62"/>
  <c r="K95" i="62"/>
  <c r="K16" i="62"/>
  <c r="K25" i="62"/>
  <c r="K34" i="62"/>
  <c r="K38" i="62"/>
  <c r="K46" i="62"/>
  <c r="K55" i="62"/>
  <c r="K63" i="62"/>
  <c r="K68" i="62"/>
  <c r="K74" i="62"/>
  <c r="K78" i="62"/>
  <c r="K82" i="62"/>
  <c r="K87" i="62"/>
  <c r="K92" i="62"/>
  <c r="K96" i="62"/>
  <c r="J7" i="62"/>
  <c r="J8" i="62"/>
  <c r="K12" i="62"/>
  <c r="K17" i="62"/>
  <c r="K21" i="62"/>
  <c r="K26" i="62"/>
  <c r="K31" i="62"/>
  <c r="K35" i="62"/>
  <c r="K39" i="62"/>
  <c r="K43" i="62"/>
  <c r="K47" i="62"/>
  <c r="K52" i="62"/>
  <c r="K56" i="62"/>
  <c r="K60" i="62"/>
  <c r="K64" i="62"/>
  <c r="K69" i="62"/>
  <c r="K75" i="62"/>
  <c r="K79" i="62"/>
  <c r="K84" i="62"/>
  <c r="K89" i="62"/>
  <c r="K93" i="62"/>
  <c r="K97" i="62"/>
  <c r="K14" i="62"/>
  <c r="K18" i="62"/>
  <c r="K23" i="62"/>
  <c r="K27" i="62"/>
  <c r="K32" i="62"/>
  <c r="K36" i="62"/>
  <c r="K40" i="62"/>
  <c r="K44" i="62"/>
  <c r="K48" i="62"/>
  <c r="K53" i="62"/>
  <c r="K57" i="62"/>
  <c r="K61" i="62"/>
  <c r="K65" i="62"/>
  <c r="K71" i="62"/>
  <c r="K76" i="62"/>
  <c r="K80" i="62"/>
  <c r="K85" i="62"/>
  <c r="K90" i="62"/>
  <c r="K94" i="62"/>
  <c r="J6" i="63"/>
  <c r="K6" i="63" s="1"/>
  <c r="J7" i="63"/>
  <c r="J8" i="63"/>
  <c r="K21" i="63"/>
  <c r="K30" i="63"/>
  <c r="K45" i="63"/>
  <c r="K50" i="63"/>
  <c r="K55" i="63"/>
  <c r="K61" i="63"/>
  <c r="K67" i="63"/>
  <c r="K72" i="63"/>
  <c r="K79" i="63"/>
  <c r="K84" i="63"/>
  <c r="K89" i="63"/>
  <c r="K93" i="63"/>
  <c r="K13" i="63"/>
  <c r="J6" i="61"/>
  <c r="K6" i="61" s="1"/>
  <c r="J7" i="61"/>
  <c r="J8" i="61"/>
  <c r="K97" i="61"/>
  <c r="K16" i="61"/>
  <c r="K20" i="61"/>
  <c r="K18" i="61"/>
  <c r="K12" i="61"/>
  <c r="K25" i="61"/>
  <c r="K41" i="61"/>
  <c r="K54" i="61"/>
  <c r="K78" i="61"/>
  <c r="K14" i="61"/>
  <c r="K24" i="61"/>
  <c r="K28" i="61"/>
  <c r="K32" i="61"/>
  <c r="K36" i="61"/>
  <c r="K40" i="61"/>
  <c r="K44" i="61"/>
  <c r="K49" i="61"/>
  <c r="K53" i="61"/>
  <c r="K57" i="61"/>
  <c r="K61" i="61"/>
  <c r="K65" i="61"/>
  <c r="K69" i="61"/>
  <c r="K73" i="61"/>
  <c r="K77" i="61"/>
  <c r="K81" i="61"/>
  <c r="K85" i="61"/>
  <c r="K90" i="61"/>
  <c r="K94" i="61"/>
  <c r="K33" i="61"/>
  <c r="K45" i="61"/>
  <c r="K62" i="61"/>
  <c r="K70" i="61"/>
  <c r="K82" i="61"/>
  <c r="K26" i="61"/>
  <c r="K30" i="61"/>
  <c r="K34" i="61"/>
  <c r="K38" i="61"/>
  <c r="K42" i="61"/>
  <c r="K47" i="61"/>
  <c r="K51" i="61"/>
  <c r="K55" i="61"/>
  <c r="K59" i="61"/>
  <c r="K63" i="61"/>
  <c r="K71" i="61"/>
  <c r="K75" i="61"/>
  <c r="K79" i="61"/>
  <c r="K83" i="61"/>
  <c r="K87" i="61"/>
  <c r="K92" i="61"/>
  <c r="K96" i="61"/>
  <c r="K29" i="61"/>
  <c r="K37" i="61"/>
  <c r="K50" i="61"/>
  <c r="K58" i="61"/>
  <c r="K66" i="61"/>
  <c r="K74" i="61"/>
  <c r="K86" i="61"/>
  <c r="K23" i="61"/>
  <c r="K27" i="61"/>
  <c r="K31" i="61"/>
  <c r="K35" i="61"/>
  <c r="K39" i="61"/>
  <c r="K43" i="61"/>
  <c r="K48" i="61"/>
  <c r="K52" i="61"/>
  <c r="K56" i="61"/>
  <c r="K60" i="61"/>
  <c r="K64" i="61"/>
  <c r="K68" i="61"/>
  <c r="K72" i="61"/>
  <c r="K76" i="61"/>
  <c r="K80" i="61"/>
  <c r="K84" i="61"/>
  <c r="K13" i="61"/>
  <c r="K15" i="61"/>
  <c r="K17" i="61"/>
  <c r="K19" i="61"/>
  <c r="K21" i="61"/>
  <c r="K89" i="61"/>
  <c r="K91" i="61"/>
  <c r="K93" i="61"/>
  <c r="K95" i="61"/>
  <c r="I27" i="60" l="1"/>
  <c r="I26" i="60"/>
  <c r="D7" i="55" l="1"/>
  <c r="D7" i="59"/>
  <c r="D7" i="56"/>
  <c r="D6" i="56" l="1"/>
  <c r="D6" i="55"/>
  <c r="D6" i="59"/>
  <c r="D27" i="59"/>
  <c r="D26" i="59"/>
  <c r="D27" i="56"/>
  <c r="D26" i="56"/>
  <c r="D27" i="55"/>
  <c r="D26" i="55"/>
  <c r="I7" i="59"/>
  <c r="I7" i="56"/>
  <c r="I6" i="55"/>
  <c r="D6" i="60" l="1"/>
  <c r="D7" i="60"/>
  <c r="I7" i="55"/>
  <c r="I6" i="59"/>
  <c r="I6" i="56"/>
  <c r="I27" i="59"/>
  <c r="I26" i="59"/>
  <c r="I27" i="56"/>
  <c r="I26" i="56"/>
  <c r="I27" i="55"/>
  <c r="I26" i="55"/>
  <c r="I7" i="60"/>
  <c r="I6" i="60"/>
  <c r="D7" i="57"/>
  <c r="D6" i="57"/>
  <c r="D7" i="53"/>
  <c r="D6" i="53"/>
  <c r="J97" i="48"/>
  <c r="J95" i="48"/>
  <c r="J94" i="48"/>
  <c r="J93" i="48"/>
  <c r="J92" i="48"/>
  <c r="J91" i="48"/>
  <c r="J90" i="48"/>
  <c r="J89" i="48"/>
  <c r="J88" i="48"/>
  <c r="J86" i="48"/>
  <c r="J85" i="48"/>
  <c r="J84" i="48"/>
  <c r="J83" i="48"/>
  <c r="J81" i="48"/>
  <c r="J80" i="48"/>
  <c r="J79" i="48"/>
  <c r="J78" i="48"/>
  <c r="J76" i="48"/>
  <c r="J73" i="48"/>
  <c r="J72" i="48"/>
  <c r="J71" i="48"/>
  <c r="J70" i="48"/>
  <c r="J69" i="48"/>
  <c r="J67" i="48"/>
  <c r="J66" i="48"/>
  <c r="J64" i="48"/>
  <c r="J63" i="48"/>
  <c r="J61" i="48"/>
  <c r="J59" i="48"/>
  <c r="J57" i="48"/>
  <c r="J56" i="48"/>
  <c r="J55" i="48"/>
  <c r="J54" i="48"/>
  <c r="J53" i="48"/>
  <c r="J51" i="48"/>
  <c r="J50" i="48"/>
  <c r="J49" i="48"/>
  <c r="J47" i="48"/>
  <c r="J45" i="48"/>
  <c r="J42" i="48"/>
  <c r="J40" i="48"/>
  <c r="J39" i="48"/>
  <c r="J37" i="48"/>
  <c r="J33" i="48"/>
  <c r="J32" i="48"/>
  <c r="J31" i="48"/>
  <c r="J30" i="48"/>
  <c r="J29" i="48"/>
  <c r="J27" i="48"/>
  <c r="J26" i="48"/>
  <c r="J25" i="48"/>
  <c r="J24" i="48"/>
  <c r="J23" i="48"/>
  <c r="J22" i="48"/>
  <c r="J21" i="48"/>
  <c r="J20" i="48"/>
  <c r="J19" i="48"/>
  <c r="J15" i="48"/>
  <c r="J13" i="48"/>
  <c r="J12" i="48"/>
  <c r="J55" i="47"/>
  <c r="J40" i="47"/>
  <c r="J47" i="47"/>
  <c r="J78" i="47"/>
  <c r="J20" i="47"/>
  <c r="J85" i="47"/>
  <c r="J94" i="47"/>
  <c r="J23" i="47"/>
  <c r="J92" i="47"/>
  <c r="J97" i="47"/>
  <c r="J91" i="47"/>
  <c r="J26" i="47"/>
  <c r="J13" i="47"/>
  <c r="J24" i="47"/>
  <c r="J93" i="47"/>
  <c r="J57" i="47"/>
  <c r="J29" i="47"/>
  <c r="J81" i="47"/>
  <c r="J30" i="47"/>
  <c r="J22" i="47"/>
  <c r="J95" i="47"/>
  <c r="J50" i="47"/>
  <c r="J56" i="47"/>
  <c r="J19" i="47"/>
  <c r="J79" i="47"/>
  <c r="J86" i="47"/>
  <c r="J90" i="47"/>
  <c r="J70" i="47"/>
  <c r="J61" i="47"/>
  <c r="J39" i="47"/>
  <c r="J76" i="47"/>
  <c r="J51" i="47"/>
  <c r="J67" i="47"/>
  <c r="J21" i="47"/>
  <c r="J80" i="47"/>
  <c r="J88" i="47"/>
  <c r="J53" i="47"/>
  <c r="J63" i="47"/>
  <c r="J12" i="47"/>
  <c r="J33" i="47"/>
  <c r="J64" i="47"/>
  <c r="J54" i="47"/>
  <c r="J59" i="47"/>
  <c r="J89" i="47"/>
  <c r="J25" i="47"/>
  <c r="J66" i="47"/>
  <c r="J31" i="47"/>
  <c r="J32" i="47"/>
  <c r="J84" i="47"/>
  <c r="J83" i="47"/>
  <c r="J45" i="47"/>
  <c r="J69" i="47"/>
  <c r="J49" i="47"/>
  <c r="J71" i="47"/>
  <c r="J42" i="47"/>
  <c r="J72" i="47"/>
  <c r="J15" i="47"/>
  <c r="J37" i="47"/>
  <c r="I7" i="57" l="1"/>
  <c r="I6" i="57"/>
  <c r="I7" i="53"/>
  <c r="I6" i="53"/>
  <c r="K21" i="48"/>
  <c r="K94" i="47"/>
  <c r="J8" i="48"/>
  <c r="K93" i="48"/>
  <c r="K94" i="48"/>
  <c r="K59" i="48"/>
  <c r="K66" i="48"/>
  <c r="K89" i="48"/>
  <c r="K56" i="47"/>
  <c r="K93" i="47"/>
  <c r="K37" i="47"/>
  <c r="K73" i="47"/>
  <c r="K72" i="47"/>
  <c r="K71" i="47"/>
  <c r="K69" i="47"/>
  <c r="K83" i="47"/>
  <c r="K32" i="47"/>
  <c r="K66" i="47"/>
  <c r="K89" i="47"/>
  <c r="K54" i="47"/>
  <c r="K33" i="47"/>
  <c r="K63" i="47"/>
  <c r="K88" i="47"/>
  <c r="K21" i="47"/>
  <c r="K51" i="47"/>
  <c r="K39" i="47"/>
  <c r="K70" i="47"/>
  <c r="K86" i="47"/>
  <c r="K19" i="47"/>
  <c r="J8" i="47"/>
  <c r="K81" i="48"/>
  <c r="K30" i="47"/>
  <c r="K47" i="47"/>
  <c r="K71" i="48"/>
  <c r="K73" i="48"/>
  <c r="K78" i="48"/>
  <c r="K91" i="48"/>
  <c r="K79" i="48"/>
  <c r="J7" i="47"/>
  <c r="K55" i="48"/>
  <c r="K57" i="48"/>
  <c r="K83" i="48"/>
  <c r="K85" i="48"/>
  <c r="K88" i="48"/>
  <c r="K40" i="47"/>
  <c r="K27" i="47"/>
  <c r="K15" i="47"/>
  <c r="K42" i="47"/>
  <c r="K49" i="47"/>
  <c r="K45" i="47"/>
  <c r="K84" i="47"/>
  <c r="K31" i="47"/>
  <c r="K25" i="47"/>
  <c r="K59" i="47"/>
  <c r="K64" i="47"/>
  <c r="K12" i="47"/>
  <c r="K53" i="47"/>
  <c r="K80" i="47"/>
  <c r="K67" i="47"/>
  <c r="K76" i="47"/>
  <c r="K61" i="47"/>
  <c r="K90" i="47"/>
  <c r="K79" i="47"/>
  <c r="K91" i="47"/>
  <c r="K13" i="48"/>
  <c r="K49" i="48"/>
  <c r="K54" i="48"/>
  <c r="K20" i="48"/>
  <c r="K12" i="48"/>
  <c r="K67" i="48"/>
  <c r="K70" i="48"/>
  <c r="K92" i="48"/>
  <c r="K97" i="48"/>
  <c r="K22" i="47"/>
  <c r="K57" i="47"/>
  <c r="K26" i="47"/>
  <c r="K23" i="47"/>
  <c r="K78" i="47"/>
  <c r="K26" i="48"/>
  <c r="K30" i="48"/>
  <c r="K39" i="48"/>
  <c r="K45" i="48"/>
  <c r="J6" i="47"/>
  <c r="K6" i="47" s="1"/>
  <c r="K95" i="47"/>
  <c r="K29" i="47"/>
  <c r="K13" i="47"/>
  <c r="K92" i="47"/>
  <c r="K20" i="47"/>
  <c r="K55" i="47"/>
  <c r="K19" i="48"/>
  <c r="K50" i="48"/>
  <c r="K53" i="48"/>
  <c r="K61" i="48"/>
  <c r="K64" i="48"/>
  <c r="K72" i="48"/>
  <c r="K76" i="48"/>
  <c r="K80" i="48"/>
  <c r="K84" i="48"/>
  <c r="K86" i="48"/>
  <c r="K90" i="48"/>
  <c r="K95" i="48"/>
  <c r="K48" i="47"/>
  <c r="K50" i="47"/>
  <c r="K81" i="47"/>
  <c r="K24" i="47"/>
  <c r="K97" i="47"/>
  <c r="K85" i="47"/>
  <c r="K15" i="48"/>
  <c r="K22" i="48"/>
  <c r="K25" i="48"/>
  <c r="K31" i="48"/>
  <c r="K37" i="48"/>
  <c r="K47" i="48"/>
  <c r="J7" i="48"/>
  <c r="K24" i="48"/>
  <c r="K29" i="48"/>
  <c r="K33" i="48"/>
  <c r="K42" i="48"/>
  <c r="J6" i="48"/>
  <c r="K6" i="48" s="1"/>
  <c r="K23" i="48"/>
  <c r="K27" i="48"/>
  <c r="K32" i="48"/>
  <c r="K40" i="48"/>
  <c r="K51" i="48"/>
  <c r="K56" i="48"/>
  <c r="K63" i="48"/>
  <c r="K69" i="48"/>
  <c r="J97" i="41" l="1"/>
  <c r="J96" i="41"/>
  <c r="J95" i="41"/>
  <c r="J94" i="41"/>
  <c r="J93" i="41"/>
  <c r="J92" i="41"/>
  <c r="J91" i="41"/>
  <c r="J90" i="41"/>
  <c r="J89" i="41"/>
  <c r="J87" i="41"/>
  <c r="J86" i="41"/>
  <c r="J85" i="41"/>
  <c r="J84" i="41"/>
  <c r="J82" i="41"/>
  <c r="J81" i="41"/>
  <c r="J80" i="41"/>
  <c r="J79" i="41"/>
  <c r="J78" i="41"/>
  <c r="J77" i="41"/>
  <c r="J76" i="41"/>
  <c r="J75" i="41"/>
  <c r="J74" i="41"/>
  <c r="J72" i="41"/>
  <c r="J71" i="41"/>
  <c r="J69" i="41"/>
  <c r="J68" i="41"/>
  <c r="J66" i="41"/>
  <c r="J65" i="41"/>
  <c r="J64" i="41"/>
  <c r="J63" i="41"/>
  <c r="J62" i="41"/>
  <c r="J61" i="41"/>
  <c r="J60" i="41"/>
  <c r="J59" i="41"/>
  <c r="J58" i="41"/>
  <c r="J57" i="41"/>
  <c r="J56" i="41"/>
  <c r="J55" i="41"/>
  <c r="J54" i="41"/>
  <c r="J53" i="41"/>
  <c r="J52" i="41"/>
  <c r="J51" i="41"/>
  <c r="J50" i="41"/>
  <c r="J48" i="41"/>
  <c r="J47" i="41"/>
  <c r="J46" i="41"/>
  <c r="J45" i="41"/>
  <c r="J44" i="41"/>
  <c r="J43" i="41"/>
  <c r="J42" i="41"/>
  <c r="J41" i="41"/>
  <c r="J40" i="41"/>
  <c r="J39" i="41"/>
  <c r="J38" i="41"/>
  <c r="J37" i="41"/>
  <c r="J36" i="41"/>
  <c r="J35" i="41"/>
  <c r="J34" i="41"/>
  <c r="J33" i="41"/>
  <c r="J32" i="41"/>
  <c r="J31" i="41"/>
  <c r="J30" i="41"/>
  <c r="J29" i="41"/>
  <c r="J27" i="41"/>
  <c r="J26" i="41"/>
  <c r="J25" i="41"/>
  <c r="J24" i="41"/>
  <c r="J23" i="41"/>
  <c r="J21" i="41"/>
  <c r="J20" i="41"/>
  <c r="J19" i="41"/>
  <c r="J18" i="41"/>
  <c r="J17" i="41"/>
  <c r="J16" i="41"/>
  <c r="J15" i="41"/>
  <c r="J14" i="41"/>
  <c r="J12" i="41"/>
  <c r="J97" i="40"/>
  <c r="J96" i="40"/>
  <c r="J95" i="40"/>
  <c r="J94" i="40"/>
  <c r="J93" i="40"/>
  <c r="J92" i="40"/>
  <c r="J91" i="40"/>
  <c r="J90" i="40"/>
  <c r="J89" i="40"/>
  <c r="J87" i="40"/>
  <c r="J86" i="40"/>
  <c r="J85" i="40"/>
  <c r="J84" i="40"/>
  <c r="J82" i="40"/>
  <c r="J81" i="40"/>
  <c r="J80" i="40"/>
  <c r="J79" i="40"/>
  <c r="J78" i="40"/>
  <c r="J77" i="40"/>
  <c r="J76" i="40"/>
  <c r="J75" i="40"/>
  <c r="J74" i="40"/>
  <c r="J72" i="40"/>
  <c r="J71" i="40"/>
  <c r="J69" i="40"/>
  <c r="J68" i="40"/>
  <c r="J66" i="40"/>
  <c r="J65" i="40"/>
  <c r="J64" i="40"/>
  <c r="J63" i="40"/>
  <c r="J62" i="40"/>
  <c r="J61" i="40"/>
  <c r="J60" i="40"/>
  <c r="J59" i="40"/>
  <c r="J58" i="40"/>
  <c r="J57" i="40"/>
  <c r="J56" i="40"/>
  <c r="J55" i="40"/>
  <c r="J54" i="40"/>
  <c r="J53" i="40"/>
  <c r="J52" i="40"/>
  <c r="J51" i="40"/>
  <c r="J50" i="40"/>
  <c r="J48" i="40"/>
  <c r="J47" i="40"/>
  <c r="J45" i="40"/>
  <c r="J44" i="40"/>
  <c r="J42" i="40"/>
  <c r="J41" i="40"/>
  <c r="J40" i="40"/>
  <c r="J39" i="40"/>
  <c r="J38" i="40"/>
  <c r="J37" i="40"/>
  <c r="J36" i="40"/>
  <c r="J35" i="40"/>
  <c r="J34" i="40"/>
  <c r="J33" i="40"/>
  <c r="J32" i="40"/>
  <c r="J31" i="40"/>
  <c r="J30" i="40"/>
  <c r="J29" i="40"/>
  <c r="J27" i="40"/>
  <c r="J26" i="40"/>
  <c r="J25" i="40"/>
  <c r="J24" i="40"/>
  <c r="J23" i="40"/>
  <c r="J21" i="40"/>
  <c r="J20" i="40"/>
  <c r="J19" i="40"/>
  <c r="J18" i="40"/>
  <c r="J17" i="40"/>
  <c r="J16" i="40"/>
  <c r="J14" i="40"/>
  <c r="J12" i="40"/>
  <c r="D27" i="57" l="1"/>
  <c r="J8" i="41"/>
  <c r="K14" i="41"/>
  <c r="K16" i="41"/>
  <c r="K18" i="41"/>
  <c r="K20" i="41"/>
  <c r="K23" i="41"/>
  <c r="K25" i="41"/>
  <c r="K27" i="41"/>
  <c r="K30" i="41"/>
  <c r="K32" i="41"/>
  <c r="K34" i="41"/>
  <c r="K36" i="41"/>
  <c r="K38" i="41"/>
  <c r="K40" i="41"/>
  <c r="K84" i="41"/>
  <c r="K15" i="41"/>
  <c r="K17" i="41"/>
  <c r="K19" i="41"/>
  <c r="K21" i="41"/>
  <c r="K24" i="41"/>
  <c r="K26" i="41"/>
  <c r="K29" i="41"/>
  <c r="K31" i="41"/>
  <c r="K33" i="41"/>
  <c r="K35" i="41"/>
  <c r="K37" i="41"/>
  <c r="K39" i="41"/>
  <c r="K41" i="41"/>
  <c r="K43" i="41"/>
  <c r="K31" i="40"/>
  <c r="K17" i="40"/>
  <c r="K47" i="40"/>
  <c r="K64" i="40"/>
  <c r="K35" i="40"/>
  <c r="K52" i="40"/>
  <c r="K94" i="40"/>
  <c r="K21" i="40"/>
  <c r="K39" i="40"/>
  <c r="K56" i="40"/>
  <c r="K68" i="40"/>
  <c r="K26" i="40"/>
  <c r="K43" i="40"/>
  <c r="K60" i="40"/>
  <c r="K75" i="40"/>
  <c r="K93" i="40"/>
  <c r="J7" i="40"/>
  <c r="K16" i="40"/>
  <c r="K20" i="40"/>
  <c r="K25" i="40"/>
  <c r="K30" i="40"/>
  <c r="K34" i="40"/>
  <c r="K38" i="40"/>
  <c r="K42" i="40"/>
  <c r="K46" i="40"/>
  <c r="K51" i="40"/>
  <c r="K55" i="40"/>
  <c r="K59" i="40"/>
  <c r="K63" i="40"/>
  <c r="K71" i="40"/>
  <c r="K79" i="40"/>
  <c r="K97" i="40"/>
  <c r="J8" i="40"/>
  <c r="K15" i="40"/>
  <c r="K19" i="40"/>
  <c r="K24" i="40"/>
  <c r="K29" i="40"/>
  <c r="K33" i="40"/>
  <c r="K37" i="40"/>
  <c r="K41" i="40"/>
  <c r="K45" i="40"/>
  <c r="K50" i="40"/>
  <c r="K54" i="40"/>
  <c r="K58" i="40"/>
  <c r="K62" i="40"/>
  <c r="K66" i="40"/>
  <c r="K84" i="40"/>
  <c r="K14" i="40"/>
  <c r="K18" i="40"/>
  <c r="K23" i="40"/>
  <c r="K27" i="40"/>
  <c r="K32" i="40"/>
  <c r="K36" i="40"/>
  <c r="K40" i="40"/>
  <c r="K44" i="40"/>
  <c r="K48" i="40"/>
  <c r="K53" i="40"/>
  <c r="K57" i="40"/>
  <c r="K61" i="40"/>
  <c r="K65" i="40"/>
  <c r="K69" i="40"/>
  <c r="K89" i="40"/>
  <c r="J6" i="40"/>
  <c r="K6" i="40" s="1"/>
  <c r="K74" i="40"/>
  <c r="K78" i="40"/>
  <c r="K82" i="40"/>
  <c r="K87" i="40"/>
  <c r="K92" i="40"/>
  <c r="K96" i="40"/>
  <c r="K12" i="40"/>
  <c r="K72" i="40"/>
  <c r="K77" i="40"/>
  <c r="K81" i="40"/>
  <c r="K86" i="40"/>
  <c r="K91" i="40"/>
  <c r="K95" i="40"/>
  <c r="K76" i="40"/>
  <c r="K80" i="40"/>
  <c r="K85" i="40"/>
  <c r="K90" i="40"/>
  <c r="K12" i="41"/>
  <c r="K45" i="41"/>
  <c r="K50" i="41"/>
  <c r="K54" i="41"/>
  <c r="K58" i="41"/>
  <c r="K62" i="41"/>
  <c r="K66" i="41"/>
  <c r="K72" i="41"/>
  <c r="K77" i="41"/>
  <c r="K81" i="41"/>
  <c r="K86" i="41"/>
  <c r="K44" i="41"/>
  <c r="K48" i="41"/>
  <c r="K53" i="41"/>
  <c r="K57" i="41"/>
  <c r="K61" i="41"/>
  <c r="K65" i="41"/>
  <c r="K71" i="41"/>
  <c r="K76" i="41"/>
  <c r="K80" i="41"/>
  <c r="K85" i="41"/>
  <c r="J7" i="41"/>
  <c r="K47" i="41"/>
  <c r="K52" i="41"/>
  <c r="K56" i="41"/>
  <c r="K60" i="41"/>
  <c r="K64" i="41"/>
  <c r="K69" i="41"/>
  <c r="K75" i="41"/>
  <c r="K79" i="41"/>
  <c r="J6" i="41"/>
  <c r="K6" i="41" s="1"/>
  <c r="K97" i="41"/>
  <c r="K96" i="41"/>
  <c r="K95" i="41"/>
  <c r="K94" i="41"/>
  <c r="K93" i="41"/>
  <c r="K92" i="41"/>
  <c r="K91" i="41"/>
  <c r="K90" i="41"/>
  <c r="K89" i="41"/>
  <c r="K87" i="41"/>
  <c r="K42" i="41"/>
  <c r="K46" i="41"/>
  <c r="K51" i="41"/>
  <c r="K55" i="41"/>
  <c r="K59" i="41"/>
  <c r="K63" i="41"/>
  <c r="K68" i="41"/>
  <c r="K74" i="41"/>
  <c r="K78" i="41"/>
  <c r="K82" i="41"/>
  <c r="D26" i="57" l="1"/>
  <c r="I27" i="57"/>
  <c r="J97" i="34"/>
  <c r="J96" i="34"/>
  <c r="J95" i="34"/>
  <c r="J94" i="34"/>
  <c r="J93" i="34"/>
  <c r="J92" i="34"/>
  <c r="J91" i="34"/>
  <c r="J90" i="34"/>
  <c r="J89" i="34"/>
  <c r="J87" i="34"/>
  <c r="J86" i="34"/>
  <c r="J85" i="34"/>
  <c r="J84" i="34"/>
  <c r="J82" i="34"/>
  <c r="J81" i="34"/>
  <c r="J80" i="34"/>
  <c r="J79" i="34"/>
  <c r="J78" i="34"/>
  <c r="J77" i="34"/>
  <c r="J76" i="34"/>
  <c r="J74" i="34"/>
  <c r="J73" i="34"/>
  <c r="J71" i="34"/>
  <c r="J70" i="34"/>
  <c r="J69" i="34"/>
  <c r="J68" i="34"/>
  <c r="J67" i="34"/>
  <c r="J66" i="34"/>
  <c r="J65" i="34"/>
  <c r="J64" i="34"/>
  <c r="J63" i="34"/>
  <c r="J62" i="34"/>
  <c r="J61" i="34"/>
  <c r="J60" i="34"/>
  <c r="J59" i="34"/>
  <c r="J58" i="34"/>
  <c r="J57" i="34"/>
  <c r="J56" i="34"/>
  <c r="J55" i="34"/>
  <c r="J54" i="34"/>
  <c r="J53" i="34"/>
  <c r="J51" i="34"/>
  <c r="J50" i="34"/>
  <c r="J48" i="34"/>
  <c r="J47" i="34"/>
  <c r="J45" i="34"/>
  <c r="J44" i="34"/>
  <c r="J42" i="34"/>
  <c r="J41" i="34"/>
  <c r="J40" i="34"/>
  <c r="J39" i="34"/>
  <c r="J38" i="34"/>
  <c r="J37" i="34"/>
  <c r="J36" i="34"/>
  <c r="J35" i="34"/>
  <c r="J34" i="34"/>
  <c r="J33" i="34"/>
  <c r="J32" i="34"/>
  <c r="J31" i="34"/>
  <c r="J30" i="34"/>
  <c r="J29" i="34"/>
  <c r="J28" i="34"/>
  <c r="J27" i="34"/>
  <c r="J26" i="34"/>
  <c r="J25" i="34"/>
  <c r="J24" i="34"/>
  <c r="J23" i="34"/>
  <c r="J21" i="34"/>
  <c r="J20" i="34"/>
  <c r="J19" i="34"/>
  <c r="J18" i="34"/>
  <c r="J17" i="34"/>
  <c r="J16" i="34"/>
  <c r="J15" i="34"/>
  <c r="J14" i="34"/>
  <c r="J13" i="34"/>
  <c r="J12" i="34"/>
  <c r="J97" i="33"/>
  <c r="J96" i="33"/>
  <c r="J95" i="33"/>
  <c r="J94" i="33"/>
  <c r="J93" i="33"/>
  <c r="J92" i="33"/>
  <c r="J91" i="33"/>
  <c r="J90" i="33"/>
  <c r="J89" i="33"/>
  <c r="J88" i="33"/>
  <c r="J87" i="33"/>
  <c r="J86" i="33"/>
  <c r="J85" i="33"/>
  <c r="J84" i="33"/>
  <c r="J82" i="33"/>
  <c r="J81" i="33"/>
  <c r="J80" i="33"/>
  <c r="J79" i="33"/>
  <c r="J78" i="33"/>
  <c r="J77" i="33"/>
  <c r="J76" i="33"/>
  <c r="J74" i="33"/>
  <c r="J73" i="33"/>
  <c r="J71" i="33"/>
  <c r="J70" i="33"/>
  <c r="J69" i="33"/>
  <c r="J68" i="33"/>
  <c r="J67" i="33"/>
  <c r="J66" i="33"/>
  <c r="J65" i="33"/>
  <c r="J64" i="33"/>
  <c r="J63" i="33"/>
  <c r="J62" i="33"/>
  <c r="J61" i="33"/>
  <c r="J60" i="33"/>
  <c r="J59" i="33"/>
  <c r="J58" i="33"/>
  <c r="J57" i="33"/>
  <c r="J56" i="33"/>
  <c r="J55" i="33"/>
  <c r="J54" i="33"/>
  <c r="J53" i="33"/>
  <c r="J51" i="33"/>
  <c r="J50" i="33"/>
  <c r="J49" i="33"/>
  <c r="J48" i="33"/>
  <c r="J47" i="33"/>
  <c r="J45" i="33"/>
  <c r="J44" i="33"/>
  <c r="J42" i="33"/>
  <c r="J41" i="33"/>
  <c r="J40" i="33"/>
  <c r="J39" i="33"/>
  <c r="J38" i="33"/>
  <c r="J37" i="33"/>
  <c r="J36" i="33"/>
  <c r="J35" i="33"/>
  <c r="J34" i="33"/>
  <c r="J33" i="33"/>
  <c r="J32" i="33"/>
  <c r="J31" i="33"/>
  <c r="J30" i="33"/>
  <c r="J29" i="33"/>
  <c r="J28" i="33"/>
  <c r="J27" i="33"/>
  <c r="J26" i="33"/>
  <c r="J25" i="33"/>
  <c r="J24" i="33"/>
  <c r="J23" i="33"/>
  <c r="J22" i="33"/>
  <c r="J21" i="33"/>
  <c r="J20" i="33"/>
  <c r="J19" i="33"/>
  <c r="J18" i="33"/>
  <c r="J17" i="33"/>
  <c r="J16" i="33"/>
  <c r="J14" i="33"/>
  <c r="J13" i="33"/>
  <c r="J12" i="33"/>
  <c r="I26" i="57" l="1"/>
  <c r="J8" i="34"/>
  <c r="K21" i="34"/>
  <c r="K37" i="33"/>
  <c r="K28" i="33"/>
  <c r="K18" i="33"/>
  <c r="K22" i="33"/>
  <c r="K26" i="33"/>
  <c r="K30" i="33"/>
  <c r="K32" i="33"/>
  <c r="K34" i="33"/>
  <c r="K36" i="33"/>
  <c r="K38" i="33"/>
  <c r="K40" i="33"/>
  <c r="K42" i="33"/>
  <c r="K93" i="33"/>
  <c r="K77" i="34"/>
  <c r="K41" i="33"/>
  <c r="K81" i="34"/>
  <c r="K49" i="34"/>
  <c r="K38" i="34"/>
  <c r="K15" i="33"/>
  <c r="K23" i="33"/>
  <c r="K27" i="33"/>
  <c r="K31" i="33"/>
  <c r="K39" i="33"/>
  <c r="K45" i="33"/>
  <c r="J8" i="33"/>
  <c r="K14" i="33"/>
  <c r="K35" i="33"/>
  <c r="K13" i="33"/>
  <c r="K17" i="33"/>
  <c r="K21" i="33"/>
  <c r="K25" i="33"/>
  <c r="K29" i="33"/>
  <c r="K33" i="33"/>
  <c r="K19" i="33"/>
  <c r="K43" i="33"/>
  <c r="K12" i="33"/>
  <c r="K16" i="33"/>
  <c r="K20" i="33"/>
  <c r="K24" i="33"/>
  <c r="J6" i="33"/>
  <c r="K6" i="33" s="1"/>
  <c r="K56" i="34"/>
  <c r="K18" i="34"/>
  <c r="K14" i="34"/>
  <c r="K19" i="34"/>
  <c r="K15" i="34"/>
  <c r="K20" i="34"/>
  <c r="K16" i="34"/>
  <c r="K12" i="34"/>
  <c r="K61" i="34"/>
  <c r="K17" i="34"/>
  <c r="K13" i="34"/>
  <c r="K48" i="33"/>
  <c r="K50" i="33"/>
  <c r="K52" i="33"/>
  <c r="K54" i="33"/>
  <c r="K56" i="33"/>
  <c r="K58" i="33"/>
  <c r="K60" i="33"/>
  <c r="K62" i="33"/>
  <c r="K64" i="33"/>
  <c r="K66" i="33"/>
  <c r="K68" i="33"/>
  <c r="K70" i="33"/>
  <c r="K72" i="33"/>
  <c r="K74" i="33"/>
  <c r="K76" i="33"/>
  <c r="K78" i="33"/>
  <c r="K80" i="33"/>
  <c r="K82" i="33"/>
  <c r="K84" i="33"/>
  <c r="K86" i="33"/>
  <c r="K88" i="33"/>
  <c r="K90" i="33"/>
  <c r="K92" i="33"/>
  <c r="K97" i="33"/>
  <c r="K26" i="34"/>
  <c r="K42" i="34"/>
  <c r="K72" i="34"/>
  <c r="J7" i="33"/>
  <c r="K94" i="33"/>
  <c r="K96" i="33"/>
  <c r="K30" i="34"/>
  <c r="K47" i="34"/>
  <c r="K95" i="33"/>
  <c r="K44" i="33"/>
  <c r="K47" i="33"/>
  <c r="K49" i="33"/>
  <c r="K51" i="33"/>
  <c r="K53" i="33"/>
  <c r="K55" i="33"/>
  <c r="K57" i="33"/>
  <c r="K59" i="33"/>
  <c r="K61" i="33"/>
  <c r="K63" i="33"/>
  <c r="K65" i="33"/>
  <c r="K67" i="33"/>
  <c r="K69" i="33"/>
  <c r="K71" i="33"/>
  <c r="K73" i="33"/>
  <c r="K75" i="33"/>
  <c r="K77" i="33"/>
  <c r="K79" i="33"/>
  <c r="K81" i="33"/>
  <c r="K83" i="33"/>
  <c r="K85" i="33"/>
  <c r="K87" i="33"/>
  <c r="K89" i="33"/>
  <c r="K91" i="33"/>
  <c r="K87" i="34"/>
  <c r="K34" i="34"/>
  <c r="K25" i="34"/>
  <c r="K29" i="34"/>
  <c r="K33" i="34"/>
  <c r="K37" i="34"/>
  <c r="K41" i="34"/>
  <c r="K45" i="34"/>
  <c r="K51" i="34"/>
  <c r="K60" i="34"/>
  <c r="K65" i="34"/>
  <c r="K76" i="34"/>
  <c r="K91" i="34"/>
  <c r="K24" i="34"/>
  <c r="K28" i="34"/>
  <c r="K32" i="34"/>
  <c r="K36" i="34"/>
  <c r="K40" i="34"/>
  <c r="K44" i="34"/>
  <c r="K48" i="34"/>
  <c r="K53" i="34"/>
  <c r="K55" i="34"/>
  <c r="K64" i="34"/>
  <c r="K69" i="34"/>
  <c r="K80" i="34"/>
  <c r="K85" i="34"/>
  <c r="K95" i="34"/>
  <c r="K23" i="34"/>
  <c r="K27" i="34"/>
  <c r="K31" i="34"/>
  <c r="K35" i="34"/>
  <c r="K39" i="34"/>
  <c r="K43" i="34"/>
  <c r="K52" i="34"/>
  <c r="K57" i="34"/>
  <c r="K59" i="34"/>
  <c r="K68" i="34"/>
  <c r="K73" i="34"/>
  <c r="K84" i="34"/>
  <c r="K90" i="34"/>
  <c r="K94" i="34"/>
  <c r="J7" i="34"/>
  <c r="K63" i="34"/>
  <c r="K67" i="34"/>
  <c r="K71" i="34"/>
  <c r="K75" i="34"/>
  <c r="K79" i="34"/>
  <c r="K83" i="34"/>
  <c r="K89" i="34"/>
  <c r="K93" i="34"/>
  <c r="K97" i="34"/>
  <c r="J6" i="34"/>
  <c r="K6" i="34" s="1"/>
  <c r="K50" i="34"/>
  <c r="K54" i="34"/>
  <c r="K58" i="34"/>
  <c r="K62" i="34"/>
  <c r="K66" i="34"/>
  <c r="K70" i="34"/>
  <c r="K74" i="34"/>
  <c r="K78" i="34"/>
  <c r="K82" i="34"/>
  <c r="K86" i="34"/>
  <c r="K92" i="34"/>
  <c r="K96" i="34"/>
  <c r="D26" i="53" l="1"/>
  <c r="D27" i="53"/>
  <c r="I27" i="53" l="1"/>
  <c r="I26" i="53"/>
  <c r="I6" i="58" l="1"/>
  <c r="D26" i="58"/>
  <c r="D27" i="58"/>
  <c r="I26" i="54"/>
  <c r="D6" i="58"/>
  <c r="I7" i="58"/>
  <c r="D7" i="58"/>
  <c r="I46" i="54"/>
  <c r="D66" i="54"/>
  <c r="D46" i="54"/>
  <c r="I47" i="54"/>
  <c r="D47" i="54"/>
  <c r="D26" i="54"/>
  <c r="I6" i="54"/>
  <c r="I27" i="54"/>
  <c r="D27" i="54"/>
  <c r="D6" i="54"/>
  <c r="D7" i="54"/>
  <c r="D28" i="58" l="1"/>
  <c r="D29" i="58"/>
  <c r="I9" i="58"/>
  <c r="I8" i="58"/>
  <c r="D9" i="58"/>
  <c r="D8" i="58"/>
  <c r="D68" i="54"/>
  <c r="I49" i="54"/>
  <c r="I48" i="54"/>
  <c r="D28" i="54"/>
  <c r="D48" i="54"/>
  <c r="D49" i="54"/>
  <c r="I29" i="54"/>
  <c r="I28" i="54"/>
  <c r="D29" i="54"/>
  <c r="I8" i="54"/>
  <c r="D8" i="54"/>
  <c r="D9" i="5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<sst xmlns="http://schemas.openxmlformats.org/spreadsheetml/2006/main" count="5427" uniqueCount="452">
  <si>
    <t>■高知大学</t>
    <rPh sb="1" eb="5">
      <t>コウチダイガク</t>
    </rPh>
    <phoneticPr fontId="1"/>
  </si>
  <si>
    <t>R1</t>
    <phoneticPr fontId="1"/>
  </si>
  <si>
    <t>高知大学</t>
    <rPh sb="0" eb="4">
      <t>コウチダイガク</t>
    </rPh>
    <phoneticPr fontId="1"/>
  </si>
  <si>
    <t>国立大学</t>
    <rPh sb="0" eb="4">
      <t>コクリツダイガク</t>
    </rPh>
    <phoneticPr fontId="1"/>
  </si>
  <si>
    <t>01．人文社会科学専攻</t>
  </si>
  <si>
    <t>02．教育学専攻</t>
  </si>
  <si>
    <t>03．理工学専攻</t>
  </si>
  <si>
    <t>04．医科学専攻</t>
  </si>
  <si>
    <t>05．看護学専攻</t>
  </si>
  <si>
    <t>06．農林海洋科学専攻</t>
  </si>
  <si>
    <t>07．地域協働学専攻</t>
    <rPh sb="3" eb="5">
      <t>チイキ</t>
    </rPh>
    <rPh sb="5" eb="8">
      <t>キョウドウガク</t>
    </rPh>
    <rPh sb="8" eb="10">
      <t>センコウ</t>
    </rPh>
    <phoneticPr fontId="1"/>
  </si>
  <si>
    <t>11．応用自然科学専攻</t>
  </si>
  <si>
    <t>12．医学専攻</t>
  </si>
  <si>
    <t>13．黒潮圏総合科学専攻</t>
  </si>
  <si>
    <t>20．教職実践高度化専攻</t>
    <rPh sb="3" eb="5">
      <t>キョウショク</t>
    </rPh>
    <rPh sb="5" eb="7">
      <t>ジッセン</t>
    </rPh>
    <rPh sb="7" eb="10">
      <t>コウドカ</t>
    </rPh>
    <rPh sb="10" eb="12">
      <t>センコウ</t>
    </rPh>
    <phoneticPr fontId="1"/>
  </si>
  <si>
    <t>１．人文社会科専攻</t>
    <rPh sb="2" eb="4">
      <t>ジンブン</t>
    </rPh>
    <rPh sb="4" eb="6">
      <t>シャカイ</t>
    </rPh>
    <rPh sb="6" eb="7">
      <t>カ</t>
    </rPh>
    <rPh sb="7" eb="9">
      <t>センコウ</t>
    </rPh>
    <phoneticPr fontId="1"/>
  </si>
  <si>
    <t>割合</t>
    <rPh sb="0" eb="2">
      <t>ワリアイ</t>
    </rPh>
    <phoneticPr fontId="1"/>
  </si>
  <si>
    <t>当該大学出身者率の高い順</t>
    <rPh sb="0" eb="2">
      <t>トウガイ</t>
    </rPh>
    <rPh sb="2" eb="4">
      <t>ダイガク</t>
    </rPh>
    <rPh sb="4" eb="8">
      <t>シュッシンシャリツ</t>
    </rPh>
    <rPh sb="9" eb="10">
      <t>タカ</t>
    </rPh>
    <rPh sb="11" eb="12">
      <t>ジュン</t>
    </rPh>
    <phoneticPr fontId="1"/>
  </si>
  <si>
    <t>Gグループ平均</t>
    <rPh sb="5" eb="7">
      <t>ヘイキン</t>
    </rPh>
    <phoneticPr fontId="1"/>
  </si>
  <si>
    <t>全国平均</t>
    <rPh sb="0" eb="4">
      <t>ゼンコクヘイキン</t>
    </rPh>
    <phoneticPr fontId="1"/>
  </si>
  <si>
    <t>学校コード</t>
    <rPh sb="0" eb="2">
      <t>ガッコウ</t>
    </rPh>
    <phoneticPr fontId="8"/>
  </si>
  <si>
    <t>区分</t>
    <rPh sb="0" eb="2">
      <t>クブン</t>
    </rPh>
    <phoneticPr fontId="1"/>
  </si>
  <si>
    <t>大学名</t>
    <rPh sb="0" eb="3">
      <t>ダイガクメイ</t>
    </rPh>
    <phoneticPr fontId="1"/>
  </si>
  <si>
    <t>F114110104609</t>
  </si>
  <si>
    <t>総合研究大学院大学</t>
  </si>
  <si>
    <t>F101110100010</t>
  </si>
  <si>
    <t>北海道大学</t>
  </si>
  <si>
    <t>F101110100029</t>
  </si>
  <si>
    <t>北海道教育大学</t>
  </si>
  <si>
    <t>F101110100038</t>
  </si>
  <si>
    <t>室蘭工業大学</t>
  </si>
  <si>
    <t>F101110100047</t>
  </si>
  <si>
    <t>小樽商科大学</t>
  </si>
  <si>
    <t>F101110100056</t>
  </si>
  <si>
    <t>帯広畜産大学</t>
  </si>
  <si>
    <t>F101110100065</t>
  </si>
  <si>
    <t>北見工業大学</t>
  </si>
  <si>
    <t>F101110100074</t>
  </si>
  <si>
    <t>旭川医科大学</t>
  </si>
  <si>
    <t>F102110100572</t>
  </si>
  <si>
    <t>弘前大学</t>
  </si>
  <si>
    <t>F103110100731</t>
  </si>
  <si>
    <t>岩手大学</t>
  </si>
  <si>
    <t>F104110100856</t>
  </si>
  <si>
    <t>東北大学</t>
  </si>
  <si>
    <t>F104110100865</t>
  </si>
  <si>
    <t>宮城教育大学</t>
  </si>
  <si>
    <t>F105110101051</t>
  </si>
  <si>
    <t>秋田大学</t>
  </si>
  <si>
    <t>F106110101176</t>
  </si>
  <si>
    <t>山形大学</t>
  </si>
  <si>
    <t>F107110101273</t>
  </si>
  <si>
    <t>福島大学</t>
  </si>
  <si>
    <t>F108110101414</t>
  </si>
  <si>
    <t>茨城大学</t>
  </si>
  <si>
    <t>F108110101423</t>
  </si>
  <si>
    <t>筑波大学</t>
  </si>
  <si>
    <t>F108110101432</t>
  </si>
  <si>
    <t>筑波技術大学</t>
  </si>
  <si>
    <t>F109110101556</t>
  </si>
  <si>
    <t>宇都宮大学</t>
  </si>
  <si>
    <t>F110110101713</t>
  </si>
  <si>
    <t>群馬大学</t>
  </si>
  <si>
    <t>F111110101945</t>
  </si>
  <si>
    <t>埼玉大学</t>
  </si>
  <si>
    <t>F112110102337</t>
  </si>
  <si>
    <t>千葉大学</t>
  </si>
  <si>
    <t>F113110102700</t>
  </si>
  <si>
    <t>東京大学</t>
  </si>
  <si>
    <t>F113110102719</t>
  </si>
  <si>
    <t>東京医科歯科大学</t>
  </si>
  <si>
    <t>F113110102728</t>
  </si>
  <si>
    <t>東京外国語大学</t>
  </si>
  <si>
    <t>F113110102737</t>
  </si>
  <si>
    <t>東京芸術大学</t>
  </si>
  <si>
    <t>F113110102746</t>
  </si>
  <si>
    <t>東京工業大学</t>
  </si>
  <si>
    <t>F113110102755</t>
  </si>
  <si>
    <t>お茶の水女子大学</t>
  </si>
  <si>
    <t>F113110102764</t>
  </si>
  <si>
    <t>東京学芸大学</t>
  </si>
  <si>
    <t>F113110102773</t>
  </si>
  <si>
    <t>東京農工大学</t>
  </si>
  <si>
    <t>F113110102782</t>
  </si>
  <si>
    <t>電気通信大学</t>
  </si>
  <si>
    <t>F113110102791</t>
  </si>
  <si>
    <t>一橋大学</t>
  </si>
  <si>
    <t>F113110102808</t>
  </si>
  <si>
    <t>政策研究大学院大学</t>
  </si>
  <si>
    <t>F113110102817</t>
  </si>
  <si>
    <t>東京海洋大学</t>
  </si>
  <si>
    <t>F114110104592</t>
  </si>
  <si>
    <t>横浜国立大学</t>
  </si>
  <si>
    <t>F115110105046</t>
  </si>
  <si>
    <t>新潟大学</t>
  </si>
  <si>
    <t>F115110105055</t>
  </si>
  <si>
    <t>長岡技術科学大学</t>
  </si>
  <si>
    <t>F115110105064</t>
  </si>
  <si>
    <t>上越教育大学</t>
  </si>
  <si>
    <t>F116110105312</t>
  </si>
  <si>
    <t>富山大学</t>
  </si>
  <si>
    <t>F117110105393</t>
  </si>
  <si>
    <t>金沢大学</t>
  </si>
  <si>
    <t>F117110105400</t>
  </si>
  <si>
    <t>北陸先端科学技術大学院大学</t>
  </si>
  <si>
    <t>F118110105597</t>
  </si>
  <si>
    <t>福井大学</t>
  </si>
  <si>
    <t>F119110105676</t>
  </si>
  <si>
    <t>山梨大学</t>
  </si>
  <si>
    <t>F120110105771</t>
  </si>
  <si>
    <t>信州大学</t>
  </si>
  <si>
    <t>F121110105976</t>
  </si>
  <si>
    <t>岐阜大学</t>
  </si>
  <si>
    <t>F122110106224</t>
  </si>
  <si>
    <t>静岡大学</t>
  </si>
  <si>
    <t>F122110106233</t>
  </si>
  <si>
    <t>浜松医科大学</t>
  </si>
  <si>
    <t>F123110106429</t>
  </si>
  <si>
    <t>名古屋大学</t>
  </si>
  <si>
    <t>F123110106438</t>
  </si>
  <si>
    <t>名古屋工業大学</t>
  </si>
  <si>
    <t>F123110106447</t>
  </si>
  <si>
    <t>愛知教育大学</t>
  </si>
  <si>
    <t>F123110106456</t>
  </si>
  <si>
    <t>豊橋技術科学大学</t>
  </si>
  <si>
    <t>F124110107141</t>
  </si>
  <si>
    <t>三重大学</t>
  </si>
  <si>
    <t>F125110107284</t>
  </si>
  <si>
    <t>滋賀大学</t>
  </si>
  <si>
    <t>F125110107293</t>
  </si>
  <si>
    <t>滋賀医科大学</t>
  </si>
  <si>
    <t>F126110107407</t>
  </si>
  <si>
    <t>京都大学</t>
  </si>
  <si>
    <t>F126110107416</t>
  </si>
  <si>
    <t>京都教育大学</t>
  </si>
  <si>
    <t>F126110107425</t>
  </si>
  <si>
    <t>京都工芸繊維大学</t>
  </si>
  <si>
    <t>F127110107852</t>
  </si>
  <si>
    <t>大阪大学</t>
  </si>
  <si>
    <t>F127110107861</t>
  </si>
  <si>
    <t>大阪教育大学</t>
  </si>
  <si>
    <t>F128110108654</t>
  </si>
  <si>
    <t>神戸大学</t>
  </si>
  <si>
    <t>F128110108663</t>
  </si>
  <si>
    <t>兵庫教育大学</t>
  </si>
  <si>
    <t>F129110109206</t>
  </si>
  <si>
    <t>奈良教育大学</t>
  </si>
  <si>
    <t>F129110109215</t>
  </si>
  <si>
    <t>奈良女子大学</t>
  </si>
  <si>
    <t>F129110109224</t>
  </si>
  <si>
    <t>奈良先端科学技術大学院大学</t>
  </si>
  <si>
    <t>F130110109356</t>
  </si>
  <si>
    <t>和歌山大学</t>
  </si>
  <si>
    <t>F131110109417</t>
  </si>
  <si>
    <t>鳥取大学</t>
  </si>
  <si>
    <t>F132110109461</t>
  </si>
  <si>
    <t>島根大学</t>
  </si>
  <si>
    <t>F133110109503</t>
  </si>
  <si>
    <t>岡山大学</t>
  </si>
  <si>
    <t>F134110109780</t>
  </si>
  <si>
    <t>広島大学</t>
  </si>
  <si>
    <t>F135110110054</t>
  </si>
  <si>
    <t>山口大学</t>
  </si>
  <si>
    <t>F136110110231</t>
  </si>
  <si>
    <t>徳島大学</t>
  </si>
  <si>
    <t>F136110110240</t>
  </si>
  <si>
    <t>鳴門教育大学</t>
  </si>
  <si>
    <t>F137110110310</t>
  </si>
  <si>
    <t>香川大学</t>
  </si>
  <si>
    <t>F138110110382</t>
  </si>
  <si>
    <t>愛媛大学</t>
  </si>
  <si>
    <t>F139110110504</t>
  </si>
  <si>
    <t>高知大学</t>
  </si>
  <si>
    <t>F140110110574</t>
  </si>
  <si>
    <t>九州工業大学</t>
  </si>
  <si>
    <t>F140110110583</t>
  </si>
  <si>
    <t>福岡教育大学</t>
  </si>
  <si>
    <t>F140110110592</t>
  </si>
  <si>
    <t>九州大学</t>
  </si>
  <si>
    <t>F141110111135</t>
  </si>
  <si>
    <t>佐賀大学</t>
  </si>
  <si>
    <t>F142110111189</t>
  </si>
  <si>
    <t>長崎大学</t>
  </si>
  <si>
    <t>F143110111295</t>
  </si>
  <si>
    <t>熊本大学</t>
  </si>
  <si>
    <t>F144110111418</t>
  </si>
  <si>
    <t>大分大学</t>
  </si>
  <si>
    <t>F145110111523</t>
  </si>
  <si>
    <t>宮崎大学</t>
  </si>
  <si>
    <t>F146110111620</t>
  </si>
  <si>
    <t>鹿児島大学</t>
  </si>
  <si>
    <t>F146110111639</t>
  </si>
  <si>
    <t>鹿屋体育大学</t>
  </si>
  <si>
    <t>F147110111736</t>
  </si>
  <si>
    <t>琉球大学</t>
  </si>
  <si>
    <t>目次に戻る</t>
    <rPh sb="0" eb="2">
      <t>モクジ</t>
    </rPh>
    <rPh sb="3" eb="4">
      <t>モド</t>
    </rPh>
    <phoneticPr fontId="1"/>
  </si>
  <si>
    <t>■目次</t>
    <phoneticPr fontId="1"/>
  </si>
  <si>
    <t>10.グラフデータ</t>
    <phoneticPr fontId="1"/>
  </si>
  <si>
    <t>10.経年データ（専攻単位）</t>
    <phoneticPr fontId="1"/>
  </si>
  <si>
    <t>10-1.2020</t>
    <phoneticPr fontId="1"/>
  </si>
  <si>
    <t>10-1.2021</t>
    <phoneticPr fontId="1"/>
  </si>
  <si>
    <t>10-3.2020</t>
    <phoneticPr fontId="1"/>
  </si>
  <si>
    <t>10-3.2021</t>
    <phoneticPr fontId="1"/>
  </si>
  <si>
    <t>10-2.2020</t>
    <phoneticPr fontId="1"/>
  </si>
  <si>
    <t>10-2.2021</t>
    <phoneticPr fontId="1"/>
  </si>
  <si>
    <t>①．総計</t>
    <rPh sb="2" eb="4">
      <t>ソウケイ</t>
    </rPh>
    <phoneticPr fontId="1"/>
  </si>
  <si>
    <t>②．国立大学・ベンチマーク大学平均</t>
    <rPh sb="2" eb="4">
      <t>コクリツ</t>
    </rPh>
    <rPh sb="4" eb="6">
      <t>ダイガク</t>
    </rPh>
    <rPh sb="13" eb="15">
      <t>ダイガク</t>
    </rPh>
    <rPh sb="15" eb="17">
      <t>ヘイキン</t>
    </rPh>
    <phoneticPr fontId="1"/>
  </si>
  <si>
    <t>５年間平均</t>
    <rPh sb="1" eb="3">
      <t>ネンカン</t>
    </rPh>
    <rPh sb="3" eb="5">
      <t>ヘイキン</t>
    </rPh>
    <phoneticPr fontId="1"/>
  </si>
  <si>
    <t>増減</t>
    <rPh sb="0" eb="2">
      <t>ゾウゲン</t>
    </rPh>
    <phoneticPr fontId="1"/>
  </si>
  <si>
    <t>③．高知大学：専攻別</t>
    <rPh sb="2" eb="6">
      <t>コウチダイガク</t>
    </rPh>
    <rPh sb="7" eb="9">
      <t>センコウ</t>
    </rPh>
    <rPh sb="9" eb="10">
      <t>ベツ</t>
    </rPh>
    <phoneticPr fontId="1"/>
  </si>
  <si>
    <t>ⅰ．人文社会科学専攻</t>
    <rPh sb="2" eb="4">
      <t>ジンブン</t>
    </rPh>
    <rPh sb="4" eb="6">
      <t>シャカイ</t>
    </rPh>
    <rPh sb="6" eb="8">
      <t>カガク</t>
    </rPh>
    <rPh sb="8" eb="10">
      <t>センコウ</t>
    </rPh>
    <phoneticPr fontId="1"/>
  </si>
  <si>
    <t>減少傾向⤵</t>
    <rPh sb="0" eb="4">
      <t>ゲンショウケイコウ</t>
    </rPh>
    <phoneticPr fontId="1"/>
  </si>
  <si>
    <t>ⅳ．医科学専攻</t>
    <rPh sb="2" eb="7">
      <t>イカガクセンコウ</t>
    </rPh>
    <phoneticPr fontId="1"/>
  </si>
  <si>
    <t>増加傾向⤴</t>
    <rPh sb="0" eb="2">
      <t>ゾウカ</t>
    </rPh>
    <rPh sb="2" eb="4">
      <t>ケイコウ</t>
    </rPh>
    <phoneticPr fontId="1"/>
  </si>
  <si>
    <t>ⅴ．看護学専攻</t>
    <rPh sb="2" eb="7">
      <t>カンゴガクセンコウ</t>
    </rPh>
    <phoneticPr fontId="1"/>
  </si>
  <si>
    <t>ⅵ．農林海洋科学専攻（農学専攻含む）</t>
    <rPh sb="2" eb="4">
      <t>ノウリン</t>
    </rPh>
    <rPh sb="4" eb="6">
      <t>カイヨウ</t>
    </rPh>
    <rPh sb="6" eb="8">
      <t>カガク</t>
    </rPh>
    <rPh sb="8" eb="10">
      <t>センコウ</t>
    </rPh>
    <rPh sb="11" eb="13">
      <t>ノウガク</t>
    </rPh>
    <rPh sb="13" eb="15">
      <t>センコウ</t>
    </rPh>
    <rPh sb="15" eb="16">
      <t>フク</t>
    </rPh>
    <phoneticPr fontId="1"/>
  </si>
  <si>
    <t>（１）．修士課程</t>
    <rPh sb="4" eb="6">
      <t>シュウシ</t>
    </rPh>
    <rPh sb="6" eb="8">
      <t>カテイ</t>
    </rPh>
    <phoneticPr fontId="1"/>
  </si>
  <si>
    <t>高知大学</t>
    <rPh sb="0" eb="4">
      <t>コウチダイガク</t>
    </rPh>
    <phoneticPr fontId="1"/>
  </si>
  <si>
    <t>国立大学平均</t>
    <rPh sb="0" eb="4">
      <t>コクリツダイガク</t>
    </rPh>
    <rPh sb="4" eb="6">
      <t>ヘイキン</t>
    </rPh>
    <phoneticPr fontId="1"/>
  </si>
  <si>
    <t>ベンチマーク大学平均</t>
    <rPh sb="6" eb="10">
      <t>ダイガクヘイキン</t>
    </rPh>
    <phoneticPr fontId="1"/>
  </si>
  <si>
    <t>５年平均に対するコメントリスト</t>
    <rPh sb="1" eb="4">
      <t>ネンヘイキン</t>
    </rPh>
    <rPh sb="5" eb="6">
      <t>タイ</t>
    </rPh>
    <phoneticPr fontId="1"/>
  </si>
  <si>
    <t>隔年で増減</t>
    <rPh sb="0" eb="2">
      <t>カクネン</t>
    </rPh>
    <rPh sb="3" eb="5">
      <t>ゾウゲン</t>
    </rPh>
    <phoneticPr fontId="1"/>
  </si>
  <si>
    <t>―</t>
    <phoneticPr fontId="1"/>
  </si>
  <si>
    <t>（２）．博士課程</t>
    <rPh sb="4" eb="6">
      <t>ハカセ</t>
    </rPh>
    <rPh sb="6" eb="8">
      <t>カテイ</t>
    </rPh>
    <phoneticPr fontId="1"/>
  </si>
  <si>
    <t>ⅰ．人文社会科専攻</t>
    <phoneticPr fontId="1"/>
  </si>
  <si>
    <t>ⅱ．教育学専攻</t>
    <rPh sb="2" eb="4">
      <t>キョウイク</t>
    </rPh>
    <rPh sb="4" eb="7">
      <t>ガクセンコウ</t>
    </rPh>
    <phoneticPr fontId="1"/>
  </si>
  <si>
    <t>ⅲ．理工学専攻（理学専攻含む）</t>
    <rPh sb="2" eb="4">
      <t>リコウ</t>
    </rPh>
    <rPh sb="4" eb="5">
      <t>ガク</t>
    </rPh>
    <rPh sb="5" eb="7">
      <t>センコウ</t>
    </rPh>
    <rPh sb="8" eb="10">
      <t>リガク</t>
    </rPh>
    <rPh sb="10" eb="12">
      <t>センコウ</t>
    </rPh>
    <rPh sb="12" eb="13">
      <t>フク</t>
    </rPh>
    <phoneticPr fontId="1"/>
  </si>
  <si>
    <t>ⅶ．地域協働学専攻</t>
    <rPh sb="2" eb="4">
      <t>チイキ</t>
    </rPh>
    <rPh sb="4" eb="6">
      <t>キョウドウ</t>
    </rPh>
    <rPh sb="6" eb="7">
      <t>ガク</t>
    </rPh>
    <rPh sb="7" eb="9">
      <t>センコウ</t>
    </rPh>
    <phoneticPr fontId="1"/>
  </si>
  <si>
    <t>ⅰ．応用自然科学専攻</t>
    <rPh sb="2" eb="4">
      <t>オウヨウ</t>
    </rPh>
    <rPh sb="4" eb="6">
      <t>シゼン</t>
    </rPh>
    <rPh sb="6" eb="8">
      <t>カガク</t>
    </rPh>
    <rPh sb="8" eb="10">
      <t>センコウ</t>
    </rPh>
    <phoneticPr fontId="1"/>
  </si>
  <si>
    <t>ⅱ．医学専攻</t>
    <rPh sb="2" eb="6">
      <t>イガクセンコウ</t>
    </rPh>
    <phoneticPr fontId="1"/>
  </si>
  <si>
    <t>ⅲ．黒潮圏総合科学専攻</t>
    <rPh sb="2" eb="5">
      <t>クロシオケン</t>
    </rPh>
    <rPh sb="5" eb="11">
      <t>ソウゴウカガクセンコウ</t>
    </rPh>
    <phoneticPr fontId="1"/>
  </si>
  <si>
    <t>ⅰ．応用自然科学専攻</t>
    <rPh sb="2" eb="6">
      <t>オウヨウシゼン</t>
    </rPh>
    <rPh sb="6" eb="10">
      <t>カガクセンコウ</t>
    </rPh>
    <phoneticPr fontId="1"/>
  </si>
  <si>
    <t>（３）．専門職学位課程</t>
    <rPh sb="4" eb="6">
      <t>センモン</t>
    </rPh>
    <rPh sb="6" eb="7">
      <t>ショク</t>
    </rPh>
    <rPh sb="7" eb="9">
      <t>ガクイ</t>
    </rPh>
    <rPh sb="9" eb="11">
      <t>カテイ</t>
    </rPh>
    <phoneticPr fontId="1"/>
  </si>
  <si>
    <t>■国立大学（合計）</t>
    <rPh sb="1" eb="5">
      <t>コクリツダイガク</t>
    </rPh>
    <rPh sb="6" eb="8">
      <t>ゴウケイ</t>
    </rPh>
    <phoneticPr fontId="1"/>
  </si>
  <si>
    <t>■国立大学平均</t>
    <rPh sb="1" eb="5">
      <t>コクリツダイガク</t>
    </rPh>
    <rPh sb="5" eb="7">
      <t>ヘイキン</t>
    </rPh>
    <phoneticPr fontId="1"/>
  </si>
  <si>
    <t>10-1-1.修士課程</t>
    <phoneticPr fontId="1"/>
  </si>
  <si>
    <t>10-1-2.修士課程（平均）</t>
    <rPh sb="7" eb="11">
      <t>シュウシカテイ</t>
    </rPh>
    <rPh sb="12" eb="14">
      <t>ヘイキン</t>
    </rPh>
    <phoneticPr fontId="1"/>
  </si>
  <si>
    <t>10-1-3.修士課程（専攻別）</t>
    <phoneticPr fontId="1"/>
  </si>
  <si>
    <t>10-2-1.博士課程</t>
    <phoneticPr fontId="1"/>
  </si>
  <si>
    <t>10-2-2.博士課程（平均）</t>
    <rPh sb="7" eb="11">
      <t>ハカセカテイ</t>
    </rPh>
    <rPh sb="12" eb="14">
      <t>ヘイキン</t>
    </rPh>
    <phoneticPr fontId="1"/>
  </si>
  <si>
    <t>10-2-3.博士課程（専攻別）</t>
    <phoneticPr fontId="1"/>
  </si>
  <si>
    <t>10-3-1.専門職学位課程</t>
    <phoneticPr fontId="1"/>
  </si>
  <si>
    <t>10-3-2.専門職学位課程（平均）</t>
    <rPh sb="7" eb="10">
      <t>センモンショク</t>
    </rPh>
    <rPh sb="10" eb="12">
      <t>ガクイ</t>
    </rPh>
    <rPh sb="12" eb="14">
      <t>カテイ</t>
    </rPh>
    <rPh sb="15" eb="17">
      <t>ヘイキン</t>
    </rPh>
    <phoneticPr fontId="1"/>
  </si>
  <si>
    <t>A</t>
  </si>
  <si>
    <t>E</t>
  </si>
  <si>
    <t>B</t>
  </si>
  <si>
    <t>C</t>
  </si>
  <si>
    <t>D</t>
  </si>
  <si>
    <t>G</t>
  </si>
  <si>
    <t>H</t>
  </si>
  <si>
    <t>F</t>
  </si>
  <si>
    <t>データ個数</t>
    <rPh sb="3" eb="5">
      <t>コスウ</t>
    </rPh>
    <phoneticPr fontId="1"/>
  </si>
  <si>
    <t>―</t>
  </si>
  <si>
    <t>ⅲ．黒潮圏総合科学専攻</t>
    <rPh sb="2" eb="11">
      <t>クロシオケンソウゴウカガクセンコウ</t>
    </rPh>
    <phoneticPr fontId="1"/>
  </si>
  <si>
    <t>■ベンチマーク大学平均</t>
    <rPh sb="7" eb="9">
      <t>ダイガク</t>
    </rPh>
    <rPh sb="9" eb="11">
      <t>ヘイキン</t>
    </rPh>
    <phoneticPr fontId="1"/>
  </si>
  <si>
    <t>修士課程入学者合計(D)</t>
    <rPh sb="0" eb="4">
      <t>シュウシカテイ</t>
    </rPh>
    <rPh sb="4" eb="7">
      <t>ニュウガクシャ</t>
    </rPh>
    <rPh sb="7" eb="9">
      <t>ゴウケイ</t>
    </rPh>
    <phoneticPr fontId="1"/>
  </si>
  <si>
    <t>当該大学出身：男性(A)</t>
    <rPh sb="0" eb="2">
      <t>トウガイ</t>
    </rPh>
    <rPh sb="2" eb="4">
      <t>ダイガク</t>
    </rPh>
    <rPh sb="3" eb="4">
      <t>ガク</t>
    </rPh>
    <rPh sb="4" eb="6">
      <t>シュッシン</t>
    </rPh>
    <rPh sb="7" eb="9">
      <t>ダンセイ</t>
    </rPh>
    <phoneticPr fontId="1"/>
  </si>
  <si>
    <t>当該大学出身：女性(B)</t>
    <rPh sb="0" eb="2">
      <t>トウガイ</t>
    </rPh>
    <rPh sb="2" eb="4">
      <t>ダイガク</t>
    </rPh>
    <rPh sb="3" eb="4">
      <t>ガク</t>
    </rPh>
    <rPh sb="4" eb="6">
      <t>シュッシン</t>
    </rPh>
    <rPh sb="7" eb="9">
      <t>ジョセイ</t>
    </rPh>
    <phoneticPr fontId="1"/>
  </si>
  <si>
    <t>当該大学出身者率(E=C/D)</t>
    <rPh sb="0" eb="2">
      <t>トウガイ</t>
    </rPh>
    <rPh sb="2" eb="4">
      <t>ダイガク</t>
    </rPh>
    <rPh sb="4" eb="7">
      <t>シュッシンシャ</t>
    </rPh>
    <rPh sb="7" eb="8">
      <t>リツ</t>
    </rPh>
    <phoneticPr fontId="1"/>
  </si>
  <si>
    <t>ⅱ．教育学専攻（令和４年度募集停止）</t>
    <rPh sb="2" eb="4">
      <t>キョウイク</t>
    </rPh>
    <rPh sb="4" eb="5">
      <t>ガク</t>
    </rPh>
    <rPh sb="5" eb="7">
      <t>センコウ</t>
    </rPh>
    <rPh sb="8" eb="10">
      <t>レイワ</t>
    </rPh>
    <rPh sb="11" eb="13">
      <t>ネンド</t>
    </rPh>
    <rPh sb="13" eb="15">
      <t>ボシュウ</t>
    </rPh>
    <rPh sb="15" eb="17">
      <t>テイシ</t>
    </rPh>
    <phoneticPr fontId="1"/>
  </si>
  <si>
    <t>博士課程入学者合計(D)</t>
    <rPh sb="0" eb="2">
      <t>ハカセ</t>
    </rPh>
    <rPh sb="2" eb="4">
      <t>カテイ</t>
    </rPh>
    <rPh sb="4" eb="7">
      <t>ニュウガクシャ</t>
    </rPh>
    <rPh sb="7" eb="9">
      <t>ゴウケイ</t>
    </rPh>
    <phoneticPr fontId="1"/>
  </si>
  <si>
    <t>専門職学位課程入学者合計(D)</t>
    <rPh sb="0" eb="2">
      <t>センモン</t>
    </rPh>
    <rPh sb="2" eb="3">
      <t>ショク</t>
    </rPh>
    <rPh sb="3" eb="5">
      <t>ガクイ</t>
    </rPh>
    <rPh sb="5" eb="7">
      <t>カテイ</t>
    </rPh>
    <rPh sb="7" eb="10">
      <t>ニュウガクシャ</t>
    </rPh>
    <rPh sb="10" eb="12">
      <t>ゴウケイ</t>
    </rPh>
    <phoneticPr fontId="1"/>
  </si>
  <si>
    <t>【グラフシート】</t>
    <phoneticPr fontId="1"/>
  </si>
  <si>
    <t>【グラフ作成用基礎データ】</t>
    <rPh sb="4" eb="6">
      <t>サクセイ</t>
    </rPh>
    <rPh sb="6" eb="7">
      <t>ヨウ</t>
    </rPh>
    <rPh sb="7" eb="9">
      <t>キソ</t>
    </rPh>
    <phoneticPr fontId="1"/>
  </si>
  <si>
    <t>【全国立大学一覧】</t>
    <rPh sb="1" eb="2">
      <t>ゼン</t>
    </rPh>
    <rPh sb="2" eb="6">
      <t>コクリツダイガク</t>
    </rPh>
    <rPh sb="6" eb="8">
      <t>イチラン</t>
    </rPh>
    <phoneticPr fontId="1"/>
  </si>
  <si>
    <t>（１）修士課程</t>
    <rPh sb="3" eb="7">
      <t>シュウシカテイ</t>
    </rPh>
    <phoneticPr fontId="1"/>
  </si>
  <si>
    <t>（２）博士課程</t>
    <rPh sb="3" eb="5">
      <t>ハカセ</t>
    </rPh>
    <rPh sb="5" eb="7">
      <t>カテイ</t>
    </rPh>
    <phoneticPr fontId="1"/>
  </si>
  <si>
    <t>（３）専門職学位課程</t>
    <rPh sb="3" eb="6">
      <t>センモンショク</t>
    </rPh>
    <rPh sb="6" eb="8">
      <t>ガクイ</t>
    </rPh>
    <rPh sb="8" eb="10">
      <t>カテイ</t>
    </rPh>
    <phoneticPr fontId="1"/>
  </si>
  <si>
    <t>10-1.2022</t>
  </si>
  <si>
    <t>10-2.2022</t>
  </si>
  <si>
    <t>10-3.2022</t>
  </si>
  <si>
    <t>■国立大学（合計）</t>
    <rPh sb="1" eb="3">
      <t>コクリツ</t>
    </rPh>
    <rPh sb="3" eb="5">
      <t>ダイガク</t>
    </rPh>
    <rPh sb="6" eb="8">
      <t>ゴウケイ</t>
    </rPh>
    <phoneticPr fontId="1"/>
  </si>
  <si>
    <t>判定③-1により判定</t>
    <rPh sb="0" eb="2">
      <t>ハンテイ</t>
    </rPh>
    <rPh sb="8" eb="10">
      <t>ハンテイ</t>
    </rPh>
    <phoneticPr fontId="1"/>
  </si>
  <si>
    <t>年度毎増減</t>
    <rPh sb="0" eb="3">
      <t>ネンドマイ</t>
    </rPh>
    <rPh sb="3" eb="5">
      <t>ゾウゲン</t>
    </rPh>
    <phoneticPr fontId="1"/>
  </si>
  <si>
    <t>評定</t>
    <rPh sb="0" eb="2">
      <t>ヒョウテイ</t>
    </rPh>
    <phoneticPr fontId="1"/>
  </si>
  <si>
    <t>判定③-2により判定</t>
    <rPh sb="0" eb="2">
      <t>ハンテイ</t>
    </rPh>
    <rPh sb="8" eb="10">
      <t>ハンテイ</t>
    </rPh>
    <phoneticPr fontId="1"/>
  </si>
  <si>
    <t>同程度で推移</t>
    <rPh sb="0" eb="3">
      <t>ドウテイド</t>
    </rPh>
    <rPh sb="4" eb="6">
      <t>スイイ</t>
    </rPh>
    <phoneticPr fontId="1"/>
  </si>
  <si>
    <t>↑↑↑↑</t>
  </si>
  <si>
    <t>増加傾向⤴</t>
  </si>
  <si>
    <t>判定不能</t>
    <rPh sb="0" eb="4">
      <t>ハンテイフノウ</t>
    </rPh>
    <phoneticPr fontId="1"/>
  </si>
  <si>
    <t>同値「―」の状態により判定</t>
    <rPh sb="0" eb="2">
      <t>ドウチ</t>
    </rPh>
    <rPh sb="6" eb="8">
      <t>ジョウタイ</t>
    </rPh>
    <rPh sb="11" eb="13">
      <t>ハンテイ</t>
    </rPh>
    <phoneticPr fontId="1"/>
  </si>
  <si>
    <t>↑↑↑↓</t>
  </si>
  <si>
    <t>最新年度のみ減少</t>
    <rPh sb="0" eb="2">
      <t>サイシン</t>
    </rPh>
    <rPh sb="2" eb="4">
      <t>ネンド</t>
    </rPh>
    <rPh sb="6" eb="8">
      <t>ゲンショウ</t>
    </rPh>
    <phoneticPr fontId="1"/>
  </si>
  <si>
    <t>最新年度のみ増加</t>
    <phoneticPr fontId="1"/>
  </si>
  <si>
    <t>↑↑↑－</t>
  </si>
  <si>
    <t>５年平均±３％判定</t>
    <rPh sb="1" eb="4">
      <t>ネンヘイキン</t>
    </rPh>
    <rPh sb="7" eb="9">
      <t>ハンテイ</t>
    </rPh>
    <phoneticPr fontId="1"/>
  </si>
  <si>
    <t>判定➀</t>
    <rPh sb="0" eb="2">
      <t>ハンテイ</t>
    </rPh>
    <phoneticPr fontId="1"/>
  </si>
  <si>
    <t>年度間増減</t>
    <rPh sb="0" eb="3">
      <t>ネンドカン</t>
    </rPh>
    <rPh sb="3" eb="5">
      <t>ゾウゲン</t>
    </rPh>
    <phoneticPr fontId="1"/>
  </si>
  <si>
    <t>判定②</t>
    <rPh sb="0" eb="2">
      <t>ハンテイ</t>
    </rPh>
    <phoneticPr fontId="1"/>
  </si>
  <si>
    <t>4→2</t>
    <phoneticPr fontId="1"/>
  </si>
  <si>
    <t>判定③-1</t>
    <rPh sb="0" eb="2">
      <t>ハンテイ</t>
    </rPh>
    <phoneticPr fontId="1"/>
  </si>
  <si>
    <t>3→1</t>
    <phoneticPr fontId="1"/>
  </si>
  <si>
    <t>判定③-2</t>
    <rPh sb="0" eb="2">
      <t>ハンテイ</t>
    </rPh>
    <phoneticPr fontId="1"/>
  </si>
  <si>
    <t>判定結果</t>
    <rPh sb="0" eb="4">
      <t>ハンテイケッカ</t>
    </rPh>
    <phoneticPr fontId="1"/>
  </si>
  <si>
    <t>↑↑↓↑</t>
  </si>
  <si>
    <t>年度により増減</t>
    <rPh sb="0" eb="2">
      <t>ネンド</t>
    </rPh>
    <rPh sb="5" eb="7">
      <t>ゾウゲン</t>
    </rPh>
    <phoneticPr fontId="1"/>
  </si>
  <si>
    <t>５年平均</t>
    <phoneticPr fontId="1"/>
  </si>
  <si>
    <t>4→3</t>
    <phoneticPr fontId="1"/>
  </si>
  <si>
    <t>3→2</t>
    <phoneticPr fontId="1"/>
  </si>
  <si>
    <t>2→1</t>
    <phoneticPr fontId="1"/>
  </si>
  <si>
    <t>1→当</t>
    <rPh sb="2" eb="3">
      <t>トウ</t>
    </rPh>
    <phoneticPr fontId="1"/>
  </si>
  <si>
    <t>↓↑↓↓</t>
    <phoneticPr fontId="1"/>
  </si>
  <si>
    <t>↑↓↑↑</t>
    <phoneticPr fontId="1"/>
  </si>
  <si>
    <t>↓↓↑↓</t>
    <phoneticPr fontId="1"/>
  </si>
  <si>
    <t>↑↑↓↑</t>
    <phoneticPr fontId="1"/>
  </si>
  <si>
    <t>最新年度のみ減少</t>
    <phoneticPr fontId="1"/>
  </si>
  <si>
    <t>↑↑↓↓</t>
  </si>
  <si>
    <t>↑↑↓－</t>
  </si>
  <si>
    <t>↑↑－↑</t>
  </si>
  <si>
    <t>↑↑－↓</t>
  </si>
  <si>
    <t>↑↑－－</t>
  </si>
  <si>
    <t>↑↓↑↑</t>
  </si>
  <si>
    <t>↑↓↑↓</t>
  </si>
  <si>
    <t>↑↓↑－</t>
  </si>
  <si>
    <t>↑↓↓↑</t>
  </si>
  <si>
    <t>↑↓↓↓</t>
  </si>
  <si>
    <t>減少傾向⤵</t>
  </si>
  <si>
    <t>↑↓↓－</t>
  </si>
  <si>
    <t>↑↓－↑</t>
  </si>
  <si>
    <t>↑↓－↓</t>
  </si>
  <si>
    <t>↑↓－－</t>
  </si>
  <si>
    <t>↑－↑↑</t>
  </si>
  <si>
    <t>↑－↑↓</t>
  </si>
  <si>
    <t>↑－↑－</t>
  </si>
  <si>
    <t>↑－↓↑</t>
  </si>
  <si>
    <t>↑－↓↓</t>
  </si>
  <si>
    <t>減少傾向⤵</t>
    <rPh sb="0" eb="2">
      <t>ゲンショウ</t>
    </rPh>
    <rPh sb="2" eb="4">
      <t>ケイコウ</t>
    </rPh>
    <phoneticPr fontId="1"/>
  </si>
  <si>
    <t>↑－↓－</t>
  </si>
  <si>
    <t>↑－－↑</t>
  </si>
  <si>
    <t>↑－－↓</t>
  </si>
  <si>
    <t>↑－－－</t>
  </si>
  <si>
    <t>↓↑↑↑</t>
  </si>
  <si>
    <t>↓↑↑↓</t>
  </si>
  <si>
    <t>↓↑↑－</t>
  </si>
  <si>
    <t>↓↑↓↑</t>
  </si>
  <si>
    <t>↓↑↓↓</t>
  </si>
  <si>
    <t>↓↑↓－</t>
  </si>
  <si>
    <t>↓↑－↑</t>
  </si>
  <si>
    <t>↓↑－↓</t>
  </si>
  <si>
    <t>↓↑－－</t>
  </si>
  <si>
    <t>↓↓↑↑</t>
  </si>
  <si>
    <t>↓↓↑↓</t>
  </si>
  <si>
    <t>↓↓↑－</t>
  </si>
  <si>
    <t>↓↓↓↑</t>
  </si>
  <si>
    <t>最新年度のみ増加</t>
    <rPh sb="0" eb="2">
      <t>サイシン</t>
    </rPh>
    <rPh sb="2" eb="4">
      <t>ネンド</t>
    </rPh>
    <rPh sb="6" eb="8">
      <t>ゾウカ</t>
    </rPh>
    <phoneticPr fontId="1"/>
  </si>
  <si>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</si>
  <si>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</si>
  <si>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</si>
  <si>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</si>
  <si>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</si>
  <si>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</si>
  <si>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</si>
  <si>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</si>
  <si>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</si>
  <si>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</si>
  <si>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</si>
  <si>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</si>
  <si>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</si>
  <si>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</si>
  <si>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</si>
  <si>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</si>
  <si>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</si>
  <si>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</si>
  <si>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</si>
  <si>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</si>
  <si>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</si>
  <si>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</si>
  <si>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</si>
  <si>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</si>
  <si>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</si>
  <si>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</si>
  <si>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</si>
  <si>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</si>
  <si>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</si>
  <si>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</si>
  <si>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</si>
  <si>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</si>
  <si>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</si>
  <si>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</si>
  <si>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</si>
  <si>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</si>
  <si>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</si>
  <si>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</si>
  <si>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</si>
  <si>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</si>
  <si>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</si>
  <si>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10-1.修士課程</t>
    <rPh sb="5" eb="9">
      <t>シュウシカテイ</t>
    </rPh>
    <phoneticPr fontId="1"/>
  </si>
  <si>
    <t>10-1.修士課程（専攻別）</t>
    <rPh sb="5" eb="9">
      <t>シュウシカテイ</t>
    </rPh>
    <rPh sb="10" eb="14">
      <t>センコウベツ｣</t>
    </rPh>
    <phoneticPr fontId="1"/>
  </si>
  <si>
    <t>10-2.博士課程</t>
    <rPh sb="5" eb="7">
      <t>ハカセ</t>
    </rPh>
    <rPh sb="7" eb="9">
      <t>カテイ</t>
    </rPh>
    <phoneticPr fontId="1"/>
  </si>
  <si>
    <t>10-2.博士課程（専攻別）</t>
    <rPh sb="5" eb="7">
      <t>ハカセ</t>
    </rPh>
    <rPh sb="7" eb="9">
      <t>カテイ</t>
    </rPh>
    <rPh sb="10" eb="14">
      <t>センコウベツ｣</t>
    </rPh>
    <phoneticPr fontId="1"/>
  </si>
  <si>
    <t>10-3.専門職学位課程</t>
    <rPh sb="5" eb="12">
      <t>センモンショクガクイカテイ</t>
    </rPh>
    <phoneticPr fontId="1"/>
  </si>
  <si>
    <t>入学者に占める当該大学出身者割合の推移</t>
    <rPh sb="0" eb="3">
      <t>ニュウガクシャ</t>
    </rPh>
    <rPh sb="4" eb="5">
      <t>シ</t>
    </rPh>
    <rPh sb="7" eb="9">
      <t>トウガイ</t>
    </rPh>
    <rPh sb="9" eb="11">
      <t>ダイガク</t>
    </rPh>
    <rPh sb="11" eb="14">
      <t>シュッシンシャ</t>
    </rPh>
    <rPh sb="14" eb="16">
      <t>ワリアイ</t>
    </rPh>
    <rPh sb="17" eb="19">
      <t>スイイ</t>
    </rPh>
    <phoneticPr fontId="1"/>
  </si>
  <si>
    <t>当該大学出身者数の推移</t>
    <rPh sb="0" eb="2">
      <t>トウガイ</t>
    </rPh>
    <rPh sb="2" eb="4">
      <t>ダイガク</t>
    </rPh>
    <rPh sb="4" eb="7">
      <t>シュッシンシャ</t>
    </rPh>
    <rPh sb="7" eb="8">
      <t>スウ</t>
    </rPh>
    <rPh sb="9" eb="11">
      <t>スイイ</t>
    </rPh>
    <phoneticPr fontId="1"/>
  </si>
  <si>
    <t>当該大学出身者率(E=C/D)</t>
    <rPh sb="7" eb="8">
      <t>リツ</t>
    </rPh>
    <phoneticPr fontId="1"/>
  </si>
  <si>
    <t>当該大学出身：男性(A)</t>
    <rPh sb="7" eb="9">
      <t>ダンセイ</t>
    </rPh>
    <phoneticPr fontId="1"/>
  </si>
  <si>
    <t>当該大学出身：女性(B)</t>
    <rPh sb="7" eb="9">
      <t>ジョセイ</t>
    </rPh>
    <phoneticPr fontId="1"/>
  </si>
  <si>
    <t>当該大学出身：
男性(A)</t>
    <rPh sb="8" eb="10">
      <t>ダンセイ</t>
    </rPh>
    <phoneticPr fontId="1"/>
  </si>
  <si>
    <t>当該大学出身：
女性(B)</t>
    <rPh sb="8" eb="10">
      <t>ジョセイ</t>
    </rPh>
    <phoneticPr fontId="1"/>
  </si>
  <si>
    <t>当該大学出身
(C=A+B)</t>
    <rPh sb="0" eb="2">
      <t>トウガイ</t>
    </rPh>
    <rPh sb="2" eb="4">
      <t>ダイガク</t>
    </rPh>
    <rPh sb="4" eb="6">
      <t>シュッシン</t>
    </rPh>
    <phoneticPr fontId="1"/>
  </si>
  <si>
    <t>10．当該大学出身者比率</t>
  </si>
  <si>
    <t>10．当該大学出身者比率</t>
    <phoneticPr fontId="1"/>
  </si>
  <si>
    <t>④．全国立大学一覧</t>
    <rPh sb="2" eb="9">
      <t>ゼンコクリツダイガクイチラン</t>
    </rPh>
    <phoneticPr fontId="1"/>
  </si>
  <si>
    <t>（３）．専門職学位課程</t>
    <rPh sb="4" eb="9">
      <t>センモンショクガクイ</t>
    </rPh>
    <rPh sb="9" eb="11">
      <t>カテイ</t>
    </rPh>
    <phoneticPr fontId="1"/>
  </si>
  <si>
    <t>③．全国立大学一覧</t>
    <rPh sb="2" eb="9">
      <t>ゼンコクリツダイガクイチラン</t>
    </rPh>
    <phoneticPr fontId="1"/>
  </si>
  <si>
    <t>当該大学出身：合計(C=A+B)</t>
    <rPh sb="7" eb="9">
      <t>ゴウケイ</t>
    </rPh>
    <phoneticPr fontId="1"/>
  </si>
  <si>
    <t>当該大学出身：
合計(C=A+B)</t>
    <rPh sb="8" eb="10">
      <t>ゴウケイ</t>
    </rPh>
    <phoneticPr fontId="1"/>
  </si>
  <si>
    <t>修士課程入学者
合計(D)</t>
    <rPh sb="0" eb="4">
      <t>シュウシカテイ</t>
    </rPh>
    <rPh sb="4" eb="7">
      <t>ニュウガクシャ</t>
    </rPh>
    <rPh sb="8" eb="10">
      <t>ゴウケイ</t>
    </rPh>
    <phoneticPr fontId="1"/>
  </si>
  <si>
    <t>対象年度の略記➡</t>
    <rPh sb="0" eb="4">
      <t>タイショウネンド</t>
    </rPh>
    <rPh sb="5" eb="7">
      <t>リャッキ</t>
    </rPh>
    <phoneticPr fontId="1"/>
  </si>
  <si>
    <t>➡</t>
  </si>
  <si>
    <t>当</t>
    <rPh sb="0" eb="1">
      <t>トウ</t>
    </rPh>
    <phoneticPr fontId="1"/>
  </si>
  <si>
    <t>【出典】</t>
    <rPh sb="1" eb="3">
      <t>シュッテン</t>
    </rPh>
    <phoneticPr fontId="1"/>
  </si>
  <si>
    <t>大学改革支援・学位授与機構「大学基本情報」（https://portal.niad.ac.jp/ptrt/table.html）を加工して作成</t>
    <phoneticPr fontId="1"/>
  </si>
  <si>
    <t>当該</t>
    <phoneticPr fontId="1"/>
  </si>
  <si>
    <t>男</t>
    <rPh sb="0" eb="1">
      <t>オトコ</t>
    </rPh>
    <phoneticPr fontId="1"/>
  </si>
  <si>
    <t>女</t>
    <rPh sb="0" eb="1">
      <t>オンナ</t>
    </rPh>
    <phoneticPr fontId="1"/>
  </si>
  <si>
    <t>R2</t>
  </si>
  <si>
    <t>R3</t>
  </si>
  <si>
    <t>R4</t>
  </si>
  <si>
    <t>10-1.2023</t>
  </si>
  <si>
    <t>10-2.2023</t>
  </si>
  <si>
    <t>10-3.2023</t>
  </si>
  <si>
    <t>最新年度のみ減少</t>
  </si>
  <si>
    <t>入学者</t>
    <rPh sb="0" eb="2">
      <t>ニュウガク</t>
    </rPh>
    <rPh sb="2" eb="3">
      <t>シャ</t>
    </rPh>
    <phoneticPr fontId="1"/>
  </si>
  <si>
    <t>総合計</t>
    <rPh sb="0" eb="3">
      <t>ソウゴウケイ</t>
    </rPh>
    <phoneticPr fontId="1"/>
  </si>
  <si>
    <t>R5</t>
  </si>
  <si>
    <t>合計</t>
    <rPh sb="0" eb="2">
      <t>ゴウケイ</t>
    </rPh>
    <phoneticPr fontId="1"/>
  </si>
  <si>
    <t>R6</t>
  </si>
  <si>
    <t>R7</t>
  </si>
  <si>
    <t>R8</t>
  </si>
  <si>
    <t>R9</t>
  </si>
  <si>
    <t>R10</t>
  </si>
  <si>
    <t>入学者合計</t>
    <rPh sb="0" eb="3">
      <t>ニュウガクシャ</t>
    </rPh>
    <rPh sb="3" eb="5">
      <t>ゴウケイ</t>
    </rPh>
    <phoneticPr fontId="1"/>
  </si>
  <si>
    <t>入学_男</t>
    <rPh sb="0" eb="2">
      <t>ニュウガク</t>
    </rPh>
    <phoneticPr fontId="1"/>
  </si>
  <si>
    <t>入学_女</t>
    <rPh sb="0" eb="2">
      <t>ニュウガク</t>
    </rPh>
    <phoneticPr fontId="1"/>
  </si>
  <si>
    <t>当該大学出身入学_男</t>
    <rPh sb="2" eb="4">
      <t>ダイガク</t>
    </rPh>
    <rPh sb="4" eb="6">
      <t>シュッシン</t>
    </rPh>
    <rPh sb="6" eb="8">
      <t>ニュウガク</t>
    </rPh>
    <phoneticPr fontId="1"/>
  </si>
  <si>
    <t>当該大学出身入学_女</t>
    <phoneticPr fontId="1"/>
  </si>
  <si>
    <t>当該大学出身入学_合計</t>
    <rPh sb="9" eb="11">
      <t>ゴウケイ</t>
    </rPh>
    <phoneticPr fontId="1"/>
  </si>
  <si>
    <t>10-1.2024</t>
  </si>
  <si>
    <t>10-2.2024</t>
  </si>
  <si>
    <t>10-3.2024</t>
  </si>
  <si>
    <t>08．スポーツ・芸術文化共創専攻</t>
    <rPh sb="8" eb="10">
      <t>ゲイジュツ</t>
    </rPh>
    <rPh sb="10" eb="12">
      <t>ブンカ</t>
    </rPh>
    <rPh sb="12" eb="14">
      <t>キョウソウ</t>
    </rPh>
    <rPh sb="14" eb="16">
      <t>センコウ</t>
    </rPh>
    <phoneticPr fontId="1"/>
  </si>
  <si>
    <r>
      <rPr>
        <b/>
        <sz val="9"/>
        <color rgb="FFFF0000"/>
        <rFont val="ＭＳ 明朝"/>
        <family val="1"/>
        <charset val="128"/>
      </rPr>
      <t>２年</t>
    </r>
    <r>
      <rPr>
        <sz val="9"/>
        <color theme="1"/>
        <rFont val="ＭＳ 明朝"/>
        <family val="1"/>
        <charset val="128"/>
      </rPr>
      <t>平均±３％判定</t>
    </r>
    <rPh sb="1" eb="2">
      <t>ネン</t>
    </rPh>
    <rPh sb="2" eb="4">
      <t>ヘイキン</t>
    </rPh>
    <rPh sb="7" eb="9">
      <t>ハンテイ</t>
    </rPh>
    <phoneticPr fontId="1"/>
  </si>
  <si>
    <r>
      <rPr>
        <b/>
        <sz val="9"/>
        <color rgb="FFFF0000"/>
        <rFont val="ＭＳ 明朝"/>
        <family val="1"/>
        <charset val="128"/>
      </rPr>
      <t>２年</t>
    </r>
    <r>
      <rPr>
        <sz val="9"/>
        <color theme="1"/>
        <rFont val="ＭＳ 明朝"/>
        <family val="1"/>
        <charset val="128"/>
      </rPr>
      <t>平均</t>
    </r>
    <phoneticPr fontId="1"/>
  </si>
  <si>
    <r>
      <rPr>
        <b/>
        <sz val="9"/>
        <color rgb="FFFF0000"/>
        <rFont val="ＭＳ 明朝"/>
        <family val="1"/>
        <charset val="128"/>
      </rPr>
      <t>１年</t>
    </r>
    <r>
      <rPr>
        <sz val="9"/>
        <color theme="1"/>
        <rFont val="ＭＳ 明朝"/>
        <family val="1"/>
        <charset val="128"/>
      </rPr>
      <t>平均±３％判定</t>
    </r>
    <rPh sb="1" eb="2">
      <t>ネン</t>
    </rPh>
    <rPh sb="2" eb="4">
      <t>ヘイキン</t>
    </rPh>
    <rPh sb="7" eb="9">
      <t>ハンテイ</t>
    </rPh>
    <phoneticPr fontId="1"/>
  </si>
  <si>
    <r>
      <rPr>
        <b/>
        <sz val="9"/>
        <color rgb="FFFF0000"/>
        <rFont val="ＭＳ 明朝"/>
        <family val="1"/>
        <charset val="128"/>
      </rPr>
      <t>１年</t>
    </r>
    <r>
      <rPr>
        <sz val="9"/>
        <color theme="1"/>
        <rFont val="ＭＳ 明朝"/>
        <family val="1"/>
        <charset val="128"/>
      </rPr>
      <t>平均</t>
    </r>
    <phoneticPr fontId="1"/>
  </si>
  <si>
    <t>２年間平均</t>
    <rPh sb="1" eb="3">
      <t>ネンカン</t>
    </rPh>
    <rPh sb="3" eb="5">
      <t>ヘイキン</t>
    </rPh>
    <phoneticPr fontId="1"/>
  </si>
  <si>
    <t>ⅶ．地域協働学専攻</t>
    <rPh sb="2" eb="7">
      <t>チイキキョウドウガク</t>
    </rPh>
    <rPh sb="7" eb="9">
      <t>センコウ</t>
    </rPh>
    <phoneticPr fontId="1"/>
  </si>
  <si>
    <t>ⅷ．スポーツ・芸術文化共創専攻</t>
    <rPh sb="7" eb="15">
      <t>ゲイジュツブンカキョウソウセンコウ</t>
    </rPh>
    <phoneticPr fontId="1"/>
  </si>
  <si>
    <r>
      <t>ⅷ．スポーツ・芸術文化共創専攻</t>
    </r>
    <r>
      <rPr>
        <b/>
        <sz val="6"/>
        <color theme="1"/>
        <rFont val="ＭＳ 明朝"/>
        <family val="1"/>
        <charset val="128"/>
      </rPr>
      <t>（令和６年度設置）</t>
    </r>
    <rPh sb="7" eb="15">
      <t>ゲイジュツブンカキョウソウセンコウ</t>
    </rPh>
    <rPh sb="16" eb="18">
      <t>レイワ</t>
    </rPh>
    <rPh sb="19" eb="21">
      <t>ネンド</t>
    </rPh>
    <rPh sb="21" eb="23">
      <t>セッチ</t>
    </rPh>
    <phoneticPr fontId="1"/>
  </si>
  <si>
    <t>ⅵ．農林海洋科学専攻</t>
    <rPh sb="2" eb="4">
      <t>ノウリン</t>
    </rPh>
    <rPh sb="4" eb="6">
      <t>カイヨウ</t>
    </rPh>
    <rPh sb="6" eb="8">
      <t>カガク</t>
    </rPh>
    <rPh sb="8" eb="10">
      <t>センコウ</t>
    </rPh>
    <phoneticPr fontId="1"/>
  </si>
  <si>
    <t>ⅲ．理工学専攻</t>
    <rPh sb="2" eb="5">
      <t>リコウガク</t>
    </rPh>
    <rPh sb="5" eb="7">
      <t>センコウ</t>
    </rPh>
    <phoneticPr fontId="1"/>
  </si>
  <si>
    <t>１年間平均</t>
    <rPh sb="1" eb="2">
      <t>ネン</t>
    </rPh>
    <rPh sb="2" eb="3">
      <t>ケン</t>
    </rPh>
    <rPh sb="3" eb="5">
      <t>ヘイキン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</si>
</sst>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Red]\(#,##0\)"/>
    <numFmt numFmtId="177" formatCode="0.0%"/>
    <numFmt numFmtId="178" formatCode="#,##0_ "/>
    <numFmt numFmtId="179" formatCode="General&quot;人&quot;"/>
    <numFmt numFmtId="180" formatCode="\+0.0%;\-0.0%;&quot;±0%&quot;"/>
    <numFmt numFmtId="181" formatCode="0.0"/>
    <numFmt numFmtId="182" formatCode="\+0.0&quot;人&quot;;\-0.0&quot;人&quot;;&quot;±0人&quot;"/>
    <numFmt numFmtId="183" formatCode="#,##0.0_ "/>
    <numFmt numFmtId="184" formatCode="#,##0.0_);[Red]\(#,##0.0\)"/>
    <numFmt numFmtId="185" formatCode="#,##0.0&quot;人&quot;"/>
    <numFmt numFmtId="186" formatCode="&quot;R&quot;General"/>
  </numFmts>
  <fonts count="19">
    <font>
      <sz val="11"/>
      <color theme="1"/>
      <name val="ＭＳ 明朝"/>
      <family val="2"/>
      <charset val="128"/>
    </font>
    <font>
      <sz val="6"/>
      <name val="ＭＳ 明朝"/>
      <family val="2"/>
      <charset val="128"/>
    </font>
    <font>
      <sz val="11"/>
      <color theme="1"/>
      <name val="ＭＳ 明朝"/>
      <family val="2"/>
      <charset val="128"/>
    </font>
    <font>
      <b/>
      <sz val="11"/>
      <color theme="1"/>
      <name val="ＭＳ 明朝"/>
      <family val="1"/>
      <charset val="128"/>
    </font>
    <font>
      <sz val="11"/>
      <name val="ＭＳ Ｐゴシック"/>
      <family val="3"/>
      <charset val="128"/>
    </font>
    <font>
      <sz val="9"/>
      <color theme="1"/>
      <name val="ＭＳ 明朝"/>
      <family val="2"/>
      <charset val="128"/>
    </font>
    <font>
      <sz val="9"/>
      <color theme="1"/>
      <name val="ＭＳ 明朝"/>
      <family val="1"/>
      <charset val="128"/>
    </font>
    <font>
      <sz val="11"/>
      <color theme="1"/>
      <name val="ＭＳ 明朝"/>
      <family val="1"/>
      <charset val="128"/>
    </font>
    <font>
      <sz val="11"/>
      <color rgb="FF9C0006"/>
      <name val="ＭＳ 明朝"/>
      <family val="2"/>
      <charset val="128"/>
    </font>
    <font>
      <u/>
      <sz val="11"/>
      <color theme="10"/>
      <name val="ＭＳ 明朝"/>
      <family val="2"/>
      <charset val="128"/>
    </font>
    <font>
      <sz val="9"/>
      <color theme="0"/>
      <name val="ＭＳ ゴシック"/>
      <family val="3"/>
      <charset val="128"/>
    </font>
    <font>
      <b/>
      <sz val="9"/>
      <color theme="1"/>
      <name val="ＭＳ 明朝"/>
      <family val="1"/>
      <charset val="128"/>
    </font>
    <font>
      <sz val="11"/>
      <name val="ＭＳ 明朝"/>
      <family val="2"/>
      <charset val="128"/>
    </font>
    <font>
      <sz val="6"/>
      <color theme="1"/>
      <name val="ＭＳ 明朝"/>
      <family val="2"/>
      <charset val="128"/>
    </font>
    <font>
      <b/>
      <sz val="11"/>
      <color theme="0"/>
      <name val="ＭＳ 明朝"/>
      <family val="2"/>
      <charset val="128"/>
    </font>
    <font>
      <b/>
      <sz val="11"/>
      <color theme="0"/>
      <name val="ＭＳ 明朝"/>
      <family val="1"/>
      <charset val="128"/>
    </font>
    <font>
      <b/>
      <sz val="9"/>
      <color rgb="FFFF0000"/>
      <name val="ＭＳ 明朝"/>
      <family val="1"/>
      <charset val="128"/>
    </font>
    <font>
      <sz val="8"/>
      <color theme="1"/>
      <name val="ＭＳ 明朝"/>
      <family val="1"/>
      <charset val="128"/>
    </font>
    <font>
      <b/>
      <sz val="6"/>
      <color theme="1"/>
      <name val="ＭＳ 明朝"/>
      <family val="1"/>
      <charset val="128"/>
    </font>
  </fonts>
  <fills count="1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rgb="FFFFCCFF"/>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5" tint="0.59999389629810485"/>
        <bgColor indexed="64"/>
      </patternFill>
    </fill>
    <fill>
      <patternFill patternType="solid">
        <fgColor rgb="FFFFC000"/>
        <bgColor indexed="64"/>
      </patternFill>
    </fill>
    <fill>
      <patternFill patternType="solid">
        <fgColor theme="1"/>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right/>
      <top style="medium">
        <color indexed="64"/>
      </top>
      <bottom style="thin">
        <color indexed="64"/>
      </bottom>
      <diagonal/>
    </border>
  </borders>
  <cellStyleXfs count="4">
    <xf numFmtId="0" fontId="0" fillId="0" borderId="0">
      <alignment vertical="center"/>
    </xf>
    <xf numFmtId="9" fontId="2" fillId="0" borderId="0" applyFon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cellStyleXfs>
  <cellXfs count="260">
    <xf numFmtId="0" fontId="0" fillId="0" borderId="0" xfId="0">
      <alignment vertical="center"/>
    </xf>
    <xf numFmtId="0" fontId="0" fillId="0" borderId="1" xfId="0" applyBorder="1">
      <alignment vertical="center"/>
    </xf>
    <xf numFmtId="0" fontId="3" fillId="0" borderId="0" xfId="0" applyFont="1" applyFill="1">
      <alignment vertical="center"/>
    </xf>
    <xf numFmtId="0" fontId="0" fillId="0" borderId="0" xfId="0" applyAlignment="1">
      <alignment horizontal="center" vertical="center"/>
    </xf>
    <xf numFmtId="0" fontId="0" fillId="0" borderId="0" xfId="0" applyFill="1" applyBorder="1">
      <alignment vertical="center"/>
    </xf>
    <xf numFmtId="177" fontId="0" fillId="0" borderId="1" xfId="1" applyNumberFormat="1" applyFont="1" applyFill="1" applyBorder="1">
      <alignment vertical="center"/>
    </xf>
    <xf numFmtId="0" fontId="0" fillId="0" borderId="0" xfId="0" applyFill="1">
      <alignment vertical="center"/>
    </xf>
    <xf numFmtId="0" fontId="3" fillId="0" borderId="0" xfId="0" applyFont="1" applyFill="1" applyBorder="1">
      <alignment vertical="center"/>
    </xf>
    <xf numFmtId="0" fontId="0" fillId="5" borderId="1" xfId="0" applyFill="1" applyBorder="1">
      <alignment vertical="center"/>
    </xf>
    <xf numFmtId="176" fontId="0" fillId="0" borderId="1" xfId="0" applyNumberFormat="1" applyBorder="1">
      <alignment vertical="center"/>
    </xf>
    <xf numFmtId="0" fontId="0" fillId="0" borderId="0" xfId="0" applyBorder="1">
      <alignment vertical="center"/>
    </xf>
    <xf numFmtId="0" fontId="0" fillId="0" borderId="1" xfId="0" applyBorder="1" applyAlignment="1">
      <alignment horizontal="center" vertical="center"/>
    </xf>
    <xf numFmtId="0" fontId="0" fillId="0" borderId="11" xfId="0" applyBorder="1" applyAlignment="1">
      <alignment horizontal="center" vertical="center"/>
    </xf>
    <xf numFmtId="0" fontId="0" fillId="5" borderId="14" xfId="0" applyFill="1" applyBorder="1">
      <alignment vertical="center"/>
    </xf>
    <xf numFmtId="0" fontId="0" fillId="0" borderId="15" xfId="0" applyBorder="1">
      <alignment vertical="center"/>
    </xf>
    <xf numFmtId="178" fontId="0" fillId="0" borderId="1" xfId="0" applyNumberFormat="1" applyBorder="1">
      <alignment vertical="center"/>
    </xf>
    <xf numFmtId="177" fontId="0" fillId="0" borderId="1" xfId="1" applyNumberFormat="1" applyFont="1" applyBorder="1">
      <alignment vertical="center"/>
    </xf>
    <xf numFmtId="178" fontId="0" fillId="0" borderId="17" xfId="0" applyNumberFormat="1" applyBorder="1">
      <alignment vertical="center"/>
    </xf>
    <xf numFmtId="0" fontId="0" fillId="0" borderId="18" xfId="0" applyBorder="1">
      <alignment vertical="center"/>
    </xf>
    <xf numFmtId="177" fontId="0" fillId="0" borderId="20" xfId="1" applyNumberFormat="1" applyFont="1" applyBorder="1">
      <alignment vertical="center"/>
    </xf>
    <xf numFmtId="178" fontId="0" fillId="0" borderId="21" xfId="0" applyNumberFormat="1" applyBorder="1">
      <alignment vertical="center"/>
    </xf>
    <xf numFmtId="0" fontId="0" fillId="0" borderId="1" xfId="0" applyBorder="1" applyAlignment="1">
      <alignment horizontal="center" vertical="center" wrapText="1"/>
    </xf>
    <xf numFmtId="178" fontId="0" fillId="0" borderId="1" xfId="0" applyNumberFormat="1" applyBorder="1" applyAlignment="1">
      <alignment horizontal="center" vertical="center"/>
    </xf>
    <xf numFmtId="178" fontId="0" fillId="0" borderId="1" xfId="0" applyNumberFormat="1" applyBorder="1" applyAlignment="1">
      <alignment horizontal="center" vertical="center" wrapText="1"/>
    </xf>
    <xf numFmtId="0" fontId="0" fillId="8" borderId="1" xfId="0" applyFill="1" applyBorder="1">
      <alignment vertical="center"/>
    </xf>
    <xf numFmtId="178" fontId="0" fillId="8" borderId="1" xfId="0" applyNumberFormat="1" applyFill="1" applyBorder="1">
      <alignment vertical="center"/>
    </xf>
    <xf numFmtId="176" fontId="0" fillId="0" borderId="22" xfId="0" applyNumberFormat="1" applyBorder="1">
      <alignment vertical="center"/>
    </xf>
    <xf numFmtId="178" fontId="0" fillId="0" borderId="22" xfId="0" applyNumberFormat="1" applyBorder="1">
      <alignment vertical="center"/>
    </xf>
    <xf numFmtId="178" fontId="0" fillId="5" borderId="1" xfId="0" applyNumberFormat="1" applyFill="1" applyBorder="1">
      <alignment vertical="center"/>
    </xf>
    <xf numFmtId="177" fontId="0" fillId="5" borderId="1" xfId="1" applyNumberFormat="1" applyFont="1" applyFill="1" applyBorder="1">
      <alignment vertical="center"/>
    </xf>
    <xf numFmtId="178" fontId="0" fillId="0" borderId="0" xfId="0" applyNumberFormat="1">
      <alignment vertical="center"/>
    </xf>
    <xf numFmtId="176" fontId="0" fillId="8" borderId="1" xfId="0" applyNumberFormat="1" applyFill="1" applyBorder="1">
      <alignment vertical="center"/>
    </xf>
    <xf numFmtId="177" fontId="0" fillId="8" borderId="1" xfId="1" applyNumberFormat="1" applyFont="1" applyFill="1" applyBorder="1">
      <alignment vertical="center"/>
    </xf>
    <xf numFmtId="178" fontId="0" fillId="0" borderId="1" xfId="0" applyNumberFormat="1" applyFill="1" applyBorder="1">
      <alignment vertical="center"/>
    </xf>
    <xf numFmtId="0" fontId="9" fillId="0" borderId="23" xfId="3" applyBorder="1" applyAlignment="1">
      <alignment horizontal="center" vertical="center"/>
    </xf>
    <xf numFmtId="0" fontId="9" fillId="0" borderId="1" xfId="3" applyBorder="1">
      <alignment vertical="center"/>
    </xf>
    <xf numFmtId="0" fontId="9" fillId="0" borderId="1" xfId="3" applyBorder="1" applyAlignment="1">
      <alignment vertical="center" wrapText="1"/>
    </xf>
    <xf numFmtId="0" fontId="9" fillId="0" borderId="1" xfId="3" applyBorder="1" applyAlignment="1">
      <alignment vertical="center"/>
    </xf>
    <xf numFmtId="0" fontId="7" fillId="0" borderId="0" xfId="0" applyFont="1" applyFill="1" applyBorder="1">
      <alignment vertical="center"/>
    </xf>
    <xf numFmtId="0" fontId="10" fillId="0" borderId="0" xfId="0" applyFont="1" applyFill="1" applyBorder="1" applyAlignment="1">
      <alignment horizontal="center" vertical="center" shrinkToFit="1"/>
    </xf>
    <xf numFmtId="0" fontId="5" fillId="0" borderId="0" xfId="0" applyFont="1" applyFill="1" applyBorder="1">
      <alignment vertical="center"/>
    </xf>
    <xf numFmtId="0" fontId="11" fillId="0" borderId="0" xfId="0" applyFont="1" applyFill="1" applyBorder="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shrinkToFit="1"/>
    </xf>
    <xf numFmtId="0" fontId="13" fillId="0" borderId="0" xfId="0" applyFont="1" applyFill="1" applyBorder="1">
      <alignment vertical="center"/>
    </xf>
    <xf numFmtId="0" fontId="0" fillId="0" borderId="1" xfId="0" applyBorder="1" applyAlignment="1">
      <alignment horizontal="center" vertical="center"/>
    </xf>
    <xf numFmtId="176" fontId="0" fillId="0" borderId="1" xfId="0" applyNumberFormat="1" applyBorder="1" applyAlignment="1">
      <alignment horizontal="center" vertical="center"/>
    </xf>
    <xf numFmtId="178" fontId="0" fillId="5" borderId="24" xfId="0" applyNumberFormat="1" applyFill="1" applyBorder="1">
      <alignment vertical="center"/>
    </xf>
    <xf numFmtId="178" fontId="0" fillId="5" borderId="10" xfId="0" applyNumberFormat="1" applyFill="1" applyBorder="1">
      <alignment vertical="center"/>
    </xf>
    <xf numFmtId="177" fontId="0" fillId="5" borderId="10" xfId="1" applyNumberFormat="1" applyFont="1" applyFill="1" applyBorder="1">
      <alignment vertical="center"/>
    </xf>
    <xf numFmtId="178" fontId="0" fillId="5" borderId="25" xfId="0" applyNumberFormat="1" applyFont="1" applyFill="1" applyBorder="1">
      <alignment vertical="center"/>
    </xf>
    <xf numFmtId="178" fontId="0" fillId="0" borderId="27" xfId="0" applyNumberFormat="1" applyBorder="1" applyAlignment="1">
      <alignment horizontal="center" vertical="center"/>
    </xf>
    <xf numFmtId="178" fontId="0" fillId="0" borderId="28" xfId="0" applyNumberFormat="1" applyBorder="1" applyAlignment="1">
      <alignment horizontal="center" vertical="center" wrapText="1"/>
    </xf>
    <xf numFmtId="182" fontId="6" fillId="0" borderId="1" xfId="0" applyNumberFormat="1" applyFont="1" applyFill="1" applyBorder="1" applyAlignment="1">
      <alignment horizontal="center" vertical="center"/>
    </xf>
    <xf numFmtId="176" fontId="0" fillId="0" borderId="0" xfId="0" applyNumberFormat="1">
      <alignment vertical="center"/>
    </xf>
    <xf numFmtId="0" fontId="0" fillId="2" borderId="0" xfId="0" applyFill="1">
      <alignment vertical="center"/>
    </xf>
    <xf numFmtId="0" fontId="0" fillId="11" borderId="0" xfId="0" applyFill="1">
      <alignment vertical="center"/>
    </xf>
    <xf numFmtId="0" fontId="0" fillId="6" borderId="0" xfId="0" applyFill="1">
      <alignment vertical="center"/>
    </xf>
    <xf numFmtId="0" fontId="9" fillId="0" borderId="1" xfId="3" applyBorder="1" applyAlignment="1">
      <alignment horizontal="center" vertical="center"/>
    </xf>
    <xf numFmtId="177" fontId="5" fillId="0" borderId="1" xfId="1" applyNumberFormat="1" applyFont="1" applyFill="1" applyBorder="1" applyAlignment="1">
      <alignment horizontal="center" vertical="center"/>
    </xf>
    <xf numFmtId="180" fontId="5" fillId="0" borderId="1" xfId="1" applyNumberFormat="1" applyFont="1" applyFill="1" applyBorder="1" applyAlignment="1">
      <alignment horizontal="center" vertical="center"/>
    </xf>
    <xf numFmtId="185" fontId="6" fillId="0" borderId="1" xfId="0" applyNumberFormat="1" applyFont="1" applyBorder="1" applyAlignment="1">
      <alignment horizontal="center" vertical="center" shrinkToFit="1"/>
    </xf>
    <xf numFmtId="183" fontId="0" fillId="0" borderId="16" xfId="0" applyNumberFormat="1" applyBorder="1">
      <alignment vertical="center"/>
    </xf>
    <xf numFmtId="183" fontId="0" fillId="0" borderId="1" xfId="0" applyNumberFormat="1" applyBorder="1">
      <alignment vertical="center"/>
    </xf>
    <xf numFmtId="183" fontId="0" fillId="0" borderId="19" xfId="0" applyNumberFormat="1" applyBorder="1">
      <alignment vertical="center"/>
    </xf>
    <xf numFmtId="183" fontId="0" fillId="0" borderId="20" xfId="0" applyNumberFormat="1" applyBorder="1">
      <alignment vertical="center"/>
    </xf>
    <xf numFmtId="0" fontId="0" fillId="3" borderId="0" xfId="0" applyFill="1">
      <alignment vertical="center"/>
    </xf>
    <xf numFmtId="0" fontId="0" fillId="0" borderId="0" xfId="0" applyProtection="1">
      <alignment vertical="center"/>
    </xf>
    <xf numFmtId="0" fontId="9" fillId="0" borderId="23" xfId="3" applyBorder="1" applyAlignment="1" applyProtection="1">
      <alignment horizontal="center" vertical="center"/>
    </xf>
    <xf numFmtId="0" fontId="0" fillId="0" borderId="0" xfId="0" applyAlignment="1" applyProtection="1">
      <alignment horizontal="center" vertical="center"/>
    </xf>
    <xf numFmtId="0" fontId="5" fillId="0" borderId="0" xfId="0" applyFont="1" applyAlignment="1" applyProtection="1">
      <alignment vertical="center" shrinkToFit="1"/>
    </xf>
    <xf numFmtId="0" fontId="5" fillId="0" borderId="0" xfId="0" applyFont="1" applyProtection="1">
      <alignment vertical="center"/>
    </xf>
    <xf numFmtId="0" fontId="5" fillId="9" borderId="0" xfId="0" applyFont="1" applyFill="1" applyProtection="1">
      <alignment vertical="center"/>
    </xf>
    <xf numFmtId="0" fontId="6" fillId="0" borderId="0" xfId="0" applyFont="1" applyAlignment="1" applyProtection="1">
      <alignment vertical="center" shrinkToFit="1"/>
    </xf>
    <xf numFmtId="0" fontId="0" fillId="0" borderId="1" xfId="0" applyBorder="1" applyProtection="1">
      <alignment vertical="center"/>
    </xf>
    <xf numFmtId="0" fontId="0" fillId="0" borderId="1" xfId="0" applyBorder="1" applyAlignment="1" applyProtection="1">
      <alignment horizontal="center" vertical="center"/>
    </xf>
    <xf numFmtId="0" fontId="6" fillId="0" borderId="0" xfId="0" applyFont="1" applyAlignment="1" applyProtection="1">
      <alignment horizontal="center" vertical="center" shrinkToFit="1"/>
    </xf>
    <xf numFmtId="0" fontId="6" fillId="0" borderId="0" xfId="0" applyFont="1" applyAlignment="1" applyProtection="1">
      <alignment horizontal="center" vertical="center"/>
    </xf>
    <xf numFmtId="0" fontId="6" fillId="0" borderId="1" xfId="0" applyFont="1" applyBorder="1" applyAlignment="1" applyProtection="1">
      <alignment horizontal="center" vertical="center" textRotation="180"/>
    </xf>
    <xf numFmtId="0" fontId="6" fillId="10" borderId="0" xfId="0" applyFont="1" applyFill="1" applyAlignment="1" applyProtection="1">
      <alignment horizontal="center" vertical="center"/>
    </xf>
    <xf numFmtId="0" fontId="6" fillId="13" borderId="0" xfId="0" applyFont="1" applyFill="1" applyAlignment="1" applyProtection="1">
      <alignment horizontal="center" vertical="center" shrinkToFit="1"/>
    </xf>
    <xf numFmtId="0" fontId="6" fillId="0" borderId="20" xfId="0" applyFont="1" applyBorder="1" applyAlignment="1" applyProtection="1">
      <alignment horizontal="center" vertical="center"/>
    </xf>
    <xf numFmtId="0" fontId="6" fillId="14" borderId="0" xfId="0" applyFont="1" applyFill="1" applyAlignment="1" applyProtection="1">
      <alignment horizontal="center" vertical="center"/>
    </xf>
    <xf numFmtId="0" fontId="0" fillId="6" borderId="2" xfId="0" applyFill="1" applyBorder="1" applyProtection="1">
      <alignment vertical="center"/>
    </xf>
    <xf numFmtId="0" fontId="0" fillId="6" borderId="3" xfId="0" applyFill="1" applyBorder="1" applyProtection="1">
      <alignment vertical="center"/>
    </xf>
    <xf numFmtId="0" fontId="0" fillId="6" borderId="3" xfId="0" applyFill="1" applyBorder="1" applyAlignment="1" applyProtection="1">
      <alignment horizontal="center" vertical="center"/>
    </xf>
    <xf numFmtId="0" fontId="0" fillId="6" borderId="4" xfId="0" applyFill="1" applyBorder="1" applyProtection="1">
      <alignment vertical="center"/>
    </xf>
    <xf numFmtId="0" fontId="0" fillId="6" borderId="5" xfId="0" applyFill="1" applyBorder="1" applyProtection="1">
      <alignment vertical="center"/>
    </xf>
    <xf numFmtId="0" fontId="0" fillId="6" borderId="0" xfId="0" applyFill="1" applyBorder="1" applyProtection="1">
      <alignment vertical="center"/>
    </xf>
    <xf numFmtId="0" fontId="0" fillId="6" borderId="0" xfId="0" applyFill="1" applyBorder="1" applyAlignment="1" applyProtection="1">
      <alignment horizontal="center" vertical="center"/>
    </xf>
    <xf numFmtId="0" fontId="0" fillId="6" borderId="6" xfId="0" applyFill="1" applyBorder="1" applyProtection="1">
      <alignment vertical="center"/>
    </xf>
    <xf numFmtId="0" fontId="0" fillId="5" borderId="1" xfId="0" applyFill="1" applyBorder="1" applyProtection="1">
      <alignment vertical="center"/>
    </xf>
    <xf numFmtId="0" fontId="0" fillId="0" borderId="1" xfId="0" applyFill="1" applyBorder="1" applyAlignment="1" applyProtection="1">
      <alignment horizontal="center" vertical="center"/>
    </xf>
    <xf numFmtId="0" fontId="6" fillId="0" borderId="16" xfId="0" applyFont="1" applyBorder="1" applyAlignment="1" applyProtection="1">
      <alignment horizontal="center" vertical="center" shrinkToFit="1"/>
    </xf>
    <xf numFmtId="9" fontId="6" fillId="0" borderId="22" xfId="0" applyNumberFormat="1" applyFont="1" applyBorder="1" applyAlignment="1" applyProtection="1">
      <alignment horizontal="center" vertical="center" shrinkToFit="1"/>
    </xf>
    <xf numFmtId="0" fontId="6" fillId="0" borderId="1" xfId="0" applyFont="1" applyBorder="1" applyAlignment="1" applyProtection="1">
      <alignment horizontal="center" vertical="center"/>
    </xf>
    <xf numFmtId="0" fontId="6" fillId="0" borderId="16" xfId="0" applyFont="1" applyBorder="1" applyAlignment="1" applyProtection="1">
      <alignment horizontal="center" vertical="center"/>
    </xf>
    <xf numFmtId="0" fontId="6" fillId="9" borderId="10" xfId="0" applyFont="1" applyFill="1" applyBorder="1" applyAlignment="1" applyProtection="1">
      <alignment horizontal="center" vertical="center" shrinkToFit="1"/>
    </xf>
    <xf numFmtId="0" fontId="6" fillId="9" borderId="25" xfId="0" applyFont="1" applyFill="1" applyBorder="1" applyAlignment="1" applyProtection="1">
      <alignment horizontal="center" vertical="center" shrinkToFit="1"/>
    </xf>
    <xf numFmtId="0" fontId="6" fillId="10" borderId="10" xfId="0" applyFont="1" applyFill="1" applyBorder="1" applyAlignment="1" applyProtection="1">
      <alignment horizontal="center" vertical="center" shrinkToFit="1"/>
    </xf>
    <xf numFmtId="0" fontId="6" fillId="10" borderId="25" xfId="0" applyFont="1" applyFill="1" applyBorder="1" applyAlignment="1" applyProtection="1">
      <alignment horizontal="center" vertical="center" shrinkToFit="1"/>
    </xf>
    <xf numFmtId="176" fontId="0" fillId="0" borderId="1" xfId="0" applyNumberFormat="1" applyFill="1" applyBorder="1" applyAlignment="1" applyProtection="1">
      <alignment horizontal="center" vertical="center"/>
    </xf>
    <xf numFmtId="184" fontId="6" fillId="0" borderId="16" xfId="0" applyNumberFormat="1" applyFont="1" applyBorder="1" applyAlignment="1" applyProtection="1">
      <alignment horizontal="center" vertical="center" shrinkToFit="1"/>
    </xf>
    <xf numFmtId="184" fontId="6" fillId="0" borderId="22" xfId="0" applyNumberFormat="1" applyFont="1" applyBorder="1" applyAlignment="1" applyProtection="1">
      <alignment horizontal="center" vertical="center" shrinkToFit="1"/>
    </xf>
    <xf numFmtId="0" fontId="6" fillId="0" borderId="38" xfId="0" applyFont="1" applyBorder="1" applyAlignment="1" applyProtection="1">
      <alignment horizontal="center" vertical="center"/>
    </xf>
    <xf numFmtId="0" fontId="6" fillId="0" borderId="12" xfId="0" applyFont="1" applyBorder="1" applyAlignment="1" applyProtection="1">
      <alignment horizontal="center" vertical="center" shrinkToFit="1"/>
    </xf>
    <xf numFmtId="176" fontId="6" fillId="0" borderId="16" xfId="0" applyNumberFormat="1" applyFont="1" applyBorder="1" applyAlignment="1" applyProtection="1">
      <alignment horizontal="center" vertical="center"/>
    </xf>
    <xf numFmtId="181" fontId="6" fillId="0" borderId="1" xfId="0" applyNumberFormat="1" applyFont="1" applyBorder="1" applyAlignment="1" applyProtection="1">
      <alignment horizontal="center" vertical="center" shrinkToFit="1"/>
    </xf>
    <xf numFmtId="0" fontId="6" fillId="0" borderId="38" xfId="0" applyFont="1" applyBorder="1" applyAlignment="1" applyProtection="1">
      <alignment horizontal="center" vertical="center" shrinkToFit="1"/>
    </xf>
    <xf numFmtId="176" fontId="6" fillId="0" borderId="1" xfId="0" applyNumberFormat="1" applyFont="1" applyBorder="1" applyAlignment="1" applyProtection="1">
      <alignment horizontal="center" vertical="center"/>
    </xf>
    <xf numFmtId="0" fontId="7" fillId="16" borderId="40" xfId="0" applyFont="1" applyFill="1" applyBorder="1" applyAlignment="1" applyProtection="1">
      <alignment horizontal="center" vertical="center"/>
    </xf>
    <xf numFmtId="176" fontId="0" fillId="0" borderId="1" xfId="1" applyNumberFormat="1" applyFont="1" applyFill="1" applyBorder="1" applyAlignment="1" applyProtection="1">
      <alignment horizontal="center" vertical="center"/>
    </xf>
    <xf numFmtId="0" fontId="7" fillId="0" borderId="40" xfId="0" applyFont="1" applyBorder="1" applyAlignment="1" applyProtection="1">
      <alignment horizontal="center" vertical="center"/>
    </xf>
    <xf numFmtId="177" fontId="0" fillId="0" borderId="1" xfId="1" applyNumberFormat="1" applyFont="1" applyFill="1" applyBorder="1" applyAlignment="1" applyProtection="1">
      <alignment horizontal="center" vertical="center"/>
    </xf>
    <xf numFmtId="177" fontId="6" fillId="0" borderId="19" xfId="1" applyNumberFormat="1" applyFont="1" applyBorder="1" applyAlignment="1" applyProtection="1">
      <alignment horizontal="center" vertical="center" shrinkToFit="1"/>
    </xf>
    <xf numFmtId="177" fontId="6" fillId="0" borderId="41" xfId="1" applyNumberFormat="1" applyFont="1" applyBorder="1" applyAlignment="1" applyProtection="1">
      <alignment horizontal="center" vertical="center" shrinkToFit="1"/>
    </xf>
    <xf numFmtId="0" fontId="6" fillId="0" borderId="42"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43" xfId="0" applyFont="1" applyBorder="1" applyAlignment="1" applyProtection="1">
      <alignment horizontal="center" vertical="center" shrinkToFit="1"/>
    </xf>
    <xf numFmtId="176" fontId="6" fillId="0" borderId="19" xfId="0" applyNumberFormat="1" applyFont="1" applyBorder="1" applyAlignment="1" applyProtection="1">
      <alignment horizontal="center" vertical="center"/>
    </xf>
    <xf numFmtId="181" fontId="6" fillId="0" borderId="20" xfId="0" applyNumberFormat="1" applyFont="1" applyBorder="1" applyAlignment="1" applyProtection="1">
      <alignment horizontal="center" vertical="center" shrinkToFit="1"/>
    </xf>
    <xf numFmtId="0" fontId="6" fillId="0" borderId="42" xfId="0" applyFont="1" applyBorder="1" applyAlignment="1" applyProtection="1">
      <alignment horizontal="center" vertical="center" shrinkToFit="1"/>
    </xf>
    <xf numFmtId="176" fontId="6" fillId="0" borderId="20" xfId="0" applyNumberFormat="1" applyFont="1" applyBorder="1" applyAlignment="1" applyProtection="1">
      <alignment horizontal="center" vertical="center"/>
    </xf>
    <xf numFmtId="0" fontId="7" fillId="0" borderId="44" xfId="0" applyFont="1" applyBorder="1" applyAlignment="1" applyProtection="1">
      <alignment horizontal="center" vertical="center"/>
    </xf>
    <xf numFmtId="9" fontId="0" fillId="6" borderId="0" xfId="1" applyFont="1" applyFill="1" applyBorder="1" applyAlignment="1" applyProtection="1">
      <alignment horizontal="center" vertical="center"/>
    </xf>
    <xf numFmtId="9" fontId="0" fillId="6" borderId="0" xfId="1" applyFont="1" applyFill="1" applyBorder="1" applyProtection="1">
      <alignment vertical="center"/>
    </xf>
    <xf numFmtId="0" fontId="0" fillId="3" borderId="1" xfId="0" applyFill="1" applyBorder="1" applyProtection="1">
      <alignment vertical="center"/>
    </xf>
    <xf numFmtId="176" fontId="0" fillId="0" borderId="1" xfId="0" applyNumberFormat="1" applyBorder="1" applyAlignment="1" applyProtection="1">
      <alignment horizontal="center" vertical="center"/>
    </xf>
    <xf numFmtId="0" fontId="12" fillId="0" borderId="1" xfId="0" applyFont="1" applyFill="1" applyBorder="1" applyProtection="1">
      <alignment vertical="center"/>
    </xf>
    <xf numFmtId="181" fontId="0" fillId="0" borderId="1" xfId="0" applyNumberFormat="1" applyFill="1" applyBorder="1" applyAlignment="1" applyProtection="1">
      <alignment horizontal="center" vertical="center"/>
    </xf>
    <xf numFmtId="0" fontId="0" fillId="0" borderId="1" xfId="0" applyFill="1" applyBorder="1" applyProtection="1">
      <alignment vertical="center"/>
    </xf>
    <xf numFmtId="178" fontId="0" fillId="0" borderId="1" xfId="0" applyNumberFormat="1" applyBorder="1" applyAlignment="1" applyProtection="1">
      <alignment horizontal="center" vertical="center"/>
    </xf>
    <xf numFmtId="181" fontId="0" fillId="0" borderId="1" xfId="0" applyNumberFormat="1" applyBorder="1" applyAlignment="1" applyProtection="1">
      <alignment horizontal="center" vertical="center"/>
    </xf>
    <xf numFmtId="181" fontId="0" fillId="0" borderId="1" xfId="1" applyNumberFormat="1" applyFont="1" applyFill="1" applyBorder="1" applyAlignment="1" applyProtection="1">
      <alignment horizontal="center" vertical="center"/>
    </xf>
    <xf numFmtId="183" fontId="0" fillId="0" borderId="1" xfId="0" applyNumberFormat="1" applyBorder="1" applyAlignment="1" applyProtection="1">
      <alignment horizontal="center" vertical="center"/>
    </xf>
    <xf numFmtId="0" fontId="0" fillId="6" borderId="7" xfId="0" applyFill="1" applyBorder="1" applyProtection="1">
      <alignment vertical="center"/>
    </xf>
    <xf numFmtId="0" fontId="0" fillId="6" borderId="8" xfId="0" applyFill="1" applyBorder="1" applyProtection="1">
      <alignment vertical="center"/>
    </xf>
    <xf numFmtId="0" fontId="0" fillId="6" borderId="8" xfId="0" applyFill="1" applyBorder="1" applyAlignment="1" applyProtection="1">
      <alignment horizontal="center" vertical="center"/>
    </xf>
    <xf numFmtId="0" fontId="0" fillId="6" borderId="9" xfId="0" applyFill="1" applyBorder="1" applyProtection="1">
      <alignment vertical="center"/>
    </xf>
    <xf numFmtId="0" fontId="0" fillId="0" borderId="0" xfId="0" applyAlignment="1" applyProtection="1">
      <alignment vertical="center" wrapText="1"/>
    </xf>
    <xf numFmtId="0" fontId="0" fillId="0" borderId="12" xfId="0" applyFill="1" applyBorder="1" applyAlignment="1" applyProtection="1">
      <alignment vertical="center" wrapText="1"/>
    </xf>
    <xf numFmtId="0" fontId="0" fillId="0" borderId="1" xfId="0" applyBorder="1" applyAlignment="1" applyProtection="1">
      <alignment vertical="center" wrapText="1"/>
    </xf>
    <xf numFmtId="0" fontId="0" fillId="0" borderId="1" xfId="0" applyFill="1" applyBorder="1" applyAlignment="1" applyProtection="1">
      <alignment vertical="center" wrapText="1"/>
    </xf>
    <xf numFmtId="9" fontId="0" fillId="6" borderId="8" xfId="1" applyFont="1" applyFill="1" applyBorder="1" applyProtection="1">
      <alignment vertical="center"/>
    </xf>
    <xf numFmtId="0" fontId="6" fillId="0" borderId="0" xfId="0" applyFont="1" applyProtection="1">
      <alignment vertical="center"/>
    </xf>
    <xf numFmtId="0" fontId="0" fillId="0" borderId="0" xfId="0" applyBorder="1" applyProtection="1">
      <alignment vertical="center"/>
    </xf>
    <xf numFmtId="0" fontId="0" fillId="4" borderId="2" xfId="0" applyFill="1" applyBorder="1" applyProtection="1">
      <alignment vertical="center"/>
    </xf>
    <xf numFmtId="0" fontId="0" fillId="4" borderId="3" xfId="0" applyFill="1" applyBorder="1" applyProtection="1">
      <alignment vertical="center"/>
    </xf>
    <xf numFmtId="0" fontId="0" fillId="4" borderId="3" xfId="0" applyFill="1" applyBorder="1" applyAlignment="1" applyProtection="1">
      <alignment horizontal="center" vertical="center"/>
    </xf>
    <xf numFmtId="0" fontId="0" fillId="4" borderId="4" xfId="0" applyFill="1" applyBorder="1" applyProtection="1">
      <alignment vertical="center"/>
    </xf>
    <xf numFmtId="0" fontId="0" fillId="4" borderId="5" xfId="0" applyFill="1" applyBorder="1" applyProtection="1">
      <alignment vertical="center"/>
    </xf>
    <xf numFmtId="0" fontId="0" fillId="4" borderId="0" xfId="0" applyFill="1" applyBorder="1" applyProtection="1">
      <alignment vertical="center"/>
    </xf>
    <xf numFmtId="0" fontId="0" fillId="4" borderId="0" xfId="0" applyFill="1" applyBorder="1" applyAlignment="1" applyProtection="1">
      <alignment horizontal="center" vertical="center"/>
    </xf>
    <xf numFmtId="0" fontId="0" fillId="4" borderId="6" xfId="0" applyFill="1" applyBorder="1" applyProtection="1">
      <alignment vertical="center"/>
    </xf>
    <xf numFmtId="0" fontId="0" fillId="4" borderId="7" xfId="0" applyFill="1" applyBorder="1" applyProtection="1">
      <alignment vertical="center"/>
    </xf>
    <xf numFmtId="0" fontId="0" fillId="4" borderId="8" xfId="0" applyFill="1" applyBorder="1" applyProtection="1">
      <alignment vertical="center"/>
    </xf>
    <xf numFmtId="0" fontId="0" fillId="4" borderId="8" xfId="0" applyFill="1" applyBorder="1" applyAlignment="1" applyProtection="1">
      <alignment horizontal="center" vertical="center"/>
    </xf>
    <xf numFmtId="0" fontId="0" fillId="4" borderId="9" xfId="0" applyFill="1" applyBorder="1" applyProtection="1">
      <alignment vertical="center"/>
    </xf>
    <xf numFmtId="0" fontId="0" fillId="0" borderId="0" xfId="0" applyFill="1" applyProtection="1">
      <alignment vertical="center"/>
    </xf>
    <xf numFmtId="0" fontId="0" fillId="7" borderId="2" xfId="0" applyFill="1" applyBorder="1" applyProtection="1">
      <alignment vertical="center"/>
    </xf>
    <xf numFmtId="0" fontId="0" fillId="7" borderId="3" xfId="0" applyFill="1" applyBorder="1" applyProtection="1">
      <alignment vertical="center"/>
    </xf>
    <xf numFmtId="0" fontId="0" fillId="7" borderId="3" xfId="0" applyFill="1" applyBorder="1" applyAlignment="1" applyProtection="1">
      <alignment horizontal="center" vertical="center"/>
    </xf>
    <xf numFmtId="0" fontId="0" fillId="7" borderId="4" xfId="0" applyFill="1" applyBorder="1" applyProtection="1">
      <alignment vertical="center"/>
    </xf>
    <xf numFmtId="0" fontId="0" fillId="7" borderId="5" xfId="0" applyFill="1" applyBorder="1" applyProtection="1">
      <alignment vertical="center"/>
    </xf>
    <xf numFmtId="0" fontId="0" fillId="7" borderId="0" xfId="0" applyFill="1" applyBorder="1" applyProtection="1">
      <alignment vertical="center"/>
    </xf>
    <xf numFmtId="0" fontId="0" fillId="7" borderId="0" xfId="0" applyFill="1" applyBorder="1" applyAlignment="1" applyProtection="1">
      <alignment horizontal="center" vertical="center"/>
    </xf>
    <xf numFmtId="0" fontId="0" fillId="7" borderId="6" xfId="0" applyFill="1" applyBorder="1" applyProtection="1">
      <alignment vertical="center"/>
    </xf>
    <xf numFmtId="0" fontId="0" fillId="7" borderId="7" xfId="0" applyFill="1" applyBorder="1" applyProtection="1">
      <alignment vertical="center"/>
    </xf>
    <xf numFmtId="0" fontId="0" fillId="7" borderId="8" xfId="0" applyFill="1" applyBorder="1" applyProtection="1">
      <alignment vertical="center"/>
    </xf>
    <xf numFmtId="0" fontId="0" fillId="7" borderId="8" xfId="0" applyFill="1" applyBorder="1" applyAlignment="1" applyProtection="1">
      <alignment horizontal="center" vertical="center"/>
    </xf>
    <xf numFmtId="0" fontId="0" fillId="7" borderId="9" xfId="0" applyFill="1" applyBorder="1" applyProtection="1">
      <alignment vertical="center"/>
    </xf>
    <xf numFmtId="178" fontId="0" fillId="0" borderId="27" xfId="0" applyNumberFormat="1" applyBorder="1">
      <alignment vertical="center"/>
    </xf>
    <xf numFmtId="178" fontId="0" fillId="0" borderId="28" xfId="0" applyNumberFormat="1" applyBorder="1">
      <alignment vertical="center"/>
    </xf>
    <xf numFmtId="0" fontId="0" fillId="0" borderId="26" xfId="0" applyBorder="1">
      <alignment vertical="center"/>
    </xf>
    <xf numFmtId="186" fontId="7" fillId="0" borderId="1" xfId="0" applyNumberFormat="1" applyFont="1" applyBorder="1" applyAlignment="1">
      <alignment horizontal="center" vertical="center"/>
    </xf>
    <xf numFmtId="186" fontId="6" fillId="0" borderId="1" xfId="0" applyNumberFormat="1" applyFont="1" applyBorder="1" applyAlignment="1">
      <alignment horizontal="center" vertical="center"/>
    </xf>
    <xf numFmtId="0" fontId="0" fillId="0" borderId="12" xfId="0" applyBorder="1">
      <alignment vertical="center"/>
    </xf>
    <xf numFmtId="0" fontId="0" fillId="0" borderId="1" xfId="0" applyBorder="1" applyAlignment="1">
      <alignment horizontal="center" vertical="center" shrinkToFit="1"/>
    </xf>
    <xf numFmtId="0" fontId="9" fillId="0" borderId="0" xfId="3"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wrapText="1"/>
    </xf>
    <xf numFmtId="176" fontId="0" fillId="5" borderId="1" xfId="0" applyNumberFormat="1" applyFill="1" applyBorder="1">
      <alignment vertical="center"/>
    </xf>
    <xf numFmtId="0" fontId="0" fillId="0" borderId="12" xfId="0" applyBorder="1" applyAlignment="1">
      <alignment horizontal="center" vertical="center"/>
    </xf>
    <xf numFmtId="0" fontId="0" fillId="8" borderId="12" xfId="0" applyFill="1" applyBorder="1">
      <alignment vertical="center"/>
    </xf>
    <xf numFmtId="0" fontId="0" fillId="5" borderId="12" xfId="0" applyFill="1" applyBorder="1">
      <alignment vertical="center"/>
    </xf>
    <xf numFmtId="0" fontId="0" fillId="0" borderId="12" xfId="0" applyBorder="1" applyAlignment="1">
      <alignment horizontal="center" vertical="center" shrinkToFit="1"/>
    </xf>
    <xf numFmtId="176" fontId="0" fillId="16" borderId="1" xfId="0" applyNumberFormat="1" applyFill="1" applyBorder="1" applyAlignment="1">
      <alignment horizontal="center" vertical="center"/>
    </xf>
    <xf numFmtId="176" fontId="0" fillId="0" borderId="12" xfId="0" applyNumberFormat="1" applyBorder="1" applyAlignment="1">
      <alignment horizontal="center" vertical="center"/>
    </xf>
    <xf numFmtId="0" fontId="0" fillId="0" borderId="57" xfId="0" applyBorder="1" applyAlignment="1">
      <alignment horizontal="center" vertical="center" shrinkToFit="1"/>
    </xf>
    <xf numFmtId="176" fontId="0" fillId="0" borderId="57" xfId="0" applyNumberFormat="1" applyBorder="1" applyAlignment="1">
      <alignment horizontal="center" vertical="center"/>
    </xf>
    <xf numFmtId="0" fontId="0" fillId="0" borderId="12" xfId="0" applyBorder="1" applyAlignment="1">
      <alignment vertical="center"/>
    </xf>
    <xf numFmtId="176" fontId="0" fillId="0" borderId="1" xfId="0" applyNumberFormat="1" applyBorder="1" applyAlignment="1">
      <alignment vertical="center"/>
    </xf>
    <xf numFmtId="176" fontId="0" fillId="0" borderId="12" xfId="0" applyNumberFormat="1" applyBorder="1" applyAlignment="1">
      <alignment vertical="center"/>
    </xf>
    <xf numFmtId="176" fontId="0" fillId="0" borderId="57" xfId="0" applyNumberFormat="1" applyBorder="1" applyAlignment="1">
      <alignment vertical="center"/>
    </xf>
    <xf numFmtId="176" fontId="0" fillId="16" borderId="1" xfId="0" applyNumberFormat="1" applyFill="1" applyBorder="1" applyAlignment="1">
      <alignment vertical="center"/>
    </xf>
    <xf numFmtId="0" fontId="0" fillId="0" borderId="0" xfId="0" applyAlignment="1">
      <alignment vertical="center"/>
    </xf>
    <xf numFmtId="0" fontId="0" fillId="0" borderId="16" xfId="0" applyBorder="1" applyAlignment="1">
      <alignment horizontal="center" vertical="center" shrinkToFit="1"/>
    </xf>
    <xf numFmtId="0" fontId="0" fillId="0" borderId="38" xfId="0" applyBorder="1" applyAlignment="1">
      <alignment horizontal="center" vertical="center" shrinkToFit="1"/>
    </xf>
    <xf numFmtId="176" fontId="0" fillId="0" borderId="16" xfId="0" applyNumberFormat="1" applyBorder="1" applyAlignment="1">
      <alignment vertical="center"/>
    </xf>
    <xf numFmtId="176" fontId="0" fillId="0" borderId="38" xfId="0" applyNumberFormat="1" applyBorder="1" applyAlignment="1">
      <alignment vertical="center"/>
    </xf>
    <xf numFmtId="176" fontId="0" fillId="0" borderId="16" xfId="0" applyNumberFormat="1" applyBorder="1" applyAlignment="1">
      <alignment horizontal="center" vertical="center"/>
    </xf>
    <xf numFmtId="176" fontId="0" fillId="0" borderId="38" xfId="0" applyNumberFormat="1" applyBorder="1" applyAlignment="1">
      <alignment horizontal="center" vertical="center"/>
    </xf>
    <xf numFmtId="176" fontId="0" fillId="16" borderId="16" xfId="0" applyNumberFormat="1" applyFill="1" applyBorder="1" applyAlignment="1">
      <alignment vertical="center"/>
    </xf>
    <xf numFmtId="176" fontId="0" fillId="16" borderId="12" xfId="0" applyNumberFormat="1" applyFill="1" applyBorder="1" applyAlignment="1">
      <alignment vertical="center"/>
    </xf>
    <xf numFmtId="176" fontId="0" fillId="16" borderId="57" xfId="0" applyNumberFormat="1" applyFill="1" applyBorder="1" applyAlignment="1">
      <alignment vertical="center"/>
    </xf>
    <xf numFmtId="176" fontId="0" fillId="16" borderId="38" xfId="0" applyNumberFormat="1" applyFill="1" applyBorder="1" applyAlignment="1">
      <alignment vertical="center"/>
    </xf>
    <xf numFmtId="176" fontId="0" fillId="16" borderId="16" xfId="0" applyNumberFormat="1" applyFill="1" applyBorder="1" applyAlignment="1">
      <alignment horizontal="center" vertical="center"/>
    </xf>
    <xf numFmtId="176" fontId="0" fillId="16" borderId="12" xfId="0" applyNumberFormat="1" applyFill="1" applyBorder="1" applyAlignment="1">
      <alignment horizontal="center" vertical="center"/>
    </xf>
    <xf numFmtId="176" fontId="0" fillId="16" borderId="57" xfId="0" applyNumberFormat="1" applyFill="1" applyBorder="1" applyAlignment="1">
      <alignment horizontal="center" vertical="center"/>
    </xf>
    <xf numFmtId="176" fontId="0" fillId="16" borderId="38" xfId="0" applyNumberFormat="1" applyFill="1" applyBorder="1" applyAlignment="1">
      <alignment horizontal="center" vertical="center"/>
    </xf>
    <xf numFmtId="0" fontId="0" fillId="0" borderId="11" xfId="0" applyBorder="1" applyAlignment="1">
      <alignment horizontal="left" vertical="center" wrapText="1"/>
    </xf>
    <xf numFmtId="0" fontId="0" fillId="0" borderId="45" xfId="0" applyBorder="1" applyAlignment="1">
      <alignment horizontal="left" vertical="center" wrapText="1"/>
    </xf>
    <xf numFmtId="0" fontId="0" fillId="0" borderId="46" xfId="0" applyBorder="1" applyAlignment="1">
      <alignment horizontal="left" vertical="center" wrapText="1"/>
    </xf>
    <xf numFmtId="0" fontId="0" fillId="0" borderId="50" xfId="0" applyBorder="1" applyAlignment="1">
      <alignment horizontal="left" vertical="center" wrapText="1"/>
    </xf>
    <xf numFmtId="0" fontId="0" fillId="0" borderId="51" xfId="0" applyBorder="1" applyAlignment="1">
      <alignment horizontal="left" vertical="center" wrapText="1"/>
    </xf>
    <xf numFmtId="0" fontId="0" fillId="0" borderId="52" xfId="0" applyBorder="1" applyAlignment="1">
      <alignment horizontal="left" vertical="center" wrapText="1"/>
    </xf>
    <xf numFmtId="0" fontId="6" fillId="0" borderId="13"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10" xfId="0" applyFill="1" applyBorder="1" applyAlignment="1">
      <alignment horizontal="center" vertical="center" wrapText="1"/>
    </xf>
    <xf numFmtId="179" fontId="17" fillId="0" borderId="13" xfId="0" applyNumberFormat="1" applyFont="1" applyFill="1" applyBorder="1" applyAlignment="1">
      <alignment horizontal="center" vertical="center" wrapText="1"/>
    </xf>
    <xf numFmtId="179" fontId="17" fillId="0" borderId="10" xfId="0" applyNumberFormat="1" applyFont="1" applyFill="1" applyBorder="1" applyAlignment="1">
      <alignment horizontal="center" vertical="center" wrapText="1"/>
    </xf>
    <xf numFmtId="0" fontId="5" fillId="0" borderId="11" xfId="0" applyFont="1" applyBorder="1" applyAlignment="1" applyProtection="1">
      <alignment horizontal="center" vertical="center" wrapText="1"/>
    </xf>
    <xf numFmtId="0" fontId="5" fillId="0" borderId="45" xfId="0" applyFont="1" applyBorder="1" applyAlignment="1" applyProtection="1">
      <alignment horizontal="center" vertical="center" wrapText="1"/>
    </xf>
    <xf numFmtId="0" fontId="5" fillId="0" borderId="46"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47" xfId="0" applyFont="1" applyBorder="1" applyAlignment="1" applyProtection="1">
      <alignment horizontal="center" vertical="center" wrapText="1"/>
    </xf>
    <xf numFmtId="0" fontId="5" fillId="0" borderId="4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49" xfId="0" applyFont="1" applyBorder="1" applyAlignment="1" applyProtection="1">
      <alignment horizontal="center" vertical="center" wrapText="1"/>
    </xf>
    <xf numFmtId="0" fontId="6" fillId="12" borderId="35" xfId="0" applyFont="1" applyFill="1" applyBorder="1" applyAlignment="1" applyProtection="1">
      <alignment horizontal="center" vertical="center" shrinkToFit="1"/>
    </xf>
    <xf numFmtId="0" fontId="6" fillId="12" borderId="36" xfId="0" applyFont="1" applyFill="1" applyBorder="1" applyAlignment="1" applyProtection="1">
      <alignment horizontal="center" vertical="center" shrinkToFit="1"/>
    </xf>
    <xf numFmtId="0" fontId="14" fillId="15" borderId="36" xfId="0" applyFont="1" applyFill="1" applyBorder="1" applyAlignment="1" applyProtection="1">
      <alignment horizontal="center" vertical="center"/>
    </xf>
    <xf numFmtId="0" fontId="15" fillId="15" borderId="40" xfId="0" applyFont="1" applyFill="1" applyBorder="1" applyAlignment="1" applyProtection="1">
      <alignment horizontal="center" vertical="center"/>
    </xf>
    <xf numFmtId="0" fontId="6" fillId="10" borderId="37" xfId="0" applyFont="1" applyFill="1" applyBorder="1" applyAlignment="1" applyProtection="1">
      <alignment horizontal="center" vertical="center" wrapText="1"/>
    </xf>
    <xf numFmtId="0" fontId="6" fillId="10" borderId="10" xfId="0" applyFont="1" applyFill="1" applyBorder="1" applyAlignment="1" applyProtection="1">
      <alignment horizontal="center" vertical="center" wrapText="1"/>
    </xf>
    <xf numFmtId="0" fontId="6" fillId="0" borderId="29" xfId="0" applyFont="1" applyBorder="1" applyAlignment="1" applyProtection="1">
      <alignment horizontal="center" vertical="center"/>
    </xf>
    <xf numFmtId="0" fontId="6" fillId="0" borderId="30" xfId="0" applyFont="1" applyBorder="1" applyAlignment="1" applyProtection="1">
      <alignment horizontal="center" vertical="center"/>
    </xf>
    <xf numFmtId="0" fontId="6" fillId="0" borderId="31" xfId="0" applyFont="1" applyBorder="1" applyAlignment="1" applyProtection="1">
      <alignment horizontal="center" vertical="center"/>
    </xf>
    <xf numFmtId="0" fontId="6" fillId="12" borderId="32" xfId="0" applyFont="1" applyFill="1" applyBorder="1" applyAlignment="1" applyProtection="1">
      <alignment horizontal="center" vertical="center"/>
    </xf>
    <xf numFmtId="0" fontId="6" fillId="12" borderId="38" xfId="0" applyFont="1" applyFill="1" applyBorder="1" applyAlignment="1" applyProtection="1">
      <alignment horizontal="center" vertical="center"/>
    </xf>
    <xf numFmtId="0" fontId="6" fillId="12" borderId="33" xfId="0" applyFont="1" applyFill="1" applyBorder="1" applyAlignment="1" applyProtection="1">
      <alignment horizontal="center" vertical="center"/>
    </xf>
    <xf numFmtId="0" fontId="6" fillId="12" borderId="3" xfId="0" applyFont="1" applyFill="1" applyBorder="1" applyAlignment="1" applyProtection="1">
      <alignment horizontal="center" vertical="center"/>
    </xf>
    <xf numFmtId="0" fontId="6" fillId="12" borderId="39" xfId="0" applyFont="1" applyFill="1" applyBorder="1" applyAlignment="1" applyProtection="1">
      <alignment horizontal="center" vertical="center"/>
    </xf>
    <xf numFmtId="0" fontId="6" fillId="12" borderId="0" xfId="0" applyFont="1" applyFill="1" applyAlignment="1" applyProtection="1">
      <alignment horizontal="center" vertical="center"/>
    </xf>
    <xf numFmtId="0" fontId="6" fillId="9" borderId="34" xfId="0" applyFont="1" applyFill="1" applyBorder="1" applyAlignment="1" applyProtection="1">
      <alignment horizontal="center" vertical="center" wrapText="1"/>
    </xf>
    <xf numFmtId="0" fontId="6" fillId="9" borderId="24" xfId="0" applyFont="1" applyFill="1" applyBorder="1" applyAlignment="1" applyProtection="1">
      <alignment horizontal="center" vertical="center" wrapText="1"/>
    </xf>
    <xf numFmtId="0" fontId="6" fillId="12" borderId="0" xfId="0" applyFont="1" applyFill="1" applyBorder="1" applyAlignment="1" applyProtection="1">
      <alignment horizontal="center" vertical="center"/>
    </xf>
    <xf numFmtId="0" fontId="0" fillId="0" borderId="15" xfId="0" applyFill="1" applyBorder="1" applyAlignment="1">
      <alignment horizontal="center" vertical="center"/>
    </xf>
    <xf numFmtId="0" fontId="0" fillId="0" borderId="53" xfId="0" applyFill="1" applyBorder="1" applyAlignment="1">
      <alignment horizontal="center" vertical="center"/>
    </xf>
    <xf numFmtId="0" fontId="0" fillId="0" borderId="57" xfId="0" applyFill="1" applyBorder="1" applyAlignment="1">
      <alignment horizontal="center" vertical="center"/>
    </xf>
    <xf numFmtId="0" fontId="0" fillId="0" borderId="38" xfId="0" applyFill="1" applyBorder="1" applyAlignment="1">
      <alignment horizontal="center" vertical="center"/>
    </xf>
    <xf numFmtId="0" fontId="9" fillId="0" borderId="54" xfId="3" applyBorder="1" applyAlignment="1">
      <alignment horizontal="center" vertical="center"/>
    </xf>
    <xf numFmtId="0" fontId="9" fillId="0" borderId="55" xfId="3" applyBorder="1" applyAlignment="1">
      <alignment horizontal="center" vertical="center"/>
    </xf>
    <xf numFmtId="0" fontId="9" fillId="0" borderId="56" xfId="3" applyBorder="1" applyAlignment="1">
      <alignment horizontal="center" vertical="center"/>
    </xf>
    <xf numFmtId="0" fontId="0" fillId="0" borderId="14" xfId="0" applyBorder="1" applyAlignment="1">
      <alignment horizontal="center" vertical="center" shrinkToFit="1"/>
    </xf>
    <xf numFmtId="0" fontId="0" fillId="0" borderId="58" xfId="0" applyBorder="1" applyAlignment="1">
      <alignment horizontal="center" vertical="center" shrinkToFit="1"/>
    </xf>
    <xf numFmtId="0" fontId="0" fillId="0" borderId="36" xfId="0" applyBorder="1" applyAlignment="1">
      <alignment horizontal="center" vertical="center" shrinkToFit="1"/>
    </xf>
    <xf numFmtId="178" fontId="0" fillId="0" borderId="13" xfId="0" applyNumberFormat="1" applyFont="1" applyBorder="1" applyAlignment="1">
      <alignment horizontal="center" vertical="center"/>
    </xf>
  </cellXfs>
  <cellStyles count="4">
    <cellStyle name="パーセント" xfId="1" builtinId="5"/>
    <cellStyle name="ハイパーリンク" xfId="3" builtinId="8"/>
    <cellStyle name="標準" xfId="0" builtinId="0"/>
    <cellStyle name="標準 2" xfId="2" xr:uid="{00000000-0005-0000-0000-000003000000}"/>
  </cellStyles>
  <dxfs count="551">
    <dxf>
      <fill>
        <patternFill>
          <bgColor theme="8" tint="0.79998168889431442"/>
        </patternFill>
      </fill>
    </dxf>
    <dxf>
      <font>
        <color theme="0"/>
      </font>
      <fill>
        <patternFill>
          <bgColor theme="0" tint="-0.499984740745262"/>
        </patternFill>
      </fill>
    </dxf>
    <dxf>
      <fill>
        <patternFill>
          <bgColor rgb="FFFF99FF"/>
        </patternFill>
      </fill>
    </dxf>
    <dxf>
      <fill>
        <patternFill>
          <bgColor rgb="FF00B0F0"/>
        </patternFill>
      </fill>
    </dxf>
    <dxf>
      <fill>
        <patternFill>
          <bgColor theme="5" tint="0.39994506668294322"/>
        </patternFill>
      </fill>
    </dxf>
    <dxf>
      <font>
        <color theme="0"/>
      </font>
      <fill>
        <patternFill>
          <bgColor theme="0" tint="-0.499984740745262"/>
        </patternFill>
      </fill>
    </dxf>
    <dxf>
      <fill>
        <patternFill>
          <bgColor theme="5"/>
        </patternFill>
      </fill>
    </dxf>
    <dxf>
      <fill>
        <patternFill>
          <bgColor theme="5" tint="0.39994506668294322"/>
        </patternFill>
      </fill>
    </dxf>
    <dxf>
      <fill>
        <patternFill>
          <bgColor rgb="FF00B0F0"/>
        </patternFill>
      </fill>
    </dxf>
    <dxf>
      <font>
        <b/>
        <i val="0"/>
        <color theme="0"/>
      </font>
      <fill>
        <patternFill>
          <bgColor rgb="FFFF0000"/>
        </patternFill>
      </fill>
    </dxf>
    <dxf>
      <font>
        <color theme="0"/>
      </font>
      <fill>
        <patternFill>
          <bgColor theme="0" tint="-0.499984740745262"/>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ont>
        <color theme="0"/>
      </font>
      <fill>
        <patternFill>
          <bgColor rgb="FFFF0000"/>
        </patternFill>
      </fill>
    </dxf>
    <dxf>
      <font>
        <color theme="0"/>
      </font>
      <fill>
        <patternFill>
          <bgColor theme="0" tint="-0.499984740745262"/>
        </patternFill>
      </fill>
    </dxf>
    <dxf>
      <font>
        <color theme="0"/>
      </font>
      <fill>
        <patternFill>
          <bgColor rgb="FFFF0000"/>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ont>
        <color theme="0"/>
      </font>
      <fill>
        <patternFill>
          <bgColor theme="0" tint="-0.499984740745262"/>
        </patternFill>
      </fill>
    </dxf>
    <dxf>
      <fill>
        <patternFill>
          <bgColor rgb="FFFF99FF"/>
        </patternFill>
      </fill>
    </dxf>
    <dxf>
      <fill>
        <patternFill>
          <bgColor rgb="FF00B0F0"/>
        </patternFill>
      </fill>
    </dxf>
    <dxf>
      <fill>
        <patternFill>
          <bgColor theme="5" tint="0.39994506668294322"/>
        </patternFill>
      </fill>
    </dxf>
    <dxf>
      <font>
        <color theme="0"/>
      </font>
      <fill>
        <patternFill>
          <bgColor theme="0" tint="-0.499984740745262"/>
        </patternFill>
      </fill>
    </dxf>
    <dxf>
      <fill>
        <patternFill>
          <bgColor theme="5"/>
        </patternFill>
      </fill>
    </dxf>
    <dxf>
      <fill>
        <patternFill>
          <bgColor theme="5" tint="0.39994506668294322"/>
        </patternFill>
      </fill>
    </dxf>
    <dxf>
      <fill>
        <patternFill>
          <bgColor rgb="FF00B0F0"/>
        </patternFill>
      </fill>
    </dxf>
    <dxf>
      <font>
        <b/>
        <i val="0"/>
        <color theme="0"/>
      </font>
      <fill>
        <patternFill>
          <bgColor rgb="FFFF0000"/>
        </patternFill>
      </fill>
    </dxf>
    <dxf>
      <font>
        <color theme="0"/>
      </font>
      <fill>
        <patternFill>
          <bgColor theme="0" tint="-0.499984740745262"/>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ont>
        <color theme="0"/>
      </font>
      <fill>
        <patternFill>
          <bgColor rgb="FFFF0000"/>
        </patternFill>
      </fill>
    </dxf>
    <dxf>
      <font>
        <color theme="0"/>
      </font>
      <fill>
        <patternFill>
          <bgColor theme="0" tint="-0.499984740745262"/>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color theme="0"/>
      </font>
      <fill>
        <patternFill>
          <bgColor rgb="FF990099"/>
        </patternFill>
      </fill>
    </dxf>
    <dxf>
      <font>
        <b/>
        <i val="0"/>
        <color theme="0"/>
      </font>
      <fill>
        <patternFill>
          <bgColor rgb="FF0000CC"/>
        </patternFill>
      </fill>
    </dxf>
    <dxf>
      <font>
        <b/>
        <i val="0"/>
        <color theme="0"/>
      </font>
      <fill>
        <patternFill>
          <bgColor theme="5"/>
        </patternFill>
      </fill>
    </dxf>
    <dxf>
      <font>
        <b/>
        <i val="0"/>
        <color theme="0"/>
      </font>
      <fill>
        <patternFill>
          <bgColor rgb="FFFF99FF"/>
        </patternFill>
      </fill>
    </dxf>
    <dxf>
      <font>
        <b/>
        <i val="0"/>
        <color theme="0"/>
      </font>
      <fill>
        <patternFill>
          <bgColor rgb="FF00B0F0"/>
        </patternFill>
      </fill>
    </dxf>
    <dxf>
      <font>
        <b/>
        <i val="0"/>
        <color theme="0"/>
      </font>
      <fill>
        <patternFill>
          <bgColor theme="9"/>
        </patternFill>
      </fill>
    </dxf>
    <dxf>
      <font>
        <b/>
        <i val="0"/>
        <color theme="0"/>
      </font>
      <fill>
        <patternFill>
          <bgColor theme="0" tint="-0.34998626667073579"/>
        </patternFill>
      </fill>
    </dxf>
    <dxf>
      <font>
        <b/>
        <i val="0"/>
        <color theme="1"/>
      </font>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
      <font>
        <b/>
        <i val="0"/>
      </font>
      <fill>
        <patternFill>
          <bgColor theme="5" tint="0.39994506668294322"/>
        </patternFill>
      </fill>
    </dxf>
    <dxf>
      <font>
        <b/>
        <i val="0"/>
      </font>
      <fill>
        <patternFill>
          <bgColor rgb="FFFF99FF"/>
        </patternFill>
      </fill>
    </dxf>
    <dxf>
      <font>
        <b/>
        <i val="0"/>
      </font>
      <fill>
        <patternFill>
          <bgColor theme="4" tint="0.39994506668294322"/>
        </patternFill>
      </fill>
    </dxf>
    <dxf>
      <font>
        <b/>
        <i val="0"/>
      </font>
      <fill>
        <patternFill>
          <bgColor theme="9" tint="0.39994506668294322"/>
        </patternFill>
      </fill>
    </dxf>
    <dxf>
      <font>
        <b/>
        <i val="0"/>
        <color theme="1"/>
      </font>
      <fill>
        <patternFill>
          <bgColor rgb="FFFFFFFF"/>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3038611840186652"/>
        </c:manualLayout>
      </c:layout>
      <c:barChart>
        <c:barDir val="col"/>
        <c:grouping val="stacked"/>
        <c:varyColors val="0"/>
        <c:ser>
          <c:idx val="1"/>
          <c:order val="0"/>
          <c:tx>
            <c:strRef>
              <c:f>'10.グラフデータ'!$C$8</c:f>
              <c:strCache>
                <c:ptCount val="1"/>
                <c:pt idx="0">
                  <c:v>当該大学出身：女性(B)</c:v>
                </c:pt>
              </c:strCache>
            </c:strRef>
          </c:tx>
          <c:spPr>
            <a:solidFill>
              <a:srgbClr val="FF0000"/>
            </a:solidFill>
            <a:ln>
              <a:noFill/>
            </a:ln>
            <a:effectLst/>
          </c:spPr>
          <c:invertIfNegative val="0"/>
          <c:cat>
            <c:strRef>
              <c:f>'10.グラフデータ'!$D$6:$H$6</c:f>
              <c:strCache>
                <c:ptCount val="5"/>
                <c:pt idx="0">
                  <c:v>R2</c:v>
                </c:pt>
                <c:pt idx="1">
                  <c:v>R3</c:v>
                </c:pt>
                <c:pt idx="2">
                  <c:v>R4</c:v>
                </c:pt>
                <c:pt idx="3">
                  <c:v>R5</c:v>
                </c:pt>
                <c:pt idx="4">
                  <c:v>R6</c:v>
                </c:pt>
              </c:strCache>
            </c:strRef>
          </c:cat>
          <c:val>
            <c:numRef>
              <c:f>'10.グラフデータ'!$D$8:$H$8</c:f>
              <c:numCache>
                <c:formatCode>#,##0_ </c:formatCode>
                <c:ptCount val="5"/>
                <c:pt idx="0">
                  <c:v>38</c:v>
                </c:pt>
                <c:pt idx="1">
                  <c:v>26</c:v>
                </c:pt>
                <c:pt idx="2">
                  <c:v>32</c:v>
                </c:pt>
                <c:pt idx="3">
                  <c:v>26</c:v>
                </c:pt>
                <c:pt idx="4">
                  <c:v>43</c:v>
                </c:pt>
              </c:numCache>
            </c:numRef>
          </c:val>
          <c:extLst>
            <c:ext xmlns:c16="http://schemas.microsoft.com/office/drawing/2014/chart" uri="{C3380CC4-5D6E-409C-BE32-E72D297353CC}">
              <c16:uniqueId val="{00000001-3819-4E54-8AD3-6968268925B2}"/>
            </c:ext>
          </c:extLst>
        </c:ser>
        <c:ser>
          <c:idx val="0"/>
          <c:order val="1"/>
          <c:tx>
            <c:strRef>
              <c:f>'10.グラフデータ'!$C$7</c:f>
              <c:strCache>
                <c:ptCount val="1"/>
                <c:pt idx="0">
                  <c:v>当該大学出身：男性(A)</c:v>
                </c:pt>
              </c:strCache>
            </c:strRef>
          </c:tx>
          <c:spPr>
            <a:solidFill>
              <a:srgbClr val="0070C0"/>
            </a:solidFill>
            <a:ln>
              <a:noFill/>
            </a:ln>
            <a:effectLst/>
          </c:spPr>
          <c:invertIfNegative val="0"/>
          <c:cat>
            <c:strRef>
              <c:f>'10.グラフデータ'!$D$6:$H$6</c:f>
              <c:strCache>
                <c:ptCount val="5"/>
                <c:pt idx="0">
                  <c:v>R2</c:v>
                </c:pt>
                <c:pt idx="1">
                  <c:v>R3</c:v>
                </c:pt>
                <c:pt idx="2">
                  <c:v>R4</c:v>
                </c:pt>
                <c:pt idx="3">
                  <c:v>R5</c:v>
                </c:pt>
                <c:pt idx="4">
                  <c:v>R6</c:v>
                </c:pt>
              </c:strCache>
            </c:strRef>
          </c:cat>
          <c:val>
            <c:numRef>
              <c:f>'10.グラフデータ'!$D$7:$H$7</c:f>
              <c:numCache>
                <c:formatCode>#,##0_);[Red]\(#,##0\)</c:formatCode>
                <c:ptCount val="5"/>
                <c:pt idx="0">
                  <c:v>66</c:v>
                </c:pt>
                <c:pt idx="1">
                  <c:v>85</c:v>
                </c:pt>
                <c:pt idx="2">
                  <c:v>80</c:v>
                </c:pt>
                <c:pt idx="3">
                  <c:v>84</c:v>
                </c:pt>
                <c:pt idx="4">
                  <c:v>75</c:v>
                </c:pt>
              </c:numCache>
            </c:numRef>
          </c:val>
          <c:extLst>
            <c:ext xmlns:c16="http://schemas.microsoft.com/office/drawing/2014/chart" uri="{C3380CC4-5D6E-409C-BE32-E72D297353CC}">
              <c16:uniqueId val="{00000000-3819-4E54-8AD3-6968268925B2}"/>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'10.グラフデータ'!$C$9</c:f>
              <c:strCache>
                <c:ptCount val="1"/>
                <c:pt idx="0">
                  <c:v>当該大学出身：合計(C=A+B)</c:v>
                </c:pt>
              </c:strCache>
            </c:strRef>
          </c:tx>
          <c:spPr>
            <a:ln w="28575" cap="rnd">
              <a:noFill/>
              <a:round/>
            </a:ln>
            <a:effectLst/>
          </c:spPr>
          <c:marker>
            <c:symbol val="none"/>
          </c:marker>
          <c:cat>
            <c:strRef>
              <c:f>'10.グラフデータ'!$D$6:$H$6</c:f>
              <c:strCache>
                <c:ptCount val="5"/>
                <c:pt idx="0">
                  <c:v>R2</c:v>
                </c:pt>
                <c:pt idx="1">
                  <c:v>R3</c:v>
                </c:pt>
                <c:pt idx="2">
                  <c:v>R4</c:v>
                </c:pt>
                <c:pt idx="3">
                  <c:v>R5</c:v>
                </c:pt>
                <c:pt idx="4">
                  <c:v>R6</c:v>
                </c:pt>
              </c:strCache>
            </c:strRef>
          </c:cat>
          <c:val>
            <c:numRef>
              <c:f>'10.グラフデータ'!$D$9:$H$9</c:f>
              <c:numCache>
                <c:formatCode>#,##0_);[Red]\(#,##0\)</c:formatCode>
                <c:ptCount val="5"/>
                <c:pt idx="0">
                  <c:v>104</c:v>
                </c:pt>
                <c:pt idx="1">
                  <c:v>111</c:v>
                </c:pt>
                <c:pt idx="2">
                  <c:v>112</c:v>
                </c:pt>
                <c:pt idx="3">
                  <c:v>110</c:v>
                </c:pt>
                <c:pt idx="4">
                  <c:v>118</c:v>
                </c:pt>
              </c:numCache>
            </c:numRef>
          </c:val>
          <c:smooth val="0"/>
          <c:extLst>
            <c:ext xmlns:c16="http://schemas.microsoft.com/office/drawing/2014/chart" uri="{C3380CC4-5D6E-409C-BE32-E72D297353CC}">
              <c16:uniqueId val="{00000002-3819-4E54-8AD3-6968268925B2}"/>
            </c:ext>
          </c:extLst>
        </c:ser>
        <c:ser>
          <c:idx val="3"/>
          <c:order val="3"/>
          <c:tx>
            <c:strRef>
              <c:f>'10.グラフデータ'!$C$10</c:f>
              <c:strCache>
                <c:ptCount val="1"/>
                <c:pt idx="0">
                  <c:v>修士課程入学者合計(D)</c:v>
                </c:pt>
              </c:strCache>
            </c:strRef>
          </c:tx>
          <c:spPr>
            <a:ln w="28575" cap="rnd">
              <a:noFill/>
              <a:round/>
            </a:ln>
            <a:effectLst/>
          </c:spPr>
          <c:marker>
            <c:symbol val="none"/>
          </c:marker>
          <c:cat>
            <c:strRef>
              <c:f>'10.グラフデータ'!$D$6:$H$6</c:f>
              <c:strCache>
                <c:ptCount val="5"/>
                <c:pt idx="0">
                  <c:v>R2</c:v>
                </c:pt>
                <c:pt idx="1">
                  <c:v>R3</c:v>
                </c:pt>
                <c:pt idx="2">
                  <c:v>R4</c:v>
                </c:pt>
                <c:pt idx="3">
                  <c:v>R5</c:v>
                </c:pt>
                <c:pt idx="4">
                  <c:v>R6</c:v>
                </c:pt>
              </c:strCache>
            </c:strRef>
          </c:cat>
          <c:val>
            <c:numRef>
              <c:f>'10.グラフデータ'!$D$10:$H$10</c:f>
              <c:numCache>
                <c:formatCode>#,##0_ </c:formatCode>
                <c:ptCount val="5"/>
                <c:pt idx="0">
                  <c:v>134</c:v>
                </c:pt>
                <c:pt idx="1">
                  <c:v>146</c:v>
                </c:pt>
                <c:pt idx="2">
                  <c:v>159</c:v>
                </c:pt>
                <c:pt idx="3">
                  <c:v>141</c:v>
                </c:pt>
                <c:pt idx="4">
                  <c:v>149</c:v>
                </c:pt>
              </c:numCache>
            </c:numRef>
          </c:val>
          <c:smooth val="0"/>
          <c:extLst>
            <c:ext xmlns:c16="http://schemas.microsoft.com/office/drawing/2014/chart" uri="{C3380CC4-5D6E-409C-BE32-E72D297353CC}">
              <c16:uniqueId val="{00000003-3819-4E54-8AD3-6968268925B2}"/>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'10.グラフデータ'!$C$11</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'10.グラフデータ'!$D$6:$H$6</c:f>
              <c:strCache>
                <c:ptCount val="5"/>
                <c:pt idx="0">
                  <c:v>R2</c:v>
                </c:pt>
                <c:pt idx="1">
                  <c:v>R3</c:v>
                </c:pt>
                <c:pt idx="2">
                  <c:v>R4</c:v>
                </c:pt>
                <c:pt idx="3">
                  <c:v>R5</c:v>
                </c:pt>
                <c:pt idx="4">
                  <c:v>R6</c:v>
                </c:pt>
              </c:strCache>
            </c:strRef>
          </c:cat>
          <c:val>
            <c:numRef>
              <c:f>'10.グラフデータ'!$D$11:$H$11</c:f>
              <c:numCache>
                <c:formatCode>0.0%</c:formatCode>
                <c:ptCount val="5"/>
                <c:pt idx="0">
                  <c:v>0.77600000000000002</c:v>
                </c:pt>
                <c:pt idx="1">
                  <c:v>0.76</c:v>
                </c:pt>
                <c:pt idx="2">
                  <c:v>0.70399999999999996</c:v>
                </c:pt>
                <c:pt idx="3">
                  <c:v>0.78</c:v>
                </c:pt>
                <c:pt idx="4">
                  <c:v>0.79200000000000004</c:v>
                </c:pt>
              </c:numCache>
            </c:numRef>
          </c:val>
          <c:smooth val="0"/>
          <c:extLst>
            <c:ext xmlns:c16="http://schemas.microsoft.com/office/drawing/2014/chart" uri="{C3380CC4-5D6E-409C-BE32-E72D297353CC}">
              <c16:uniqueId val="{00000004-3819-4E54-8AD3-6968268925B2}"/>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50"/>
        </c:scaling>
        <c:delete val="0"/>
        <c:axPos val="l"/>
        <c:majorGridlines>
          <c:spPr>
            <a:ln w="9525" cap="flat" cmpd="sng" algn="ctr">
              <a:solidFill>
                <a:schemeClr val="bg1">
                  <a:lumMod val="6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3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'10.グラフデータ'!$C$84</c:f>
              <c:strCache>
                <c:ptCount val="1"/>
                <c:pt idx="0">
                  <c:v>当該大学出身：
女性(B)</c:v>
                </c:pt>
              </c:strCache>
            </c:strRef>
          </c:tx>
          <c:spPr>
            <a:solidFill>
              <a:srgbClr val="0070C0"/>
            </a:solidFill>
            <a:ln>
              <a:noFill/>
            </a:ln>
            <a:effectLst/>
          </c:spPr>
          <c:invertIfNegative val="0"/>
          <c:cat>
            <c:strRef>
              <c:f>'10.グラフデータ'!$D$82:$H$82</c:f>
              <c:strCache>
                <c:ptCount val="5"/>
                <c:pt idx="0">
                  <c:v>R2</c:v>
                </c:pt>
                <c:pt idx="1">
                  <c:v>R3</c:v>
                </c:pt>
                <c:pt idx="2">
                  <c:v>R4</c:v>
                </c:pt>
                <c:pt idx="3">
                  <c:v>R5</c:v>
                </c:pt>
                <c:pt idx="4">
                  <c:v>R6</c:v>
                </c:pt>
              </c:strCache>
            </c:strRef>
          </c:cat>
          <c:val>
            <c:numRef>
              <c:f>'10.グラフデータ'!$D$84:$H$84</c:f>
              <c:numCache>
                <c:formatCode>#,##0_);[Red]\(#,##0\)</c:formatCode>
                <c:ptCount val="5"/>
                <c:pt idx="0">
                  <c:v>15</c:v>
                </c:pt>
                <c:pt idx="1">
                  <c:v>10</c:v>
                </c:pt>
                <c:pt idx="2">
                  <c:v>9</c:v>
                </c:pt>
                <c:pt idx="3">
                  <c:v>11</c:v>
                </c:pt>
                <c:pt idx="4">
                  <c:v>16</c:v>
                </c:pt>
              </c:numCache>
            </c:numRef>
          </c:val>
          <c:extLst>
            <c:ext xmlns:c16="http://schemas.microsoft.com/office/drawing/2014/chart" uri="{C3380CC4-5D6E-409C-BE32-E72D297353CC}">
              <c16:uniqueId val="{00000001-1E4C-4115-8015-553ECA39A862}"/>
            </c:ext>
          </c:extLst>
        </c:ser>
        <c:ser>
          <c:idx val="1"/>
          <c:order val="1"/>
          <c:tx>
            <c:strRef>
              <c:f>'10.グラフデータ'!$C$83</c:f>
              <c:strCache>
                <c:ptCount val="1"/>
                <c:pt idx="0">
                  <c:v>当該大学出身：
男性(A)</c:v>
                </c:pt>
              </c:strCache>
            </c:strRef>
          </c:tx>
          <c:spPr>
            <a:solidFill>
              <a:srgbClr val="FF0000"/>
            </a:solidFill>
            <a:ln>
              <a:noFill/>
            </a:ln>
            <a:effectLst/>
          </c:spPr>
          <c:invertIfNegative val="0"/>
          <c:cat>
            <c:strRef>
              <c:f>'10.グラフデータ'!$D$82:$H$82</c:f>
              <c:strCache>
                <c:ptCount val="5"/>
                <c:pt idx="0">
                  <c:v>R2</c:v>
                </c:pt>
                <c:pt idx="1">
                  <c:v>R3</c:v>
                </c:pt>
                <c:pt idx="2">
                  <c:v>R4</c:v>
                </c:pt>
                <c:pt idx="3">
                  <c:v>R5</c:v>
                </c:pt>
                <c:pt idx="4">
                  <c:v>R6</c:v>
                </c:pt>
              </c:strCache>
            </c:strRef>
          </c:cat>
          <c:val>
            <c:numRef>
              <c:f>'10.グラフデータ'!$D$83:$H$83</c:f>
              <c:numCache>
                <c:formatCode>#,##0_);[Red]\(#,##0\)</c:formatCode>
                <c:ptCount val="5"/>
                <c:pt idx="0">
                  <c:v>17</c:v>
                </c:pt>
                <c:pt idx="1">
                  <c:v>34</c:v>
                </c:pt>
                <c:pt idx="2">
                  <c:v>38</c:v>
                </c:pt>
                <c:pt idx="3">
                  <c:v>35</c:v>
                </c:pt>
                <c:pt idx="4">
                  <c:v>28</c:v>
                </c:pt>
              </c:numCache>
            </c:numRef>
          </c:val>
          <c:extLst>
            <c:ext xmlns:c16="http://schemas.microsoft.com/office/drawing/2014/chart" uri="{C3380CC4-5D6E-409C-BE32-E72D297353CC}">
              <c16:uniqueId val="{00000000-1E4C-4115-8015-553ECA39A862}"/>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'10.グラフデータ'!$C$85</c:f>
              <c:strCache>
                <c:ptCount val="1"/>
                <c:pt idx="0">
                  <c:v>当該大学出身：
合計(C=A+B)</c:v>
                </c:pt>
              </c:strCache>
            </c:strRef>
          </c:tx>
          <c:spPr>
            <a:ln w="28575" cap="rnd">
              <a:noFill/>
              <a:round/>
            </a:ln>
            <a:effectLst/>
          </c:spPr>
          <c:marker>
            <c:symbol val="none"/>
          </c:marker>
          <c:cat>
            <c:strRef>
              <c:f>'10.グラフデータ'!$D$82:$H$82</c:f>
              <c:strCache>
                <c:ptCount val="5"/>
                <c:pt idx="0">
                  <c:v>R2</c:v>
                </c:pt>
                <c:pt idx="1">
                  <c:v>R3</c:v>
                </c:pt>
                <c:pt idx="2">
                  <c:v>R4</c:v>
                </c:pt>
                <c:pt idx="3">
                  <c:v>R5</c:v>
                </c:pt>
                <c:pt idx="4">
                  <c:v>R6</c:v>
                </c:pt>
              </c:strCache>
            </c:strRef>
          </c:cat>
          <c:val>
            <c:numRef>
              <c:f>'10.グラフデータ'!$D$85:$H$85</c:f>
              <c:numCache>
                <c:formatCode>#,##0_);[Red]\(#,##0\)</c:formatCode>
                <c:ptCount val="5"/>
                <c:pt idx="0">
                  <c:v>32</c:v>
                </c:pt>
                <c:pt idx="1">
                  <c:v>44</c:v>
                </c:pt>
                <c:pt idx="2">
                  <c:v>47</c:v>
                </c:pt>
                <c:pt idx="3">
                  <c:v>46</c:v>
                </c:pt>
                <c:pt idx="4">
                  <c:v>44</c:v>
                </c:pt>
              </c:numCache>
            </c:numRef>
          </c:val>
          <c:smooth val="0"/>
          <c:extLst>
            <c:ext xmlns:c16="http://schemas.microsoft.com/office/drawing/2014/chart" uri="{C3380CC4-5D6E-409C-BE32-E72D297353CC}">
              <c16:uniqueId val="{00000002-1E4C-4115-8015-553ECA39A862}"/>
            </c:ext>
          </c:extLst>
        </c:ser>
        <c:ser>
          <c:idx val="3"/>
          <c:order val="3"/>
          <c:tx>
            <c:strRef>
              <c:f>'10.グラフデータ'!$C$86</c:f>
              <c:strCache>
                <c:ptCount val="1"/>
                <c:pt idx="0">
                  <c:v>修士課程入学者
合計(D)</c:v>
                </c:pt>
              </c:strCache>
            </c:strRef>
          </c:tx>
          <c:spPr>
            <a:ln w="28575" cap="rnd">
              <a:noFill/>
              <a:round/>
            </a:ln>
            <a:effectLst/>
          </c:spPr>
          <c:marker>
            <c:symbol val="none"/>
          </c:marker>
          <c:cat>
            <c:strRef>
              <c:f>'10.グラフデータ'!$D$82:$H$82</c:f>
              <c:strCache>
                <c:ptCount val="5"/>
                <c:pt idx="0">
                  <c:v>R2</c:v>
                </c:pt>
                <c:pt idx="1">
                  <c:v>R3</c:v>
                </c:pt>
                <c:pt idx="2">
                  <c:v>R4</c:v>
                </c:pt>
                <c:pt idx="3">
                  <c:v>R5</c:v>
                </c:pt>
                <c:pt idx="4">
                  <c:v>R6</c:v>
                </c:pt>
              </c:strCache>
            </c:strRef>
          </c:cat>
          <c:val>
            <c:numRef>
              <c:f>'10.グラフデータ'!$D$86:$H$86</c:f>
              <c:numCache>
                <c:formatCode>#,##0_);[Red]\(#,##0\)</c:formatCode>
                <c:ptCount val="5"/>
                <c:pt idx="0">
                  <c:v>34</c:v>
                </c:pt>
                <c:pt idx="1">
                  <c:v>49</c:v>
                </c:pt>
                <c:pt idx="2">
                  <c:v>55</c:v>
                </c:pt>
                <c:pt idx="3">
                  <c:v>52</c:v>
                </c:pt>
                <c:pt idx="4">
                  <c:v>48</c:v>
                </c:pt>
              </c:numCache>
            </c:numRef>
          </c:val>
          <c:smooth val="0"/>
          <c:extLst>
            <c:ext xmlns:c16="http://schemas.microsoft.com/office/drawing/2014/chart" uri="{C3380CC4-5D6E-409C-BE32-E72D297353CC}">
              <c16:uniqueId val="{00000003-1E4C-4115-8015-553ECA39A862}"/>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'10.グラフデータ'!$C$87</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'10.グラフデータ'!$D$82:$H$82</c:f>
              <c:strCache>
                <c:ptCount val="5"/>
                <c:pt idx="0">
                  <c:v>R2</c:v>
                </c:pt>
                <c:pt idx="1">
                  <c:v>R3</c:v>
                </c:pt>
                <c:pt idx="2">
                  <c:v>R4</c:v>
                </c:pt>
                <c:pt idx="3">
                  <c:v>R5</c:v>
                </c:pt>
                <c:pt idx="4">
                  <c:v>R6</c:v>
                </c:pt>
              </c:strCache>
            </c:strRef>
          </c:cat>
          <c:val>
            <c:numRef>
              <c:f>'10.グラフデータ'!$D$87:$H$87</c:f>
              <c:numCache>
                <c:formatCode>0.0%</c:formatCode>
                <c:ptCount val="5"/>
                <c:pt idx="0">
                  <c:v>0.94099999999999995</c:v>
                </c:pt>
                <c:pt idx="1">
                  <c:v>0.89800000000000002</c:v>
                </c:pt>
                <c:pt idx="2">
                  <c:v>0.85499999999999998</c:v>
                </c:pt>
                <c:pt idx="3">
                  <c:v>0.88500000000000001</c:v>
                </c:pt>
                <c:pt idx="4">
                  <c:v>0.91700000000000004</c:v>
                </c:pt>
              </c:numCache>
            </c:numRef>
          </c:val>
          <c:smooth val="0"/>
          <c:extLst>
            <c:ext xmlns:c16="http://schemas.microsoft.com/office/drawing/2014/chart" uri="{C3380CC4-5D6E-409C-BE32-E72D297353CC}">
              <c16:uniqueId val="{00000004-1E4C-4115-8015-553ECA39A862}"/>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'10.グラフデータ'!$C$92</c:f>
              <c:strCache>
                <c:ptCount val="1"/>
                <c:pt idx="0">
                  <c:v>当該大学出身：
女性(B)</c:v>
                </c:pt>
              </c:strCache>
            </c:strRef>
          </c:tx>
          <c:spPr>
            <a:solidFill>
              <a:srgbClr val="FF0000"/>
            </a:solidFill>
            <a:ln>
              <a:noFill/>
            </a:ln>
            <a:effectLst/>
          </c:spPr>
          <c:invertIfNegative val="0"/>
          <c:cat>
            <c:strRef>
              <c:f>'10.グラフデータ'!$D$90:$H$90</c:f>
              <c:strCache>
                <c:ptCount val="5"/>
                <c:pt idx="0">
                  <c:v>R2</c:v>
                </c:pt>
                <c:pt idx="1">
                  <c:v>R3</c:v>
                </c:pt>
                <c:pt idx="2">
                  <c:v>R4</c:v>
                </c:pt>
                <c:pt idx="3">
                  <c:v>R5</c:v>
                </c:pt>
                <c:pt idx="4">
                  <c:v>R6</c:v>
                </c:pt>
              </c:strCache>
            </c:strRef>
          </c:cat>
          <c:val>
            <c:numRef>
              <c:f>'10.グラフデータ'!$D$92:$H$92</c:f>
              <c:numCache>
                <c:formatCode>#,##0_);[Red]\(#,##0\)</c:formatCode>
                <c:ptCount val="5"/>
                <c:pt idx="0">
                  <c:v>0</c:v>
                </c:pt>
                <c:pt idx="1">
                  <c:v>0</c:v>
                </c:pt>
                <c:pt idx="2">
                  <c:v>1</c:v>
                </c:pt>
                <c:pt idx="3">
                  <c:v>0</c:v>
                </c:pt>
                <c:pt idx="4">
                  <c:v>0</c:v>
                </c:pt>
              </c:numCache>
            </c:numRef>
          </c:val>
          <c:extLst>
            <c:ext xmlns:c16="http://schemas.microsoft.com/office/drawing/2014/chart" uri="{C3380CC4-5D6E-409C-BE32-E72D297353CC}">
              <c16:uniqueId val="{00000001-A2E2-4F00-A17E-222AB4D1BA2F}"/>
            </c:ext>
          </c:extLst>
        </c:ser>
        <c:ser>
          <c:idx val="1"/>
          <c:order val="1"/>
          <c:tx>
            <c:strRef>
              <c:f>'10.グラフデータ'!$C$91</c:f>
              <c:strCache>
                <c:ptCount val="1"/>
                <c:pt idx="0">
                  <c:v>当該大学出身：
男性(A)</c:v>
                </c:pt>
              </c:strCache>
            </c:strRef>
          </c:tx>
          <c:spPr>
            <a:solidFill>
              <a:srgbClr val="0070C0"/>
            </a:solidFill>
            <a:ln>
              <a:noFill/>
            </a:ln>
            <a:effectLst/>
          </c:spPr>
          <c:invertIfNegative val="0"/>
          <c:cat>
            <c:strRef>
              <c:f>'10.グラフデータ'!$D$90:$H$90</c:f>
              <c:strCache>
                <c:ptCount val="5"/>
                <c:pt idx="0">
                  <c:v>R2</c:v>
                </c:pt>
                <c:pt idx="1">
                  <c:v>R3</c:v>
                </c:pt>
                <c:pt idx="2">
                  <c:v>R4</c:v>
                </c:pt>
                <c:pt idx="3">
                  <c:v>R5</c:v>
                </c:pt>
                <c:pt idx="4">
                  <c:v>R6</c:v>
                </c:pt>
              </c:strCache>
            </c:strRef>
          </c:cat>
          <c:val>
            <c:numRef>
              <c:f>'10.グラフデータ'!$D$91:$H$91</c:f>
              <c:numCache>
                <c:formatCode>#,##0_);[Red]\(#,##0\)</c:formatCode>
                <c:ptCount val="5"/>
                <c:pt idx="0">
                  <c:v>2</c:v>
                </c:pt>
                <c:pt idx="1">
                  <c:v>2</c:v>
                </c:pt>
                <c:pt idx="2">
                  <c:v>0</c:v>
                </c:pt>
                <c:pt idx="3">
                  <c:v>1</c:v>
                </c:pt>
                <c:pt idx="4">
                  <c:v>2</c:v>
                </c:pt>
              </c:numCache>
            </c:numRef>
          </c:val>
          <c:extLst>
            <c:ext xmlns:c16="http://schemas.microsoft.com/office/drawing/2014/chart" uri="{C3380CC4-5D6E-409C-BE32-E72D297353CC}">
              <c16:uniqueId val="{00000000-A2E2-4F00-A17E-222AB4D1BA2F}"/>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'10.グラフデータ'!$C$93</c:f>
              <c:strCache>
                <c:ptCount val="1"/>
                <c:pt idx="0">
                  <c:v>当該大学出身：
合計(C=A+B)</c:v>
                </c:pt>
              </c:strCache>
            </c:strRef>
          </c:tx>
          <c:spPr>
            <a:ln w="28575" cap="rnd">
              <a:noFill/>
              <a:round/>
            </a:ln>
            <a:effectLst/>
          </c:spPr>
          <c:marker>
            <c:symbol val="none"/>
          </c:marker>
          <c:cat>
            <c:strRef>
              <c:f>'10.グラフデータ'!$D$90:$H$90</c:f>
              <c:strCache>
                <c:ptCount val="5"/>
                <c:pt idx="0">
                  <c:v>R2</c:v>
                </c:pt>
                <c:pt idx="1">
                  <c:v>R3</c:v>
                </c:pt>
                <c:pt idx="2">
                  <c:v>R4</c:v>
                </c:pt>
                <c:pt idx="3">
                  <c:v>R5</c:v>
                </c:pt>
                <c:pt idx="4">
                  <c:v>R6</c:v>
                </c:pt>
              </c:strCache>
            </c:strRef>
          </c:cat>
          <c:val>
            <c:numRef>
              <c:f>'10.グラフデータ'!$D$93:$H$93</c:f>
              <c:numCache>
                <c:formatCode>#,##0_);[Red]\(#,##0\)</c:formatCode>
                <c:ptCount val="5"/>
                <c:pt idx="0">
                  <c:v>2</c:v>
                </c:pt>
                <c:pt idx="1">
                  <c:v>2</c:v>
                </c:pt>
                <c:pt idx="2">
                  <c:v>1</c:v>
                </c:pt>
                <c:pt idx="3">
                  <c:v>1</c:v>
                </c:pt>
                <c:pt idx="4">
                  <c:v>2</c:v>
                </c:pt>
              </c:numCache>
            </c:numRef>
          </c:val>
          <c:smooth val="0"/>
          <c:extLst>
            <c:ext xmlns:c16="http://schemas.microsoft.com/office/drawing/2014/chart" uri="{C3380CC4-5D6E-409C-BE32-E72D297353CC}">
              <c16:uniqueId val="{00000002-A2E2-4F00-A17E-222AB4D1BA2F}"/>
            </c:ext>
          </c:extLst>
        </c:ser>
        <c:ser>
          <c:idx val="3"/>
          <c:order val="3"/>
          <c:tx>
            <c:strRef>
              <c:f>'10.グラフデータ'!$C$94</c:f>
              <c:strCache>
                <c:ptCount val="1"/>
                <c:pt idx="0">
                  <c:v>修士課程入学者
合計(D)</c:v>
                </c:pt>
              </c:strCache>
            </c:strRef>
          </c:tx>
          <c:spPr>
            <a:ln w="28575" cap="rnd">
              <a:noFill/>
              <a:round/>
            </a:ln>
            <a:effectLst/>
          </c:spPr>
          <c:marker>
            <c:symbol val="none"/>
          </c:marker>
          <c:cat>
            <c:strRef>
              <c:f>'10.グラフデータ'!$D$90:$H$90</c:f>
              <c:strCache>
                <c:ptCount val="5"/>
                <c:pt idx="0">
                  <c:v>R2</c:v>
                </c:pt>
                <c:pt idx="1">
                  <c:v>R3</c:v>
                </c:pt>
                <c:pt idx="2">
                  <c:v>R4</c:v>
                </c:pt>
                <c:pt idx="3">
                  <c:v>R5</c:v>
                </c:pt>
                <c:pt idx="4">
                  <c:v>R6</c:v>
                </c:pt>
              </c:strCache>
            </c:strRef>
          </c:cat>
          <c:val>
            <c:numRef>
              <c:f>'10.グラフデータ'!$D$94:$H$94</c:f>
              <c:numCache>
                <c:formatCode>#,##0_);[Red]\(#,##0\)</c:formatCode>
                <c:ptCount val="5"/>
                <c:pt idx="0">
                  <c:v>3</c:v>
                </c:pt>
                <c:pt idx="1">
                  <c:v>2</c:v>
                </c:pt>
                <c:pt idx="2">
                  <c:v>2</c:v>
                </c:pt>
                <c:pt idx="3">
                  <c:v>4</c:v>
                </c:pt>
                <c:pt idx="4">
                  <c:v>2</c:v>
                </c:pt>
              </c:numCache>
            </c:numRef>
          </c:val>
          <c:smooth val="0"/>
          <c:extLst>
            <c:ext xmlns:c16="http://schemas.microsoft.com/office/drawing/2014/chart" uri="{C3380CC4-5D6E-409C-BE32-E72D297353CC}">
              <c16:uniqueId val="{00000003-A2E2-4F00-A17E-222AB4D1BA2F}"/>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'10.グラフデータ'!$C$95</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'10.グラフデータ'!$D$90:$H$90</c:f>
              <c:strCache>
                <c:ptCount val="5"/>
                <c:pt idx="0">
                  <c:v>R2</c:v>
                </c:pt>
                <c:pt idx="1">
                  <c:v>R3</c:v>
                </c:pt>
                <c:pt idx="2">
                  <c:v>R4</c:v>
                </c:pt>
                <c:pt idx="3">
                  <c:v>R5</c:v>
                </c:pt>
                <c:pt idx="4">
                  <c:v>R6</c:v>
                </c:pt>
              </c:strCache>
            </c:strRef>
          </c:cat>
          <c:val>
            <c:numRef>
              <c:f>'10.グラフデータ'!$D$95:$H$95</c:f>
              <c:numCache>
                <c:formatCode>0.0%</c:formatCode>
                <c:ptCount val="5"/>
                <c:pt idx="0">
                  <c:v>0.66700000000000004</c:v>
                </c:pt>
                <c:pt idx="1">
                  <c:v>1</c:v>
                </c:pt>
                <c:pt idx="2">
                  <c:v>0.5</c:v>
                </c:pt>
                <c:pt idx="3">
                  <c:v>0.25</c:v>
                </c:pt>
                <c:pt idx="4">
                  <c:v>1</c:v>
                </c:pt>
              </c:numCache>
            </c:numRef>
          </c:val>
          <c:smooth val="0"/>
          <c:extLst>
            <c:ext xmlns:c16="http://schemas.microsoft.com/office/drawing/2014/chart" uri="{C3380CC4-5D6E-409C-BE32-E72D297353CC}">
              <c16:uniqueId val="{00000004-A2E2-4F00-A17E-222AB4D1BA2F}"/>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1"/>
          <c:order val="0"/>
          <c:tx>
            <c:strRef>
              <c:f>'10.グラフデータ'!$C$100</c:f>
              <c:strCache>
                <c:ptCount val="1"/>
                <c:pt idx="0">
                  <c:v>当該大学出身：
女性(B)</c:v>
                </c:pt>
              </c:strCache>
            </c:strRef>
          </c:tx>
          <c:spPr>
            <a:solidFill>
              <a:srgbClr val="FF0000"/>
            </a:solidFill>
            <a:ln>
              <a:noFill/>
            </a:ln>
            <a:effectLst/>
          </c:spPr>
          <c:invertIfNegative val="0"/>
          <c:cat>
            <c:strRef>
              <c:f>'10.グラフデータ'!$D$98:$H$98</c:f>
              <c:strCache>
                <c:ptCount val="5"/>
                <c:pt idx="0">
                  <c:v>R2</c:v>
                </c:pt>
                <c:pt idx="1">
                  <c:v>R3</c:v>
                </c:pt>
                <c:pt idx="2">
                  <c:v>R4</c:v>
                </c:pt>
                <c:pt idx="3">
                  <c:v>R5</c:v>
                </c:pt>
                <c:pt idx="4">
                  <c:v>R6</c:v>
                </c:pt>
              </c:strCache>
            </c:strRef>
          </c:cat>
          <c:val>
            <c:numRef>
              <c:f>'10.グラフデータ'!$D$100:$H$100</c:f>
              <c:numCache>
                <c:formatCode>#,##0_);[Red]\(#,##0\)</c:formatCode>
                <c:ptCount val="5"/>
                <c:pt idx="4">
                  <c:v>3</c:v>
                </c:pt>
              </c:numCache>
            </c:numRef>
          </c:val>
          <c:extLst>
            <c:ext xmlns:c16="http://schemas.microsoft.com/office/drawing/2014/chart" uri="{C3380CC4-5D6E-409C-BE32-E72D297353CC}">
              <c16:uniqueId val="{00000001-7377-4F22-9756-80C2409005CF}"/>
            </c:ext>
          </c:extLst>
        </c:ser>
        <c:ser>
          <c:idx val="0"/>
          <c:order val="1"/>
          <c:tx>
            <c:strRef>
              <c:f>'10.グラフデータ'!$C$99</c:f>
              <c:strCache>
                <c:ptCount val="1"/>
                <c:pt idx="0">
                  <c:v>当該大学出身：
男性(A)</c:v>
                </c:pt>
              </c:strCache>
            </c:strRef>
          </c:tx>
          <c:spPr>
            <a:solidFill>
              <a:srgbClr val="0070C0"/>
            </a:solidFill>
            <a:ln>
              <a:noFill/>
            </a:ln>
            <a:effectLst/>
          </c:spPr>
          <c:invertIfNegative val="0"/>
          <c:cat>
            <c:strRef>
              <c:f>'10.グラフデータ'!$D$98:$H$98</c:f>
              <c:strCache>
                <c:ptCount val="5"/>
                <c:pt idx="0">
                  <c:v>R2</c:v>
                </c:pt>
                <c:pt idx="1">
                  <c:v>R3</c:v>
                </c:pt>
                <c:pt idx="2">
                  <c:v>R4</c:v>
                </c:pt>
                <c:pt idx="3">
                  <c:v>R5</c:v>
                </c:pt>
                <c:pt idx="4">
                  <c:v>R6</c:v>
                </c:pt>
              </c:strCache>
            </c:strRef>
          </c:cat>
          <c:val>
            <c:numRef>
              <c:f>'10.グラフデータ'!$D$99:$H$99</c:f>
              <c:numCache>
                <c:formatCode>#,##0_);[Red]\(#,##0\)</c:formatCode>
                <c:ptCount val="5"/>
                <c:pt idx="4">
                  <c:v>1</c:v>
                </c:pt>
              </c:numCache>
            </c:numRef>
          </c:val>
          <c:extLst>
            <c:ext xmlns:c16="http://schemas.microsoft.com/office/drawing/2014/chart" uri="{C3380CC4-5D6E-409C-BE32-E72D297353CC}">
              <c16:uniqueId val="{00000000-7377-4F22-9756-80C2409005CF}"/>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'10.グラフデータ'!$C$101</c:f>
              <c:strCache>
                <c:ptCount val="1"/>
                <c:pt idx="0">
                  <c:v>当該大学出身：
合計(C=A+B)</c:v>
                </c:pt>
              </c:strCache>
            </c:strRef>
          </c:tx>
          <c:spPr>
            <a:ln w="28575" cap="rnd">
              <a:noFill/>
              <a:round/>
            </a:ln>
            <a:effectLst/>
          </c:spPr>
          <c:marker>
            <c:symbol val="none"/>
          </c:marker>
          <c:cat>
            <c:strRef>
              <c:f>'10.グラフデータ'!$D$98:$H$98</c:f>
              <c:strCache>
                <c:ptCount val="5"/>
                <c:pt idx="0">
                  <c:v>R2</c:v>
                </c:pt>
                <c:pt idx="1">
                  <c:v>R3</c:v>
                </c:pt>
                <c:pt idx="2">
                  <c:v>R4</c:v>
                </c:pt>
                <c:pt idx="3">
                  <c:v>R5</c:v>
                </c:pt>
                <c:pt idx="4">
                  <c:v>R6</c:v>
                </c:pt>
              </c:strCache>
            </c:strRef>
          </c:cat>
          <c:val>
            <c:numRef>
              <c:f>'10.グラフデータ'!$D$101:$H$101</c:f>
              <c:numCache>
                <c:formatCode>#,##0_);[Red]\(#,##0\)</c:formatCode>
                <c:ptCount val="5"/>
                <c:pt idx="4">
                  <c:v>4</c:v>
                </c:pt>
              </c:numCache>
            </c:numRef>
          </c:val>
          <c:smooth val="0"/>
          <c:extLst>
            <c:ext xmlns:c16="http://schemas.microsoft.com/office/drawing/2014/chart" uri="{C3380CC4-5D6E-409C-BE32-E72D297353CC}">
              <c16:uniqueId val="{00000002-7377-4F22-9756-80C2409005CF}"/>
            </c:ext>
          </c:extLst>
        </c:ser>
        <c:ser>
          <c:idx val="3"/>
          <c:order val="3"/>
          <c:tx>
            <c:strRef>
              <c:f>'10.グラフデータ'!$C$102</c:f>
              <c:strCache>
                <c:ptCount val="1"/>
                <c:pt idx="0">
                  <c:v>修士課程入学者
合計(D)</c:v>
                </c:pt>
              </c:strCache>
            </c:strRef>
          </c:tx>
          <c:spPr>
            <a:ln w="28575" cap="rnd">
              <a:noFill/>
              <a:round/>
            </a:ln>
            <a:effectLst/>
          </c:spPr>
          <c:marker>
            <c:symbol val="none"/>
          </c:marker>
          <c:cat>
            <c:strRef>
              <c:f>'10.グラフデータ'!$D$98:$H$98</c:f>
              <c:strCache>
                <c:ptCount val="5"/>
                <c:pt idx="0">
                  <c:v>R2</c:v>
                </c:pt>
                <c:pt idx="1">
                  <c:v>R3</c:v>
                </c:pt>
                <c:pt idx="2">
                  <c:v>R4</c:v>
                </c:pt>
                <c:pt idx="3">
                  <c:v>R5</c:v>
                </c:pt>
                <c:pt idx="4">
                  <c:v>R6</c:v>
                </c:pt>
              </c:strCache>
            </c:strRef>
          </c:cat>
          <c:val>
            <c:numRef>
              <c:f>'10.グラフデータ'!$D$102:$H$102</c:f>
              <c:numCache>
                <c:formatCode>#,##0_);[Red]\(#,##0\)</c:formatCode>
                <c:ptCount val="5"/>
                <c:pt idx="4">
                  <c:v>5</c:v>
                </c:pt>
              </c:numCache>
            </c:numRef>
          </c:val>
          <c:smooth val="0"/>
          <c:extLst>
            <c:ext xmlns:c16="http://schemas.microsoft.com/office/drawing/2014/chart" uri="{C3380CC4-5D6E-409C-BE32-E72D297353CC}">
              <c16:uniqueId val="{00000003-7377-4F22-9756-80C2409005CF}"/>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'10.グラフデータ'!$C$103</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'10.グラフデータ'!$D$98:$H$98</c:f>
              <c:strCache>
                <c:ptCount val="5"/>
                <c:pt idx="0">
                  <c:v>R2</c:v>
                </c:pt>
                <c:pt idx="1">
                  <c:v>R3</c:v>
                </c:pt>
                <c:pt idx="2">
                  <c:v>R4</c:v>
                </c:pt>
                <c:pt idx="3">
                  <c:v>R5</c:v>
                </c:pt>
                <c:pt idx="4">
                  <c:v>R6</c:v>
                </c:pt>
              </c:strCache>
            </c:strRef>
          </c:cat>
          <c:val>
            <c:numRef>
              <c:f>'10.グラフデータ'!$D$103:$H$103</c:f>
              <c:numCache>
                <c:formatCode>0.0%</c:formatCode>
                <c:ptCount val="5"/>
                <c:pt idx="4">
                  <c:v>0.8</c:v>
                </c:pt>
              </c:numCache>
            </c:numRef>
          </c:val>
          <c:smooth val="0"/>
          <c:extLst>
            <c:ext xmlns:c16="http://schemas.microsoft.com/office/drawing/2014/chart" uri="{C3380CC4-5D6E-409C-BE32-E72D297353CC}">
              <c16:uniqueId val="{00000004-7377-4F22-9756-80C2409005CF}"/>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3038611840186652"/>
        </c:manualLayout>
      </c:layout>
      <c:barChart>
        <c:barDir val="col"/>
        <c:grouping val="stacked"/>
        <c:varyColors val="0"/>
        <c:ser>
          <c:idx val="0"/>
          <c:order val="0"/>
          <c:tx>
            <c:strRef>
              <c:f>'10.グラフデータ'!$C$110</c:f>
              <c:strCache>
                <c:ptCount val="1"/>
                <c:pt idx="0">
                  <c:v>当該大学出身：女性(B)</c:v>
                </c:pt>
              </c:strCache>
            </c:strRef>
          </c:tx>
          <c:spPr>
            <a:solidFill>
              <a:srgbClr val="FF0000"/>
            </a:solidFill>
            <a:ln>
              <a:noFill/>
            </a:ln>
            <a:effectLst/>
          </c:spPr>
          <c:invertIfNegative val="0"/>
          <c:cat>
            <c:strRef>
              <c:f>'10.グラフデータ'!$D$108:$H$108</c:f>
              <c:strCache>
                <c:ptCount val="5"/>
                <c:pt idx="0">
                  <c:v>R2</c:v>
                </c:pt>
                <c:pt idx="1">
                  <c:v>R3</c:v>
                </c:pt>
                <c:pt idx="2">
                  <c:v>R4</c:v>
                </c:pt>
                <c:pt idx="3">
                  <c:v>R5</c:v>
                </c:pt>
                <c:pt idx="4">
                  <c:v>R6</c:v>
                </c:pt>
              </c:strCache>
            </c:strRef>
          </c:cat>
          <c:val>
            <c:numRef>
              <c:f>'10.グラフデータ'!$D$110:$H$110</c:f>
              <c:numCache>
                <c:formatCode>#,##0_ </c:formatCode>
                <c:ptCount val="5"/>
                <c:pt idx="0">
                  <c:v>3</c:v>
                </c:pt>
                <c:pt idx="1">
                  <c:v>3</c:v>
                </c:pt>
                <c:pt idx="2">
                  <c:v>4</c:v>
                </c:pt>
                <c:pt idx="3">
                  <c:v>6</c:v>
                </c:pt>
                <c:pt idx="4">
                  <c:v>4</c:v>
                </c:pt>
              </c:numCache>
            </c:numRef>
          </c:val>
          <c:extLst>
            <c:ext xmlns:c16="http://schemas.microsoft.com/office/drawing/2014/chart" uri="{C3380CC4-5D6E-409C-BE32-E72D297353CC}">
              <c16:uniqueId val="{00000001-0C2E-4A20-B5A6-3A705A9F51B7}"/>
            </c:ext>
          </c:extLst>
        </c:ser>
        <c:ser>
          <c:idx val="1"/>
          <c:order val="1"/>
          <c:tx>
            <c:strRef>
              <c:f>'10.グラフデータ'!$C$109</c:f>
              <c:strCache>
                <c:ptCount val="1"/>
                <c:pt idx="0">
                  <c:v>当該大学出身：男性(A)</c:v>
                </c:pt>
              </c:strCache>
            </c:strRef>
          </c:tx>
          <c:spPr>
            <a:solidFill>
              <a:srgbClr val="0070C0"/>
            </a:solidFill>
            <a:ln>
              <a:noFill/>
            </a:ln>
            <a:effectLst/>
          </c:spPr>
          <c:invertIfNegative val="0"/>
          <c:cat>
            <c:strRef>
              <c:f>'10.グラフデータ'!$D$108:$H$108</c:f>
              <c:strCache>
                <c:ptCount val="5"/>
                <c:pt idx="0">
                  <c:v>R2</c:v>
                </c:pt>
                <c:pt idx="1">
                  <c:v>R3</c:v>
                </c:pt>
                <c:pt idx="2">
                  <c:v>R4</c:v>
                </c:pt>
                <c:pt idx="3">
                  <c:v>R5</c:v>
                </c:pt>
                <c:pt idx="4">
                  <c:v>R6</c:v>
                </c:pt>
              </c:strCache>
            </c:strRef>
          </c:cat>
          <c:val>
            <c:numRef>
              <c:f>'10.グラフデータ'!$D$109:$H$109</c:f>
              <c:numCache>
                <c:formatCode>#,##0_);[Red]\(#,##0\)</c:formatCode>
                <c:ptCount val="5"/>
                <c:pt idx="0">
                  <c:v>11</c:v>
                </c:pt>
                <c:pt idx="1">
                  <c:v>10</c:v>
                </c:pt>
                <c:pt idx="2">
                  <c:v>15</c:v>
                </c:pt>
                <c:pt idx="3">
                  <c:v>13</c:v>
                </c:pt>
                <c:pt idx="4">
                  <c:v>20</c:v>
                </c:pt>
              </c:numCache>
            </c:numRef>
          </c:val>
          <c:extLst>
            <c:ext xmlns:c16="http://schemas.microsoft.com/office/drawing/2014/chart" uri="{C3380CC4-5D6E-409C-BE32-E72D297353CC}">
              <c16:uniqueId val="{00000000-0C2E-4A20-B5A6-3A705A9F51B7}"/>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'10.グラフデータ'!$C$111</c:f>
              <c:strCache>
                <c:ptCount val="1"/>
                <c:pt idx="0">
                  <c:v>当該大学出身：合計(C=A+B)</c:v>
                </c:pt>
              </c:strCache>
            </c:strRef>
          </c:tx>
          <c:spPr>
            <a:ln w="28575" cap="rnd">
              <a:noFill/>
              <a:round/>
            </a:ln>
            <a:effectLst/>
          </c:spPr>
          <c:marker>
            <c:symbol val="none"/>
          </c:marker>
          <c:cat>
            <c:strRef>
              <c:f>'10.グラフデータ'!$D$108:$H$108</c:f>
              <c:strCache>
                <c:ptCount val="5"/>
                <c:pt idx="0">
                  <c:v>R2</c:v>
                </c:pt>
                <c:pt idx="1">
                  <c:v>R3</c:v>
                </c:pt>
                <c:pt idx="2">
                  <c:v>R4</c:v>
                </c:pt>
                <c:pt idx="3">
                  <c:v>R5</c:v>
                </c:pt>
                <c:pt idx="4">
                  <c:v>R6</c:v>
                </c:pt>
              </c:strCache>
            </c:strRef>
          </c:cat>
          <c:val>
            <c:numRef>
              <c:f>'10.グラフデータ'!$D$111:$H$111</c:f>
              <c:numCache>
                <c:formatCode>#,##0_);[Red]\(#,##0\)</c:formatCode>
                <c:ptCount val="5"/>
                <c:pt idx="0">
                  <c:v>14</c:v>
                </c:pt>
                <c:pt idx="1">
                  <c:v>13</c:v>
                </c:pt>
                <c:pt idx="2">
                  <c:v>19</c:v>
                </c:pt>
                <c:pt idx="3">
                  <c:v>19</c:v>
                </c:pt>
                <c:pt idx="4">
                  <c:v>24</c:v>
                </c:pt>
              </c:numCache>
            </c:numRef>
          </c:val>
          <c:smooth val="0"/>
          <c:extLst>
            <c:ext xmlns:c16="http://schemas.microsoft.com/office/drawing/2014/chart" uri="{C3380CC4-5D6E-409C-BE32-E72D297353CC}">
              <c16:uniqueId val="{00000002-0C2E-4A20-B5A6-3A705A9F51B7}"/>
            </c:ext>
          </c:extLst>
        </c:ser>
        <c:ser>
          <c:idx val="3"/>
          <c:order val="3"/>
          <c:tx>
            <c:strRef>
              <c:f>'10.グラフデータ'!$C$112</c:f>
              <c:strCache>
                <c:ptCount val="1"/>
                <c:pt idx="0">
                  <c:v>博士課程入学者合計(D)</c:v>
                </c:pt>
              </c:strCache>
            </c:strRef>
          </c:tx>
          <c:spPr>
            <a:ln w="28575" cap="rnd">
              <a:noFill/>
              <a:round/>
            </a:ln>
            <a:effectLst/>
          </c:spPr>
          <c:marker>
            <c:symbol val="none"/>
          </c:marker>
          <c:cat>
            <c:strRef>
              <c:f>'10.グラフデータ'!$D$108:$H$108</c:f>
              <c:strCache>
                <c:ptCount val="5"/>
                <c:pt idx="0">
                  <c:v>R2</c:v>
                </c:pt>
                <c:pt idx="1">
                  <c:v>R3</c:v>
                </c:pt>
                <c:pt idx="2">
                  <c:v>R4</c:v>
                </c:pt>
                <c:pt idx="3">
                  <c:v>R5</c:v>
                </c:pt>
                <c:pt idx="4">
                  <c:v>R6</c:v>
                </c:pt>
              </c:strCache>
            </c:strRef>
          </c:cat>
          <c:val>
            <c:numRef>
              <c:f>'10.グラフデータ'!$D$112:$H$112</c:f>
              <c:numCache>
                <c:formatCode>#,##0_ </c:formatCode>
                <c:ptCount val="5"/>
                <c:pt idx="0">
                  <c:v>24</c:v>
                </c:pt>
                <c:pt idx="1">
                  <c:v>26</c:v>
                </c:pt>
                <c:pt idx="2">
                  <c:v>33</c:v>
                </c:pt>
                <c:pt idx="3">
                  <c:v>21</c:v>
                </c:pt>
                <c:pt idx="4">
                  <c:v>34</c:v>
                </c:pt>
              </c:numCache>
            </c:numRef>
          </c:val>
          <c:smooth val="0"/>
          <c:extLst>
            <c:ext xmlns:c16="http://schemas.microsoft.com/office/drawing/2014/chart" uri="{C3380CC4-5D6E-409C-BE32-E72D297353CC}">
              <c16:uniqueId val="{00000003-0C2E-4A20-B5A6-3A705A9F51B7}"/>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'10.グラフデータ'!$C$113</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'10.グラフデータ'!$D$108:$H$108</c:f>
              <c:strCache>
                <c:ptCount val="5"/>
                <c:pt idx="0">
                  <c:v>R2</c:v>
                </c:pt>
                <c:pt idx="1">
                  <c:v>R3</c:v>
                </c:pt>
                <c:pt idx="2">
                  <c:v>R4</c:v>
                </c:pt>
                <c:pt idx="3">
                  <c:v>R5</c:v>
                </c:pt>
                <c:pt idx="4">
                  <c:v>R6</c:v>
                </c:pt>
              </c:strCache>
            </c:strRef>
          </c:cat>
          <c:val>
            <c:numRef>
              <c:f>'10.グラフデータ'!$D$113:$H$113</c:f>
              <c:numCache>
                <c:formatCode>0.0%</c:formatCode>
                <c:ptCount val="5"/>
                <c:pt idx="0">
                  <c:v>0.58299999999999996</c:v>
                </c:pt>
                <c:pt idx="1">
                  <c:v>0.5</c:v>
                </c:pt>
                <c:pt idx="2">
                  <c:v>0.57599999999999996</c:v>
                </c:pt>
                <c:pt idx="3">
                  <c:v>0.90500000000000003</c:v>
                </c:pt>
                <c:pt idx="4">
                  <c:v>0.70599999999999996</c:v>
                </c:pt>
              </c:numCache>
            </c:numRef>
          </c:val>
          <c:smooth val="0"/>
          <c:extLst>
            <c:ext xmlns:c16="http://schemas.microsoft.com/office/drawing/2014/chart" uri="{C3380CC4-5D6E-409C-BE32-E72D297353CC}">
              <c16:uniqueId val="{00000004-0C2E-4A20-B5A6-3A705A9F51B7}"/>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30"/>
        </c:scaling>
        <c:delete val="0"/>
        <c:axPos val="l"/>
        <c:majorGridlines>
          <c:spPr>
            <a:ln w="9525" cap="flat" cmpd="sng" algn="ctr">
              <a:solidFill>
                <a:schemeClr val="bg1">
                  <a:lumMod val="6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6"/>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409169617931646"/>
          <c:y val="0.10173901419929025"/>
          <c:w val="0.64474479838220211"/>
          <c:h val="0.41991005247657526"/>
        </c:manualLayout>
      </c:layout>
      <c:barChart>
        <c:barDir val="col"/>
        <c:grouping val="stacked"/>
        <c:varyColors val="0"/>
        <c:ser>
          <c:idx val="0"/>
          <c:order val="0"/>
          <c:tx>
            <c:strRef>
              <c:f>'10.グラフデータ'!$C$118</c:f>
              <c:strCache>
                <c:ptCount val="1"/>
                <c:pt idx="0">
                  <c:v>当該大学出身：女性(B)</c:v>
                </c:pt>
              </c:strCache>
            </c:strRef>
          </c:tx>
          <c:spPr>
            <a:solidFill>
              <a:srgbClr val="FF0000"/>
            </a:solidFill>
            <a:ln>
              <a:noFill/>
            </a:ln>
            <a:effectLst/>
          </c:spPr>
          <c:invertIfNegative val="0"/>
          <c:cat>
            <c:strRef>
              <c:f>'10.グラフデータ'!$D$116:$H$116</c:f>
              <c:strCache>
                <c:ptCount val="5"/>
                <c:pt idx="0">
                  <c:v>R2(n=77)</c:v>
                </c:pt>
                <c:pt idx="1">
                  <c:v>R3(n=77)</c:v>
                </c:pt>
                <c:pt idx="2">
                  <c:v>R4(n=77)</c:v>
                </c:pt>
                <c:pt idx="3">
                  <c:v>R5(n=77)</c:v>
                </c:pt>
                <c:pt idx="4">
                  <c:v>R6(n=77)</c:v>
                </c:pt>
              </c:strCache>
            </c:strRef>
          </c:cat>
          <c:val>
            <c:numRef>
              <c:f>'10.グラフデータ'!$D$118:$H$118</c:f>
              <c:numCache>
                <c:formatCode>#,##0_);[Red]\(#,##0\)</c:formatCode>
                <c:ptCount val="5"/>
                <c:pt idx="0">
                  <c:v>1596</c:v>
                </c:pt>
                <c:pt idx="1">
                  <c:v>1602</c:v>
                </c:pt>
                <c:pt idx="2">
                  <c:v>1711</c:v>
                </c:pt>
                <c:pt idx="3">
                  <c:v>1738</c:v>
                </c:pt>
                <c:pt idx="4">
                  <c:v>1868</c:v>
                </c:pt>
              </c:numCache>
            </c:numRef>
          </c:val>
          <c:extLst>
            <c:ext xmlns:c16="http://schemas.microsoft.com/office/drawing/2014/chart" uri="{C3380CC4-5D6E-409C-BE32-E72D297353CC}">
              <c16:uniqueId val="{00000001-517F-4FF7-A007-A2BD5B3D68D8}"/>
            </c:ext>
          </c:extLst>
        </c:ser>
        <c:ser>
          <c:idx val="1"/>
          <c:order val="1"/>
          <c:tx>
            <c:strRef>
              <c:f>'10.グラフデータ'!$C$117</c:f>
              <c:strCache>
                <c:ptCount val="1"/>
                <c:pt idx="0">
                  <c:v>当該大学出身：男性(A)</c:v>
                </c:pt>
              </c:strCache>
            </c:strRef>
          </c:tx>
          <c:spPr>
            <a:solidFill>
              <a:srgbClr val="0070C0"/>
            </a:solidFill>
            <a:ln>
              <a:noFill/>
            </a:ln>
            <a:effectLst/>
          </c:spPr>
          <c:invertIfNegative val="0"/>
          <c:cat>
            <c:strRef>
              <c:f>'10.グラフデータ'!$D$116:$H$116</c:f>
              <c:strCache>
                <c:ptCount val="5"/>
                <c:pt idx="0">
                  <c:v>R2(n=77)</c:v>
                </c:pt>
                <c:pt idx="1">
                  <c:v>R3(n=77)</c:v>
                </c:pt>
                <c:pt idx="2">
                  <c:v>R4(n=77)</c:v>
                </c:pt>
                <c:pt idx="3">
                  <c:v>R5(n=77)</c:v>
                </c:pt>
                <c:pt idx="4">
                  <c:v>R6(n=77)</c:v>
                </c:pt>
              </c:strCache>
            </c:strRef>
          </c:cat>
          <c:val>
            <c:numRef>
              <c:f>'10.グラフデータ'!$D$117:$H$117</c:f>
              <c:numCache>
                <c:formatCode>#,##0_);[Red]\(#,##0\)</c:formatCode>
                <c:ptCount val="5"/>
                <c:pt idx="0">
                  <c:v>4289</c:v>
                </c:pt>
                <c:pt idx="1">
                  <c:v>4541</c:v>
                </c:pt>
                <c:pt idx="2">
                  <c:v>4437</c:v>
                </c:pt>
                <c:pt idx="3">
                  <c:v>4452</c:v>
                </c:pt>
                <c:pt idx="4">
                  <c:v>4743</c:v>
                </c:pt>
              </c:numCache>
            </c:numRef>
          </c:val>
          <c:extLst>
            <c:ext xmlns:c16="http://schemas.microsoft.com/office/drawing/2014/chart" uri="{C3380CC4-5D6E-409C-BE32-E72D297353CC}">
              <c16:uniqueId val="{00000000-517F-4FF7-A007-A2BD5B3D68D8}"/>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'10.グラフデータ'!$C$119</c:f>
              <c:strCache>
                <c:ptCount val="1"/>
                <c:pt idx="0">
                  <c:v>当該大学出身：合計(C=A+B)</c:v>
                </c:pt>
              </c:strCache>
            </c:strRef>
          </c:tx>
          <c:spPr>
            <a:ln w="28575" cap="rnd">
              <a:noFill/>
              <a:round/>
            </a:ln>
            <a:effectLst/>
          </c:spPr>
          <c:marker>
            <c:symbol val="none"/>
          </c:marker>
          <c:cat>
            <c:strRef>
              <c:f>'10.グラフデータ'!$D$116:$H$116</c:f>
              <c:strCache>
                <c:ptCount val="5"/>
                <c:pt idx="0">
                  <c:v>R2(n=77)</c:v>
                </c:pt>
                <c:pt idx="1">
                  <c:v>R3(n=77)</c:v>
                </c:pt>
                <c:pt idx="2">
                  <c:v>R4(n=77)</c:v>
                </c:pt>
                <c:pt idx="3">
                  <c:v>R5(n=77)</c:v>
                </c:pt>
                <c:pt idx="4">
                  <c:v>R6(n=77)</c:v>
                </c:pt>
              </c:strCache>
            </c:strRef>
          </c:cat>
          <c:val>
            <c:numRef>
              <c:f>'10.グラフデータ'!$D$119:$H$119</c:f>
              <c:numCache>
                <c:formatCode>#,##0_);[Red]\(#,##0\)</c:formatCode>
                <c:ptCount val="5"/>
                <c:pt idx="0">
                  <c:v>5885</c:v>
                </c:pt>
                <c:pt idx="1">
                  <c:v>6143</c:v>
                </c:pt>
                <c:pt idx="2">
                  <c:v>6148</c:v>
                </c:pt>
                <c:pt idx="3">
                  <c:v>6190</c:v>
                </c:pt>
                <c:pt idx="4">
                  <c:v>6611</c:v>
                </c:pt>
              </c:numCache>
            </c:numRef>
          </c:val>
          <c:smooth val="0"/>
          <c:extLst>
            <c:ext xmlns:c16="http://schemas.microsoft.com/office/drawing/2014/chart" uri="{C3380CC4-5D6E-409C-BE32-E72D297353CC}">
              <c16:uniqueId val="{00000002-517F-4FF7-A007-A2BD5B3D68D8}"/>
            </c:ext>
          </c:extLst>
        </c:ser>
        <c:ser>
          <c:idx val="3"/>
          <c:order val="3"/>
          <c:tx>
            <c:strRef>
              <c:f>'10.グラフデータ'!$C$120</c:f>
              <c:strCache>
                <c:ptCount val="1"/>
                <c:pt idx="0">
                  <c:v>博士課程入学者合計(D)</c:v>
                </c:pt>
              </c:strCache>
            </c:strRef>
          </c:tx>
          <c:spPr>
            <a:ln w="28575" cap="rnd">
              <a:noFill/>
              <a:round/>
            </a:ln>
            <a:effectLst/>
          </c:spPr>
          <c:marker>
            <c:symbol val="none"/>
          </c:marker>
          <c:cat>
            <c:strRef>
              <c:f>'10.グラフデータ'!$D$116:$H$116</c:f>
              <c:strCache>
                <c:ptCount val="5"/>
                <c:pt idx="0">
                  <c:v>R2(n=77)</c:v>
                </c:pt>
                <c:pt idx="1">
                  <c:v>R3(n=77)</c:v>
                </c:pt>
                <c:pt idx="2">
                  <c:v>R4(n=77)</c:v>
                </c:pt>
                <c:pt idx="3">
                  <c:v>R5(n=77)</c:v>
                </c:pt>
                <c:pt idx="4">
                  <c:v>R6(n=77)</c:v>
                </c:pt>
              </c:strCache>
            </c:strRef>
          </c:cat>
          <c:val>
            <c:numRef>
              <c:f>'10.グラフデータ'!$D$120:$H$120</c:f>
              <c:numCache>
                <c:formatCode>#,##0_);[Red]\(#,##0\)</c:formatCode>
                <c:ptCount val="5"/>
                <c:pt idx="0">
                  <c:v>9802</c:v>
                </c:pt>
                <c:pt idx="1">
                  <c:v>10015</c:v>
                </c:pt>
                <c:pt idx="2">
                  <c:v>9830</c:v>
                </c:pt>
                <c:pt idx="3">
                  <c:v>10118</c:v>
                </c:pt>
                <c:pt idx="4">
                  <c:v>10726</c:v>
                </c:pt>
              </c:numCache>
            </c:numRef>
          </c:val>
          <c:smooth val="0"/>
          <c:extLst>
            <c:ext xmlns:c16="http://schemas.microsoft.com/office/drawing/2014/chart" uri="{C3380CC4-5D6E-409C-BE32-E72D297353CC}">
              <c16:uniqueId val="{00000003-517F-4FF7-A007-A2BD5B3D68D8}"/>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'10.グラフデータ'!$C$121</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'10.グラフデータ'!$D$116:$H$116</c:f>
              <c:strCache>
                <c:ptCount val="5"/>
                <c:pt idx="0">
                  <c:v>R2(n=77)</c:v>
                </c:pt>
                <c:pt idx="1">
                  <c:v>R3(n=77)</c:v>
                </c:pt>
                <c:pt idx="2">
                  <c:v>R4(n=77)</c:v>
                </c:pt>
                <c:pt idx="3">
                  <c:v>R5(n=77)</c:v>
                </c:pt>
                <c:pt idx="4">
                  <c:v>R6(n=77)</c:v>
                </c:pt>
              </c:strCache>
            </c:strRef>
          </c:cat>
          <c:val>
            <c:numRef>
              <c:f>'10.グラフデータ'!$D$121:$H$121</c:f>
              <c:numCache>
                <c:formatCode>0.0%</c:formatCode>
                <c:ptCount val="5"/>
                <c:pt idx="0">
                  <c:v>0.6</c:v>
                </c:pt>
                <c:pt idx="1">
                  <c:v>0.61299999999999999</c:v>
                </c:pt>
                <c:pt idx="2">
                  <c:v>0.625</c:v>
                </c:pt>
                <c:pt idx="3">
                  <c:v>0.61199999999999999</c:v>
                </c:pt>
                <c:pt idx="4">
                  <c:v>0.61599999999999999</c:v>
                </c:pt>
              </c:numCache>
            </c:numRef>
          </c:val>
          <c:smooth val="0"/>
          <c:extLst>
            <c:ext xmlns:c16="http://schemas.microsoft.com/office/drawing/2014/chart" uri="{C3380CC4-5D6E-409C-BE32-E72D297353CC}">
              <c16:uniqueId val="{00000004-517F-4FF7-A007-A2BD5B3D68D8}"/>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750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50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6371958449935968"/>
        </c:manualLayout>
      </c:layout>
      <c:barChart>
        <c:barDir val="col"/>
        <c:grouping val="stacked"/>
        <c:varyColors val="0"/>
        <c:ser>
          <c:idx val="0"/>
          <c:order val="0"/>
          <c:tx>
            <c:strRef>
              <c:f>'10.グラフデータ'!$C$126</c:f>
              <c:strCache>
                <c:ptCount val="1"/>
                <c:pt idx="0">
                  <c:v>当該大学出身：女性(B)</c:v>
                </c:pt>
              </c:strCache>
            </c:strRef>
          </c:tx>
          <c:spPr>
            <a:solidFill>
              <a:srgbClr val="FF0000"/>
            </a:solidFill>
            <a:ln>
              <a:noFill/>
            </a:ln>
            <a:effectLst/>
          </c:spPr>
          <c:invertIfNegative val="0"/>
          <c:cat>
            <c:strRef>
              <c:f>'10.グラフデータ'!$D$124:$H$124</c:f>
              <c:strCache>
                <c:ptCount val="5"/>
                <c:pt idx="0">
                  <c:v>R2(n=77)</c:v>
                </c:pt>
                <c:pt idx="1">
                  <c:v>R3(n=77)</c:v>
                </c:pt>
                <c:pt idx="2">
                  <c:v>R4(n=77)</c:v>
                </c:pt>
                <c:pt idx="3">
                  <c:v>R5(n=77)</c:v>
                </c:pt>
                <c:pt idx="4">
                  <c:v>R6(n=77)</c:v>
                </c:pt>
              </c:strCache>
            </c:strRef>
          </c:cat>
          <c:val>
            <c:numRef>
              <c:f>'10.グラフデータ'!$D$126:$H$126</c:f>
              <c:numCache>
                <c:formatCode>0.0</c:formatCode>
                <c:ptCount val="5"/>
                <c:pt idx="0">
                  <c:v>20.7</c:v>
                </c:pt>
                <c:pt idx="1">
                  <c:v>20.8</c:v>
                </c:pt>
                <c:pt idx="2">
                  <c:v>22.2</c:v>
                </c:pt>
                <c:pt idx="3">
                  <c:v>22.6</c:v>
                </c:pt>
                <c:pt idx="4">
                  <c:v>24.3</c:v>
                </c:pt>
              </c:numCache>
            </c:numRef>
          </c:val>
          <c:extLst>
            <c:ext xmlns:c16="http://schemas.microsoft.com/office/drawing/2014/chart" uri="{C3380CC4-5D6E-409C-BE32-E72D297353CC}">
              <c16:uniqueId val="{00000001-7BB8-415B-BBBD-0936B45A1A0A}"/>
            </c:ext>
          </c:extLst>
        </c:ser>
        <c:ser>
          <c:idx val="1"/>
          <c:order val="1"/>
          <c:tx>
            <c:strRef>
              <c:f>'10.グラフデータ'!$C$125</c:f>
              <c:strCache>
                <c:ptCount val="1"/>
                <c:pt idx="0">
                  <c:v>当該大学出身：男性(A)</c:v>
                </c:pt>
              </c:strCache>
            </c:strRef>
          </c:tx>
          <c:spPr>
            <a:solidFill>
              <a:srgbClr val="0070C0"/>
            </a:solidFill>
            <a:ln>
              <a:noFill/>
            </a:ln>
            <a:effectLst/>
          </c:spPr>
          <c:invertIfNegative val="0"/>
          <c:cat>
            <c:strRef>
              <c:f>'10.グラフデータ'!$D$124:$H$124</c:f>
              <c:strCache>
                <c:ptCount val="5"/>
                <c:pt idx="0">
                  <c:v>R2(n=77)</c:v>
                </c:pt>
                <c:pt idx="1">
                  <c:v>R3(n=77)</c:v>
                </c:pt>
                <c:pt idx="2">
                  <c:v>R4(n=77)</c:v>
                </c:pt>
                <c:pt idx="3">
                  <c:v>R5(n=77)</c:v>
                </c:pt>
                <c:pt idx="4">
                  <c:v>R6(n=77)</c:v>
                </c:pt>
              </c:strCache>
            </c:strRef>
          </c:cat>
          <c:val>
            <c:numRef>
              <c:f>'10.グラフデータ'!$D$125:$H$125</c:f>
              <c:numCache>
                <c:formatCode>0.0</c:formatCode>
                <c:ptCount val="5"/>
                <c:pt idx="0">
                  <c:v>55.7</c:v>
                </c:pt>
                <c:pt idx="1">
                  <c:v>59</c:v>
                </c:pt>
                <c:pt idx="2">
                  <c:v>57.6</c:v>
                </c:pt>
                <c:pt idx="3">
                  <c:v>57.8</c:v>
                </c:pt>
                <c:pt idx="4">
                  <c:v>61.6</c:v>
                </c:pt>
              </c:numCache>
            </c:numRef>
          </c:val>
          <c:extLst>
            <c:ext xmlns:c16="http://schemas.microsoft.com/office/drawing/2014/chart" uri="{C3380CC4-5D6E-409C-BE32-E72D297353CC}">
              <c16:uniqueId val="{00000000-7BB8-415B-BBBD-0936B45A1A0A}"/>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'10.グラフデータ'!$C$127</c:f>
              <c:strCache>
                <c:ptCount val="1"/>
                <c:pt idx="0">
                  <c:v>当該大学出身：合計(C=A+B)</c:v>
                </c:pt>
              </c:strCache>
            </c:strRef>
          </c:tx>
          <c:spPr>
            <a:ln w="28575" cap="rnd">
              <a:noFill/>
              <a:round/>
            </a:ln>
            <a:effectLst/>
          </c:spPr>
          <c:marker>
            <c:symbol val="none"/>
          </c:marker>
          <c:cat>
            <c:strRef>
              <c:f>'10.グラフデータ'!$D$124:$H$124</c:f>
              <c:strCache>
                <c:ptCount val="5"/>
                <c:pt idx="0">
                  <c:v>R2(n=77)</c:v>
                </c:pt>
                <c:pt idx="1">
                  <c:v>R3(n=77)</c:v>
                </c:pt>
                <c:pt idx="2">
                  <c:v>R4(n=77)</c:v>
                </c:pt>
                <c:pt idx="3">
                  <c:v>R5(n=77)</c:v>
                </c:pt>
                <c:pt idx="4">
                  <c:v>R6(n=77)</c:v>
                </c:pt>
              </c:strCache>
            </c:strRef>
          </c:cat>
          <c:val>
            <c:numRef>
              <c:f>'10.グラフデータ'!$D$127:$H$127</c:f>
              <c:numCache>
                <c:formatCode>0.0</c:formatCode>
                <c:ptCount val="5"/>
                <c:pt idx="0">
                  <c:v>76.400000000000006</c:v>
                </c:pt>
                <c:pt idx="1">
                  <c:v>79.8</c:v>
                </c:pt>
                <c:pt idx="2">
                  <c:v>79.8</c:v>
                </c:pt>
                <c:pt idx="3">
                  <c:v>80.400000000000006</c:v>
                </c:pt>
                <c:pt idx="4">
                  <c:v>85.9</c:v>
                </c:pt>
              </c:numCache>
            </c:numRef>
          </c:val>
          <c:smooth val="0"/>
          <c:extLst>
            <c:ext xmlns:c16="http://schemas.microsoft.com/office/drawing/2014/chart" uri="{C3380CC4-5D6E-409C-BE32-E72D297353CC}">
              <c16:uniqueId val="{00000002-7BB8-415B-BBBD-0936B45A1A0A}"/>
            </c:ext>
          </c:extLst>
        </c:ser>
        <c:ser>
          <c:idx val="3"/>
          <c:order val="3"/>
          <c:tx>
            <c:strRef>
              <c:f>'10.グラフデータ'!$C$128</c:f>
              <c:strCache>
                <c:ptCount val="1"/>
                <c:pt idx="0">
                  <c:v>博士課程入学者合計(D)</c:v>
                </c:pt>
              </c:strCache>
            </c:strRef>
          </c:tx>
          <c:spPr>
            <a:ln w="28575" cap="rnd">
              <a:noFill/>
              <a:round/>
            </a:ln>
            <a:effectLst/>
          </c:spPr>
          <c:marker>
            <c:symbol val="none"/>
          </c:marker>
          <c:cat>
            <c:strRef>
              <c:f>'10.グラフデータ'!$D$124:$H$124</c:f>
              <c:strCache>
                <c:ptCount val="5"/>
                <c:pt idx="0">
                  <c:v>R2(n=77)</c:v>
                </c:pt>
                <c:pt idx="1">
                  <c:v>R3(n=77)</c:v>
                </c:pt>
                <c:pt idx="2">
                  <c:v>R4(n=77)</c:v>
                </c:pt>
                <c:pt idx="3">
                  <c:v>R5(n=77)</c:v>
                </c:pt>
                <c:pt idx="4">
                  <c:v>R6(n=77)</c:v>
                </c:pt>
              </c:strCache>
            </c:strRef>
          </c:cat>
          <c:val>
            <c:numRef>
              <c:f>'10.グラフデータ'!$D$128:$H$128</c:f>
              <c:numCache>
                <c:formatCode>0.0</c:formatCode>
                <c:ptCount val="5"/>
                <c:pt idx="0">
                  <c:v>127.3</c:v>
                </c:pt>
                <c:pt idx="1">
                  <c:v>130.1</c:v>
                </c:pt>
                <c:pt idx="2">
                  <c:v>127.7</c:v>
                </c:pt>
                <c:pt idx="3">
                  <c:v>131.4</c:v>
                </c:pt>
                <c:pt idx="4">
                  <c:v>139.30000000000001</c:v>
                </c:pt>
              </c:numCache>
            </c:numRef>
          </c:val>
          <c:smooth val="0"/>
          <c:extLst>
            <c:ext xmlns:c16="http://schemas.microsoft.com/office/drawing/2014/chart" uri="{C3380CC4-5D6E-409C-BE32-E72D297353CC}">
              <c16:uniqueId val="{00000003-7BB8-415B-BBBD-0936B45A1A0A}"/>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'10.グラフデータ'!$C$129</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'10.グラフデータ'!$D$124:$H$124</c:f>
              <c:strCache>
                <c:ptCount val="5"/>
                <c:pt idx="0">
                  <c:v>R2(n=77)</c:v>
                </c:pt>
                <c:pt idx="1">
                  <c:v>R3(n=77)</c:v>
                </c:pt>
                <c:pt idx="2">
                  <c:v>R4(n=77)</c:v>
                </c:pt>
                <c:pt idx="3">
                  <c:v>R5(n=77)</c:v>
                </c:pt>
                <c:pt idx="4">
                  <c:v>R6(n=77)</c:v>
                </c:pt>
              </c:strCache>
            </c:strRef>
          </c:cat>
          <c:val>
            <c:numRef>
              <c:f>'10.グラフデータ'!$D$129:$H$129</c:f>
              <c:numCache>
                <c:formatCode>0.0%</c:formatCode>
                <c:ptCount val="5"/>
                <c:pt idx="0">
                  <c:v>0.6</c:v>
                </c:pt>
                <c:pt idx="1">
                  <c:v>0.61299999999999999</c:v>
                </c:pt>
                <c:pt idx="2">
                  <c:v>0.625</c:v>
                </c:pt>
                <c:pt idx="3">
                  <c:v>0.61199999999999999</c:v>
                </c:pt>
                <c:pt idx="4">
                  <c:v>0.61699999999999999</c:v>
                </c:pt>
              </c:numCache>
            </c:numRef>
          </c:val>
          <c:smooth val="0"/>
          <c:extLst>
            <c:ext xmlns:c16="http://schemas.microsoft.com/office/drawing/2014/chart" uri="{C3380CC4-5D6E-409C-BE32-E72D297353CC}">
              <c16:uniqueId val="{00000004-7BB8-415B-BBBD-0936B45A1A0A}"/>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00"/>
        </c:scaling>
        <c:delete val="0"/>
        <c:axPos val="l"/>
        <c:majorGridlines>
          <c:spPr>
            <a:ln w="9525" cap="flat" cmpd="sng" algn="ctr">
              <a:solidFill>
                <a:schemeClr val="bg1">
                  <a:lumMod val="6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2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6371958449935968"/>
        </c:manualLayout>
      </c:layout>
      <c:barChart>
        <c:barDir val="col"/>
        <c:grouping val="stacked"/>
        <c:varyColors val="0"/>
        <c:ser>
          <c:idx val="1"/>
          <c:order val="0"/>
          <c:tx>
            <c:strRef>
              <c:f>'10.グラフデータ'!$C$135</c:f>
              <c:strCache>
                <c:ptCount val="1"/>
                <c:pt idx="0">
                  <c:v>当該大学出身：女性(B)</c:v>
                </c:pt>
              </c:strCache>
            </c:strRef>
          </c:tx>
          <c:spPr>
            <a:solidFill>
              <a:srgbClr val="FF0000"/>
            </a:solidFill>
            <a:ln>
              <a:noFill/>
            </a:ln>
            <a:effectLst/>
          </c:spPr>
          <c:invertIfNegative val="0"/>
          <c:cat>
            <c:strRef>
              <c:f>'10.グラフデータ'!$D$133:$H$133</c:f>
              <c:strCache>
                <c:ptCount val="5"/>
                <c:pt idx="0">
                  <c:v>R2(n=25)</c:v>
                </c:pt>
                <c:pt idx="1">
                  <c:v>R3(n=25)</c:v>
                </c:pt>
                <c:pt idx="2">
                  <c:v>R4(n=25)</c:v>
                </c:pt>
                <c:pt idx="3">
                  <c:v>R5(n=25)</c:v>
                </c:pt>
                <c:pt idx="4">
                  <c:v>R6(n=25)</c:v>
                </c:pt>
              </c:strCache>
            </c:strRef>
          </c:cat>
          <c:val>
            <c:numRef>
              <c:f>'10.グラフデータ'!$D$135:$H$135</c:f>
              <c:numCache>
                <c:formatCode>0.0</c:formatCode>
                <c:ptCount val="5"/>
                <c:pt idx="0">
                  <c:v>10.5</c:v>
                </c:pt>
                <c:pt idx="1">
                  <c:v>10.3</c:v>
                </c:pt>
                <c:pt idx="2">
                  <c:v>10.199999999999999</c:v>
                </c:pt>
                <c:pt idx="3">
                  <c:v>12.1</c:v>
                </c:pt>
                <c:pt idx="4">
                  <c:v>11.6</c:v>
                </c:pt>
              </c:numCache>
            </c:numRef>
          </c:val>
          <c:extLst>
            <c:ext xmlns:c16="http://schemas.microsoft.com/office/drawing/2014/chart" uri="{C3380CC4-5D6E-409C-BE32-E72D297353CC}">
              <c16:uniqueId val="{00000001-0767-4EA9-A0FA-96A711F64954}"/>
            </c:ext>
          </c:extLst>
        </c:ser>
        <c:ser>
          <c:idx val="0"/>
          <c:order val="1"/>
          <c:tx>
            <c:strRef>
              <c:f>'10.グラフデータ'!$C$134</c:f>
              <c:strCache>
                <c:ptCount val="1"/>
                <c:pt idx="0">
                  <c:v>当該大学出身：男性(A)</c:v>
                </c:pt>
              </c:strCache>
            </c:strRef>
          </c:tx>
          <c:spPr>
            <a:solidFill>
              <a:srgbClr val="0070C0"/>
            </a:solidFill>
            <a:ln>
              <a:noFill/>
            </a:ln>
            <a:effectLst/>
          </c:spPr>
          <c:invertIfNegative val="0"/>
          <c:cat>
            <c:strRef>
              <c:f>'10.グラフデータ'!$D$133:$H$133</c:f>
              <c:strCache>
                <c:ptCount val="5"/>
                <c:pt idx="0">
                  <c:v>R2(n=25)</c:v>
                </c:pt>
                <c:pt idx="1">
                  <c:v>R3(n=25)</c:v>
                </c:pt>
                <c:pt idx="2">
                  <c:v>R4(n=25)</c:v>
                </c:pt>
                <c:pt idx="3">
                  <c:v>R5(n=25)</c:v>
                </c:pt>
                <c:pt idx="4">
                  <c:v>R6(n=25)</c:v>
                </c:pt>
              </c:strCache>
            </c:strRef>
          </c:cat>
          <c:val>
            <c:numRef>
              <c:f>'10.グラフデータ'!$D$134:$H$134</c:f>
              <c:numCache>
                <c:formatCode>0.0</c:formatCode>
                <c:ptCount val="5"/>
                <c:pt idx="0">
                  <c:v>27.1</c:v>
                </c:pt>
                <c:pt idx="1">
                  <c:v>29.2</c:v>
                </c:pt>
                <c:pt idx="2">
                  <c:v>30.8</c:v>
                </c:pt>
                <c:pt idx="3">
                  <c:v>28.7</c:v>
                </c:pt>
                <c:pt idx="4">
                  <c:v>27.4</c:v>
                </c:pt>
              </c:numCache>
            </c:numRef>
          </c:val>
          <c:extLst>
            <c:ext xmlns:c16="http://schemas.microsoft.com/office/drawing/2014/chart" uri="{C3380CC4-5D6E-409C-BE32-E72D297353CC}">
              <c16:uniqueId val="{00000000-0767-4EA9-A0FA-96A711F64954}"/>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'10.グラフデータ'!$C$136</c:f>
              <c:strCache>
                <c:ptCount val="1"/>
                <c:pt idx="0">
                  <c:v>当該大学出身：合計(C=A+B)</c:v>
                </c:pt>
              </c:strCache>
            </c:strRef>
          </c:tx>
          <c:spPr>
            <a:ln w="28575" cap="rnd">
              <a:noFill/>
              <a:round/>
            </a:ln>
            <a:effectLst/>
          </c:spPr>
          <c:marker>
            <c:symbol val="none"/>
          </c:marker>
          <c:cat>
            <c:strRef>
              <c:f>'10.グラフデータ'!$D$133:$H$133</c:f>
              <c:strCache>
                <c:ptCount val="5"/>
                <c:pt idx="0">
                  <c:v>R2(n=25)</c:v>
                </c:pt>
                <c:pt idx="1">
                  <c:v>R3(n=25)</c:v>
                </c:pt>
                <c:pt idx="2">
                  <c:v>R4(n=25)</c:v>
                </c:pt>
                <c:pt idx="3">
                  <c:v>R5(n=25)</c:v>
                </c:pt>
                <c:pt idx="4">
                  <c:v>R6(n=25)</c:v>
                </c:pt>
              </c:strCache>
            </c:strRef>
          </c:cat>
          <c:val>
            <c:numRef>
              <c:f>'10.グラフデータ'!$D$136:$H$136</c:f>
              <c:numCache>
                <c:formatCode>0.0</c:formatCode>
                <c:ptCount val="5"/>
                <c:pt idx="0">
                  <c:v>37.6</c:v>
                </c:pt>
                <c:pt idx="1">
                  <c:v>39.5</c:v>
                </c:pt>
                <c:pt idx="2">
                  <c:v>41</c:v>
                </c:pt>
                <c:pt idx="3">
                  <c:v>40.799999999999997</c:v>
                </c:pt>
                <c:pt idx="4">
                  <c:v>39</c:v>
                </c:pt>
              </c:numCache>
            </c:numRef>
          </c:val>
          <c:smooth val="0"/>
          <c:extLst>
            <c:ext xmlns:c16="http://schemas.microsoft.com/office/drawing/2014/chart" uri="{C3380CC4-5D6E-409C-BE32-E72D297353CC}">
              <c16:uniqueId val="{00000002-0767-4EA9-A0FA-96A711F64954}"/>
            </c:ext>
          </c:extLst>
        </c:ser>
        <c:ser>
          <c:idx val="3"/>
          <c:order val="3"/>
          <c:tx>
            <c:strRef>
              <c:f>'10.グラフデータ'!$C$137</c:f>
              <c:strCache>
                <c:ptCount val="1"/>
                <c:pt idx="0">
                  <c:v>博士課程入学者合計(D)</c:v>
                </c:pt>
              </c:strCache>
            </c:strRef>
          </c:tx>
          <c:spPr>
            <a:ln w="28575" cap="rnd">
              <a:noFill/>
              <a:round/>
            </a:ln>
            <a:effectLst/>
          </c:spPr>
          <c:marker>
            <c:symbol val="none"/>
          </c:marker>
          <c:cat>
            <c:strRef>
              <c:f>'10.グラフデータ'!$D$133:$H$133</c:f>
              <c:strCache>
                <c:ptCount val="5"/>
                <c:pt idx="0">
                  <c:v>R2(n=25)</c:v>
                </c:pt>
                <c:pt idx="1">
                  <c:v>R3(n=25)</c:v>
                </c:pt>
                <c:pt idx="2">
                  <c:v>R4(n=25)</c:v>
                </c:pt>
                <c:pt idx="3">
                  <c:v>R5(n=25)</c:v>
                </c:pt>
                <c:pt idx="4">
                  <c:v>R6(n=25)</c:v>
                </c:pt>
              </c:strCache>
            </c:strRef>
          </c:cat>
          <c:val>
            <c:numRef>
              <c:f>'10.グラフデータ'!$D$137:$H$137</c:f>
              <c:numCache>
                <c:formatCode>#,##0.0_ </c:formatCode>
                <c:ptCount val="5"/>
                <c:pt idx="0">
                  <c:v>62.7</c:v>
                </c:pt>
                <c:pt idx="1">
                  <c:v>65.300000000000011</c:v>
                </c:pt>
                <c:pt idx="2">
                  <c:v>65.5</c:v>
                </c:pt>
                <c:pt idx="3">
                  <c:v>65</c:v>
                </c:pt>
                <c:pt idx="4">
                  <c:v>64.5</c:v>
                </c:pt>
              </c:numCache>
            </c:numRef>
          </c:val>
          <c:smooth val="0"/>
          <c:extLst>
            <c:ext xmlns:c16="http://schemas.microsoft.com/office/drawing/2014/chart" uri="{C3380CC4-5D6E-409C-BE32-E72D297353CC}">
              <c16:uniqueId val="{00000003-0767-4EA9-A0FA-96A711F64954}"/>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'10.グラフデータ'!$C$138</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'10.グラフデータ'!$D$133:$H$133</c:f>
              <c:strCache>
                <c:ptCount val="5"/>
                <c:pt idx="0">
                  <c:v>R2(n=25)</c:v>
                </c:pt>
                <c:pt idx="1">
                  <c:v>R3(n=25)</c:v>
                </c:pt>
                <c:pt idx="2">
                  <c:v>R4(n=25)</c:v>
                </c:pt>
                <c:pt idx="3">
                  <c:v>R5(n=25)</c:v>
                </c:pt>
                <c:pt idx="4">
                  <c:v>R6(n=25)</c:v>
                </c:pt>
              </c:strCache>
            </c:strRef>
          </c:cat>
          <c:val>
            <c:numRef>
              <c:f>'10.グラフデータ'!$D$138:$H$138</c:f>
              <c:numCache>
                <c:formatCode>0.0%</c:formatCode>
                <c:ptCount val="5"/>
                <c:pt idx="0">
                  <c:v>0.6</c:v>
                </c:pt>
                <c:pt idx="1">
                  <c:v>0.60499999999999998</c:v>
                </c:pt>
                <c:pt idx="2">
                  <c:v>0.626</c:v>
                </c:pt>
                <c:pt idx="3">
                  <c:v>0.628</c:v>
                </c:pt>
                <c:pt idx="4">
                  <c:v>0.60499999999999998</c:v>
                </c:pt>
              </c:numCache>
            </c:numRef>
          </c:val>
          <c:smooth val="0"/>
          <c:extLst>
            <c:ext xmlns:c16="http://schemas.microsoft.com/office/drawing/2014/chart" uri="{C3380CC4-5D6E-409C-BE32-E72D297353CC}">
              <c16:uniqueId val="{00000004-0767-4EA9-A0FA-96A711F64954}"/>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0"/>
        </c:scaling>
        <c:delete val="0"/>
        <c:axPos val="l"/>
        <c:majorGridlines>
          <c:spPr>
            <a:ln w="9525" cap="flat" cmpd="sng" algn="ctr">
              <a:solidFill>
                <a:schemeClr val="bg1">
                  <a:lumMod val="6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204921357965504"/>
          <c:y val="0.1017391490109139"/>
          <c:w val="0.49950897058106236"/>
          <c:h val="0.43816401929275717"/>
        </c:manualLayout>
      </c:layout>
      <c:barChart>
        <c:barDir val="col"/>
        <c:grouping val="clustered"/>
        <c:varyColors val="0"/>
        <c:ser>
          <c:idx val="0"/>
          <c:order val="0"/>
          <c:tx>
            <c:strRef>
              <c:f>'10.グラフデータ'!$C$67</c:f>
              <c:strCache>
                <c:ptCount val="1"/>
                <c:pt idx="0">
                  <c:v>当該大学出身：
男性(A)</c:v>
                </c:pt>
              </c:strCache>
            </c:strRef>
          </c:tx>
          <c:spPr>
            <a:no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'10.グラフデータ'!$D$67:$H$67</c:f>
              <c:numCache>
                <c:formatCode>#,##0_);[Red]\(#,##0\)</c:formatCode>
                <c:ptCount val="5"/>
                <c:pt idx="0">
                  <c:v>1</c:v>
                </c:pt>
                <c:pt idx="1">
                  <c:v>0</c:v>
                </c:pt>
                <c:pt idx="2">
                  <c:v>1</c:v>
                </c:pt>
                <c:pt idx="3">
                  <c:v>0</c:v>
                </c:pt>
                <c:pt idx="4">
                  <c:v>1</c:v>
                </c:pt>
              </c:numCache>
            </c:numRef>
          </c:val>
          <c:extLst>
            <c:ext xmlns:c16="http://schemas.microsoft.com/office/drawing/2014/chart" uri="{C3380CC4-5D6E-409C-BE32-E72D297353CC}">
              <c16:uniqueId val="{00000000-E903-4FA3-B31E-766C2743F98C}"/>
            </c:ext>
          </c:extLst>
        </c:ser>
        <c:ser>
          <c:idx val="1"/>
          <c:order val="1"/>
          <c:tx>
            <c:strRef>
              <c:f>'10.グラフデータ'!$C$68</c:f>
              <c:strCache>
                <c:ptCount val="1"/>
                <c:pt idx="0">
                  <c:v>当該大学出身：
女性(B)</c:v>
                </c:pt>
              </c:strCache>
            </c:strRef>
          </c:tx>
          <c:spPr>
            <a:no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'10.グラフデータ'!$D$68:$H$68</c:f>
              <c:numCache>
                <c:formatCode>#,##0_);[Red]\(#,##0\)</c:formatCode>
                <c:ptCount val="5"/>
                <c:pt idx="0">
                  <c:v>0</c:v>
                </c:pt>
                <c:pt idx="1">
                  <c:v>0</c:v>
                </c:pt>
                <c:pt idx="2">
                  <c:v>1</c:v>
                </c:pt>
                <c:pt idx="3">
                  <c:v>0</c:v>
                </c:pt>
                <c:pt idx="4">
                  <c:v>0</c:v>
                </c:pt>
              </c:numCache>
            </c:numRef>
          </c:val>
          <c:extLst>
            <c:ext xmlns:c16="http://schemas.microsoft.com/office/drawing/2014/chart" uri="{C3380CC4-5D6E-409C-BE32-E72D297353CC}">
              <c16:uniqueId val="{00000001-E903-4FA3-B31E-766C2743F98C}"/>
            </c:ext>
          </c:extLst>
        </c:ser>
        <c:ser>
          <c:idx val="2"/>
          <c:order val="2"/>
          <c:tx>
            <c:strRef>
              <c:f>'10.グラフデータ'!$C$69</c:f>
              <c:strCache>
                <c:ptCount val="1"/>
                <c:pt idx="0">
                  <c:v>当該大学出身
(C=A+B)</c:v>
                </c:pt>
              </c:strCache>
            </c:strRef>
          </c:tx>
          <c:spPr>
            <a:solidFill>
              <a:srgbClr val="0070C0"/>
            </a:solid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'10.グラフデータ'!$D$69:$H$69</c:f>
              <c:numCache>
                <c:formatCode>#,##0_);[Red]\(#,##0\)</c:formatCode>
                <c:ptCount val="5"/>
                <c:pt idx="0">
                  <c:v>1</c:v>
                </c:pt>
                <c:pt idx="1">
                  <c:v>0</c:v>
                </c:pt>
                <c:pt idx="2">
                  <c:v>2</c:v>
                </c:pt>
                <c:pt idx="3">
                  <c:v>0</c:v>
                </c:pt>
                <c:pt idx="4">
                  <c:v>1</c:v>
                </c:pt>
              </c:numCache>
            </c:numRef>
          </c:val>
          <c:extLst>
            <c:ext xmlns:c16="http://schemas.microsoft.com/office/drawing/2014/chart" uri="{C3380CC4-5D6E-409C-BE32-E72D297353CC}">
              <c16:uniqueId val="{00000002-E903-4FA3-B31E-766C2743F98C}"/>
            </c:ext>
          </c:extLst>
        </c:ser>
        <c:ser>
          <c:idx val="3"/>
          <c:order val="3"/>
          <c:tx>
            <c:strRef>
              <c:f>'10.グラフデータ'!#REF!</c:f>
              <c:strCache>
                <c:ptCount val="1"/>
                <c:pt idx="0">
                  <c:v>#REF!</c:v>
                </c:pt>
              </c:strCache>
            </c:strRef>
          </c:tx>
          <c:spPr>
            <a:solidFill>
              <a:schemeClr val="accent4"/>
            </a:solid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'10.グラフデータ'!#REF!</c:f>
              <c:numCache>
                <c:formatCode>General</c:formatCode>
                <c:ptCount val="1"/>
                <c:pt idx="0">
                  <c:v>1</c:v>
                </c:pt>
              </c:numCache>
            </c:numRef>
          </c:val>
          <c:extLst>
            <c:ext xmlns:c16="http://schemas.microsoft.com/office/drawing/2014/chart" uri="{C3380CC4-5D6E-409C-BE32-E72D297353CC}">
              <c16:uniqueId val="{00000003-E903-4FA3-B31E-766C2743F98C}"/>
            </c:ext>
          </c:extLst>
        </c:ser>
        <c:ser>
          <c:idx val="4"/>
          <c:order val="4"/>
          <c:tx>
            <c:strRef>
              <c:f>'10.グラフデータ'!#REF!</c:f>
              <c:strCache>
                <c:ptCount val="1"/>
                <c:pt idx="0">
                  <c:v>#REF!</c:v>
                </c:pt>
              </c:strCache>
            </c:strRef>
          </c:tx>
          <c:spPr>
            <a:solidFill>
              <a:schemeClr val="accent5"/>
            </a:solid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'10.グラフデータ'!#REF!</c:f>
              <c:numCache>
                <c:formatCode>General</c:formatCode>
                <c:ptCount val="1"/>
                <c:pt idx="0">
                  <c:v>1</c:v>
                </c:pt>
              </c:numCache>
            </c:numRef>
          </c:val>
          <c:extLst>
            <c:ext xmlns:c16="http://schemas.microsoft.com/office/drawing/2014/chart" uri="{C3380CC4-5D6E-409C-BE32-E72D297353CC}">
              <c16:uniqueId val="{00000004-E903-4FA3-B31E-766C2743F98C}"/>
            </c:ext>
          </c:extLst>
        </c:ser>
        <c:ser>
          <c:idx val="5"/>
          <c:order val="5"/>
          <c:tx>
            <c:strRef>
              <c:f>'10.グラフデータ'!$C$70</c:f>
              <c:strCache>
                <c:ptCount val="1"/>
                <c:pt idx="0">
                  <c:v>修士課程入学者
合計(D)</c:v>
                </c:pt>
              </c:strCache>
            </c:strRef>
          </c:tx>
          <c:spPr>
            <a:solidFill>
              <a:schemeClr val="accent2"/>
            </a:solid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'10.グラフデータ'!$D$70:$H$70</c:f>
              <c:numCache>
                <c:formatCode>#,##0_);[Red]\(#,##0\)</c:formatCode>
                <c:ptCount val="5"/>
                <c:pt idx="0">
                  <c:v>11</c:v>
                </c:pt>
                <c:pt idx="1">
                  <c:v>14</c:v>
                </c:pt>
                <c:pt idx="2">
                  <c:v>17</c:v>
                </c:pt>
                <c:pt idx="3">
                  <c:v>5</c:v>
                </c:pt>
                <c:pt idx="4">
                  <c:v>7</c:v>
                </c:pt>
              </c:numCache>
            </c:numRef>
          </c:val>
          <c:extLst>
            <c:ext xmlns:c16="http://schemas.microsoft.com/office/drawing/2014/chart" uri="{C3380CC4-5D6E-409C-BE32-E72D297353CC}">
              <c16:uniqueId val="{00000005-E903-4FA3-B31E-766C2743F98C}"/>
            </c:ext>
          </c:extLst>
        </c:ser>
        <c:dLbls>
          <c:showLegendKey val="0"/>
          <c:showVal val="0"/>
          <c:showCatName val="0"/>
          <c:showSerName val="0"/>
          <c:showPercent val="0"/>
          <c:showBubbleSize val="0"/>
        </c:dLbls>
        <c:gapWidth val="219"/>
        <c:overlap val="60"/>
        <c:axId val="752201640"/>
        <c:axId val="752202296"/>
      </c:barChart>
      <c:lineChart>
        <c:grouping val="standard"/>
        <c:varyColors val="0"/>
        <c:ser>
          <c:idx val="6"/>
          <c:order val="6"/>
          <c:tx>
            <c:strRef>
              <c:f>'10.グラフデータ'!$C$71</c:f>
              <c:strCache>
                <c:ptCount val="1"/>
                <c:pt idx="0">
                  <c:v>当該大学出身者率(E=C/D)</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'10.グラフデータ'!$D$66:$H$66</c:f>
              <c:strCache>
                <c:ptCount val="5"/>
                <c:pt idx="0">
                  <c:v>R2</c:v>
                </c:pt>
                <c:pt idx="1">
                  <c:v>R3</c:v>
                </c:pt>
                <c:pt idx="2">
                  <c:v>R4</c:v>
                </c:pt>
                <c:pt idx="3">
                  <c:v>R5</c:v>
                </c:pt>
                <c:pt idx="4">
                  <c:v>R6</c:v>
                </c:pt>
              </c:strCache>
            </c:strRef>
          </c:cat>
          <c:val>
            <c:numRef>
              <c:f>'10.グラフデータ'!$D$71:$H$71</c:f>
              <c:numCache>
                <c:formatCode>0.0%</c:formatCode>
                <c:ptCount val="5"/>
                <c:pt idx="0">
                  <c:v>9.0999999999999998E-2</c:v>
                </c:pt>
                <c:pt idx="1">
                  <c:v>0</c:v>
                </c:pt>
                <c:pt idx="2">
                  <c:v>0.11799999999999999</c:v>
                </c:pt>
                <c:pt idx="3">
                  <c:v>0</c:v>
                </c:pt>
                <c:pt idx="4">
                  <c:v>0.14299999999999999</c:v>
                </c:pt>
              </c:numCache>
            </c:numRef>
          </c:val>
          <c:smooth val="0"/>
          <c:extLst>
            <c:ext xmlns:c16="http://schemas.microsoft.com/office/drawing/2014/chart" uri="{C3380CC4-5D6E-409C-BE32-E72D297353CC}">
              <c16:uniqueId val="{00000006-E903-4FA3-B31E-766C2743F98C}"/>
            </c:ext>
          </c:extLst>
        </c:ser>
        <c:dLbls>
          <c:showLegendKey val="0"/>
          <c:showVal val="0"/>
          <c:showCatName val="0"/>
          <c:showSerName val="0"/>
          <c:showPercent val="0"/>
          <c:showBubbleSize val="0"/>
        </c:dLbls>
        <c:marker val="1"/>
        <c:smooth val="0"/>
        <c:axId val="752201312"/>
        <c:axId val="752200984"/>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4"/>
      </c:valAx>
      <c:valAx>
        <c:axId val="752200984"/>
        <c:scaling>
          <c:orientation val="minMax"/>
          <c:max val="0.4"/>
        </c:scaling>
        <c:delete val="0"/>
        <c:axPos val="r"/>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312"/>
        <c:crosses val="max"/>
        <c:crossBetween val="between"/>
        <c:majorUnit val="0.1"/>
      </c:valAx>
      <c:catAx>
        <c:axId val="752201312"/>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281343332078448"/>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crossAx val="752200984"/>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1"/>
          <c:order val="0"/>
          <c:tx>
            <c:strRef>
              <c:f>'10.グラフデータ'!$C$146</c:f>
              <c:strCache>
                <c:ptCount val="1"/>
                <c:pt idx="0">
                  <c:v>当該大学出身：
女性(B)</c:v>
                </c:pt>
              </c:strCache>
            </c:strRef>
          </c:tx>
          <c:spPr>
            <a:solidFill>
              <a:srgbClr val="FF0000"/>
            </a:solidFill>
            <a:ln>
              <a:noFill/>
            </a:ln>
            <a:effectLst/>
          </c:spPr>
          <c:invertIfNegative val="0"/>
          <c:cat>
            <c:strRef>
              <c:f>'10.グラフデータ'!$D$144:$H$144</c:f>
              <c:strCache>
                <c:ptCount val="5"/>
                <c:pt idx="0">
                  <c:v>R2</c:v>
                </c:pt>
                <c:pt idx="1">
                  <c:v>R3</c:v>
                </c:pt>
                <c:pt idx="2">
                  <c:v>R4</c:v>
                </c:pt>
                <c:pt idx="3">
                  <c:v>R5</c:v>
                </c:pt>
                <c:pt idx="4">
                  <c:v>R6</c:v>
                </c:pt>
              </c:strCache>
            </c:strRef>
          </c:cat>
          <c:val>
            <c:numRef>
              <c:f>'10.グラフデータ'!$D$146:$H$146</c:f>
              <c:numCache>
                <c:formatCode>#,##0_);[Red]\(#,##0\)</c:formatCode>
                <c:ptCount val="5"/>
                <c:pt idx="0">
                  <c:v>0</c:v>
                </c:pt>
                <c:pt idx="1">
                  <c:v>0</c:v>
                </c:pt>
                <c:pt idx="2">
                  <c:v>1</c:v>
                </c:pt>
                <c:pt idx="3">
                  <c:v>1</c:v>
                </c:pt>
                <c:pt idx="4">
                  <c:v>0</c:v>
                </c:pt>
              </c:numCache>
            </c:numRef>
          </c:val>
          <c:extLst>
            <c:ext xmlns:c16="http://schemas.microsoft.com/office/drawing/2014/chart" uri="{C3380CC4-5D6E-409C-BE32-E72D297353CC}">
              <c16:uniqueId val="{00000001-4B08-42A2-B21E-49FC21D67F72}"/>
            </c:ext>
          </c:extLst>
        </c:ser>
        <c:ser>
          <c:idx val="0"/>
          <c:order val="1"/>
          <c:tx>
            <c:strRef>
              <c:f>'10.グラフデータ'!$C$145</c:f>
              <c:strCache>
                <c:ptCount val="1"/>
                <c:pt idx="0">
                  <c:v>当該大学出身：
男性(A)</c:v>
                </c:pt>
              </c:strCache>
            </c:strRef>
          </c:tx>
          <c:spPr>
            <a:solidFill>
              <a:srgbClr val="0070C0"/>
            </a:solidFill>
            <a:ln>
              <a:noFill/>
            </a:ln>
            <a:effectLst/>
          </c:spPr>
          <c:invertIfNegative val="0"/>
          <c:cat>
            <c:strRef>
              <c:f>'10.グラフデータ'!$D$144:$H$144</c:f>
              <c:strCache>
                <c:ptCount val="5"/>
                <c:pt idx="0">
                  <c:v>R2</c:v>
                </c:pt>
                <c:pt idx="1">
                  <c:v>R3</c:v>
                </c:pt>
                <c:pt idx="2">
                  <c:v>R4</c:v>
                </c:pt>
                <c:pt idx="3">
                  <c:v>R5</c:v>
                </c:pt>
                <c:pt idx="4">
                  <c:v>R6</c:v>
                </c:pt>
              </c:strCache>
            </c:strRef>
          </c:cat>
          <c:val>
            <c:numRef>
              <c:f>'10.グラフデータ'!$D$145:$H$145</c:f>
              <c:numCache>
                <c:formatCode>#,##0_);[Red]\(#,##0\)</c:formatCode>
                <c:ptCount val="5"/>
                <c:pt idx="0">
                  <c:v>1</c:v>
                </c:pt>
                <c:pt idx="1">
                  <c:v>1</c:v>
                </c:pt>
                <c:pt idx="2">
                  <c:v>4</c:v>
                </c:pt>
                <c:pt idx="3">
                  <c:v>3</c:v>
                </c:pt>
                <c:pt idx="4">
                  <c:v>6</c:v>
                </c:pt>
              </c:numCache>
            </c:numRef>
          </c:val>
          <c:extLst>
            <c:ext xmlns:c16="http://schemas.microsoft.com/office/drawing/2014/chart" uri="{C3380CC4-5D6E-409C-BE32-E72D297353CC}">
              <c16:uniqueId val="{00000000-4B08-42A2-B21E-49FC21D67F72}"/>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'10.グラフデータ'!$C$147</c:f>
              <c:strCache>
                <c:ptCount val="1"/>
                <c:pt idx="0">
                  <c:v>当該大学出身：
合計(C=A+B)</c:v>
                </c:pt>
              </c:strCache>
            </c:strRef>
          </c:tx>
          <c:spPr>
            <a:ln w="28575" cap="rnd">
              <a:noFill/>
              <a:round/>
            </a:ln>
            <a:effectLst/>
          </c:spPr>
          <c:marker>
            <c:symbol val="none"/>
          </c:marker>
          <c:cat>
            <c:strRef>
              <c:f>'10.グラフデータ'!$D$144:$H$144</c:f>
              <c:strCache>
                <c:ptCount val="5"/>
                <c:pt idx="0">
                  <c:v>R2</c:v>
                </c:pt>
                <c:pt idx="1">
                  <c:v>R3</c:v>
                </c:pt>
                <c:pt idx="2">
                  <c:v>R4</c:v>
                </c:pt>
                <c:pt idx="3">
                  <c:v>R5</c:v>
                </c:pt>
                <c:pt idx="4">
                  <c:v>R6</c:v>
                </c:pt>
              </c:strCache>
            </c:strRef>
          </c:cat>
          <c:val>
            <c:numRef>
              <c:f>'10.グラフデータ'!$D$147:$H$147</c:f>
              <c:numCache>
                <c:formatCode>#,##0_);[Red]\(#,##0\)</c:formatCode>
                <c:ptCount val="5"/>
                <c:pt idx="0">
                  <c:v>1</c:v>
                </c:pt>
                <c:pt idx="1">
                  <c:v>1</c:v>
                </c:pt>
                <c:pt idx="2">
                  <c:v>5</c:v>
                </c:pt>
                <c:pt idx="3">
                  <c:v>4</c:v>
                </c:pt>
                <c:pt idx="4">
                  <c:v>6</c:v>
                </c:pt>
              </c:numCache>
            </c:numRef>
          </c:val>
          <c:smooth val="0"/>
          <c:extLst>
            <c:ext xmlns:c16="http://schemas.microsoft.com/office/drawing/2014/chart" uri="{C3380CC4-5D6E-409C-BE32-E72D297353CC}">
              <c16:uniqueId val="{00000002-4B08-42A2-B21E-49FC21D67F72}"/>
            </c:ext>
          </c:extLst>
        </c:ser>
        <c:ser>
          <c:idx val="3"/>
          <c:order val="3"/>
          <c:tx>
            <c:strRef>
              <c:f>'10.グラフデータ'!$C$148</c:f>
              <c:strCache>
                <c:ptCount val="1"/>
                <c:pt idx="0">
                  <c:v>修士課程入学者
合計(D)</c:v>
                </c:pt>
              </c:strCache>
            </c:strRef>
          </c:tx>
          <c:spPr>
            <a:ln w="28575" cap="rnd">
              <a:noFill/>
              <a:round/>
            </a:ln>
            <a:effectLst/>
          </c:spPr>
          <c:marker>
            <c:symbol val="none"/>
          </c:marker>
          <c:cat>
            <c:strRef>
              <c:f>'10.グラフデータ'!$D$144:$H$144</c:f>
              <c:strCache>
                <c:ptCount val="5"/>
                <c:pt idx="0">
                  <c:v>R2</c:v>
                </c:pt>
                <c:pt idx="1">
                  <c:v>R3</c:v>
                </c:pt>
                <c:pt idx="2">
                  <c:v>R4</c:v>
                </c:pt>
                <c:pt idx="3">
                  <c:v>R5</c:v>
                </c:pt>
                <c:pt idx="4">
                  <c:v>R6</c:v>
                </c:pt>
              </c:strCache>
            </c:strRef>
          </c:cat>
          <c:val>
            <c:numRef>
              <c:f>'10.グラフデータ'!$D$148:$H$148</c:f>
              <c:numCache>
                <c:formatCode>#,##0_);[Red]\(#,##0\)</c:formatCode>
                <c:ptCount val="5"/>
                <c:pt idx="0">
                  <c:v>3</c:v>
                </c:pt>
                <c:pt idx="1">
                  <c:v>1</c:v>
                </c:pt>
                <c:pt idx="2">
                  <c:v>8</c:v>
                </c:pt>
                <c:pt idx="3">
                  <c:v>4</c:v>
                </c:pt>
                <c:pt idx="4">
                  <c:v>6</c:v>
                </c:pt>
              </c:numCache>
            </c:numRef>
          </c:val>
          <c:smooth val="0"/>
          <c:extLst>
            <c:ext xmlns:c16="http://schemas.microsoft.com/office/drawing/2014/chart" uri="{C3380CC4-5D6E-409C-BE32-E72D297353CC}">
              <c16:uniqueId val="{00000003-4B08-42A2-B21E-49FC21D67F72}"/>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'10.グラフデータ'!$C$149</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'10.グラフデータ'!$D$144:$H$144</c:f>
              <c:strCache>
                <c:ptCount val="5"/>
                <c:pt idx="0">
                  <c:v>R2</c:v>
                </c:pt>
                <c:pt idx="1">
                  <c:v>R3</c:v>
                </c:pt>
                <c:pt idx="2">
                  <c:v>R4</c:v>
                </c:pt>
                <c:pt idx="3">
                  <c:v>R5</c:v>
                </c:pt>
                <c:pt idx="4">
                  <c:v>R6</c:v>
                </c:pt>
              </c:strCache>
            </c:strRef>
          </c:cat>
          <c:val>
            <c:numRef>
              <c:f>'10.グラフデータ'!$D$149:$H$149</c:f>
              <c:numCache>
                <c:formatCode>0.0%</c:formatCode>
                <c:ptCount val="5"/>
                <c:pt idx="0">
                  <c:v>0.33300000000000002</c:v>
                </c:pt>
                <c:pt idx="1">
                  <c:v>1</c:v>
                </c:pt>
                <c:pt idx="2">
                  <c:v>0.625</c:v>
                </c:pt>
                <c:pt idx="3">
                  <c:v>1</c:v>
                </c:pt>
                <c:pt idx="4">
                  <c:v>1</c:v>
                </c:pt>
              </c:numCache>
            </c:numRef>
          </c:val>
          <c:smooth val="0"/>
          <c:extLst>
            <c:ext xmlns:c16="http://schemas.microsoft.com/office/drawing/2014/chart" uri="{C3380CC4-5D6E-409C-BE32-E72D297353CC}">
              <c16:uniqueId val="{00000004-4B08-42A2-B21E-49FC21D67F72}"/>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2"/>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'10.グラフデータ'!$C$154</c:f>
              <c:strCache>
                <c:ptCount val="1"/>
                <c:pt idx="0">
                  <c:v>当該大学出身：
女性(B)</c:v>
                </c:pt>
              </c:strCache>
            </c:strRef>
          </c:tx>
          <c:spPr>
            <a:solidFill>
              <a:srgbClr val="FF0000"/>
            </a:solidFill>
            <a:ln>
              <a:noFill/>
            </a:ln>
            <a:effectLst/>
          </c:spPr>
          <c:invertIfNegative val="0"/>
          <c:cat>
            <c:strRef>
              <c:f>'10.グラフデータ'!$D$152:$H$152</c:f>
              <c:strCache>
                <c:ptCount val="5"/>
                <c:pt idx="0">
                  <c:v>R2</c:v>
                </c:pt>
                <c:pt idx="1">
                  <c:v>R3</c:v>
                </c:pt>
                <c:pt idx="2">
                  <c:v>R4</c:v>
                </c:pt>
                <c:pt idx="3">
                  <c:v>R5</c:v>
                </c:pt>
                <c:pt idx="4">
                  <c:v>R6</c:v>
                </c:pt>
              </c:strCache>
            </c:strRef>
          </c:cat>
          <c:val>
            <c:numRef>
              <c:f>'10.グラフデータ'!$D$154:$H$154</c:f>
              <c:numCache>
                <c:formatCode>#,##0_);[Red]\(#,##0\)</c:formatCode>
                <c:ptCount val="5"/>
                <c:pt idx="0">
                  <c:v>3</c:v>
                </c:pt>
                <c:pt idx="1">
                  <c:v>2</c:v>
                </c:pt>
                <c:pt idx="2">
                  <c:v>3</c:v>
                </c:pt>
                <c:pt idx="3">
                  <c:v>5</c:v>
                </c:pt>
                <c:pt idx="4">
                  <c:v>4</c:v>
                </c:pt>
              </c:numCache>
            </c:numRef>
          </c:val>
          <c:extLst>
            <c:ext xmlns:c16="http://schemas.microsoft.com/office/drawing/2014/chart" uri="{C3380CC4-5D6E-409C-BE32-E72D297353CC}">
              <c16:uniqueId val="{00000001-294F-4F11-B24B-F5B27B1028E7}"/>
            </c:ext>
          </c:extLst>
        </c:ser>
        <c:ser>
          <c:idx val="1"/>
          <c:order val="1"/>
          <c:tx>
            <c:strRef>
              <c:f>'10.グラフデータ'!$C$153</c:f>
              <c:strCache>
                <c:ptCount val="1"/>
                <c:pt idx="0">
                  <c:v>当該大学出身：
男性(A)</c:v>
                </c:pt>
              </c:strCache>
            </c:strRef>
          </c:tx>
          <c:spPr>
            <a:solidFill>
              <a:srgbClr val="0070C0"/>
            </a:solidFill>
            <a:ln>
              <a:noFill/>
            </a:ln>
            <a:effectLst/>
          </c:spPr>
          <c:invertIfNegative val="0"/>
          <c:cat>
            <c:strRef>
              <c:f>'10.グラフデータ'!$D$152:$H$152</c:f>
              <c:strCache>
                <c:ptCount val="5"/>
                <c:pt idx="0">
                  <c:v>R2</c:v>
                </c:pt>
                <c:pt idx="1">
                  <c:v>R3</c:v>
                </c:pt>
                <c:pt idx="2">
                  <c:v>R4</c:v>
                </c:pt>
                <c:pt idx="3">
                  <c:v>R5</c:v>
                </c:pt>
                <c:pt idx="4">
                  <c:v>R6</c:v>
                </c:pt>
              </c:strCache>
            </c:strRef>
          </c:cat>
          <c:val>
            <c:numRef>
              <c:f>'10.グラフデータ'!$D$153:$H$153</c:f>
              <c:numCache>
                <c:formatCode>#,##0_);[Red]\(#,##0\)</c:formatCode>
                <c:ptCount val="5"/>
                <c:pt idx="0">
                  <c:v>10</c:v>
                </c:pt>
                <c:pt idx="1">
                  <c:v>9</c:v>
                </c:pt>
                <c:pt idx="2">
                  <c:v>11</c:v>
                </c:pt>
                <c:pt idx="3">
                  <c:v>9</c:v>
                </c:pt>
                <c:pt idx="4">
                  <c:v>10</c:v>
                </c:pt>
              </c:numCache>
            </c:numRef>
          </c:val>
          <c:extLst>
            <c:ext xmlns:c16="http://schemas.microsoft.com/office/drawing/2014/chart" uri="{C3380CC4-5D6E-409C-BE32-E72D297353CC}">
              <c16:uniqueId val="{00000000-294F-4F11-B24B-F5B27B1028E7}"/>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'10.グラフデータ'!$C$155</c:f>
              <c:strCache>
                <c:ptCount val="1"/>
                <c:pt idx="0">
                  <c:v>当該大学出身：
合計(C=A+B)</c:v>
                </c:pt>
              </c:strCache>
            </c:strRef>
          </c:tx>
          <c:spPr>
            <a:ln w="28575" cap="rnd">
              <a:noFill/>
              <a:round/>
            </a:ln>
            <a:effectLst/>
          </c:spPr>
          <c:marker>
            <c:symbol val="none"/>
          </c:marker>
          <c:cat>
            <c:strRef>
              <c:f>'10.グラフデータ'!$D$152:$H$152</c:f>
              <c:strCache>
                <c:ptCount val="5"/>
                <c:pt idx="0">
                  <c:v>R2</c:v>
                </c:pt>
                <c:pt idx="1">
                  <c:v>R3</c:v>
                </c:pt>
                <c:pt idx="2">
                  <c:v>R4</c:v>
                </c:pt>
                <c:pt idx="3">
                  <c:v>R5</c:v>
                </c:pt>
                <c:pt idx="4">
                  <c:v>R6</c:v>
                </c:pt>
              </c:strCache>
            </c:strRef>
          </c:cat>
          <c:val>
            <c:numRef>
              <c:f>'10.グラフデータ'!$D$155:$H$155</c:f>
              <c:numCache>
                <c:formatCode>#,##0_);[Red]\(#,##0\)</c:formatCode>
                <c:ptCount val="5"/>
                <c:pt idx="0">
                  <c:v>13</c:v>
                </c:pt>
                <c:pt idx="1">
                  <c:v>11</c:v>
                </c:pt>
                <c:pt idx="2">
                  <c:v>14</c:v>
                </c:pt>
                <c:pt idx="3">
                  <c:v>14</c:v>
                </c:pt>
                <c:pt idx="4">
                  <c:v>14</c:v>
                </c:pt>
              </c:numCache>
            </c:numRef>
          </c:val>
          <c:smooth val="0"/>
          <c:extLst>
            <c:ext xmlns:c16="http://schemas.microsoft.com/office/drawing/2014/chart" uri="{C3380CC4-5D6E-409C-BE32-E72D297353CC}">
              <c16:uniqueId val="{00000002-294F-4F11-B24B-F5B27B1028E7}"/>
            </c:ext>
          </c:extLst>
        </c:ser>
        <c:ser>
          <c:idx val="3"/>
          <c:order val="3"/>
          <c:tx>
            <c:strRef>
              <c:f>'10.グラフデータ'!$C$156</c:f>
              <c:strCache>
                <c:ptCount val="1"/>
                <c:pt idx="0">
                  <c:v>修士課程入学者
合計(D)</c:v>
                </c:pt>
              </c:strCache>
            </c:strRef>
          </c:tx>
          <c:spPr>
            <a:ln w="28575" cap="rnd">
              <a:noFill/>
              <a:round/>
            </a:ln>
            <a:effectLst/>
          </c:spPr>
          <c:marker>
            <c:symbol val="none"/>
          </c:marker>
          <c:cat>
            <c:strRef>
              <c:f>'10.グラフデータ'!$D$152:$H$152</c:f>
              <c:strCache>
                <c:ptCount val="5"/>
                <c:pt idx="0">
                  <c:v>R2</c:v>
                </c:pt>
                <c:pt idx="1">
                  <c:v>R3</c:v>
                </c:pt>
                <c:pt idx="2">
                  <c:v>R4</c:v>
                </c:pt>
                <c:pt idx="3">
                  <c:v>R5</c:v>
                </c:pt>
                <c:pt idx="4">
                  <c:v>R6</c:v>
                </c:pt>
              </c:strCache>
            </c:strRef>
          </c:cat>
          <c:val>
            <c:numRef>
              <c:f>'10.グラフデータ'!$D$156:$H$156</c:f>
              <c:numCache>
                <c:formatCode>#,##0_);[Red]\(#,##0\)</c:formatCode>
                <c:ptCount val="5"/>
                <c:pt idx="0">
                  <c:v>20</c:v>
                </c:pt>
                <c:pt idx="1">
                  <c:v>20</c:v>
                </c:pt>
                <c:pt idx="2">
                  <c:v>24</c:v>
                </c:pt>
                <c:pt idx="3">
                  <c:v>16</c:v>
                </c:pt>
                <c:pt idx="4">
                  <c:v>22</c:v>
                </c:pt>
              </c:numCache>
            </c:numRef>
          </c:val>
          <c:smooth val="0"/>
          <c:extLst>
            <c:ext xmlns:c16="http://schemas.microsoft.com/office/drawing/2014/chart" uri="{C3380CC4-5D6E-409C-BE32-E72D297353CC}">
              <c16:uniqueId val="{00000003-294F-4F11-B24B-F5B27B1028E7}"/>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'10.グラフデータ'!$C$157</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'10.グラフデータ'!$D$152:$H$152</c:f>
              <c:strCache>
                <c:ptCount val="5"/>
                <c:pt idx="0">
                  <c:v>R2</c:v>
                </c:pt>
                <c:pt idx="1">
                  <c:v>R3</c:v>
                </c:pt>
                <c:pt idx="2">
                  <c:v>R4</c:v>
                </c:pt>
                <c:pt idx="3">
                  <c:v>R5</c:v>
                </c:pt>
                <c:pt idx="4">
                  <c:v>R6</c:v>
                </c:pt>
              </c:strCache>
            </c:strRef>
          </c:cat>
          <c:val>
            <c:numRef>
              <c:f>'10.グラフデータ'!$D$157:$H$157</c:f>
              <c:numCache>
                <c:formatCode>0.0%</c:formatCode>
                <c:ptCount val="5"/>
                <c:pt idx="0">
                  <c:v>0.65</c:v>
                </c:pt>
                <c:pt idx="1">
                  <c:v>0.55000000000000004</c:v>
                </c:pt>
                <c:pt idx="2">
                  <c:v>0.58299999999999996</c:v>
                </c:pt>
                <c:pt idx="3">
                  <c:v>0.875</c:v>
                </c:pt>
                <c:pt idx="4">
                  <c:v>0.63600000000000001</c:v>
                </c:pt>
              </c:numCache>
            </c:numRef>
          </c:val>
          <c:smooth val="0"/>
          <c:extLst>
            <c:ext xmlns:c16="http://schemas.microsoft.com/office/drawing/2014/chart" uri="{C3380CC4-5D6E-409C-BE32-E72D297353CC}">
              <c16:uniqueId val="{00000004-294F-4F11-B24B-F5B27B1028E7}"/>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2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4"/>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409169617931646"/>
          <c:y val="0.10173901419929025"/>
          <c:w val="0.64474479838220211"/>
          <c:h val="0.41991005247657526"/>
        </c:manualLayout>
      </c:layout>
      <c:barChart>
        <c:barDir val="col"/>
        <c:grouping val="stacked"/>
        <c:varyColors val="0"/>
        <c:ser>
          <c:idx val="1"/>
          <c:order val="0"/>
          <c:tx>
            <c:strRef>
              <c:f>'10.グラフデータ'!$C$16</c:f>
              <c:strCache>
                <c:ptCount val="1"/>
                <c:pt idx="0">
                  <c:v>当該大学出身：女性(B)</c:v>
                </c:pt>
              </c:strCache>
            </c:strRef>
          </c:tx>
          <c:spPr>
            <a:solidFill>
              <a:srgbClr val="FF0000"/>
            </a:solidFill>
            <a:ln>
              <a:noFill/>
            </a:ln>
            <a:effectLst/>
          </c:spPr>
          <c:invertIfNegative val="0"/>
          <c:cat>
            <c:strRef>
              <c:f>'10.グラフデータ'!$D$14:$H$14</c:f>
              <c:strCache>
                <c:ptCount val="5"/>
                <c:pt idx="0">
                  <c:v>R2(n=85)</c:v>
                </c:pt>
                <c:pt idx="1">
                  <c:v>R3(n=83)</c:v>
                </c:pt>
                <c:pt idx="2">
                  <c:v>R4(n=82)</c:v>
                </c:pt>
                <c:pt idx="3">
                  <c:v>R5(n=82)</c:v>
                </c:pt>
                <c:pt idx="4">
                  <c:v>R6(n=82)</c:v>
                </c:pt>
              </c:strCache>
            </c:strRef>
          </c:cat>
          <c:val>
            <c:numRef>
              <c:f>'10.グラフデータ'!$D$16:$H$16</c:f>
              <c:numCache>
                <c:formatCode>#,##0_);[Red]\(#,##0\)</c:formatCode>
                <c:ptCount val="5"/>
                <c:pt idx="0">
                  <c:v>5736</c:v>
                </c:pt>
                <c:pt idx="1">
                  <c:v>6165</c:v>
                </c:pt>
                <c:pt idx="2">
                  <c:v>6456</c:v>
                </c:pt>
                <c:pt idx="3">
                  <c:v>6480</c:v>
                </c:pt>
                <c:pt idx="4">
                  <c:v>6779</c:v>
                </c:pt>
              </c:numCache>
            </c:numRef>
          </c:val>
          <c:extLst>
            <c:ext xmlns:c16="http://schemas.microsoft.com/office/drawing/2014/chart" uri="{C3380CC4-5D6E-409C-BE32-E72D297353CC}">
              <c16:uniqueId val="{00000001-94CC-42DC-9F26-2EB12E02AAD9}"/>
            </c:ext>
          </c:extLst>
        </c:ser>
        <c:ser>
          <c:idx val="0"/>
          <c:order val="1"/>
          <c:tx>
            <c:strRef>
              <c:f>'10.グラフデータ'!$C$15</c:f>
              <c:strCache>
                <c:ptCount val="1"/>
                <c:pt idx="0">
                  <c:v>当該大学出身：男性(A)</c:v>
                </c:pt>
              </c:strCache>
            </c:strRef>
          </c:tx>
          <c:spPr>
            <a:solidFill>
              <a:srgbClr val="0070C0"/>
            </a:solidFill>
            <a:ln>
              <a:noFill/>
            </a:ln>
            <a:effectLst/>
          </c:spPr>
          <c:invertIfNegative val="0"/>
          <c:cat>
            <c:strRef>
              <c:f>'10.グラフデータ'!$D$14:$H$14</c:f>
              <c:strCache>
                <c:ptCount val="5"/>
                <c:pt idx="0">
                  <c:v>R2(n=85)</c:v>
                </c:pt>
                <c:pt idx="1">
                  <c:v>R3(n=83)</c:v>
                </c:pt>
                <c:pt idx="2">
                  <c:v>R4(n=82)</c:v>
                </c:pt>
                <c:pt idx="3">
                  <c:v>R5(n=82)</c:v>
                </c:pt>
                <c:pt idx="4">
                  <c:v>R6(n=82)</c:v>
                </c:pt>
              </c:strCache>
            </c:strRef>
          </c:cat>
          <c:val>
            <c:numRef>
              <c:f>'10.グラフデータ'!$D$15:$H$15</c:f>
              <c:numCache>
                <c:formatCode>#,##0_);[Red]\(#,##0\)</c:formatCode>
                <c:ptCount val="5"/>
                <c:pt idx="0">
                  <c:v>22767</c:v>
                </c:pt>
                <c:pt idx="1">
                  <c:v>23497</c:v>
                </c:pt>
                <c:pt idx="2">
                  <c:v>23822</c:v>
                </c:pt>
                <c:pt idx="3">
                  <c:v>23691</c:v>
                </c:pt>
                <c:pt idx="4">
                  <c:v>23958</c:v>
                </c:pt>
              </c:numCache>
            </c:numRef>
          </c:val>
          <c:extLst>
            <c:ext xmlns:c16="http://schemas.microsoft.com/office/drawing/2014/chart" uri="{C3380CC4-5D6E-409C-BE32-E72D297353CC}">
              <c16:uniqueId val="{00000000-94CC-42DC-9F26-2EB12E02AAD9}"/>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'10.グラフデータ'!$C$17</c:f>
              <c:strCache>
                <c:ptCount val="1"/>
                <c:pt idx="0">
                  <c:v>当該大学出身：合計(C=A+B)</c:v>
                </c:pt>
              </c:strCache>
            </c:strRef>
          </c:tx>
          <c:spPr>
            <a:ln w="28575" cap="rnd">
              <a:noFill/>
              <a:round/>
            </a:ln>
            <a:effectLst/>
          </c:spPr>
          <c:marker>
            <c:symbol val="none"/>
          </c:marker>
          <c:cat>
            <c:strRef>
              <c:f>'10.グラフデータ'!$D$14:$H$14</c:f>
              <c:strCache>
                <c:ptCount val="5"/>
                <c:pt idx="0">
                  <c:v>R2(n=85)</c:v>
                </c:pt>
                <c:pt idx="1">
                  <c:v>R3(n=83)</c:v>
                </c:pt>
                <c:pt idx="2">
                  <c:v>R4(n=82)</c:v>
                </c:pt>
                <c:pt idx="3">
                  <c:v>R5(n=82)</c:v>
                </c:pt>
                <c:pt idx="4">
                  <c:v>R6(n=82)</c:v>
                </c:pt>
              </c:strCache>
            </c:strRef>
          </c:cat>
          <c:val>
            <c:numRef>
              <c:f>'10.グラフデータ'!$D$17:$H$17</c:f>
              <c:numCache>
                <c:formatCode>#,##0_);[Red]\(#,##0\)</c:formatCode>
                <c:ptCount val="5"/>
                <c:pt idx="0">
                  <c:v>28503</c:v>
                </c:pt>
                <c:pt idx="1">
                  <c:v>29662</c:v>
                </c:pt>
                <c:pt idx="2">
                  <c:v>30278</c:v>
                </c:pt>
                <c:pt idx="3">
                  <c:v>30171</c:v>
                </c:pt>
                <c:pt idx="4">
                  <c:v>30737</c:v>
                </c:pt>
              </c:numCache>
            </c:numRef>
          </c:val>
          <c:smooth val="0"/>
          <c:extLst>
            <c:ext xmlns:c16="http://schemas.microsoft.com/office/drawing/2014/chart" uri="{C3380CC4-5D6E-409C-BE32-E72D297353CC}">
              <c16:uniqueId val="{00000002-94CC-42DC-9F26-2EB12E02AAD9}"/>
            </c:ext>
          </c:extLst>
        </c:ser>
        <c:ser>
          <c:idx val="3"/>
          <c:order val="3"/>
          <c:tx>
            <c:strRef>
              <c:f>'10.グラフデータ'!$C$18</c:f>
              <c:strCache>
                <c:ptCount val="1"/>
                <c:pt idx="0">
                  <c:v>修士課程入学者合計(D)</c:v>
                </c:pt>
              </c:strCache>
            </c:strRef>
          </c:tx>
          <c:spPr>
            <a:ln w="28575" cap="rnd">
              <a:noFill/>
              <a:round/>
            </a:ln>
            <a:effectLst/>
          </c:spPr>
          <c:marker>
            <c:symbol val="none"/>
          </c:marker>
          <c:cat>
            <c:strRef>
              <c:f>'10.グラフデータ'!$D$14:$H$14</c:f>
              <c:strCache>
                <c:ptCount val="5"/>
                <c:pt idx="0">
                  <c:v>R2(n=85)</c:v>
                </c:pt>
                <c:pt idx="1">
                  <c:v>R3(n=83)</c:v>
                </c:pt>
                <c:pt idx="2">
                  <c:v>R4(n=82)</c:v>
                </c:pt>
                <c:pt idx="3">
                  <c:v>R5(n=82)</c:v>
                </c:pt>
                <c:pt idx="4">
                  <c:v>R6(n=82)</c:v>
                </c:pt>
              </c:strCache>
            </c:strRef>
          </c:cat>
          <c:val>
            <c:numRef>
              <c:f>'10.グラフデータ'!$D$18:$H$18</c:f>
              <c:numCache>
                <c:formatCode>#,##0_);[Red]\(#,##0\)</c:formatCode>
                <c:ptCount val="5"/>
                <c:pt idx="0">
                  <c:v>41481</c:v>
                </c:pt>
                <c:pt idx="1">
                  <c:v>41812</c:v>
                </c:pt>
                <c:pt idx="2">
                  <c:v>42396</c:v>
                </c:pt>
                <c:pt idx="3">
                  <c:v>42283</c:v>
                </c:pt>
                <c:pt idx="4">
                  <c:v>42903</c:v>
                </c:pt>
              </c:numCache>
            </c:numRef>
          </c:val>
          <c:smooth val="0"/>
          <c:extLst>
            <c:ext xmlns:c16="http://schemas.microsoft.com/office/drawing/2014/chart" uri="{C3380CC4-5D6E-409C-BE32-E72D297353CC}">
              <c16:uniqueId val="{00000003-94CC-42DC-9F26-2EB12E02AAD9}"/>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'10.グラフデータ'!$C$19</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'10.グラフデータ'!$D$14:$H$14</c:f>
              <c:strCache>
                <c:ptCount val="5"/>
                <c:pt idx="0">
                  <c:v>R2(n=85)</c:v>
                </c:pt>
                <c:pt idx="1">
                  <c:v>R3(n=83)</c:v>
                </c:pt>
                <c:pt idx="2">
                  <c:v>R4(n=82)</c:v>
                </c:pt>
                <c:pt idx="3">
                  <c:v>R5(n=82)</c:v>
                </c:pt>
                <c:pt idx="4">
                  <c:v>R6(n=82)</c:v>
                </c:pt>
              </c:strCache>
            </c:strRef>
          </c:cat>
          <c:val>
            <c:numRef>
              <c:f>'10.グラフデータ'!$D$19:$H$19</c:f>
              <c:numCache>
                <c:formatCode>0.0%</c:formatCode>
                <c:ptCount val="5"/>
                <c:pt idx="0">
                  <c:v>0.68700000000000006</c:v>
                </c:pt>
                <c:pt idx="1">
                  <c:v>0.70899999999999996</c:v>
                </c:pt>
                <c:pt idx="2">
                  <c:v>0.71399999999999997</c:v>
                </c:pt>
                <c:pt idx="3">
                  <c:v>0.71399999999999997</c:v>
                </c:pt>
                <c:pt idx="4">
                  <c:v>0.71599999999999997</c:v>
                </c:pt>
              </c:numCache>
            </c:numRef>
          </c:val>
          <c:smooth val="0"/>
          <c:extLst>
            <c:ext xmlns:c16="http://schemas.microsoft.com/office/drawing/2014/chart" uri="{C3380CC4-5D6E-409C-BE32-E72D297353CC}">
              <c16:uniqueId val="{00000004-94CC-42DC-9F26-2EB12E02AAD9}"/>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3500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700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1"/>
          <c:order val="0"/>
          <c:tx>
            <c:strRef>
              <c:f>'10.グラフデータ'!$C$162</c:f>
              <c:strCache>
                <c:ptCount val="1"/>
                <c:pt idx="0">
                  <c:v>当該大学出身：
女性(B)</c:v>
                </c:pt>
              </c:strCache>
            </c:strRef>
          </c:tx>
          <c:spPr>
            <a:solidFill>
              <a:srgbClr val="FF0000"/>
            </a:solidFill>
            <a:ln>
              <a:noFill/>
            </a:ln>
            <a:effectLst/>
          </c:spPr>
          <c:invertIfNegative val="0"/>
          <c:cat>
            <c:strRef>
              <c:f>'10.グラフデータ'!$D$160:$H$160</c:f>
              <c:strCache>
                <c:ptCount val="5"/>
                <c:pt idx="0">
                  <c:v>R2</c:v>
                </c:pt>
                <c:pt idx="1">
                  <c:v>R3</c:v>
                </c:pt>
                <c:pt idx="2">
                  <c:v>R4</c:v>
                </c:pt>
                <c:pt idx="3">
                  <c:v>R5</c:v>
                </c:pt>
                <c:pt idx="4">
                  <c:v>R6</c:v>
                </c:pt>
              </c:strCache>
            </c:strRef>
          </c:cat>
          <c:val>
            <c:numRef>
              <c:f>'10.グラフデータ'!$D$162:$H$162</c:f>
              <c:numCache>
                <c:formatCode>#,##0_);[Red]\(#,##0\)</c:formatCode>
                <c:ptCount val="5"/>
                <c:pt idx="0">
                  <c:v>0</c:v>
                </c:pt>
                <c:pt idx="1">
                  <c:v>1</c:v>
                </c:pt>
                <c:pt idx="2">
                  <c:v>0</c:v>
                </c:pt>
                <c:pt idx="3">
                  <c:v>0</c:v>
                </c:pt>
                <c:pt idx="4">
                  <c:v>0</c:v>
                </c:pt>
              </c:numCache>
            </c:numRef>
          </c:val>
          <c:extLst>
            <c:ext xmlns:c16="http://schemas.microsoft.com/office/drawing/2014/chart" uri="{C3380CC4-5D6E-409C-BE32-E72D297353CC}">
              <c16:uniqueId val="{00000001-B7AE-4EB1-AC06-456E02B9B8B2}"/>
            </c:ext>
          </c:extLst>
        </c:ser>
        <c:ser>
          <c:idx val="0"/>
          <c:order val="1"/>
          <c:tx>
            <c:strRef>
              <c:f>'10.グラフデータ'!$C$161</c:f>
              <c:strCache>
                <c:ptCount val="1"/>
                <c:pt idx="0">
                  <c:v>当該大学出身：
男性(A)</c:v>
                </c:pt>
              </c:strCache>
            </c:strRef>
          </c:tx>
          <c:spPr>
            <a:solidFill>
              <a:srgbClr val="0070C0"/>
            </a:solidFill>
            <a:ln>
              <a:noFill/>
            </a:ln>
            <a:effectLst/>
          </c:spPr>
          <c:invertIfNegative val="0"/>
          <c:cat>
            <c:strRef>
              <c:f>'10.グラフデータ'!$D$160:$H$160</c:f>
              <c:strCache>
                <c:ptCount val="5"/>
                <c:pt idx="0">
                  <c:v>R2</c:v>
                </c:pt>
                <c:pt idx="1">
                  <c:v>R3</c:v>
                </c:pt>
                <c:pt idx="2">
                  <c:v>R4</c:v>
                </c:pt>
                <c:pt idx="3">
                  <c:v>R5</c:v>
                </c:pt>
                <c:pt idx="4">
                  <c:v>R6</c:v>
                </c:pt>
              </c:strCache>
            </c:strRef>
          </c:cat>
          <c:val>
            <c:numRef>
              <c:f>'10.グラフデータ'!$D$161:$H$161</c:f>
              <c:numCache>
                <c:formatCode>#,##0_);[Red]\(#,##0\)</c:formatCode>
                <c:ptCount val="5"/>
                <c:pt idx="0">
                  <c:v>0</c:v>
                </c:pt>
                <c:pt idx="1">
                  <c:v>0</c:v>
                </c:pt>
                <c:pt idx="2">
                  <c:v>0</c:v>
                </c:pt>
                <c:pt idx="3">
                  <c:v>1</c:v>
                </c:pt>
                <c:pt idx="4">
                  <c:v>4</c:v>
                </c:pt>
              </c:numCache>
            </c:numRef>
          </c:val>
          <c:extLst>
            <c:ext xmlns:c16="http://schemas.microsoft.com/office/drawing/2014/chart" uri="{C3380CC4-5D6E-409C-BE32-E72D297353CC}">
              <c16:uniqueId val="{00000000-B7AE-4EB1-AC06-456E02B9B8B2}"/>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'10.グラフデータ'!$C$163</c:f>
              <c:strCache>
                <c:ptCount val="1"/>
                <c:pt idx="0">
                  <c:v>当該大学出身：
合計(C=A+B)</c:v>
                </c:pt>
              </c:strCache>
            </c:strRef>
          </c:tx>
          <c:spPr>
            <a:ln w="28575" cap="rnd">
              <a:noFill/>
              <a:round/>
            </a:ln>
            <a:effectLst/>
          </c:spPr>
          <c:marker>
            <c:symbol val="none"/>
          </c:marker>
          <c:cat>
            <c:strRef>
              <c:f>'10.グラフデータ'!$D$160:$H$160</c:f>
              <c:strCache>
                <c:ptCount val="5"/>
                <c:pt idx="0">
                  <c:v>R2</c:v>
                </c:pt>
                <c:pt idx="1">
                  <c:v>R3</c:v>
                </c:pt>
                <c:pt idx="2">
                  <c:v>R4</c:v>
                </c:pt>
                <c:pt idx="3">
                  <c:v>R5</c:v>
                </c:pt>
                <c:pt idx="4">
                  <c:v>R6</c:v>
                </c:pt>
              </c:strCache>
            </c:strRef>
          </c:cat>
          <c:val>
            <c:numRef>
              <c:f>'10.グラフデータ'!$D$163:$H$163</c:f>
              <c:numCache>
                <c:formatCode>#,##0_);[Red]\(#,##0\)</c:formatCode>
                <c:ptCount val="5"/>
                <c:pt idx="0">
                  <c:v>0</c:v>
                </c:pt>
                <c:pt idx="1">
                  <c:v>1</c:v>
                </c:pt>
                <c:pt idx="2">
                  <c:v>0</c:v>
                </c:pt>
                <c:pt idx="3">
                  <c:v>1</c:v>
                </c:pt>
                <c:pt idx="4">
                  <c:v>4</c:v>
                </c:pt>
              </c:numCache>
            </c:numRef>
          </c:val>
          <c:smooth val="0"/>
          <c:extLst>
            <c:ext xmlns:c16="http://schemas.microsoft.com/office/drawing/2014/chart" uri="{C3380CC4-5D6E-409C-BE32-E72D297353CC}">
              <c16:uniqueId val="{00000002-B7AE-4EB1-AC06-456E02B9B8B2}"/>
            </c:ext>
          </c:extLst>
        </c:ser>
        <c:ser>
          <c:idx val="3"/>
          <c:order val="3"/>
          <c:tx>
            <c:strRef>
              <c:f>'10.グラフデータ'!$C$164</c:f>
              <c:strCache>
                <c:ptCount val="1"/>
                <c:pt idx="0">
                  <c:v>修士課程入学者
合計(D)</c:v>
                </c:pt>
              </c:strCache>
            </c:strRef>
          </c:tx>
          <c:spPr>
            <a:ln w="28575" cap="rnd">
              <a:noFill/>
              <a:round/>
            </a:ln>
            <a:effectLst/>
          </c:spPr>
          <c:marker>
            <c:symbol val="none"/>
          </c:marker>
          <c:cat>
            <c:strRef>
              <c:f>'10.グラフデータ'!$D$160:$H$160</c:f>
              <c:strCache>
                <c:ptCount val="5"/>
                <c:pt idx="0">
                  <c:v>R2</c:v>
                </c:pt>
                <c:pt idx="1">
                  <c:v>R3</c:v>
                </c:pt>
                <c:pt idx="2">
                  <c:v>R4</c:v>
                </c:pt>
                <c:pt idx="3">
                  <c:v>R5</c:v>
                </c:pt>
                <c:pt idx="4">
                  <c:v>R6</c:v>
                </c:pt>
              </c:strCache>
            </c:strRef>
          </c:cat>
          <c:val>
            <c:numRef>
              <c:f>'10.グラフデータ'!$D$164:$H$164</c:f>
              <c:numCache>
                <c:formatCode>#,##0_);[Red]\(#,##0\)</c:formatCode>
                <c:ptCount val="5"/>
                <c:pt idx="0">
                  <c:v>1</c:v>
                </c:pt>
                <c:pt idx="1">
                  <c:v>5</c:v>
                </c:pt>
                <c:pt idx="2">
                  <c:v>1</c:v>
                </c:pt>
                <c:pt idx="3">
                  <c:v>1</c:v>
                </c:pt>
                <c:pt idx="4">
                  <c:v>6</c:v>
                </c:pt>
              </c:numCache>
            </c:numRef>
          </c:val>
          <c:smooth val="0"/>
          <c:extLst>
            <c:ext xmlns:c16="http://schemas.microsoft.com/office/drawing/2014/chart" uri="{C3380CC4-5D6E-409C-BE32-E72D297353CC}">
              <c16:uniqueId val="{00000003-B7AE-4EB1-AC06-456E02B9B8B2}"/>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'10.グラフデータ'!$C$165</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'10.グラフデータ'!$D$160:$H$160</c:f>
              <c:strCache>
                <c:ptCount val="5"/>
                <c:pt idx="0">
                  <c:v>R2</c:v>
                </c:pt>
                <c:pt idx="1">
                  <c:v>R3</c:v>
                </c:pt>
                <c:pt idx="2">
                  <c:v>R4</c:v>
                </c:pt>
                <c:pt idx="3">
                  <c:v>R5</c:v>
                </c:pt>
                <c:pt idx="4">
                  <c:v>R6</c:v>
                </c:pt>
              </c:strCache>
            </c:strRef>
          </c:cat>
          <c:val>
            <c:numRef>
              <c:f>'10.グラフデータ'!$D$165:$H$165</c:f>
              <c:numCache>
                <c:formatCode>0.0%</c:formatCode>
                <c:ptCount val="5"/>
                <c:pt idx="0">
                  <c:v>0</c:v>
                </c:pt>
                <c:pt idx="1">
                  <c:v>0.2</c:v>
                </c:pt>
                <c:pt idx="2">
                  <c:v>0</c:v>
                </c:pt>
                <c:pt idx="3">
                  <c:v>1</c:v>
                </c:pt>
                <c:pt idx="4">
                  <c:v>0.66700000000000004</c:v>
                </c:pt>
              </c:numCache>
            </c:numRef>
          </c:val>
          <c:smooth val="0"/>
          <c:extLst>
            <c:ext xmlns:c16="http://schemas.microsoft.com/office/drawing/2014/chart" uri="{C3380CC4-5D6E-409C-BE32-E72D297353CC}">
              <c16:uniqueId val="{00000004-B7AE-4EB1-AC06-456E02B9B8B2}"/>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3038611840186652"/>
        </c:manualLayout>
      </c:layout>
      <c:barChart>
        <c:barDir val="col"/>
        <c:grouping val="stacked"/>
        <c:varyColors val="0"/>
        <c:ser>
          <c:idx val="1"/>
          <c:order val="0"/>
          <c:tx>
            <c:strRef>
              <c:f>'10.グラフデータ'!$C$172</c:f>
              <c:strCache>
                <c:ptCount val="1"/>
                <c:pt idx="0">
                  <c:v>当該大学出身：女性(B)</c:v>
                </c:pt>
              </c:strCache>
            </c:strRef>
          </c:tx>
          <c:spPr>
            <a:solidFill>
              <a:srgbClr val="FF0000"/>
            </a:solidFill>
            <a:ln>
              <a:noFill/>
            </a:ln>
            <a:effectLst/>
          </c:spPr>
          <c:invertIfNegative val="0"/>
          <c:cat>
            <c:strRef>
              <c:f>'10.グラフデータ'!$D$170:$H$170</c:f>
              <c:strCache>
                <c:ptCount val="5"/>
                <c:pt idx="0">
                  <c:v>R2</c:v>
                </c:pt>
                <c:pt idx="1">
                  <c:v>R3</c:v>
                </c:pt>
                <c:pt idx="2">
                  <c:v>R4</c:v>
                </c:pt>
                <c:pt idx="3">
                  <c:v>R5</c:v>
                </c:pt>
                <c:pt idx="4">
                  <c:v>R6</c:v>
                </c:pt>
              </c:strCache>
            </c:strRef>
          </c:cat>
          <c:val>
            <c:numRef>
              <c:f>'10.グラフデータ'!$D$172:$H$172</c:f>
              <c:numCache>
                <c:formatCode>#,##0_ </c:formatCode>
                <c:ptCount val="5"/>
                <c:pt idx="0">
                  <c:v>2</c:v>
                </c:pt>
                <c:pt idx="1">
                  <c:v>0</c:v>
                </c:pt>
                <c:pt idx="2">
                  <c:v>2</c:v>
                </c:pt>
                <c:pt idx="3">
                  <c:v>2</c:v>
                </c:pt>
                <c:pt idx="4">
                  <c:v>2</c:v>
                </c:pt>
              </c:numCache>
            </c:numRef>
          </c:val>
          <c:extLst>
            <c:ext xmlns:c16="http://schemas.microsoft.com/office/drawing/2014/chart" uri="{C3380CC4-5D6E-409C-BE32-E72D297353CC}">
              <c16:uniqueId val="{00000001-04F9-4B58-BBCE-CA25211F77DF}"/>
            </c:ext>
          </c:extLst>
        </c:ser>
        <c:ser>
          <c:idx val="0"/>
          <c:order val="1"/>
          <c:tx>
            <c:strRef>
              <c:f>'10.グラフデータ'!$C$171</c:f>
              <c:strCache>
                <c:ptCount val="1"/>
                <c:pt idx="0">
                  <c:v>当該大学出身：男性(A)</c:v>
                </c:pt>
              </c:strCache>
            </c:strRef>
          </c:tx>
          <c:spPr>
            <a:solidFill>
              <a:srgbClr val="0070C0"/>
            </a:solidFill>
            <a:ln>
              <a:noFill/>
            </a:ln>
            <a:effectLst/>
          </c:spPr>
          <c:invertIfNegative val="0"/>
          <c:cat>
            <c:strRef>
              <c:f>'10.グラフデータ'!$D$170:$H$170</c:f>
              <c:strCache>
                <c:ptCount val="5"/>
                <c:pt idx="0">
                  <c:v>R2</c:v>
                </c:pt>
                <c:pt idx="1">
                  <c:v>R3</c:v>
                </c:pt>
                <c:pt idx="2">
                  <c:v>R4</c:v>
                </c:pt>
                <c:pt idx="3">
                  <c:v>R5</c:v>
                </c:pt>
                <c:pt idx="4">
                  <c:v>R6</c:v>
                </c:pt>
              </c:strCache>
            </c:strRef>
          </c:cat>
          <c:val>
            <c:numRef>
              <c:f>'10.グラフデータ'!$D$171:$H$171</c:f>
              <c:numCache>
                <c:formatCode>#,##0_);[Red]\(#,##0\)</c:formatCode>
                <c:ptCount val="5"/>
                <c:pt idx="0">
                  <c:v>4</c:v>
                </c:pt>
                <c:pt idx="1">
                  <c:v>4</c:v>
                </c:pt>
                <c:pt idx="2">
                  <c:v>4</c:v>
                </c:pt>
                <c:pt idx="3">
                  <c:v>3</c:v>
                </c:pt>
                <c:pt idx="4">
                  <c:v>5</c:v>
                </c:pt>
              </c:numCache>
            </c:numRef>
          </c:val>
          <c:extLst>
            <c:ext xmlns:c16="http://schemas.microsoft.com/office/drawing/2014/chart" uri="{C3380CC4-5D6E-409C-BE32-E72D297353CC}">
              <c16:uniqueId val="{00000000-04F9-4B58-BBCE-CA25211F77DF}"/>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'10.グラフデータ'!$C$173</c:f>
              <c:strCache>
                <c:ptCount val="1"/>
                <c:pt idx="0">
                  <c:v>当該大学出身：合計(C=A+B)</c:v>
                </c:pt>
              </c:strCache>
            </c:strRef>
          </c:tx>
          <c:spPr>
            <a:ln w="28575" cap="rnd">
              <a:noFill/>
              <a:round/>
            </a:ln>
            <a:effectLst/>
          </c:spPr>
          <c:marker>
            <c:symbol val="none"/>
          </c:marker>
          <c:cat>
            <c:strRef>
              <c:f>'10.グラフデータ'!$D$170:$H$170</c:f>
              <c:strCache>
                <c:ptCount val="5"/>
                <c:pt idx="0">
                  <c:v>R2</c:v>
                </c:pt>
                <c:pt idx="1">
                  <c:v>R3</c:v>
                </c:pt>
                <c:pt idx="2">
                  <c:v>R4</c:v>
                </c:pt>
                <c:pt idx="3">
                  <c:v>R5</c:v>
                </c:pt>
                <c:pt idx="4">
                  <c:v>R6</c:v>
                </c:pt>
              </c:strCache>
            </c:strRef>
          </c:cat>
          <c:val>
            <c:numRef>
              <c:f>'10.グラフデータ'!$D$173:$H$173</c:f>
              <c:numCache>
                <c:formatCode>#,##0_);[Red]\(#,##0\)</c:formatCode>
                <c:ptCount val="5"/>
                <c:pt idx="0">
                  <c:v>6</c:v>
                </c:pt>
                <c:pt idx="1">
                  <c:v>4</c:v>
                </c:pt>
                <c:pt idx="2">
                  <c:v>6</c:v>
                </c:pt>
                <c:pt idx="3">
                  <c:v>5</c:v>
                </c:pt>
                <c:pt idx="4">
                  <c:v>7</c:v>
                </c:pt>
              </c:numCache>
            </c:numRef>
          </c:val>
          <c:smooth val="0"/>
          <c:extLst>
            <c:ext xmlns:c16="http://schemas.microsoft.com/office/drawing/2014/chart" uri="{C3380CC4-5D6E-409C-BE32-E72D297353CC}">
              <c16:uniqueId val="{00000002-04F9-4B58-BBCE-CA25211F77DF}"/>
            </c:ext>
          </c:extLst>
        </c:ser>
        <c:ser>
          <c:idx val="3"/>
          <c:order val="3"/>
          <c:tx>
            <c:strRef>
              <c:f>'10.グラフデータ'!$C$174</c:f>
              <c:strCache>
                <c:ptCount val="1"/>
                <c:pt idx="0">
                  <c:v>専門職学位課程入学者合計(D)</c:v>
                </c:pt>
              </c:strCache>
            </c:strRef>
          </c:tx>
          <c:spPr>
            <a:ln w="28575" cap="rnd">
              <a:noFill/>
              <a:round/>
            </a:ln>
            <a:effectLst/>
          </c:spPr>
          <c:marker>
            <c:symbol val="none"/>
          </c:marker>
          <c:cat>
            <c:strRef>
              <c:f>'10.グラフデータ'!$D$170:$H$170</c:f>
              <c:strCache>
                <c:ptCount val="5"/>
                <c:pt idx="0">
                  <c:v>R2</c:v>
                </c:pt>
                <c:pt idx="1">
                  <c:v>R3</c:v>
                </c:pt>
                <c:pt idx="2">
                  <c:v>R4</c:v>
                </c:pt>
                <c:pt idx="3">
                  <c:v>R5</c:v>
                </c:pt>
                <c:pt idx="4">
                  <c:v>R6</c:v>
                </c:pt>
              </c:strCache>
            </c:strRef>
          </c:cat>
          <c:val>
            <c:numRef>
              <c:f>'10.グラフデータ'!$D$174:$H$174</c:f>
              <c:numCache>
                <c:formatCode>#,##0_ </c:formatCode>
                <c:ptCount val="5"/>
                <c:pt idx="0">
                  <c:v>15</c:v>
                </c:pt>
                <c:pt idx="1">
                  <c:v>13</c:v>
                </c:pt>
                <c:pt idx="2">
                  <c:v>14</c:v>
                </c:pt>
                <c:pt idx="3">
                  <c:v>11</c:v>
                </c:pt>
                <c:pt idx="4">
                  <c:v>14</c:v>
                </c:pt>
              </c:numCache>
            </c:numRef>
          </c:val>
          <c:smooth val="0"/>
          <c:extLst>
            <c:ext xmlns:c16="http://schemas.microsoft.com/office/drawing/2014/chart" uri="{C3380CC4-5D6E-409C-BE32-E72D297353CC}">
              <c16:uniqueId val="{00000003-04F9-4B58-BBCE-CA25211F77DF}"/>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'10.グラフデータ'!$C$175</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'10.グラフデータ'!$D$170:$H$170</c:f>
              <c:strCache>
                <c:ptCount val="5"/>
                <c:pt idx="0">
                  <c:v>R2</c:v>
                </c:pt>
                <c:pt idx="1">
                  <c:v>R3</c:v>
                </c:pt>
                <c:pt idx="2">
                  <c:v>R4</c:v>
                </c:pt>
                <c:pt idx="3">
                  <c:v>R5</c:v>
                </c:pt>
                <c:pt idx="4">
                  <c:v>R6</c:v>
                </c:pt>
              </c:strCache>
            </c:strRef>
          </c:cat>
          <c:val>
            <c:numRef>
              <c:f>'10.グラフデータ'!$D$175:$H$175</c:f>
              <c:numCache>
                <c:formatCode>0.0%</c:formatCode>
                <c:ptCount val="5"/>
                <c:pt idx="0">
                  <c:v>0.4</c:v>
                </c:pt>
                <c:pt idx="1">
                  <c:v>0.308</c:v>
                </c:pt>
                <c:pt idx="2">
                  <c:v>0.42899999999999999</c:v>
                </c:pt>
                <c:pt idx="3">
                  <c:v>0.45500000000000002</c:v>
                </c:pt>
                <c:pt idx="4">
                  <c:v>0.5</c:v>
                </c:pt>
              </c:numCache>
            </c:numRef>
          </c:val>
          <c:smooth val="0"/>
          <c:extLst>
            <c:ext xmlns:c16="http://schemas.microsoft.com/office/drawing/2014/chart" uri="{C3380CC4-5D6E-409C-BE32-E72D297353CC}">
              <c16:uniqueId val="{00000004-04F9-4B58-BBCE-CA25211F77DF}"/>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0"/>
        </c:scaling>
        <c:delete val="0"/>
        <c:axPos val="l"/>
        <c:majorGridlines>
          <c:spPr>
            <a:ln w="9525" cap="flat" cmpd="sng" algn="ctr">
              <a:solidFill>
                <a:schemeClr val="bg1">
                  <a:lumMod val="6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2"/>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1">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409169617931646"/>
          <c:y val="0.10173901419929025"/>
          <c:w val="0.64474479838220211"/>
          <c:h val="0.41991005247657526"/>
        </c:manualLayout>
      </c:layout>
      <c:barChart>
        <c:barDir val="col"/>
        <c:grouping val="stacked"/>
        <c:varyColors val="0"/>
        <c:ser>
          <c:idx val="1"/>
          <c:order val="0"/>
          <c:tx>
            <c:strRef>
              <c:f>'10.グラフデータ'!$C$180</c:f>
              <c:strCache>
                <c:ptCount val="1"/>
                <c:pt idx="0">
                  <c:v>当該大学出身：女性(B)</c:v>
                </c:pt>
              </c:strCache>
            </c:strRef>
          </c:tx>
          <c:spPr>
            <a:solidFill>
              <a:srgbClr val="FF0000"/>
            </a:solidFill>
            <a:ln>
              <a:noFill/>
            </a:ln>
            <a:effectLst/>
          </c:spPr>
          <c:invertIfNegative val="0"/>
          <c:cat>
            <c:strRef>
              <c:f>'10.グラフデータ'!$D$178:$H$178</c:f>
              <c:strCache>
                <c:ptCount val="5"/>
                <c:pt idx="0">
                  <c:v>R2(n=61)</c:v>
                </c:pt>
                <c:pt idx="1">
                  <c:v>R3(n=60)</c:v>
                </c:pt>
                <c:pt idx="2">
                  <c:v>R4(n=60)</c:v>
                </c:pt>
                <c:pt idx="3">
                  <c:v>R5(n=60)</c:v>
                </c:pt>
                <c:pt idx="4">
                  <c:v>R6(n=60)</c:v>
                </c:pt>
              </c:strCache>
            </c:strRef>
          </c:cat>
          <c:val>
            <c:numRef>
              <c:f>'10.グラフデータ'!$D$180:$H$180</c:f>
              <c:numCache>
                <c:formatCode>#,##0_);[Red]\(#,##0\)</c:formatCode>
                <c:ptCount val="5"/>
                <c:pt idx="0">
                  <c:v>389</c:v>
                </c:pt>
                <c:pt idx="1">
                  <c:v>402</c:v>
                </c:pt>
                <c:pt idx="2">
                  <c:v>450</c:v>
                </c:pt>
                <c:pt idx="3">
                  <c:v>496</c:v>
                </c:pt>
                <c:pt idx="4">
                  <c:v>463</c:v>
                </c:pt>
              </c:numCache>
            </c:numRef>
          </c:val>
          <c:extLst>
            <c:ext xmlns:c16="http://schemas.microsoft.com/office/drawing/2014/chart" uri="{C3380CC4-5D6E-409C-BE32-E72D297353CC}">
              <c16:uniqueId val="{00000001-453C-4E4E-992A-BFDEBD2FC2DB}"/>
            </c:ext>
          </c:extLst>
        </c:ser>
        <c:ser>
          <c:idx val="0"/>
          <c:order val="1"/>
          <c:tx>
            <c:strRef>
              <c:f>'10.グラフデータ'!$C$179</c:f>
              <c:strCache>
                <c:ptCount val="1"/>
                <c:pt idx="0">
                  <c:v>当該大学出身：男性(A)</c:v>
                </c:pt>
              </c:strCache>
            </c:strRef>
          </c:tx>
          <c:spPr>
            <a:solidFill>
              <a:srgbClr val="0070C0"/>
            </a:solidFill>
            <a:ln>
              <a:noFill/>
            </a:ln>
            <a:effectLst/>
          </c:spPr>
          <c:invertIfNegative val="0"/>
          <c:cat>
            <c:strRef>
              <c:f>'10.グラフデータ'!$D$178:$H$178</c:f>
              <c:strCache>
                <c:ptCount val="5"/>
                <c:pt idx="0">
                  <c:v>R2(n=61)</c:v>
                </c:pt>
                <c:pt idx="1">
                  <c:v>R3(n=60)</c:v>
                </c:pt>
                <c:pt idx="2">
                  <c:v>R4(n=60)</c:v>
                </c:pt>
                <c:pt idx="3">
                  <c:v>R5(n=60)</c:v>
                </c:pt>
                <c:pt idx="4">
                  <c:v>R6(n=60)</c:v>
                </c:pt>
              </c:strCache>
            </c:strRef>
          </c:cat>
          <c:val>
            <c:numRef>
              <c:f>'10.グラフデータ'!$D$179:$H$179</c:f>
              <c:numCache>
                <c:formatCode>#,##0_);[Red]\(#,##0\)</c:formatCode>
                <c:ptCount val="5"/>
                <c:pt idx="0">
                  <c:v>673</c:v>
                </c:pt>
                <c:pt idx="1">
                  <c:v>726</c:v>
                </c:pt>
                <c:pt idx="2">
                  <c:v>781</c:v>
                </c:pt>
                <c:pt idx="3">
                  <c:v>776</c:v>
                </c:pt>
                <c:pt idx="4">
                  <c:v>790</c:v>
                </c:pt>
              </c:numCache>
            </c:numRef>
          </c:val>
          <c:extLst>
            <c:ext xmlns:c16="http://schemas.microsoft.com/office/drawing/2014/chart" uri="{C3380CC4-5D6E-409C-BE32-E72D297353CC}">
              <c16:uniqueId val="{00000000-453C-4E4E-992A-BFDEBD2FC2DB}"/>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'10.グラフデータ'!$C$181</c:f>
              <c:strCache>
                <c:ptCount val="1"/>
                <c:pt idx="0">
                  <c:v>当該大学出身：合計(C=A+B)</c:v>
                </c:pt>
              </c:strCache>
            </c:strRef>
          </c:tx>
          <c:spPr>
            <a:ln w="28575" cap="rnd">
              <a:noFill/>
              <a:round/>
            </a:ln>
            <a:effectLst/>
          </c:spPr>
          <c:marker>
            <c:symbol val="none"/>
          </c:marker>
          <c:cat>
            <c:strRef>
              <c:f>'10.グラフデータ'!$D$178:$H$178</c:f>
              <c:strCache>
                <c:ptCount val="5"/>
                <c:pt idx="0">
                  <c:v>R2(n=61)</c:v>
                </c:pt>
                <c:pt idx="1">
                  <c:v>R3(n=60)</c:v>
                </c:pt>
                <c:pt idx="2">
                  <c:v>R4(n=60)</c:v>
                </c:pt>
                <c:pt idx="3">
                  <c:v>R5(n=60)</c:v>
                </c:pt>
                <c:pt idx="4">
                  <c:v>R6(n=60)</c:v>
                </c:pt>
              </c:strCache>
            </c:strRef>
          </c:cat>
          <c:val>
            <c:numRef>
              <c:f>'10.グラフデータ'!$D$181:$H$181</c:f>
              <c:numCache>
                <c:formatCode>#,##0_);[Red]\(#,##0\)</c:formatCode>
                <c:ptCount val="5"/>
                <c:pt idx="0">
                  <c:v>1062</c:v>
                </c:pt>
                <c:pt idx="1">
                  <c:v>1128</c:v>
                </c:pt>
                <c:pt idx="2">
                  <c:v>1231</c:v>
                </c:pt>
                <c:pt idx="3">
                  <c:v>1272</c:v>
                </c:pt>
                <c:pt idx="4">
                  <c:v>1253</c:v>
                </c:pt>
              </c:numCache>
            </c:numRef>
          </c:val>
          <c:smooth val="0"/>
          <c:extLst>
            <c:ext xmlns:c16="http://schemas.microsoft.com/office/drawing/2014/chart" uri="{C3380CC4-5D6E-409C-BE32-E72D297353CC}">
              <c16:uniqueId val="{00000002-453C-4E4E-992A-BFDEBD2FC2DB}"/>
            </c:ext>
          </c:extLst>
        </c:ser>
        <c:ser>
          <c:idx val="3"/>
          <c:order val="3"/>
          <c:tx>
            <c:strRef>
              <c:f>'10.グラフデータ'!$C$182</c:f>
              <c:strCache>
                <c:ptCount val="1"/>
                <c:pt idx="0">
                  <c:v>専門職学位課程入学者合計(D)</c:v>
                </c:pt>
              </c:strCache>
            </c:strRef>
          </c:tx>
          <c:spPr>
            <a:ln w="28575" cap="rnd">
              <a:noFill/>
              <a:round/>
            </a:ln>
            <a:effectLst/>
          </c:spPr>
          <c:marker>
            <c:symbol val="none"/>
          </c:marker>
          <c:cat>
            <c:strRef>
              <c:f>'10.グラフデータ'!$D$178:$H$178</c:f>
              <c:strCache>
                <c:ptCount val="5"/>
                <c:pt idx="0">
                  <c:v>R2(n=61)</c:v>
                </c:pt>
                <c:pt idx="1">
                  <c:v>R3(n=60)</c:v>
                </c:pt>
                <c:pt idx="2">
                  <c:v>R4(n=60)</c:v>
                </c:pt>
                <c:pt idx="3">
                  <c:v>R5(n=60)</c:v>
                </c:pt>
                <c:pt idx="4">
                  <c:v>R6(n=60)</c:v>
                </c:pt>
              </c:strCache>
            </c:strRef>
          </c:cat>
          <c:val>
            <c:numRef>
              <c:f>'10.グラフデータ'!$D$182:$H$182</c:f>
              <c:numCache>
                <c:formatCode>#,##0_);[Red]\(#,##0\)</c:formatCode>
                <c:ptCount val="5"/>
                <c:pt idx="0">
                  <c:v>3438</c:v>
                </c:pt>
                <c:pt idx="1">
                  <c:v>3530</c:v>
                </c:pt>
                <c:pt idx="2">
                  <c:v>3813</c:v>
                </c:pt>
                <c:pt idx="3">
                  <c:v>3845</c:v>
                </c:pt>
                <c:pt idx="4">
                  <c:v>3847</c:v>
                </c:pt>
              </c:numCache>
            </c:numRef>
          </c:val>
          <c:smooth val="0"/>
          <c:extLst>
            <c:ext xmlns:c16="http://schemas.microsoft.com/office/drawing/2014/chart" uri="{C3380CC4-5D6E-409C-BE32-E72D297353CC}">
              <c16:uniqueId val="{00000003-453C-4E4E-992A-BFDEBD2FC2DB}"/>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'10.グラフデータ'!$C$183</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'10.グラフデータ'!$D$178:$H$178</c:f>
              <c:strCache>
                <c:ptCount val="5"/>
                <c:pt idx="0">
                  <c:v>R2(n=61)</c:v>
                </c:pt>
                <c:pt idx="1">
                  <c:v>R3(n=60)</c:v>
                </c:pt>
                <c:pt idx="2">
                  <c:v>R4(n=60)</c:v>
                </c:pt>
                <c:pt idx="3">
                  <c:v>R5(n=60)</c:v>
                </c:pt>
                <c:pt idx="4">
                  <c:v>R6(n=60)</c:v>
                </c:pt>
              </c:strCache>
            </c:strRef>
          </c:cat>
          <c:val>
            <c:numRef>
              <c:f>'10.グラフデータ'!$D$183:$H$183</c:f>
              <c:numCache>
                <c:formatCode>0.0%</c:formatCode>
                <c:ptCount val="5"/>
                <c:pt idx="0">
                  <c:v>0.309</c:v>
                </c:pt>
                <c:pt idx="1">
                  <c:v>0.32</c:v>
                </c:pt>
                <c:pt idx="2">
                  <c:v>0.32300000000000001</c:v>
                </c:pt>
                <c:pt idx="3">
                  <c:v>0.33100000000000002</c:v>
                </c:pt>
                <c:pt idx="4">
                  <c:v>0.32600000000000001</c:v>
                </c:pt>
              </c:numCache>
            </c:numRef>
          </c:val>
          <c:smooth val="0"/>
          <c:extLst>
            <c:ext xmlns:c16="http://schemas.microsoft.com/office/drawing/2014/chart" uri="{C3380CC4-5D6E-409C-BE32-E72D297353CC}">
              <c16:uniqueId val="{00000004-453C-4E4E-992A-BFDEBD2FC2DB}"/>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50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30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accent2">
        <a:lumMod val="20000"/>
        <a:lumOff val="80000"/>
      </a:schemeClr>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6371958449935968"/>
        </c:manualLayout>
      </c:layout>
      <c:barChart>
        <c:barDir val="col"/>
        <c:grouping val="stacked"/>
        <c:varyColors val="0"/>
        <c:ser>
          <c:idx val="1"/>
          <c:order val="0"/>
          <c:tx>
            <c:strRef>
              <c:f>'10.グラフデータ'!$C$188</c:f>
              <c:strCache>
                <c:ptCount val="1"/>
                <c:pt idx="0">
                  <c:v>当該大学出身：女性(B)</c:v>
                </c:pt>
              </c:strCache>
            </c:strRef>
          </c:tx>
          <c:spPr>
            <a:solidFill>
              <a:srgbClr val="FF0000"/>
            </a:solidFill>
            <a:ln>
              <a:noFill/>
            </a:ln>
            <a:effectLst/>
          </c:spPr>
          <c:invertIfNegative val="0"/>
          <c:cat>
            <c:strRef>
              <c:f>'10.グラフデータ'!$D$186:$H$186</c:f>
              <c:strCache>
                <c:ptCount val="5"/>
                <c:pt idx="0">
                  <c:v>R2(n=61)</c:v>
                </c:pt>
                <c:pt idx="1">
                  <c:v>R3(n=60)</c:v>
                </c:pt>
                <c:pt idx="2">
                  <c:v>R4(n=60)</c:v>
                </c:pt>
                <c:pt idx="3">
                  <c:v>R5(n=60)</c:v>
                </c:pt>
                <c:pt idx="4">
                  <c:v>R6(n=60)</c:v>
                </c:pt>
              </c:strCache>
            </c:strRef>
          </c:cat>
          <c:val>
            <c:numRef>
              <c:f>'10.グラフデータ'!$D$188:$H$188</c:f>
              <c:numCache>
                <c:formatCode>0.0</c:formatCode>
                <c:ptCount val="5"/>
                <c:pt idx="0">
                  <c:v>6.4</c:v>
                </c:pt>
                <c:pt idx="1">
                  <c:v>6.7</c:v>
                </c:pt>
                <c:pt idx="2">
                  <c:v>7.5</c:v>
                </c:pt>
                <c:pt idx="3">
                  <c:v>8.3000000000000007</c:v>
                </c:pt>
                <c:pt idx="4">
                  <c:v>7.7</c:v>
                </c:pt>
              </c:numCache>
            </c:numRef>
          </c:val>
          <c:extLst>
            <c:ext xmlns:c16="http://schemas.microsoft.com/office/drawing/2014/chart" uri="{C3380CC4-5D6E-409C-BE32-E72D297353CC}">
              <c16:uniqueId val="{00000001-570E-4E18-99C6-4F77FA0C3298}"/>
            </c:ext>
          </c:extLst>
        </c:ser>
        <c:ser>
          <c:idx val="0"/>
          <c:order val="1"/>
          <c:tx>
            <c:strRef>
              <c:f>'10.グラフデータ'!$C$187</c:f>
              <c:strCache>
                <c:ptCount val="1"/>
                <c:pt idx="0">
                  <c:v>当該大学出身：男性(A)</c:v>
                </c:pt>
              </c:strCache>
            </c:strRef>
          </c:tx>
          <c:spPr>
            <a:solidFill>
              <a:srgbClr val="0070C0"/>
            </a:solidFill>
            <a:ln>
              <a:noFill/>
            </a:ln>
            <a:effectLst/>
          </c:spPr>
          <c:invertIfNegative val="0"/>
          <c:cat>
            <c:strRef>
              <c:f>'10.グラフデータ'!$D$186:$H$186</c:f>
              <c:strCache>
                <c:ptCount val="5"/>
                <c:pt idx="0">
                  <c:v>R2(n=61)</c:v>
                </c:pt>
                <c:pt idx="1">
                  <c:v>R3(n=60)</c:v>
                </c:pt>
                <c:pt idx="2">
                  <c:v>R4(n=60)</c:v>
                </c:pt>
                <c:pt idx="3">
                  <c:v>R5(n=60)</c:v>
                </c:pt>
                <c:pt idx="4">
                  <c:v>R6(n=60)</c:v>
                </c:pt>
              </c:strCache>
            </c:strRef>
          </c:cat>
          <c:val>
            <c:numRef>
              <c:f>'10.グラフデータ'!$D$187:$H$187</c:f>
              <c:numCache>
                <c:formatCode>0.0</c:formatCode>
                <c:ptCount val="5"/>
                <c:pt idx="0">
                  <c:v>11</c:v>
                </c:pt>
                <c:pt idx="1">
                  <c:v>12.1</c:v>
                </c:pt>
                <c:pt idx="2">
                  <c:v>13</c:v>
                </c:pt>
                <c:pt idx="3">
                  <c:v>12.9</c:v>
                </c:pt>
                <c:pt idx="4">
                  <c:v>13.2</c:v>
                </c:pt>
              </c:numCache>
            </c:numRef>
          </c:val>
          <c:extLst>
            <c:ext xmlns:c16="http://schemas.microsoft.com/office/drawing/2014/chart" uri="{C3380CC4-5D6E-409C-BE32-E72D297353CC}">
              <c16:uniqueId val="{00000000-570E-4E18-99C6-4F77FA0C3298}"/>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'10.グラフデータ'!$C$189</c:f>
              <c:strCache>
                <c:ptCount val="1"/>
                <c:pt idx="0">
                  <c:v>当該大学出身：合計(C=A+B)</c:v>
                </c:pt>
              </c:strCache>
            </c:strRef>
          </c:tx>
          <c:spPr>
            <a:ln w="28575" cap="rnd">
              <a:noFill/>
              <a:round/>
            </a:ln>
            <a:effectLst/>
          </c:spPr>
          <c:marker>
            <c:symbol val="none"/>
          </c:marker>
          <c:cat>
            <c:strRef>
              <c:f>'10.グラフデータ'!$D$186:$H$186</c:f>
              <c:strCache>
                <c:ptCount val="5"/>
                <c:pt idx="0">
                  <c:v>R2(n=61)</c:v>
                </c:pt>
                <c:pt idx="1">
                  <c:v>R3(n=60)</c:v>
                </c:pt>
                <c:pt idx="2">
                  <c:v>R4(n=60)</c:v>
                </c:pt>
                <c:pt idx="3">
                  <c:v>R5(n=60)</c:v>
                </c:pt>
                <c:pt idx="4">
                  <c:v>R6(n=60)</c:v>
                </c:pt>
              </c:strCache>
            </c:strRef>
          </c:cat>
          <c:val>
            <c:numRef>
              <c:f>'10.グラフデータ'!$D$189:$H$189</c:f>
              <c:numCache>
                <c:formatCode>0.0</c:formatCode>
                <c:ptCount val="5"/>
                <c:pt idx="0">
                  <c:v>17.399999999999999</c:v>
                </c:pt>
                <c:pt idx="1">
                  <c:v>18.8</c:v>
                </c:pt>
                <c:pt idx="2">
                  <c:v>20.5</c:v>
                </c:pt>
                <c:pt idx="3">
                  <c:v>21.200000000000003</c:v>
                </c:pt>
                <c:pt idx="4">
                  <c:v>20.9</c:v>
                </c:pt>
              </c:numCache>
            </c:numRef>
          </c:val>
          <c:smooth val="0"/>
          <c:extLst>
            <c:ext xmlns:c16="http://schemas.microsoft.com/office/drawing/2014/chart" uri="{C3380CC4-5D6E-409C-BE32-E72D297353CC}">
              <c16:uniqueId val="{00000002-570E-4E18-99C6-4F77FA0C3298}"/>
            </c:ext>
          </c:extLst>
        </c:ser>
        <c:ser>
          <c:idx val="3"/>
          <c:order val="3"/>
          <c:tx>
            <c:strRef>
              <c:f>'10.グラフデータ'!$C$190</c:f>
              <c:strCache>
                <c:ptCount val="1"/>
                <c:pt idx="0">
                  <c:v>専門職学位課程入学者合計(D)</c:v>
                </c:pt>
              </c:strCache>
            </c:strRef>
          </c:tx>
          <c:spPr>
            <a:ln w="28575" cap="rnd">
              <a:noFill/>
              <a:round/>
            </a:ln>
            <a:effectLst/>
          </c:spPr>
          <c:marker>
            <c:symbol val="none"/>
          </c:marker>
          <c:cat>
            <c:strRef>
              <c:f>'10.グラフデータ'!$D$186:$H$186</c:f>
              <c:strCache>
                <c:ptCount val="5"/>
                <c:pt idx="0">
                  <c:v>R2(n=61)</c:v>
                </c:pt>
                <c:pt idx="1">
                  <c:v>R3(n=60)</c:v>
                </c:pt>
                <c:pt idx="2">
                  <c:v>R4(n=60)</c:v>
                </c:pt>
                <c:pt idx="3">
                  <c:v>R5(n=60)</c:v>
                </c:pt>
                <c:pt idx="4">
                  <c:v>R6(n=60)</c:v>
                </c:pt>
              </c:strCache>
            </c:strRef>
          </c:cat>
          <c:val>
            <c:numRef>
              <c:f>'10.グラフデータ'!$D$190:$H$190</c:f>
              <c:numCache>
                <c:formatCode>0.0</c:formatCode>
                <c:ptCount val="5"/>
                <c:pt idx="0">
                  <c:v>56.4</c:v>
                </c:pt>
                <c:pt idx="1">
                  <c:v>58.8</c:v>
                </c:pt>
                <c:pt idx="2">
                  <c:v>63.6</c:v>
                </c:pt>
                <c:pt idx="3">
                  <c:v>64.099999999999994</c:v>
                </c:pt>
                <c:pt idx="4">
                  <c:v>64.099999999999994</c:v>
                </c:pt>
              </c:numCache>
            </c:numRef>
          </c:val>
          <c:smooth val="0"/>
          <c:extLst>
            <c:ext xmlns:c16="http://schemas.microsoft.com/office/drawing/2014/chart" uri="{C3380CC4-5D6E-409C-BE32-E72D297353CC}">
              <c16:uniqueId val="{00000003-570E-4E18-99C6-4F77FA0C3298}"/>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'10.グラフデータ'!$C$191</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'10.グラフデータ'!$D$186:$H$186</c:f>
              <c:strCache>
                <c:ptCount val="5"/>
                <c:pt idx="0">
                  <c:v>R2(n=61)</c:v>
                </c:pt>
                <c:pt idx="1">
                  <c:v>R3(n=60)</c:v>
                </c:pt>
                <c:pt idx="2">
                  <c:v>R4(n=60)</c:v>
                </c:pt>
                <c:pt idx="3">
                  <c:v>R5(n=60)</c:v>
                </c:pt>
                <c:pt idx="4">
                  <c:v>R6(n=60)</c:v>
                </c:pt>
              </c:strCache>
            </c:strRef>
          </c:cat>
          <c:val>
            <c:numRef>
              <c:f>'10.グラフデータ'!$D$191:$H$191</c:f>
              <c:numCache>
                <c:formatCode>0.0%</c:formatCode>
                <c:ptCount val="5"/>
                <c:pt idx="0">
                  <c:v>0.309</c:v>
                </c:pt>
                <c:pt idx="1">
                  <c:v>0.32</c:v>
                </c:pt>
                <c:pt idx="2">
                  <c:v>0.32200000000000001</c:v>
                </c:pt>
                <c:pt idx="3">
                  <c:v>0.33100000000000002</c:v>
                </c:pt>
                <c:pt idx="4">
                  <c:v>0.32600000000000001</c:v>
                </c:pt>
              </c:numCache>
            </c:numRef>
          </c:val>
          <c:smooth val="0"/>
          <c:extLst>
            <c:ext xmlns:c16="http://schemas.microsoft.com/office/drawing/2014/chart" uri="{C3380CC4-5D6E-409C-BE32-E72D297353CC}">
              <c16:uniqueId val="{00000004-570E-4E18-99C6-4F77FA0C3298}"/>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25"/>
        </c:scaling>
        <c:delete val="0"/>
        <c:axPos val="l"/>
        <c:majorGridlines>
          <c:spPr>
            <a:ln w="9525" cap="flat" cmpd="sng" algn="ctr">
              <a:solidFill>
                <a:schemeClr val="bg1">
                  <a:lumMod val="6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5"/>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6371958449935968"/>
        </c:manualLayout>
      </c:layout>
      <c:barChart>
        <c:barDir val="col"/>
        <c:grouping val="stacked"/>
        <c:varyColors val="0"/>
        <c:ser>
          <c:idx val="0"/>
          <c:order val="0"/>
          <c:tx>
            <c:strRef>
              <c:f>'10.グラフデータ'!$C$197</c:f>
              <c:strCache>
                <c:ptCount val="1"/>
                <c:pt idx="0">
                  <c:v>当該大学出身：女性(B)</c:v>
                </c:pt>
              </c:strCache>
            </c:strRef>
          </c:tx>
          <c:spPr>
            <a:solidFill>
              <a:srgbClr val="FF0000"/>
            </a:solidFill>
            <a:ln>
              <a:noFill/>
            </a:ln>
            <a:effectLst/>
          </c:spPr>
          <c:invertIfNegative val="0"/>
          <c:cat>
            <c:strRef>
              <c:f>'10.グラフデータ'!$D$195:$H$195</c:f>
              <c:strCache>
                <c:ptCount val="5"/>
                <c:pt idx="0">
                  <c:v>R2(n=23)</c:v>
                </c:pt>
                <c:pt idx="1">
                  <c:v>R3(n=23)</c:v>
                </c:pt>
                <c:pt idx="2">
                  <c:v>R4(n=23)</c:v>
                </c:pt>
                <c:pt idx="3">
                  <c:v>R5(n=23)</c:v>
                </c:pt>
                <c:pt idx="4">
                  <c:v>R6(n=23)</c:v>
                </c:pt>
              </c:strCache>
            </c:strRef>
          </c:cat>
          <c:val>
            <c:numRef>
              <c:f>'10.グラフデータ'!$D$197:$H$197</c:f>
              <c:numCache>
                <c:formatCode>0.0</c:formatCode>
                <c:ptCount val="5"/>
                <c:pt idx="0">
                  <c:v>5</c:v>
                </c:pt>
                <c:pt idx="1">
                  <c:v>4.5999999999999996</c:v>
                </c:pt>
                <c:pt idx="2">
                  <c:v>5.0999999999999996</c:v>
                </c:pt>
                <c:pt idx="3">
                  <c:v>5.9</c:v>
                </c:pt>
                <c:pt idx="4">
                  <c:v>4.9000000000000004</c:v>
                </c:pt>
              </c:numCache>
            </c:numRef>
          </c:val>
          <c:extLst>
            <c:ext xmlns:c16="http://schemas.microsoft.com/office/drawing/2014/chart" uri="{C3380CC4-5D6E-409C-BE32-E72D297353CC}">
              <c16:uniqueId val="{00000001-D40D-4631-ACF5-1B941B320AE7}"/>
            </c:ext>
          </c:extLst>
        </c:ser>
        <c:ser>
          <c:idx val="1"/>
          <c:order val="1"/>
          <c:tx>
            <c:strRef>
              <c:f>'10.グラフデータ'!$C$196</c:f>
              <c:strCache>
                <c:ptCount val="1"/>
                <c:pt idx="0">
                  <c:v>当該大学出身：男性(A)</c:v>
                </c:pt>
              </c:strCache>
            </c:strRef>
          </c:tx>
          <c:spPr>
            <a:solidFill>
              <a:srgbClr val="0070C0"/>
            </a:solidFill>
            <a:ln>
              <a:noFill/>
            </a:ln>
            <a:effectLst/>
          </c:spPr>
          <c:invertIfNegative val="0"/>
          <c:cat>
            <c:strRef>
              <c:f>'10.グラフデータ'!$D$195:$H$195</c:f>
              <c:strCache>
                <c:ptCount val="5"/>
                <c:pt idx="0">
                  <c:v>R2(n=23)</c:v>
                </c:pt>
                <c:pt idx="1">
                  <c:v>R3(n=23)</c:v>
                </c:pt>
                <c:pt idx="2">
                  <c:v>R4(n=23)</c:v>
                </c:pt>
                <c:pt idx="3">
                  <c:v>R5(n=23)</c:v>
                </c:pt>
                <c:pt idx="4">
                  <c:v>R6(n=23)</c:v>
                </c:pt>
              </c:strCache>
            </c:strRef>
          </c:cat>
          <c:val>
            <c:numRef>
              <c:f>'10.グラフデータ'!$D$196:$H$196</c:f>
              <c:numCache>
                <c:formatCode>0.0</c:formatCode>
                <c:ptCount val="5"/>
                <c:pt idx="0">
                  <c:v>7.5</c:v>
                </c:pt>
                <c:pt idx="1">
                  <c:v>7.1</c:v>
                </c:pt>
                <c:pt idx="2">
                  <c:v>7.7</c:v>
                </c:pt>
                <c:pt idx="3">
                  <c:v>7.9</c:v>
                </c:pt>
                <c:pt idx="4">
                  <c:v>6.9</c:v>
                </c:pt>
              </c:numCache>
            </c:numRef>
          </c:val>
          <c:extLst>
            <c:ext xmlns:c16="http://schemas.microsoft.com/office/drawing/2014/chart" uri="{C3380CC4-5D6E-409C-BE32-E72D297353CC}">
              <c16:uniqueId val="{00000000-D40D-4631-ACF5-1B941B320AE7}"/>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'10.グラフデータ'!$C$198</c:f>
              <c:strCache>
                <c:ptCount val="1"/>
                <c:pt idx="0">
                  <c:v>当該大学出身：合計(C=A+B)</c:v>
                </c:pt>
              </c:strCache>
            </c:strRef>
          </c:tx>
          <c:spPr>
            <a:ln w="28575" cap="rnd">
              <a:noFill/>
              <a:round/>
            </a:ln>
            <a:effectLst/>
          </c:spPr>
          <c:marker>
            <c:symbol val="none"/>
          </c:marker>
          <c:cat>
            <c:strRef>
              <c:f>'10.グラフデータ'!$D$195:$H$195</c:f>
              <c:strCache>
                <c:ptCount val="5"/>
                <c:pt idx="0">
                  <c:v>R2(n=23)</c:v>
                </c:pt>
                <c:pt idx="1">
                  <c:v>R3(n=23)</c:v>
                </c:pt>
                <c:pt idx="2">
                  <c:v>R4(n=23)</c:v>
                </c:pt>
                <c:pt idx="3">
                  <c:v>R5(n=23)</c:v>
                </c:pt>
                <c:pt idx="4">
                  <c:v>R6(n=23)</c:v>
                </c:pt>
              </c:strCache>
            </c:strRef>
          </c:cat>
          <c:val>
            <c:numRef>
              <c:f>'10.グラフデータ'!$D$198:$H$198</c:f>
              <c:numCache>
                <c:formatCode>0.0</c:formatCode>
                <c:ptCount val="5"/>
                <c:pt idx="0">
                  <c:v>12.5</c:v>
                </c:pt>
                <c:pt idx="1">
                  <c:v>11.7</c:v>
                </c:pt>
                <c:pt idx="2">
                  <c:v>12.8</c:v>
                </c:pt>
                <c:pt idx="3">
                  <c:v>13.8</c:v>
                </c:pt>
                <c:pt idx="4">
                  <c:v>11.8</c:v>
                </c:pt>
              </c:numCache>
            </c:numRef>
          </c:val>
          <c:smooth val="0"/>
          <c:extLst>
            <c:ext xmlns:c16="http://schemas.microsoft.com/office/drawing/2014/chart" uri="{C3380CC4-5D6E-409C-BE32-E72D297353CC}">
              <c16:uniqueId val="{00000002-D40D-4631-ACF5-1B941B320AE7}"/>
            </c:ext>
          </c:extLst>
        </c:ser>
        <c:ser>
          <c:idx val="3"/>
          <c:order val="3"/>
          <c:tx>
            <c:strRef>
              <c:f>'10.グラフデータ'!$C$199</c:f>
              <c:strCache>
                <c:ptCount val="1"/>
                <c:pt idx="0">
                  <c:v>専門職学位課程入学者合計(D)</c:v>
                </c:pt>
              </c:strCache>
            </c:strRef>
          </c:tx>
          <c:spPr>
            <a:ln w="28575" cap="rnd">
              <a:noFill/>
              <a:round/>
            </a:ln>
            <a:effectLst/>
          </c:spPr>
          <c:marker>
            <c:symbol val="none"/>
          </c:marker>
          <c:cat>
            <c:strRef>
              <c:f>'10.グラフデータ'!$D$195:$H$195</c:f>
              <c:strCache>
                <c:ptCount val="5"/>
                <c:pt idx="0">
                  <c:v>R2(n=23)</c:v>
                </c:pt>
                <c:pt idx="1">
                  <c:v>R3(n=23)</c:v>
                </c:pt>
                <c:pt idx="2">
                  <c:v>R4(n=23)</c:v>
                </c:pt>
                <c:pt idx="3">
                  <c:v>R5(n=23)</c:v>
                </c:pt>
                <c:pt idx="4">
                  <c:v>R6(n=23)</c:v>
                </c:pt>
              </c:strCache>
            </c:strRef>
          </c:cat>
          <c:val>
            <c:numRef>
              <c:f>'10.グラフデータ'!$D$199:$H$199</c:f>
              <c:numCache>
                <c:formatCode>#,##0.0_ </c:formatCode>
                <c:ptCount val="5"/>
                <c:pt idx="0">
                  <c:v>28.2</c:v>
                </c:pt>
                <c:pt idx="1">
                  <c:v>27</c:v>
                </c:pt>
                <c:pt idx="2">
                  <c:v>28.599999999999998</c:v>
                </c:pt>
                <c:pt idx="3">
                  <c:v>28.2</c:v>
                </c:pt>
                <c:pt idx="4">
                  <c:v>28.4</c:v>
                </c:pt>
              </c:numCache>
            </c:numRef>
          </c:val>
          <c:smooth val="0"/>
          <c:extLst>
            <c:ext xmlns:c16="http://schemas.microsoft.com/office/drawing/2014/chart" uri="{C3380CC4-5D6E-409C-BE32-E72D297353CC}">
              <c16:uniqueId val="{00000003-D40D-4631-ACF5-1B941B320AE7}"/>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'10.グラフデータ'!$C$200</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'10.グラフデータ'!$D$195:$H$195</c:f>
              <c:strCache>
                <c:ptCount val="5"/>
                <c:pt idx="0">
                  <c:v>R2(n=23)</c:v>
                </c:pt>
                <c:pt idx="1">
                  <c:v>R3(n=23)</c:v>
                </c:pt>
                <c:pt idx="2">
                  <c:v>R4(n=23)</c:v>
                </c:pt>
                <c:pt idx="3">
                  <c:v>R5(n=23)</c:v>
                </c:pt>
                <c:pt idx="4">
                  <c:v>R6(n=23)</c:v>
                </c:pt>
              </c:strCache>
            </c:strRef>
          </c:cat>
          <c:val>
            <c:numRef>
              <c:f>'10.グラフデータ'!$D$200:$H$200</c:f>
              <c:numCache>
                <c:formatCode>0.0%</c:formatCode>
                <c:ptCount val="5"/>
                <c:pt idx="0">
                  <c:v>0.443</c:v>
                </c:pt>
                <c:pt idx="1">
                  <c:v>0.433</c:v>
                </c:pt>
                <c:pt idx="2">
                  <c:v>0.44800000000000001</c:v>
                </c:pt>
                <c:pt idx="3">
                  <c:v>0.48899999999999999</c:v>
                </c:pt>
                <c:pt idx="4">
                  <c:v>0.41499999999999998</c:v>
                </c:pt>
              </c:numCache>
            </c:numRef>
          </c:val>
          <c:smooth val="0"/>
          <c:extLst>
            <c:ext xmlns:c16="http://schemas.microsoft.com/office/drawing/2014/chart" uri="{C3380CC4-5D6E-409C-BE32-E72D297353CC}">
              <c16:uniqueId val="{00000004-D40D-4631-ACF5-1B941B320AE7}"/>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5"/>
        </c:scaling>
        <c:delete val="0"/>
        <c:axPos val="l"/>
        <c:majorGridlines>
          <c:spPr>
            <a:ln w="9525" cap="flat" cmpd="sng" algn="ctr">
              <a:solidFill>
                <a:schemeClr val="bg1">
                  <a:lumMod val="6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3"/>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6371958449935968"/>
        </c:manualLayout>
      </c:layout>
      <c:barChart>
        <c:barDir val="col"/>
        <c:grouping val="stacked"/>
        <c:varyColors val="0"/>
        <c:ser>
          <c:idx val="1"/>
          <c:order val="0"/>
          <c:tx>
            <c:strRef>
              <c:f>'10.グラフデータ'!$C$24</c:f>
              <c:strCache>
                <c:ptCount val="1"/>
                <c:pt idx="0">
                  <c:v>当該大学出身：女性(B)</c:v>
                </c:pt>
              </c:strCache>
            </c:strRef>
          </c:tx>
          <c:spPr>
            <a:solidFill>
              <a:srgbClr val="FF0000"/>
            </a:solidFill>
            <a:ln>
              <a:noFill/>
            </a:ln>
            <a:effectLst/>
          </c:spPr>
          <c:invertIfNegative val="0"/>
          <c:cat>
            <c:strRef>
              <c:f>'10.グラフデータ'!$D$22:$H$22</c:f>
              <c:strCache>
                <c:ptCount val="5"/>
                <c:pt idx="0">
                  <c:v>R2(n=85)</c:v>
                </c:pt>
                <c:pt idx="1">
                  <c:v>R3(n=83)</c:v>
                </c:pt>
                <c:pt idx="2">
                  <c:v>R4(n=82)</c:v>
                </c:pt>
                <c:pt idx="3">
                  <c:v>R5(n=82)</c:v>
                </c:pt>
                <c:pt idx="4">
                  <c:v>R6(n=82)</c:v>
                </c:pt>
              </c:strCache>
            </c:strRef>
          </c:cat>
          <c:val>
            <c:numRef>
              <c:f>'10.グラフデータ'!$D$24:$H$24</c:f>
              <c:numCache>
                <c:formatCode>0.0</c:formatCode>
                <c:ptCount val="5"/>
                <c:pt idx="0">
                  <c:v>67.5</c:v>
                </c:pt>
                <c:pt idx="1">
                  <c:v>74.3</c:v>
                </c:pt>
                <c:pt idx="2">
                  <c:v>78.7</c:v>
                </c:pt>
                <c:pt idx="3">
                  <c:v>79</c:v>
                </c:pt>
                <c:pt idx="4">
                  <c:v>82.7</c:v>
                </c:pt>
              </c:numCache>
            </c:numRef>
          </c:val>
          <c:extLst>
            <c:ext xmlns:c16="http://schemas.microsoft.com/office/drawing/2014/chart" uri="{C3380CC4-5D6E-409C-BE32-E72D297353CC}">
              <c16:uniqueId val="{00000001-2FB3-43FE-A280-2A692418B5E9}"/>
            </c:ext>
          </c:extLst>
        </c:ser>
        <c:ser>
          <c:idx val="0"/>
          <c:order val="1"/>
          <c:tx>
            <c:strRef>
              <c:f>'10.グラフデータ'!$C$23</c:f>
              <c:strCache>
                <c:ptCount val="1"/>
                <c:pt idx="0">
                  <c:v>当該大学出身：男性(A)</c:v>
                </c:pt>
              </c:strCache>
            </c:strRef>
          </c:tx>
          <c:spPr>
            <a:solidFill>
              <a:srgbClr val="0070C0"/>
            </a:solidFill>
            <a:ln>
              <a:noFill/>
            </a:ln>
            <a:effectLst/>
          </c:spPr>
          <c:invertIfNegative val="0"/>
          <c:cat>
            <c:strRef>
              <c:f>'10.グラフデータ'!$D$22:$H$22</c:f>
              <c:strCache>
                <c:ptCount val="5"/>
                <c:pt idx="0">
                  <c:v>R2(n=85)</c:v>
                </c:pt>
                <c:pt idx="1">
                  <c:v>R3(n=83)</c:v>
                </c:pt>
                <c:pt idx="2">
                  <c:v>R4(n=82)</c:v>
                </c:pt>
                <c:pt idx="3">
                  <c:v>R5(n=82)</c:v>
                </c:pt>
                <c:pt idx="4">
                  <c:v>R6(n=82)</c:v>
                </c:pt>
              </c:strCache>
            </c:strRef>
          </c:cat>
          <c:val>
            <c:numRef>
              <c:f>'10.グラフデータ'!$D$23:$H$23</c:f>
              <c:numCache>
                <c:formatCode>0.0</c:formatCode>
                <c:ptCount val="5"/>
                <c:pt idx="0">
                  <c:v>267.8</c:v>
                </c:pt>
                <c:pt idx="1">
                  <c:v>283.10000000000002</c:v>
                </c:pt>
                <c:pt idx="2">
                  <c:v>290.5</c:v>
                </c:pt>
                <c:pt idx="3">
                  <c:v>288.89999999999998</c:v>
                </c:pt>
                <c:pt idx="4">
                  <c:v>292.2</c:v>
                </c:pt>
              </c:numCache>
            </c:numRef>
          </c:val>
          <c:extLst>
            <c:ext xmlns:c16="http://schemas.microsoft.com/office/drawing/2014/chart" uri="{C3380CC4-5D6E-409C-BE32-E72D297353CC}">
              <c16:uniqueId val="{00000000-2FB3-43FE-A280-2A692418B5E9}"/>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'10.グラフデータ'!$C$25</c:f>
              <c:strCache>
                <c:ptCount val="1"/>
                <c:pt idx="0">
                  <c:v>当該大学出身：合計(C=A+B)</c:v>
                </c:pt>
              </c:strCache>
            </c:strRef>
          </c:tx>
          <c:spPr>
            <a:ln w="28575" cap="rnd">
              <a:noFill/>
              <a:round/>
            </a:ln>
            <a:effectLst/>
          </c:spPr>
          <c:marker>
            <c:symbol val="none"/>
          </c:marker>
          <c:cat>
            <c:strRef>
              <c:f>'10.グラフデータ'!$D$22:$H$22</c:f>
              <c:strCache>
                <c:ptCount val="5"/>
                <c:pt idx="0">
                  <c:v>R2(n=85)</c:v>
                </c:pt>
                <c:pt idx="1">
                  <c:v>R3(n=83)</c:v>
                </c:pt>
                <c:pt idx="2">
                  <c:v>R4(n=82)</c:v>
                </c:pt>
                <c:pt idx="3">
                  <c:v>R5(n=82)</c:v>
                </c:pt>
                <c:pt idx="4">
                  <c:v>R6(n=82)</c:v>
                </c:pt>
              </c:strCache>
            </c:strRef>
          </c:cat>
          <c:val>
            <c:numRef>
              <c:f>'10.グラフデータ'!$D$25:$H$25</c:f>
              <c:numCache>
                <c:formatCode>0.0</c:formatCode>
                <c:ptCount val="5"/>
                <c:pt idx="0">
                  <c:v>335.3</c:v>
                </c:pt>
                <c:pt idx="1">
                  <c:v>357.40000000000003</c:v>
                </c:pt>
                <c:pt idx="2">
                  <c:v>369.2</c:v>
                </c:pt>
                <c:pt idx="3">
                  <c:v>367.9</c:v>
                </c:pt>
                <c:pt idx="4">
                  <c:v>374.9</c:v>
                </c:pt>
              </c:numCache>
            </c:numRef>
          </c:val>
          <c:smooth val="0"/>
          <c:extLst>
            <c:ext xmlns:c16="http://schemas.microsoft.com/office/drawing/2014/chart" uri="{C3380CC4-5D6E-409C-BE32-E72D297353CC}">
              <c16:uniqueId val="{00000002-2FB3-43FE-A280-2A692418B5E9}"/>
            </c:ext>
          </c:extLst>
        </c:ser>
        <c:ser>
          <c:idx val="3"/>
          <c:order val="3"/>
          <c:tx>
            <c:strRef>
              <c:f>'10.グラフデータ'!$C$26</c:f>
              <c:strCache>
                <c:ptCount val="1"/>
                <c:pt idx="0">
                  <c:v>修士課程入学者合計(D)</c:v>
                </c:pt>
              </c:strCache>
            </c:strRef>
          </c:tx>
          <c:spPr>
            <a:ln w="28575" cap="rnd">
              <a:noFill/>
              <a:round/>
            </a:ln>
            <a:effectLst/>
          </c:spPr>
          <c:marker>
            <c:symbol val="none"/>
          </c:marker>
          <c:cat>
            <c:strRef>
              <c:f>'10.グラフデータ'!$D$22:$H$22</c:f>
              <c:strCache>
                <c:ptCount val="5"/>
                <c:pt idx="0">
                  <c:v>R2(n=85)</c:v>
                </c:pt>
                <c:pt idx="1">
                  <c:v>R3(n=83)</c:v>
                </c:pt>
                <c:pt idx="2">
                  <c:v>R4(n=82)</c:v>
                </c:pt>
                <c:pt idx="3">
                  <c:v>R5(n=82)</c:v>
                </c:pt>
                <c:pt idx="4">
                  <c:v>R6(n=82)</c:v>
                </c:pt>
              </c:strCache>
            </c:strRef>
          </c:cat>
          <c:val>
            <c:numRef>
              <c:f>'10.グラフデータ'!$D$26:$H$26</c:f>
              <c:numCache>
                <c:formatCode>0.0</c:formatCode>
                <c:ptCount val="5"/>
                <c:pt idx="0">
                  <c:v>488</c:v>
                </c:pt>
                <c:pt idx="1">
                  <c:v>503.8</c:v>
                </c:pt>
                <c:pt idx="2">
                  <c:v>517</c:v>
                </c:pt>
                <c:pt idx="3">
                  <c:v>515.6</c:v>
                </c:pt>
                <c:pt idx="4">
                  <c:v>523.20000000000005</c:v>
                </c:pt>
              </c:numCache>
            </c:numRef>
          </c:val>
          <c:smooth val="0"/>
          <c:extLst>
            <c:ext xmlns:c16="http://schemas.microsoft.com/office/drawing/2014/chart" uri="{C3380CC4-5D6E-409C-BE32-E72D297353CC}">
              <c16:uniqueId val="{00000003-2FB3-43FE-A280-2A692418B5E9}"/>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'10.グラフデータ'!$C$27</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'10.グラフデータ'!$D$22:$H$22</c:f>
              <c:strCache>
                <c:ptCount val="5"/>
                <c:pt idx="0">
                  <c:v>R2(n=85)</c:v>
                </c:pt>
                <c:pt idx="1">
                  <c:v>R3(n=83)</c:v>
                </c:pt>
                <c:pt idx="2">
                  <c:v>R4(n=82)</c:v>
                </c:pt>
                <c:pt idx="3">
                  <c:v>R5(n=82)</c:v>
                </c:pt>
                <c:pt idx="4">
                  <c:v>R6(n=82)</c:v>
                </c:pt>
              </c:strCache>
            </c:strRef>
          </c:cat>
          <c:val>
            <c:numRef>
              <c:f>'10.グラフデータ'!$D$27:$H$27</c:f>
              <c:numCache>
                <c:formatCode>0.0%</c:formatCode>
                <c:ptCount val="5"/>
                <c:pt idx="0">
                  <c:v>0.68700000000000006</c:v>
                </c:pt>
                <c:pt idx="1">
                  <c:v>0.70899999999999996</c:v>
                </c:pt>
                <c:pt idx="2">
                  <c:v>0.71399999999999997</c:v>
                </c:pt>
                <c:pt idx="3">
                  <c:v>0.71399999999999997</c:v>
                </c:pt>
                <c:pt idx="4">
                  <c:v>0.71699999999999997</c:v>
                </c:pt>
              </c:numCache>
            </c:numRef>
          </c:val>
          <c:smooth val="0"/>
          <c:extLst>
            <c:ext xmlns:c16="http://schemas.microsoft.com/office/drawing/2014/chart" uri="{C3380CC4-5D6E-409C-BE32-E72D297353CC}">
              <c16:uniqueId val="{00000004-2FB3-43FE-A280-2A692418B5E9}"/>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00"/>
        </c:scaling>
        <c:delete val="0"/>
        <c:axPos val="l"/>
        <c:majorGridlines>
          <c:spPr>
            <a:ln w="9525" cap="flat" cmpd="sng" algn="ctr">
              <a:solidFill>
                <a:schemeClr val="bg1">
                  <a:lumMod val="6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0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6371958449935968"/>
        </c:manualLayout>
      </c:layout>
      <c:barChart>
        <c:barDir val="col"/>
        <c:grouping val="stacked"/>
        <c:varyColors val="0"/>
        <c:ser>
          <c:idx val="0"/>
          <c:order val="0"/>
          <c:tx>
            <c:strRef>
              <c:f>'10.グラフデータ'!$C$33</c:f>
              <c:strCache>
                <c:ptCount val="1"/>
                <c:pt idx="0">
                  <c:v>当該大学出身：女性(B)</c:v>
                </c:pt>
              </c:strCache>
            </c:strRef>
          </c:tx>
          <c:spPr>
            <a:solidFill>
              <a:srgbClr val="FF0000"/>
            </a:solidFill>
            <a:ln>
              <a:noFill/>
            </a:ln>
            <a:effectLst/>
          </c:spPr>
          <c:invertIfNegative val="0"/>
          <c:cat>
            <c:strRef>
              <c:f>'10.グラフデータ'!$D$31:$H$31</c:f>
              <c:strCache>
                <c:ptCount val="5"/>
                <c:pt idx="0">
                  <c:v>R2(n=25)</c:v>
                </c:pt>
                <c:pt idx="1">
                  <c:v>R3(n=25)</c:v>
                </c:pt>
                <c:pt idx="2">
                  <c:v>R4(n=25)</c:v>
                </c:pt>
                <c:pt idx="3">
                  <c:v>R5(n=25)</c:v>
                </c:pt>
                <c:pt idx="4">
                  <c:v>R6(n=25)</c:v>
                </c:pt>
              </c:strCache>
            </c:strRef>
          </c:cat>
          <c:val>
            <c:numRef>
              <c:f>'10.グラフデータ'!$D$33:$H$33</c:f>
              <c:numCache>
                <c:formatCode>0.0</c:formatCode>
                <c:ptCount val="5"/>
                <c:pt idx="0">
                  <c:v>54.9</c:v>
                </c:pt>
                <c:pt idx="1">
                  <c:v>64.400000000000006</c:v>
                </c:pt>
                <c:pt idx="2">
                  <c:v>65.8</c:v>
                </c:pt>
                <c:pt idx="3">
                  <c:v>67.5</c:v>
                </c:pt>
                <c:pt idx="4">
                  <c:v>72.599999999999994</c:v>
                </c:pt>
              </c:numCache>
            </c:numRef>
          </c:val>
          <c:extLst>
            <c:ext xmlns:c16="http://schemas.microsoft.com/office/drawing/2014/chart" uri="{C3380CC4-5D6E-409C-BE32-E72D297353CC}">
              <c16:uniqueId val="{00000001-AC06-4E3E-A9AD-4F62D84DEB7B}"/>
            </c:ext>
          </c:extLst>
        </c:ser>
        <c:ser>
          <c:idx val="1"/>
          <c:order val="1"/>
          <c:tx>
            <c:strRef>
              <c:f>'10.グラフデータ'!$C$32</c:f>
              <c:strCache>
                <c:ptCount val="1"/>
                <c:pt idx="0">
                  <c:v>当該大学出身：男性(A)</c:v>
                </c:pt>
              </c:strCache>
            </c:strRef>
          </c:tx>
          <c:spPr>
            <a:solidFill>
              <a:srgbClr val="0070C0"/>
            </a:solidFill>
            <a:ln>
              <a:noFill/>
            </a:ln>
            <a:effectLst/>
          </c:spPr>
          <c:invertIfNegative val="0"/>
          <c:cat>
            <c:strRef>
              <c:f>'10.グラフデータ'!$D$31:$H$31</c:f>
              <c:strCache>
                <c:ptCount val="5"/>
                <c:pt idx="0">
                  <c:v>R2(n=25)</c:v>
                </c:pt>
                <c:pt idx="1">
                  <c:v>R3(n=25)</c:v>
                </c:pt>
                <c:pt idx="2">
                  <c:v>R4(n=25)</c:v>
                </c:pt>
                <c:pt idx="3">
                  <c:v>R5(n=25)</c:v>
                </c:pt>
                <c:pt idx="4">
                  <c:v>R6(n=25)</c:v>
                </c:pt>
              </c:strCache>
            </c:strRef>
          </c:cat>
          <c:val>
            <c:numRef>
              <c:f>'10.グラフデータ'!$D$32:$H$32</c:f>
              <c:numCache>
                <c:formatCode>0.0</c:formatCode>
                <c:ptCount val="5"/>
                <c:pt idx="0">
                  <c:v>236</c:v>
                </c:pt>
                <c:pt idx="1">
                  <c:v>244.4</c:v>
                </c:pt>
                <c:pt idx="2">
                  <c:v>258.7</c:v>
                </c:pt>
                <c:pt idx="3">
                  <c:v>255.5</c:v>
                </c:pt>
                <c:pt idx="4">
                  <c:v>257.2</c:v>
                </c:pt>
              </c:numCache>
            </c:numRef>
          </c:val>
          <c:extLst>
            <c:ext xmlns:c16="http://schemas.microsoft.com/office/drawing/2014/chart" uri="{C3380CC4-5D6E-409C-BE32-E72D297353CC}">
              <c16:uniqueId val="{00000000-AC06-4E3E-A9AD-4F62D84DEB7B}"/>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'10.グラフデータ'!$C$34</c:f>
              <c:strCache>
                <c:ptCount val="1"/>
                <c:pt idx="0">
                  <c:v>当該大学出身：合計(C=A+B)</c:v>
                </c:pt>
              </c:strCache>
            </c:strRef>
          </c:tx>
          <c:spPr>
            <a:ln w="28575" cap="rnd">
              <a:noFill/>
              <a:round/>
            </a:ln>
            <a:effectLst/>
          </c:spPr>
          <c:marker>
            <c:symbol val="none"/>
          </c:marker>
          <c:cat>
            <c:strRef>
              <c:f>'10.グラフデータ'!$D$31:$H$31</c:f>
              <c:strCache>
                <c:ptCount val="5"/>
                <c:pt idx="0">
                  <c:v>R2(n=25)</c:v>
                </c:pt>
                <c:pt idx="1">
                  <c:v>R3(n=25)</c:v>
                </c:pt>
                <c:pt idx="2">
                  <c:v>R4(n=25)</c:v>
                </c:pt>
                <c:pt idx="3">
                  <c:v>R5(n=25)</c:v>
                </c:pt>
                <c:pt idx="4">
                  <c:v>R6(n=25)</c:v>
                </c:pt>
              </c:strCache>
            </c:strRef>
          </c:cat>
          <c:val>
            <c:numRef>
              <c:f>'10.グラフデータ'!$D$34:$H$34</c:f>
              <c:numCache>
                <c:formatCode>0.0</c:formatCode>
                <c:ptCount val="5"/>
                <c:pt idx="0">
                  <c:v>290.89999999999998</c:v>
                </c:pt>
                <c:pt idx="1">
                  <c:v>308.8</c:v>
                </c:pt>
                <c:pt idx="2">
                  <c:v>324.5</c:v>
                </c:pt>
                <c:pt idx="3">
                  <c:v>323</c:v>
                </c:pt>
                <c:pt idx="4">
                  <c:v>329.79999999999995</c:v>
                </c:pt>
              </c:numCache>
            </c:numRef>
          </c:val>
          <c:smooth val="0"/>
          <c:extLst>
            <c:ext xmlns:c16="http://schemas.microsoft.com/office/drawing/2014/chart" uri="{C3380CC4-5D6E-409C-BE32-E72D297353CC}">
              <c16:uniqueId val="{00000002-AC06-4E3E-A9AD-4F62D84DEB7B}"/>
            </c:ext>
          </c:extLst>
        </c:ser>
        <c:ser>
          <c:idx val="3"/>
          <c:order val="3"/>
          <c:tx>
            <c:strRef>
              <c:f>'10.グラフデータ'!$C$35</c:f>
              <c:strCache>
                <c:ptCount val="1"/>
                <c:pt idx="0">
                  <c:v>修士課程入学者合計(D)</c:v>
                </c:pt>
              </c:strCache>
            </c:strRef>
          </c:tx>
          <c:spPr>
            <a:ln w="28575" cap="rnd">
              <a:noFill/>
              <a:round/>
            </a:ln>
            <a:effectLst/>
          </c:spPr>
          <c:marker>
            <c:symbol val="none"/>
          </c:marker>
          <c:cat>
            <c:strRef>
              <c:f>'10.グラフデータ'!$D$31:$H$31</c:f>
              <c:strCache>
                <c:ptCount val="5"/>
                <c:pt idx="0">
                  <c:v>R2(n=25)</c:v>
                </c:pt>
                <c:pt idx="1">
                  <c:v>R3(n=25)</c:v>
                </c:pt>
                <c:pt idx="2">
                  <c:v>R4(n=25)</c:v>
                </c:pt>
                <c:pt idx="3">
                  <c:v>R5(n=25)</c:v>
                </c:pt>
                <c:pt idx="4">
                  <c:v>R6(n=25)</c:v>
                </c:pt>
              </c:strCache>
            </c:strRef>
          </c:cat>
          <c:val>
            <c:numRef>
              <c:f>'10.グラフデータ'!$D$35:$H$35</c:f>
              <c:numCache>
                <c:formatCode>#,##0.0_ </c:formatCode>
                <c:ptCount val="5"/>
                <c:pt idx="0">
                  <c:v>337.9</c:v>
                </c:pt>
                <c:pt idx="1">
                  <c:v>351.29999999999995</c:v>
                </c:pt>
                <c:pt idx="2">
                  <c:v>370.4</c:v>
                </c:pt>
                <c:pt idx="3">
                  <c:v>370.1</c:v>
                </c:pt>
                <c:pt idx="4">
                  <c:v>376.5</c:v>
                </c:pt>
              </c:numCache>
            </c:numRef>
          </c:val>
          <c:smooth val="0"/>
          <c:extLst>
            <c:ext xmlns:c16="http://schemas.microsoft.com/office/drawing/2014/chart" uri="{C3380CC4-5D6E-409C-BE32-E72D297353CC}">
              <c16:uniqueId val="{00000003-AC06-4E3E-A9AD-4F62D84DEB7B}"/>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'10.グラフデータ'!$C$36</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'10.グラフデータ'!$D$31:$H$31</c:f>
              <c:strCache>
                <c:ptCount val="5"/>
                <c:pt idx="0">
                  <c:v>R2(n=25)</c:v>
                </c:pt>
                <c:pt idx="1">
                  <c:v>R3(n=25)</c:v>
                </c:pt>
                <c:pt idx="2">
                  <c:v>R4(n=25)</c:v>
                </c:pt>
                <c:pt idx="3">
                  <c:v>R5(n=25)</c:v>
                </c:pt>
                <c:pt idx="4">
                  <c:v>R6(n=25)</c:v>
                </c:pt>
              </c:strCache>
            </c:strRef>
          </c:cat>
          <c:val>
            <c:numRef>
              <c:f>'10.グラフデータ'!$D$36:$H$36</c:f>
              <c:numCache>
                <c:formatCode>0.0%</c:formatCode>
                <c:ptCount val="5"/>
                <c:pt idx="0">
                  <c:v>0.86099999999999999</c:v>
                </c:pt>
                <c:pt idx="1">
                  <c:v>0.879</c:v>
                </c:pt>
                <c:pt idx="2">
                  <c:v>0.876</c:v>
                </c:pt>
                <c:pt idx="3">
                  <c:v>0.873</c:v>
                </c:pt>
                <c:pt idx="4">
                  <c:v>0.876</c:v>
                </c:pt>
              </c:numCache>
            </c:numRef>
          </c:val>
          <c:smooth val="0"/>
          <c:extLst>
            <c:ext xmlns:c16="http://schemas.microsoft.com/office/drawing/2014/chart" uri="{C3380CC4-5D6E-409C-BE32-E72D297353CC}">
              <c16:uniqueId val="{00000004-AC06-4E3E-A9AD-4F62D84DEB7B}"/>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350"/>
        </c:scaling>
        <c:delete val="0"/>
        <c:axPos val="l"/>
        <c:majorGridlines>
          <c:spPr>
            <a:ln w="9525" cap="flat" cmpd="sng" algn="ctr">
              <a:solidFill>
                <a:schemeClr val="bg1">
                  <a:lumMod val="6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70"/>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9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9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1"/>
          <c:order val="0"/>
          <c:tx>
            <c:strRef>
              <c:f>'10.グラフデータ'!$C$44</c:f>
              <c:strCache>
                <c:ptCount val="1"/>
                <c:pt idx="0">
                  <c:v>当該大学出身：
女性(B)</c:v>
                </c:pt>
              </c:strCache>
            </c:strRef>
          </c:tx>
          <c:spPr>
            <a:solidFill>
              <a:srgbClr val="FF0000"/>
            </a:solidFill>
            <a:ln>
              <a:noFill/>
            </a:ln>
            <a:effectLst/>
          </c:spPr>
          <c:invertIfNegative val="0"/>
          <c:cat>
            <c:strRef>
              <c:f>'10.グラフデータ'!$D$42:$H$42</c:f>
              <c:strCache>
                <c:ptCount val="5"/>
                <c:pt idx="0">
                  <c:v>R2</c:v>
                </c:pt>
                <c:pt idx="1">
                  <c:v>R3</c:v>
                </c:pt>
                <c:pt idx="2">
                  <c:v>R4</c:v>
                </c:pt>
                <c:pt idx="3">
                  <c:v>R5</c:v>
                </c:pt>
                <c:pt idx="4">
                  <c:v>R6</c:v>
                </c:pt>
              </c:strCache>
            </c:strRef>
          </c:cat>
          <c:val>
            <c:numRef>
              <c:f>'10.グラフデータ'!$D$44:$H$44</c:f>
              <c:numCache>
                <c:formatCode>#,##0_);[Red]\(#,##0\)</c:formatCode>
                <c:ptCount val="5"/>
                <c:pt idx="0">
                  <c:v>3</c:v>
                </c:pt>
                <c:pt idx="1">
                  <c:v>2</c:v>
                </c:pt>
                <c:pt idx="2">
                  <c:v>2</c:v>
                </c:pt>
                <c:pt idx="3">
                  <c:v>0</c:v>
                </c:pt>
                <c:pt idx="4">
                  <c:v>1</c:v>
                </c:pt>
              </c:numCache>
            </c:numRef>
          </c:val>
          <c:extLst>
            <c:ext xmlns:c16="http://schemas.microsoft.com/office/drawing/2014/chart" uri="{C3380CC4-5D6E-409C-BE32-E72D297353CC}">
              <c16:uniqueId val="{00000001-B210-426F-863F-270B76349387}"/>
            </c:ext>
          </c:extLst>
        </c:ser>
        <c:ser>
          <c:idx val="0"/>
          <c:order val="1"/>
          <c:tx>
            <c:strRef>
              <c:f>'10.グラフデータ'!$C$43</c:f>
              <c:strCache>
                <c:ptCount val="1"/>
                <c:pt idx="0">
                  <c:v>当該大学出身：
男性(A)</c:v>
                </c:pt>
              </c:strCache>
            </c:strRef>
          </c:tx>
          <c:spPr>
            <a:solidFill>
              <a:srgbClr val="0070C0"/>
            </a:solidFill>
            <a:ln>
              <a:noFill/>
            </a:ln>
            <a:effectLst/>
          </c:spPr>
          <c:invertIfNegative val="0"/>
          <c:cat>
            <c:strRef>
              <c:f>'10.グラフデータ'!$D$42:$H$42</c:f>
              <c:strCache>
                <c:ptCount val="5"/>
                <c:pt idx="0">
                  <c:v>R2</c:v>
                </c:pt>
                <c:pt idx="1">
                  <c:v>R3</c:v>
                </c:pt>
                <c:pt idx="2">
                  <c:v>R4</c:v>
                </c:pt>
                <c:pt idx="3">
                  <c:v>R5</c:v>
                </c:pt>
                <c:pt idx="4">
                  <c:v>R6</c:v>
                </c:pt>
              </c:strCache>
            </c:strRef>
          </c:cat>
          <c:val>
            <c:numRef>
              <c:f>'10.グラフデータ'!$D$43:$H$43</c:f>
              <c:numCache>
                <c:formatCode>#,##0_);[Red]\(#,##0\)</c:formatCode>
                <c:ptCount val="5"/>
                <c:pt idx="0">
                  <c:v>0</c:v>
                </c:pt>
                <c:pt idx="1">
                  <c:v>2</c:v>
                </c:pt>
                <c:pt idx="2">
                  <c:v>0</c:v>
                </c:pt>
                <c:pt idx="3">
                  <c:v>1</c:v>
                </c:pt>
                <c:pt idx="4">
                  <c:v>2</c:v>
                </c:pt>
              </c:numCache>
            </c:numRef>
          </c:val>
          <c:extLst>
            <c:ext xmlns:c16="http://schemas.microsoft.com/office/drawing/2014/chart" uri="{C3380CC4-5D6E-409C-BE32-E72D297353CC}">
              <c16:uniqueId val="{00000000-B210-426F-863F-270B76349387}"/>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'10.グラフデータ'!$C$45</c:f>
              <c:strCache>
                <c:ptCount val="1"/>
                <c:pt idx="0">
                  <c:v>当該大学出身：
合計(C=A+B)</c:v>
                </c:pt>
              </c:strCache>
            </c:strRef>
          </c:tx>
          <c:spPr>
            <a:ln w="28575" cap="rnd">
              <a:noFill/>
              <a:round/>
            </a:ln>
            <a:effectLst/>
          </c:spPr>
          <c:marker>
            <c:symbol val="none"/>
          </c:marker>
          <c:cat>
            <c:strRef>
              <c:f>'10.グラフデータ'!$D$42:$H$42</c:f>
              <c:strCache>
                <c:ptCount val="5"/>
                <c:pt idx="0">
                  <c:v>R2</c:v>
                </c:pt>
                <c:pt idx="1">
                  <c:v>R3</c:v>
                </c:pt>
                <c:pt idx="2">
                  <c:v>R4</c:v>
                </c:pt>
                <c:pt idx="3">
                  <c:v>R5</c:v>
                </c:pt>
                <c:pt idx="4">
                  <c:v>R6</c:v>
                </c:pt>
              </c:strCache>
            </c:strRef>
          </c:cat>
          <c:val>
            <c:numRef>
              <c:f>'10.グラフデータ'!$D$45:$H$45</c:f>
              <c:numCache>
                <c:formatCode>#,##0_);[Red]\(#,##0\)</c:formatCode>
                <c:ptCount val="5"/>
                <c:pt idx="0">
                  <c:v>3</c:v>
                </c:pt>
                <c:pt idx="1">
                  <c:v>4</c:v>
                </c:pt>
                <c:pt idx="2">
                  <c:v>2</c:v>
                </c:pt>
                <c:pt idx="3">
                  <c:v>1</c:v>
                </c:pt>
                <c:pt idx="4">
                  <c:v>3</c:v>
                </c:pt>
              </c:numCache>
            </c:numRef>
          </c:val>
          <c:smooth val="0"/>
          <c:extLst>
            <c:ext xmlns:c16="http://schemas.microsoft.com/office/drawing/2014/chart" uri="{C3380CC4-5D6E-409C-BE32-E72D297353CC}">
              <c16:uniqueId val="{00000002-B210-426F-863F-270B76349387}"/>
            </c:ext>
          </c:extLst>
        </c:ser>
        <c:ser>
          <c:idx val="3"/>
          <c:order val="3"/>
          <c:tx>
            <c:strRef>
              <c:f>'10.グラフデータ'!$C$46</c:f>
              <c:strCache>
                <c:ptCount val="1"/>
                <c:pt idx="0">
                  <c:v>修士課程入学者
合計(D)</c:v>
                </c:pt>
              </c:strCache>
            </c:strRef>
          </c:tx>
          <c:spPr>
            <a:ln w="28575" cap="rnd">
              <a:noFill/>
              <a:round/>
            </a:ln>
            <a:effectLst/>
          </c:spPr>
          <c:marker>
            <c:symbol val="none"/>
          </c:marker>
          <c:cat>
            <c:strRef>
              <c:f>'10.グラフデータ'!$D$42:$H$42</c:f>
              <c:strCache>
                <c:ptCount val="5"/>
                <c:pt idx="0">
                  <c:v>R2</c:v>
                </c:pt>
                <c:pt idx="1">
                  <c:v>R3</c:v>
                </c:pt>
                <c:pt idx="2">
                  <c:v>R4</c:v>
                </c:pt>
                <c:pt idx="3">
                  <c:v>R5</c:v>
                </c:pt>
                <c:pt idx="4">
                  <c:v>R6</c:v>
                </c:pt>
              </c:strCache>
            </c:strRef>
          </c:cat>
          <c:val>
            <c:numRef>
              <c:f>'10.グラフデータ'!$D$46:$H$46</c:f>
              <c:numCache>
                <c:formatCode>#,##0_);[Red]\(#,##0\)</c:formatCode>
                <c:ptCount val="5"/>
                <c:pt idx="0">
                  <c:v>7</c:v>
                </c:pt>
                <c:pt idx="1">
                  <c:v>6</c:v>
                </c:pt>
                <c:pt idx="2">
                  <c:v>7</c:v>
                </c:pt>
                <c:pt idx="3">
                  <c:v>6</c:v>
                </c:pt>
                <c:pt idx="4">
                  <c:v>11</c:v>
                </c:pt>
              </c:numCache>
            </c:numRef>
          </c:val>
          <c:smooth val="0"/>
          <c:extLst>
            <c:ext xmlns:c16="http://schemas.microsoft.com/office/drawing/2014/chart" uri="{C3380CC4-5D6E-409C-BE32-E72D297353CC}">
              <c16:uniqueId val="{00000003-B210-426F-863F-270B76349387}"/>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'10.グラフデータ'!$C$47</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'10.グラフデータ'!$D$42:$H$42</c:f>
              <c:strCache>
                <c:ptCount val="5"/>
                <c:pt idx="0">
                  <c:v>R2</c:v>
                </c:pt>
                <c:pt idx="1">
                  <c:v>R3</c:v>
                </c:pt>
                <c:pt idx="2">
                  <c:v>R4</c:v>
                </c:pt>
                <c:pt idx="3">
                  <c:v>R5</c:v>
                </c:pt>
                <c:pt idx="4">
                  <c:v>R6</c:v>
                </c:pt>
              </c:strCache>
            </c:strRef>
          </c:cat>
          <c:val>
            <c:numRef>
              <c:f>'10.グラフデータ'!$D$47:$H$47</c:f>
              <c:numCache>
                <c:formatCode>0.0%</c:formatCode>
                <c:ptCount val="5"/>
                <c:pt idx="0">
                  <c:v>0.42899999999999999</c:v>
                </c:pt>
                <c:pt idx="1">
                  <c:v>0.66700000000000004</c:v>
                </c:pt>
                <c:pt idx="2">
                  <c:v>0.28599999999999998</c:v>
                </c:pt>
                <c:pt idx="3">
                  <c:v>0.16700000000000001</c:v>
                </c:pt>
                <c:pt idx="4">
                  <c:v>0.27300000000000002</c:v>
                </c:pt>
              </c:numCache>
            </c:numRef>
          </c:val>
          <c:smooth val="0"/>
          <c:extLst>
            <c:ext xmlns:c16="http://schemas.microsoft.com/office/drawing/2014/chart" uri="{C3380CC4-5D6E-409C-BE32-E72D297353CC}">
              <c16:uniqueId val="{00000004-B210-426F-863F-270B76349387}"/>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2"/>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'10.グラフデータ'!$C$52</c:f>
              <c:strCache>
                <c:ptCount val="1"/>
                <c:pt idx="0">
                  <c:v>当該大学出身：
女性(B)</c:v>
                </c:pt>
              </c:strCache>
            </c:strRef>
          </c:tx>
          <c:spPr>
            <a:solidFill>
              <a:srgbClr val="FF0000"/>
            </a:solidFill>
            <a:ln>
              <a:noFill/>
            </a:ln>
            <a:effectLst/>
          </c:spPr>
          <c:invertIfNegative val="0"/>
          <c:cat>
            <c:strRef>
              <c:f>'10.グラフデータ'!$D$50:$H$50</c:f>
              <c:strCache>
                <c:ptCount val="5"/>
                <c:pt idx="0">
                  <c:v>R2</c:v>
                </c:pt>
                <c:pt idx="1">
                  <c:v>R3</c:v>
                </c:pt>
                <c:pt idx="2">
                  <c:v>R4</c:v>
                </c:pt>
                <c:pt idx="3">
                  <c:v>R5</c:v>
                </c:pt>
                <c:pt idx="4">
                  <c:v>R6</c:v>
                </c:pt>
              </c:strCache>
            </c:strRef>
          </c:cat>
          <c:val>
            <c:numRef>
              <c:f>'10.グラフデータ'!$D$52:$H$52</c:f>
              <c:numCache>
                <c:formatCode>#,##0_);[Red]\(#,##0\)</c:formatCode>
                <c:ptCount val="5"/>
                <c:pt idx="0">
                  <c:v>3</c:v>
                </c:pt>
                <c:pt idx="1">
                  <c:v>2</c:v>
                </c:pt>
              </c:numCache>
            </c:numRef>
          </c:val>
          <c:extLst>
            <c:ext xmlns:c16="http://schemas.microsoft.com/office/drawing/2014/chart" uri="{C3380CC4-5D6E-409C-BE32-E72D297353CC}">
              <c16:uniqueId val="{00000001-B157-46DB-9197-FECD225890E6}"/>
            </c:ext>
          </c:extLst>
        </c:ser>
        <c:ser>
          <c:idx val="1"/>
          <c:order val="1"/>
          <c:tx>
            <c:strRef>
              <c:f>'10.グラフデータ'!$C$51</c:f>
              <c:strCache>
                <c:ptCount val="1"/>
                <c:pt idx="0">
                  <c:v>当該大学出身：
男性(A)</c:v>
                </c:pt>
              </c:strCache>
            </c:strRef>
          </c:tx>
          <c:spPr>
            <a:solidFill>
              <a:srgbClr val="0070C0"/>
            </a:solidFill>
            <a:ln>
              <a:noFill/>
            </a:ln>
            <a:effectLst/>
          </c:spPr>
          <c:invertIfNegative val="0"/>
          <c:cat>
            <c:strRef>
              <c:f>'10.グラフデータ'!$D$50:$H$50</c:f>
              <c:strCache>
                <c:ptCount val="5"/>
                <c:pt idx="0">
                  <c:v>R2</c:v>
                </c:pt>
                <c:pt idx="1">
                  <c:v>R3</c:v>
                </c:pt>
                <c:pt idx="2">
                  <c:v>R4</c:v>
                </c:pt>
                <c:pt idx="3">
                  <c:v>R5</c:v>
                </c:pt>
                <c:pt idx="4">
                  <c:v>R6</c:v>
                </c:pt>
              </c:strCache>
            </c:strRef>
          </c:cat>
          <c:val>
            <c:numRef>
              <c:f>'10.グラフデータ'!$D$51:$H$51</c:f>
              <c:numCache>
                <c:formatCode>#,##0_);[Red]\(#,##0\)</c:formatCode>
                <c:ptCount val="5"/>
                <c:pt idx="0">
                  <c:v>3</c:v>
                </c:pt>
                <c:pt idx="1">
                  <c:v>2</c:v>
                </c:pt>
              </c:numCache>
            </c:numRef>
          </c:val>
          <c:extLst>
            <c:ext xmlns:c16="http://schemas.microsoft.com/office/drawing/2014/chart" uri="{C3380CC4-5D6E-409C-BE32-E72D297353CC}">
              <c16:uniqueId val="{00000000-B157-46DB-9197-FECD225890E6}"/>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'10.グラフデータ'!$C$53</c:f>
              <c:strCache>
                <c:ptCount val="1"/>
                <c:pt idx="0">
                  <c:v>当該大学出身：
合計(C=A+B)</c:v>
                </c:pt>
              </c:strCache>
            </c:strRef>
          </c:tx>
          <c:spPr>
            <a:ln w="28575" cap="rnd">
              <a:noFill/>
              <a:round/>
            </a:ln>
            <a:effectLst/>
          </c:spPr>
          <c:marker>
            <c:symbol val="none"/>
          </c:marker>
          <c:cat>
            <c:strRef>
              <c:f>'10.グラフデータ'!$D$50:$H$50</c:f>
              <c:strCache>
                <c:ptCount val="5"/>
                <c:pt idx="0">
                  <c:v>R2</c:v>
                </c:pt>
                <c:pt idx="1">
                  <c:v>R3</c:v>
                </c:pt>
                <c:pt idx="2">
                  <c:v>R4</c:v>
                </c:pt>
                <c:pt idx="3">
                  <c:v>R5</c:v>
                </c:pt>
                <c:pt idx="4">
                  <c:v>R6</c:v>
                </c:pt>
              </c:strCache>
            </c:strRef>
          </c:cat>
          <c:val>
            <c:numRef>
              <c:f>'10.グラフデータ'!$D$53:$H$53</c:f>
              <c:numCache>
                <c:formatCode>#,##0_);[Red]\(#,##0\)</c:formatCode>
                <c:ptCount val="5"/>
                <c:pt idx="0">
                  <c:v>6</c:v>
                </c:pt>
                <c:pt idx="1">
                  <c:v>4</c:v>
                </c:pt>
              </c:numCache>
            </c:numRef>
          </c:val>
          <c:smooth val="0"/>
          <c:extLst>
            <c:ext xmlns:c16="http://schemas.microsoft.com/office/drawing/2014/chart" uri="{C3380CC4-5D6E-409C-BE32-E72D297353CC}">
              <c16:uniqueId val="{00000002-B157-46DB-9197-FECD225890E6}"/>
            </c:ext>
          </c:extLst>
        </c:ser>
        <c:ser>
          <c:idx val="3"/>
          <c:order val="3"/>
          <c:tx>
            <c:strRef>
              <c:f>'10.グラフデータ'!$C$54</c:f>
              <c:strCache>
                <c:ptCount val="1"/>
                <c:pt idx="0">
                  <c:v>修士課程入学者
合計(D)</c:v>
                </c:pt>
              </c:strCache>
            </c:strRef>
          </c:tx>
          <c:spPr>
            <a:ln w="28575" cap="rnd">
              <a:noFill/>
              <a:round/>
            </a:ln>
            <a:effectLst/>
          </c:spPr>
          <c:marker>
            <c:symbol val="none"/>
          </c:marker>
          <c:cat>
            <c:strRef>
              <c:f>'10.グラフデータ'!$D$50:$H$50</c:f>
              <c:strCache>
                <c:ptCount val="5"/>
                <c:pt idx="0">
                  <c:v>R2</c:v>
                </c:pt>
                <c:pt idx="1">
                  <c:v>R3</c:v>
                </c:pt>
                <c:pt idx="2">
                  <c:v>R4</c:v>
                </c:pt>
                <c:pt idx="3">
                  <c:v>R5</c:v>
                </c:pt>
                <c:pt idx="4">
                  <c:v>R6</c:v>
                </c:pt>
              </c:strCache>
            </c:strRef>
          </c:cat>
          <c:val>
            <c:numRef>
              <c:f>'10.グラフデータ'!$D$54:$H$54</c:f>
              <c:numCache>
                <c:formatCode>#,##0_);[Red]\(#,##0\)</c:formatCode>
                <c:ptCount val="5"/>
                <c:pt idx="0">
                  <c:v>9</c:v>
                </c:pt>
                <c:pt idx="1">
                  <c:v>10</c:v>
                </c:pt>
              </c:numCache>
            </c:numRef>
          </c:val>
          <c:smooth val="0"/>
          <c:extLst>
            <c:ext xmlns:c16="http://schemas.microsoft.com/office/drawing/2014/chart" uri="{C3380CC4-5D6E-409C-BE32-E72D297353CC}">
              <c16:uniqueId val="{00000003-B157-46DB-9197-FECD225890E6}"/>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'10.グラフデータ'!$C$55</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'10.グラフデータ'!$D$50:$H$50</c:f>
              <c:strCache>
                <c:ptCount val="5"/>
                <c:pt idx="0">
                  <c:v>R2</c:v>
                </c:pt>
                <c:pt idx="1">
                  <c:v>R3</c:v>
                </c:pt>
                <c:pt idx="2">
                  <c:v>R4</c:v>
                </c:pt>
                <c:pt idx="3">
                  <c:v>R5</c:v>
                </c:pt>
                <c:pt idx="4">
                  <c:v>R6</c:v>
                </c:pt>
              </c:strCache>
            </c:strRef>
          </c:cat>
          <c:val>
            <c:numRef>
              <c:f>'10.グラフデータ'!$D$55:$H$55</c:f>
              <c:numCache>
                <c:formatCode>0.0%</c:formatCode>
                <c:ptCount val="5"/>
                <c:pt idx="0">
                  <c:v>0.66700000000000004</c:v>
                </c:pt>
                <c:pt idx="1">
                  <c:v>0.4</c:v>
                </c:pt>
              </c:numCache>
            </c:numRef>
          </c:val>
          <c:smooth val="0"/>
          <c:extLst>
            <c:ext xmlns:c16="http://schemas.microsoft.com/office/drawing/2014/chart" uri="{C3380CC4-5D6E-409C-BE32-E72D297353CC}">
              <c16:uniqueId val="{00000004-B157-46DB-9197-FECD225890E6}"/>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2"/>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'10.グラフデータ'!$C$60</c:f>
              <c:strCache>
                <c:ptCount val="1"/>
                <c:pt idx="0">
                  <c:v>当該大学出身：
女性(B)</c:v>
                </c:pt>
              </c:strCache>
            </c:strRef>
          </c:tx>
          <c:spPr>
            <a:solidFill>
              <a:srgbClr val="FF0000"/>
            </a:solidFill>
            <a:ln>
              <a:noFill/>
            </a:ln>
            <a:effectLst/>
          </c:spPr>
          <c:invertIfNegative val="0"/>
          <c:cat>
            <c:strRef>
              <c:f>'10.グラフデータ'!$D$58:$H$58</c:f>
              <c:strCache>
                <c:ptCount val="5"/>
                <c:pt idx="0">
                  <c:v>R2</c:v>
                </c:pt>
                <c:pt idx="1">
                  <c:v>R3</c:v>
                </c:pt>
                <c:pt idx="2">
                  <c:v>R4</c:v>
                </c:pt>
                <c:pt idx="3">
                  <c:v>R5</c:v>
                </c:pt>
                <c:pt idx="4">
                  <c:v>R6</c:v>
                </c:pt>
              </c:strCache>
            </c:strRef>
          </c:cat>
          <c:val>
            <c:numRef>
              <c:f>'10.グラフデータ'!$D$60:$H$60</c:f>
              <c:numCache>
                <c:formatCode>#,##0_);[Red]\(#,##0\)</c:formatCode>
                <c:ptCount val="5"/>
                <c:pt idx="0">
                  <c:v>12</c:v>
                </c:pt>
                <c:pt idx="1">
                  <c:v>9</c:v>
                </c:pt>
                <c:pt idx="2">
                  <c:v>17</c:v>
                </c:pt>
                <c:pt idx="3">
                  <c:v>11</c:v>
                </c:pt>
                <c:pt idx="4">
                  <c:v>18</c:v>
                </c:pt>
              </c:numCache>
            </c:numRef>
          </c:val>
          <c:extLst>
            <c:ext xmlns:c16="http://schemas.microsoft.com/office/drawing/2014/chart" uri="{C3380CC4-5D6E-409C-BE32-E72D297353CC}">
              <c16:uniqueId val="{00000001-5E7F-4B66-A88D-B67DFBB1874F}"/>
            </c:ext>
          </c:extLst>
        </c:ser>
        <c:ser>
          <c:idx val="1"/>
          <c:order val="1"/>
          <c:tx>
            <c:strRef>
              <c:f>'10.グラフデータ'!$C$59</c:f>
              <c:strCache>
                <c:ptCount val="1"/>
                <c:pt idx="0">
                  <c:v>当該大学出身：
男性(A)</c:v>
                </c:pt>
              </c:strCache>
            </c:strRef>
          </c:tx>
          <c:spPr>
            <a:solidFill>
              <a:srgbClr val="0070C0"/>
            </a:solidFill>
            <a:ln>
              <a:noFill/>
            </a:ln>
            <a:effectLst/>
          </c:spPr>
          <c:invertIfNegative val="0"/>
          <c:cat>
            <c:strRef>
              <c:f>'10.グラフデータ'!$D$58:$H$58</c:f>
              <c:strCache>
                <c:ptCount val="5"/>
                <c:pt idx="0">
                  <c:v>R2</c:v>
                </c:pt>
                <c:pt idx="1">
                  <c:v>R3</c:v>
                </c:pt>
                <c:pt idx="2">
                  <c:v>R4</c:v>
                </c:pt>
                <c:pt idx="3">
                  <c:v>R5</c:v>
                </c:pt>
                <c:pt idx="4">
                  <c:v>R6</c:v>
                </c:pt>
              </c:strCache>
            </c:strRef>
          </c:cat>
          <c:val>
            <c:numRef>
              <c:f>'10.グラフデータ'!$D$59:$H$59</c:f>
              <c:numCache>
                <c:formatCode>#,##0_);[Red]\(#,##0\)</c:formatCode>
                <c:ptCount val="5"/>
                <c:pt idx="0">
                  <c:v>43</c:v>
                </c:pt>
                <c:pt idx="1">
                  <c:v>45</c:v>
                </c:pt>
                <c:pt idx="2">
                  <c:v>41</c:v>
                </c:pt>
                <c:pt idx="3">
                  <c:v>47</c:v>
                </c:pt>
                <c:pt idx="4">
                  <c:v>41</c:v>
                </c:pt>
              </c:numCache>
            </c:numRef>
          </c:val>
          <c:extLst>
            <c:ext xmlns:c16="http://schemas.microsoft.com/office/drawing/2014/chart" uri="{C3380CC4-5D6E-409C-BE32-E72D297353CC}">
              <c16:uniqueId val="{00000000-5E7F-4B66-A88D-B67DFBB1874F}"/>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'10.グラフデータ'!$C$61</c:f>
              <c:strCache>
                <c:ptCount val="1"/>
                <c:pt idx="0">
                  <c:v>当該大学出身：
合計(C=A+B)</c:v>
                </c:pt>
              </c:strCache>
            </c:strRef>
          </c:tx>
          <c:spPr>
            <a:ln w="28575" cap="rnd">
              <a:noFill/>
              <a:round/>
            </a:ln>
            <a:effectLst/>
          </c:spPr>
          <c:marker>
            <c:symbol val="none"/>
          </c:marker>
          <c:cat>
            <c:strRef>
              <c:f>'10.グラフデータ'!$D$58:$H$58</c:f>
              <c:strCache>
                <c:ptCount val="5"/>
                <c:pt idx="0">
                  <c:v>R2</c:v>
                </c:pt>
                <c:pt idx="1">
                  <c:v>R3</c:v>
                </c:pt>
                <c:pt idx="2">
                  <c:v>R4</c:v>
                </c:pt>
                <c:pt idx="3">
                  <c:v>R5</c:v>
                </c:pt>
                <c:pt idx="4">
                  <c:v>R6</c:v>
                </c:pt>
              </c:strCache>
            </c:strRef>
          </c:cat>
          <c:val>
            <c:numRef>
              <c:f>'10.グラフデータ'!$D$61:$H$61</c:f>
              <c:numCache>
                <c:formatCode>#,##0_);[Red]\(#,##0\)</c:formatCode>
                <c:ptCount val="5"/>
                <c:pt idx="0">
                  <c:v>55</c:v>
                </c:pt>
                <c:pt idx="1">
                  <c:v>54</c:v>
                </c:pt>
                <c:pt idx="2">
                  <c:v>58</c:v>
                </c:pt>
                <c:pt idx="3">
                  <c:v>58</c:v>
                </c:pt>
                <c:pt idx="4">
                  <c:v>59</c:v>
                </c:pt>
              </c:numCache>
            </c:numRef>
          </c:val>
          <c:smooth val="0"/>
          <c:extLst>
            <c:ext xmlns:c16="http://schemas.microsoft.com/office/drawing/2014/chart" uri="{C3380CC4-5D6E-409C-BE32-E72D297353CC}">
              <c16:uniqueId val="{00000002-5E7F-4B66-A88D-B67DFBB1874F}"/>
            </c:ext>
          </c:extLst>
        </c:ser>
        <c:ser>
          <c:idx val="3"/>
          <c:order val="3"/>
          <c:tx>
            <c:strRef>
              <c:f>'10.グラフデータ'!$C$62</c:f>
              <c:strCache>
                <c:ptCount val="1"/>
                <c:pt idx="0">
                  <c:v>修士課程入学者
合計(D)</c:v>
                </c:pt>
              </c:strCache>
            </c:strRef>
          </c:tx>
          <c:spPr>
            <a:ln w="28575" cap="rnd">
              <a:noFill/>
              <a:round/>
            </a:ln>
            <a:effectLst/>
          </c:spPr>
          <c:marker>
            <c:symbol val="none"/>
          </c:marker>
          <c:cat>
            <c:strRef>
              <c:f>'10.グラフデータ'!$D$58:$H$58</c:f>
              <c:strCache>
                <c:ptCount val="5"/>
                <c:pt idx="0">
                  <c:v>R2</c:v>
                </c:pt>
                <c:pt idx="1">
                  <c:v>R3</c:v>
                </c:pt>
                <c:pt idx="2">
                  <c:v>R4</c:v>
                </c:pt>
                <c:pt idx="3">
                  <c:v>R5</c:v>
                </c:pt>
                <c:pt idx="4">
                  <c:v>R6</c:v>
                </c:pt>
              </c:strCache>
            </c:strRef>
          </c:cat>
          <c:val>
            <c:numRef>
              <c:f>'10.グラフデータ'!$D$62:$H$62</c:f>
              <c:numCache>
                <c:formatCode>#,##0_);[Red]\(#,##0\)</c:formatCode>
                <c:ptCount val="5"/>
                <c:pt idx="0">
                  <c:v>59</c:v>
                </c:pt>
                <c:pt idx="1">
                  <c:v>58</c:v>
                </c:pt>
                <c:pt idx="2">
                  <c:v>66</c:v>
                </c:pt>
                <c:pt idx="3">
                  <c:v>63</c:v>
                </c:pt>
                <c:pt idx="4">
                  <c:v>62</c:v>
                </c:pt>
              </c:numCache>
            </c:numRef>
          </c:val>
          <c:smooth val="0"/>
          <c:extLst>
            <c:ext xmlns:c16="http://schemas.microsoft.com/office/drawing/2014/chart" uri="{C3380CC4-5D6E-409C-BE32-E72D297353CC}">
              <c16:uniqueId val="{00000003-5E7F-4B66-A88D-B67DFBB1874F}"/>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'10.グラフデータ'!$C$63</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'10.グラフデータ'!$D$58:$H$58</c:f>
              <c:strCache>
                <c:ptCount val="5"/>
                <c:pt idx="0">
                  <c:v>R2</c:v>
                </c:pt>
                <c:pt idx="1">
                  <c:v>R3</c:v>
                </c:pt>
                <c:pt idx="2">
                  <c:v>R4</c:v>
                </c:pt>
                <c:pt idx="3">
                  <c:v>R5</c:v>
                </c:pt>
                <c:pt idx="4">
                  <c:v>R6</c:v>
                </c:pt>
              </c:strCache>
            </c:strRef>
          </c:cat>
          <c:val>
            <c:numRef>
              <c:f>'10.グラフデータ'!$D$63:$H$63</c:f>
              <c:numCache>
                <c:formatCode>0.0%</c:formatCode>
                <c:ptCount val="5"/>
                <c:pt idx="0">
                  <c:v>0.93200000000000005</c:v>
                </c:pt>
                <c:pt idx="1">
                  <c:v>0.93100000000000005</c:v>
                </c:pt>
                <c:pt idx="2">
                  <c:v>0.879</c:v>
                </c:pt>
                <c:pt idx="3">
                  <c:v>0.92100000000000004</c:v>
                </c:pt>
                <c:pt idx="4">
                  <c:v>0.95199999999999996</c:v>
                </c:pt>
              </c:numCache>
            </c:numRef>
          </c:val>
          <c:smooth val="0"/>
          <c:extLst>
            <c:ext xmlns:c16="http://schemas.microsoft.com/office/drawing/2014/chart" uri="{C3380CC4-5D6E-409C-BE32-E72D297353CC}">
              <c16:uniqueId val="{00000004-5E7F-4B66-A88D-B67DFBB1874F}"/>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75"/>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5"/>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'10.グラフデータ'!$C$68</c:f>
              <c:strCache>
                <c:ptCount val="1"/>
                <c:pt idx="0">
                  <c:v>当該大学出身：
女性(B)</c:v>
                </c:pt>
              </c:strCache>
            </c:strRef>
          </c:tx>
          <c:spPr>
            <a:solidFill>
              <a:srgbClr val="FF0000"/>
            </a:solid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'10.グラフデータ'!$D$68:$H$68</c:f>
              <c:numCache>
                <c:formatCode>#,##0_);[Red]\(#,##0\)</c:formatCode>
                <c:ptCount val="5"/>
                <c:pt idx="0">
                  <c:v>0</c:v>
                </c:pt>
                <c:pt idx="1">
                  <c:v>0</c:v>
                </c:pt>
                <c:pt idx="2">
                  <c:v>1</c:v>
                </c:pt>
                <c:pt idx="3">
                  <c:v>0</c:v>
                </c:pt>
                <c:pt idx="4">
                  <c:v>0</c:v>
                </c:pt>
              </c:numCache>
            </c:numRef>
          </c:val>
          <c:extLst>
            <c:ext xmlns:c16="http://schemas.microsoft.com/office/drawing/2014/chart" uri="{C3380CC4-5D6E-409C-BE32-E72D297353CC}">
              <c16:uniqueId val="{00000001-5752-4605-9576-2C0C5360B685}"/>
            </c:ext>
          </c:extLst>
        </c:ser>
        <c:ser>
          <c:idx val="1"/>
          <c:order val="1"/>
          <c:tx>
            <c:strRef>
              <c:f>'10.グラフデータ'!$C$67</c:f>
              <c:strCache>
                <c:ptCount val="1"/>
                <c:pt idx="0">
                  <c:v>当該大学出身：
男性(A)</c:v>
                </c:pt>
              </c:strCache>
            </c:strRef>
          </c:tx>
          <c:spPr>
            <a:solidFill>
              <a:srgbClr val="0070C0"/>
            </a:solidFill>
            <a:ln>
              <a:noFill/>
            </a:ln>
            <a:effectLst/>
          </c:spPr>
          <c:invertIfNegative val="0"/>
          <c:cat>
            <c:strRef>
              <c:f>'10.グラフデータ'!$D$66:$H$66</c:f>
              <c:strCache>
                <c:ptCount val="5"/>
                <c:pt idx="0">
                  <c:v>R2</c:v>
                </c:pt>
                <c:pt idx="1">
                  <c:v>R3</c:v>
                </c:pt>
                <c:pt idx="2">
                  <c:v>R4</c:v>
                </c:pt>
                <c:pt idx="3">
                  <c:v>R5</c:v>
                </c:pt>
                <c:pt idx="4">
                  <c:v>R6</c:v>
                </c:pt>
              </c:strCache>
            </c:strRef>
          </c:cat>
          <c:val>
            <c:numRef>
              <c:f>'10.グラフデータ'!$D$67:$H$67</c:f>
              <c:numCache>
                <c:formatCode>#,##0_);[Red]\(#,##0\)</c:formatCode>
                <c:ptCount val="5"/>
                <c:pt idx="0">
                  <c:v>1</c:v>
                </c:pt>
                <c:pt idx="1">
                  <c:v>0</c:v>
                </c:pt>
                <c:pt idx="2">
                  <c:v>1</c:v>
                </c:pt>
                <c:pt idx="3">
                  <c:v>0</c:v>
                </c:pt>
                <c:pt idx="4">
                  <c:v>1</c:v>
                </c:pt>
              </c:numCache>
            </c:numRef>
          </c:val>
          <c:extLst>
            <c:ext xmlns:c16="http://schemas.microsoft.com/office/drawing/2014/chart" uri="{C3380CC4-5D6E-409C-BE32-E72D297353CC}">
              <c16:uniqueId val="{00000000-5752-4605-9576-2C0C5360B685}"/>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'10.グラフデータ'!$C$69</c:f>
              <c:strCache>
                <c:ptCount val="1"/>
                <c:pt idx="0">
                  <c:v>当該大学出身
(C=A+B)</c:v>
                </c:pt>
              </c:strCache>
            </c:strRef>
          </c:tx>
          <c:spPr>
            <a:ln w="28575" cap="rnd">
              <a:noFill/>
              <a:round/>
            </a:ln>
            <a:effectLst/>
          </c:spPr>
          <c:marker>
            <c:symbol val="none"/>
          </c:marker>
          <c:cat>
            <c:strRef>
              <c:f>'10.グラフデータ'!$D$66:$H$66</c:f>
              <c:strCache>
                <c:ptCount val="5"/>
                <c:pt idx="0">
                  <c:v>R2</c:v>
                </c:pt>
                <c:pt idx="1">
                  <c:v>R3</c:v>
                </c:pt>
                <c:pt idx="2">
                  <c:v>R4</c:v>
                </c:pt>
                <c:pt idx="3">
                  <c:v>R5</c:v>
                </c:pt>
                <c:pt idx="4">
                  <c:v>R6</c:v>
                </c:pt>
              </c:strCache>
            </c:strRef>
          </c:cat>
          <c:val>
            <c:numRef>
              <c:f>'10.グラフデータ'!$D$69:$H$69</c:f>
              <c:numCache>
                <c:formatCode>#,##0_);[Red]\(#,##0\)</c:formatCode>
                <c:ptCount val="5"/>
                <c:pt idx="0">
                  <c:v>1</c:v>
                </c:pt>
                <c:pt idx="1">
                  <c:v>0</c:v>
                </c:pt>
                <c:pt idx="2">
                  <c:v>2</c:v>
                </c:pt>
                <c:pt idx="3">
                  <c:v>0</c:v>
                </c:pt>
                <c:pt idx="4">
                  <c:v>1</c:v>
                </c:pt>
              </c:numCache>
            </c:numRef>
          </c:val>
          <c:smooth val="0"/>
          <c:extLst>
            <c:ext xmlns:c16="http://schemas.microsoft.com/office/drawing/2014/chart" uri="{C3380CC4-5D6E-409C-BE32-E72D297353CC}">
              <c16:uniqueId val="{00000002-5752-4605-9576-2C0C5360B685}"/>
            </c:ext>
          </c:extLst>
        </c:ser>
        <c:ser>
          <c:idx val="3"/>
          <c:order val="3"/>
          <c:tx>
            <c:strRef>
              <c:f>'10.グラフデータ'!$C$70</c:f>
              <c:strCache>
                <c:ptCount val="1"/>
                <c:pt idx="0">
                  <c:v>修士課程入学者
合計(D)</c:v>
                </c:pt>
              </c:strCache>
            </c:strRef>
          </c:tx>
          <c:spPr>
            <a:ln w="28575" cap="rnd">
              <a:noFill/>
              <a:round/>
            </a:ln>
            <a:effectLst/>
          </c:spPr>
          <c:marker>
            <c:symbol val="none"/>
          </c:marker>
          <c:cat>
            <c:strRef>
              <c:f>'10.グラフデータ'!$D$66:$H$66</c:f>
              <c:strCache>
                <c:ptCount val="5"/>
                <c:pt idx="0">
                  <c:v>R2</c:v>
                </c:pt>
                <c:pt idx="1">
                  <c:v>R3</c:v>
                </c:pt>
                <c:pt idx="2">
                  <c:v>R4</c:v>
                </c:pt>
                <c:pt idx="3">
                  <c:v>R5</c:v>
                </c:pt>
                <c:pt idx="4">
                  <c:v>R6</c:v>
                </c:pt>
              </c:strCache>
            </c:strRef>
          </c:cat>
          <c:val>
            <c:numRef>
              <c:f>'10.グラフデータ'!$D$70:$H$70</c:f>
              <c:numCache>
                <c:formatCode>#,##0_);[Red]\(#,##0\)</c:formatCode>
                <c:ptCount val="5"/>
                <c:pt idx="0">
                  <c:v>11</c:v>
                </c:pt>
                <c:pt idx="1">
                  <c:v>14</c:v>
                </c:pt>
                <c:pt idx="2">
                  <c:v>17</c:v>
                </c:pt>
                <c:pt idx="3">
                  <c:v>5</c:v>
                </c:pt>
                <c:pt idx="4">
                  <c:v>7</c:v>
                </c:pt>
              </c:numCache>
            </c:numRef>
          </c:val>
          <c:smooth val="0"/>
          <c:extLst>
            <c:ext xmlns:c16="http://schemas.microsoft.com/office/drawing/2014/chart" uri="{C3380CC4-5D6E-409C-BE32-E72D297353CC}">
              <c16:uniqueId val="{00000003-5752-4605-9576-2C0C5360B685}"/>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'10.グラフデータ'!$C$71</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'10.グラフデータ'!$D$66:$H$66</c:f>
              <c:strCache>
                <c:ptCount val="5"/>
                <c:pt idx="0">
                  <c:v>R2</c:v>
                </c:pt>
                <c:pt idx="1">
                  <c:v>R3</c:v>
                </c:pt>
                <c:pt idx="2">
                  <c:v>R4</c:v>
                </c:pt>
                <c:pt idx="3">
                  <c:v>R5</c:v>
                </c:pt>
                <c:pt idx="4">
                  <c:v>R6</c:v>
                </c:pt>
              </c:strCache>
            </c:strRef>
          </c:cat>
          <c:val>
            <c:numRef>
              <c:f>'10.グラフデータ'!$D$71:$H$71</c:f>
              <c:numCache>
                <c:formatCode>0.0%</c:formatCode>
                <c:ptCount val="5"/>
                <c:pt idx="0">
                  <c:v>9.0999999999999998E-2</c:v>
                </c:pt>
                <c:pt idx="1">
                  <c:v>0</c:v>
                </c:pt>
                <c:pt idx="2">
                  <c:v>0.11799999999999999</c:v>
                </c:pt>
                <c:pt idx="3">
                  <c:v>0</c:v>
                </c:pt>
                <c:pt idx="4">
                  <c:v>0.14299999999999999</c:v>
                </c:pt>
              </c:numCache>
            </c:numRef>
          </c:val>
          <c:smooth val="0"/>
          <c:extLst>
            <c:ext xmlns:c16="http://schemas.microsoft.com/office/drawing/2014/chart" uri="{C3380CC4-5D6E-409C-BE32-E72D297353CC}">
              <c16:uniqueId val="{00000004-5752-4605-9576-2C0C5360B685}"/>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5"/>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1"/>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948827811035666"/>
          <c:y val="0.1017391490109139"/>
          <c:w val="0.63754926447154692"/>
          <c:h val="0.41705301837270348"/>
        </c:manualLayout>
      </c:layout>
      <c:barChart>
        <c:barDir val="col"/>
        <c:grouping val="stacked"/>
        <c:varyColors val="0"/>
        <c:ser>
          <c:idx val="0"/>
          <c:order val="0"/>
          <c:tx>
            <c:strRef>
              <c:f>'10.グラフデータ'!$C$76</c:f>
              <c:strCache>
                <c:ptCount val="1"/>
                <c:pt idx="0">
                  <c:v>当該大学出身：
女性(B)</c:v>
                </c:pt>
              </c:strCache>
            </c:strRef>
          </c:tx>
          <c:spPr>
            <a:solidFill>
              <a:srgbClr val="FF0000"/>
            </a:solidFill>
            <a:ln>
              <a:noFill/>
            </a:ln>
            <a:effectLst/>
          </c:spPr>
          <c:invertIfNegative val="0"/>
          <c:cat>
            <c:strRef>
              <c:f>'10.グラフデータ'!$D$74:$H$74</c:f>
              <c:strCache>
                <c:ptCount val="5"/>
                <c:pt idx="0">
                  <c:v>R2</c:v>
                </c:pt>
                <c:pt idx="1">
                  <c:v>R3</c:v>
                </c:pt>
                <c:pt idx="2">
                  <c:v>R4</c:v>
                </c:pt>
                <c:pt idx="3">
                  <c:v>R5</c:v>
                </c:pt>
                <c:pt idx="4">
                  <c:v>R6</c:v>
                </c:pt>
              </c:strCache>
            </c:strRef>
          </c:cat>
          <c:val>
            <c:numRef>
              <c:f>'10.グラフデータ'!$D$76:$H$76</c:f>
              <c:numCache>
                <c:formatCode>#,##0_);[Red]\(#,##0\)</c:formatCode>
                <c:ptCount val="5"/>
                <c:pt idx="0">
                  <c:v>5</c:v>
                </c:pt>
                <c:pt idx="1">
                  <c:v>3</c:v>
                </c:pt>
                <c:pt idx="2">
                  <c:v>2</c:v>
                </c:pt>
                <c:pt idx="3">
                  <c:v>4</c:v>
                </c:pt>
                <c:pt idx="4">
                  <c:v>5</c:v>
                </c:pt>
              </c:numCache>
            </c:numRef>
          </c:val>
          <c:extLst>
            <c:ext xmlns:c16="http://schemas.microsoft.com/office/drawing/2014/chart" uri="{C3380CC4-5D6E-409C-BE32-E72D297353CC}">
              <c16:uniqueId val="{00000001-3B30-42B3-BE20-7FADE51BD3D2}"/>
            </c:ext>
          </c:extLst>
        </c:ser>
        <c:ser>
          <c:idx val="1"/>
          <c:order val="1"/>
          <c:tx>
            <c:strRef>
              <c:f>'10.グラフデータ'!$C$75</c:f>
              <c:strCache>
                <c:ptCount val="1"/>
                <c:pt idx="0">
                  <c:v>当該大学出身：
男性(A)</c:v>
                </c:pt>
              </c:strCache>
            </c:strRef>
          </c:tx>
          <c:spPr>
            <a:solidFill>
              <a:srgbClr val="0070C0"/>
            </a:solidFill>
            <a:ln>
              <a:noFill/>
            </a:ln>
            <a:effectLst/>
          </c:spPr>
          <c:invertIfNegative val="0"/>
          <c:cat>
            <c:strRef>
              <c:f>'10.グラフデータ'!$D$74:$H$74</c:f>
              <c:strCache>
                <c:ptCount val="5"/>
                <c:pt idx="0">
                  <c:v>R2</c:v>
                </c:pt>
                <c:pt idx="1">
                  <c:v>R3</c:v>
                </c:pt>
                <c:pt idx="2">
                  <c:v>R4</c:v>
                </c:pt>
                <c:pt idx="3">
                  <c:v>R5</c:v>
                </c:pt>
                <c:pt idx="4">
                  <c:v>R6</c:v>
                </c:pt>
              </c:strCache>
            </c:strRef>
          </c:cat>
          <c:val>
            <c:numRef>
              <c:f>'10.グラフデータ'!$D$75:$H$75</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3B30-42B3-BE20-7FADE51BD3D2}"/>
            </c:ext>
          </c:extLst>
        </c:ser>
        <c:dLbls>
          <c:showLegendKey val="0"/>
          <c:showVal val="0"/>
          <c:showCatName val="0"/>
          <c:showSerName val="0"/>
          <c:showPercent val="0"/>
          <c:showBubbleSize val="0"/>
        </c:dLbls>
        <c:gapWidth val="150"/>
        <c:overlap val="100"/>
        <c:axId val="752201640"/>
        <c:axId val="752202296"/>
      </c:barChart>
      <c:lineChart>
        <c:grouping val="standard"/>
        <c:varyColors val="0"/>
        <c:ser>
          <c:idx val="2"/>
          <c:order val="2"/>
          <c:tx>
            <c:strRef>
              <c:f>'10.グラフデータ'!$C$77</c:f>
              <c:strCache>
                <c:ptCount val="1"/>
                <c:pt idx="0">
                  <c:v>当該大学出身：
合計(C=A+B)</c:v>
                </c:pt>
              </c:strCache>
            </c:strRef>
          </c:tx>
          <c:spPr>
            <a:ln w="28575" cap="rnd">
              <a:noFill/>
              <a:round/>
            </a:ln>
            <a:effectLst/>
          </c:spPr>
          <c:marker>
            <c:symbol val="none"/>
          </c:marker>
          <c:cat>
            <c:strRef>
              <c:f>'10.グラフデータ'!$D$74:$H$74</c:f>
              <c:strCache>
                <c:ptCount val="5"/>
                <c:pt idx="0">
                  <c:v>R2</c:v>
                </c:pt>
                <c:pt idx="1">
                  <c:v>R3</c:v>
                </c:pt>
                <c:pt idx="2">
                  <c:v>R4</c:v>
                </c:pt>
                <c:pt idx="3">
                  <c:v>R5</c:v>
                </c:pt>
                <c:pt idx="4">
                  <c:v>R6</c:v>
                </c:pt>
              </c:strCache>
            </c:strRef>
          </c:cat>
          <c:val>
            <c:numRef>
              <c:f>'10.グラフデータ'!$D$77:$H$77</c:f>
              <c:numCache>
                <c:formatCode>#,##0_);[Red]\(#,##0\)</c:formatCode>
                <c:ptCount val="5"/>
                <c:pt idx="0">
                  <c:v>5</c:v>
                </c:pt>
                <c:pt idx="1">
                  <c:v>3</c:v>
                </c:pt>
                <c:pt idx="2">
                  <c:v>2</c:v>
                </c:pt>
                <c:pt idx="3">
                  <c:v>4</c:v>
                </c:pt>
                <c:pt idx="4">
                  <c:v>5</c:v>
                </c:pt>
              </c:numCache>
            </c:numRef>
          </c:val>
          <c:smooth val="0"/>
          <c:extLst>
            <c:ext xmlns:c16="http://schemas.microsoft.com/office/drawing/2014/chart" uri="{C3380CC4-5D6E-409C-BE32-E72D297353CC}">
              <c16:uniqueId val="{00000002-3B30-42B3-BE20-7FADE51BD3D2}"/>
            </c:ext>
          </c:extLst>
        </c:ser>
        <c:ser>
          <c:idx val="3"/>
          <c:order val="3"/>
          <c:tx>
            <c:strRef>
              <c:f>'10.グラフデータ'!$C$78</c:f>
              <c:strCache>
                <c:ptCount val="1"/>
                <c:pt idx="0">
                  <c:v>修士課程入学者
合計(D)</c:v>
                </c:pt>
              </c:strCache>
            </c:strRef>
          </c:tx>
          <c:spPr>
            <a:ln w="28575" cap="rnd">
              <a:noFill/>
              <a:round/>
            </a:ln>
            <a:effectLst/>
          </c:spPr>
          <c:marker>
            <c:symbol val="none"/>
          </c:marker>
          <c:cat>
            <c:strRef>
              <c:f>'10.グラフデータ'!$D$74:$H$74</c:f>
              <c:strCache>
                <c:ptCount val="5"/>
                <c:pt idx="0">
                  <c:v>R2</c:v>
                </c:pt>
                <c:pt idx="1">
                  <c:v>R3</c:v>
                </c:pt>
                <c:pt idx="2">
                  <c:v>R4</c:v>
                </c:pt>
                <c:pt idx="3">
                  <c:v>R5</c:v>
                </c:pt>
                <c:pt idx="4">
                  <c:v>R6</c:v>
                </c:pt>
              </c:strCache>
            </c:strRef>
          </c:cat>
          <c:val>
            <c:numRef>
              <c:f>'10.グラフデータ'!$D$78:$H$78</c:f>
              <c:numCache>
                <c:formatCode>#,##0_);[Red]\(#,##0\)</c:formatCode>
                <c:ptCount val="5"/>
                <c:pt idx="0">
                  <c:v>11</c:v>
                </c:pt>
                <c:pt idx="1">
                  <c:v>7</c:v>
                </c:pt>
                <c:pt idx="2">
                  <c:v>12</c:v>
                </c:pt>
                <c:pt idx="3">
                  <c:v>11</c:v>
                </c:pt>
                <c:pt idx="4">
                  <c:v>14</c:v>
                </c:pt>
              </c:numCache>
            </c:numRef>
          </c:val>
          <c:smooth val="0"/>
          <c:extLst>
            <c:ext xmlns:c16="http://schemas.microsoft.com/office/drawing/2014/chart" uri="{C3380CC4-5D6E-409C-BE32-E72D297353CC}">
              <c16:uniqueId val="{00000003-3B30-42B3-BE20-7FADE51BD3D2}"/>
            </c:ext>
          </c:extLst>
        </c:ser>
        <c:dLbls>
          <c:showLegendKey val="0"/>
          <c:showVal val="0"/>
          <c:showCatName val="0"/>
          <c:showSerName val="0"/>
          <c:showPercent val="0"/>
          <c:showBubbleSize val="0"/>
        </c:dLbls>
        <c:marker val="1"/>
        <c:smooth val="0"/>
        <c:axId val="752201640"/>
        <c:axId val="752202296"/>
      </c:lineChart>
      <c:lineChart>
        <c:grouping val="standard"/>
        <c:varyColors val="0"/>
        <c:ser>
          <c:idx val="4"/>
          <c:order val="4"/>
          <c:tx>
            <c:strRef>
              <c:f>'10.グラフデータ'!$C$79</c:f>
              <c:strCache>
                <c:ptCount val="1"/>
                <c:pt idx="0">
                  <c:v>当該大学出身者率(E=C/D)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'10.グラフデータ'!$D$74:$H$74</c:f>
              <c:strCache>
                <c:ptCount val="5"/>
                <c:pt idx="0">
                  <c:v>R2</c:v>
                </c:pt>
                <c:pt idx="1">
                  <c:v>R3</c:v>
                </c:pt>
                <c:pt idx="2">
                  <c:v>R4</c:v>
                </c:pt>
                <c:pt idx="3">
                  <c:v>R5</c:v>
                </c:pt>
                <c:pt idx="4">
                  <c:v>R6</c:v>
                </c:pt>
              </c:strCache>
            </c:strRef>
          </c:cat>
          <c:val>
            <c:numRef>
              <c:f>'10.グラフデータ'!$D$79:$H$79</c:f>
              <c:numCache>
                <c:formatCode>0.0%</c:formatCode>
                <c:ptCount val="5"/>
                <c:pt idx="0">
                  <c:v>0.45500000000000002</c:v>
                </c:pt>
                <c:pt idx="1">
                  <c:v>0.42899999999999999</c:v>
                </c:pt>
                <c:pt idx="2">
                  <c:v>0.16700000000000001</c:v>
                </c:pt>
                <c:pt idx="3">
                  <c:v>0.36399999999999999</c:v>
                </c:pt>
                <c:pt idx="4">
                  <c:v>0.35699999999999998</c:v>
                </c:pt>
              </c:numCache>
            </c:numRef>
          </c:val>
          <c:smooth val="0"/>
          <c:extLst>
            <c:ext xmlns:c16="http://schemas.microsoft.com/office/drawing/2014/chart" uri="{C3380CC4-5D6E-409C-BE32-E72D297353CC}">
              <c16:uniqueId val="{00000004-3B30-42B3-BE20-7FADE51BD3D2}"/>
            </c:ext>
          </c:extLst>
        </c:ser>
        <c:dLbls>
          <c:showLegendKey val="0"/>
          <c:showVal val="0"/>
          <c:showCatName val="0"/>
          <c:showSerName val="0"/>
          <c:showPercent val="0"/>
          <c:showBubbleSize val="0"/>
        </c:dLbls>
        <c:marker val="1"/>
        <c:smooth val="0"/>
        <c:axId val="684523136"/>
        <c:axId val="684506080"/>
      </c:lineChart>
      <c:catAx>
        <c:axId val="752201640"/>
        <c:scaling>
          <c:orientation val="minMax"/>
        </c:scaling>
        <c:delete val="0"/>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（人）</a:t>
                </a:r>
              </a:p>
            </c:rich>
          </c:tx>
          <c:layout>
            <c:manualLayout>
              <c:xMode val="edge"/>
              <c:yMode val="edge"/>
              <c:x val="0.22437628067804843"/>
              <c:y val="2.1420111180209759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2296"/>
        <c:crosses val="autoZero"/>
        <c:auto val="1"/>
        <c:lblAlgn val="ctr"/>
        <c:lblOffset val="100"/>
        <c:noMultiLvlLbl val="0"/>
      </c:catAx>
      <c:valAx>
        <c:axId val="752202296"/>
        <c:scaling>
          <c:orientation val="minMax"/>
          <c:max val="10"/>
        </c:scaling>
        <c:delete val="0"/>
        <c:axPos val="l"/>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752201640"/>
        <c:crosses val="autoZero"/>
        <c:crossBetween val="between"/>
        <c:majorUnit val="2"/>
      </c:valAx>
      <c:valAx>
        <c:axId val="684506080"/>
        <c:scaling>
          <c:orientation val="minMax"/>
          <c:max val="1"/>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crossAx val="684523136"/>
        <c:crosses val="max"/>
        <c:crossBetween val="between"/>
        <c:majorUnit val="0.2"/>
      </c:valAx>
      <c:catAx>
        <c:axId val="684523136"/>
        <c:scaling>
          <c:orientation val="minMax"/>
        </c:scaling>
        <c:delete val="1"/>
        <c:axPos val="b"/>
        <c:title>
          <c:tx>
            <c:rich>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r>
                  <a:rPr lang="ja-JP"/>
                  <a:t>（％）</a:t>
                </a:r>
              </a:p>
            </c:rich>
          </c:tx>
          <c:layout>
            <c:manualLayout>
              <c:xMode val="edge"/>
              <c:yMode val="edge"/>
              <c:x val="0.9311610096761076"/>
              <c:y val="1.4016463070203071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title>
        <c:numFmt formatCode="General" sourceLinked="1"/>
        <c:majorTickMark val="out"/>
        <c:minorTickMark val="none"/>
        <c:tickLblPos val="nextTo"/>
        <c:crossAx val="684506080"/>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700" b="0" i="0" u="none" strike="noStrike" kern="1200" baseline="0">
                <a:solidFill>
                  <a:schemeClr val="tx1"/>
                </a:solidFill>
                <a:latin typeface="ＭＳ 明朝" panose="02020609040205080304" pitchFamily="17" charset="-128"/>
                <a:ea typeface="ＭＳ 明朝" panose="02020609040205080304" pitchFamily="17" charset="-128"/>
                <a:cs typeface="+mn-cs"/>
              </a:defRPr>
            </a:pPr>
            <a:endParaRPr lang="ja-JP"/>
          </a:p>
        </c:txPr>
      </c:dTable>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700">
          <a:solidFill>
            <a:schemeClr val="tx1"/>
          </a:solidFill>
          <a:latin typeface="ＭＳ 明朝" panose="02020609040205080304" pitchFamily="17" charset="-128"/>
          <a:ea typeface="ＭＳ 明朝" panose="02020609040205080304" pitchFamily="17" charset="-128"/>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xdr:from>
      <xdr:col>1</xdr:col>
      <xdr:colOff>3187</xdr:colOff>
      <xdr:row>6</xdr:row>
      <xdr:rowOff>219074</xdr:rowOff>
    </xdr:from>
    <xdr:to>
      <xdr:col>10</xdr:col>
      <xdr:colOff>0</xdr:colOff>
      <xdr:row>23</xdr:row>
      <xdr:rowOff>0</xdr:rowOff>
    </xdr:to>
    <xdr:graphicFrame macro="">
      <xdr:nvGraphicFramePr>
        <xdr:cNvPr id="5" name="グラフ 4">
          <a:extLst>
            <a:ext uri="{FF2B5EF4-FFF2-40B4-BE49-F238E27FC236}">
              <a16:creationId xmlns:a16="http://schemas.microsoft.com/office/drawing/2014/main" id="{1138BC52-C530-4A81-924D-E9708F976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10</xdr:col>
      <xdr:colOff>0</xdr:colOff>
      <xdr:row>43</xdr:row>
      <xdr:rowOff>0</xdr:rowOff>
    </xdr:to>
    <xdr:graphicFrame macro="">
      <xdr:nvGraphicFramePr>
        <xdr:cNvPr id="7" name="グラフ 6">
          <a:extLst>
            <a:ext uri="{FF2B5EF4-FFF2-40B4-BE49-F238E27FC236}">
              <a16:creationId xmlns:a16="http://schemas.microsoft.com/office/drawing/2014/main" id="{93AFEBF2-227C-498A-8563-4CA19A6DA1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7</xdr:row>
      <xdr:rowOff>0</xdr:rowOff>
    </xdr:from>
    <xdr:to>
      <xdr:col>9</xdr:col>
      <xdr:colOff>911213</xdr:colOff>
      <xdr:row>23</xdr:row>
      <xdr:rowOff>0</xdr:rowOff>
    </xdr:to>
    <xdr:graphicFrame macro="">
      <xdr:nvGraphicFramePr>
        <xdr:cNvPr id="4" name="グラフ 3">
          <a:extLst>
            <a:ext uri="{FF2B5EF4-FFF2-40B4-BE49-F238E27FC236}">
              <a16:creationId xmlns:a16="http://schemas.microsoft.com/office/drawing/2014/main" id="{9214AEF7-DF3D-4995-9815-0AFE9B9DA0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3187</xdr:colOff>
      <xdr:row>27</xdr:row>
      <xdr:rowOff>0</xdr:rowOff>
    </xdr:from>
    <xdr:to>
      <xdr:col>10</xdr:col>
      <xdr:colOff>0</xdr:colOff>
      <xdr:row>43</xdr:row>
      <xdr:rowOff>0</xdr:rowOff>
    </xdr:to>
    <xdr:graphicFrame macro="">
      <xdr:nvGraphicFramePr>
        <xdr:cNvPr id="5" name="グラフ 4">
          <a:extLst>
            <a:ext uri="{FF2B5EF4-FFF2-40B4-BE49-F238E27FC236}">
              <a16:creationId xmlns:a16="http://schemas.microsoft.com/office/drawing/2014/main" id="{F03BBA6C-083E-4CBF-BCE2-34EDEF2972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9</xdr:row>
      <xdr:rowOff>0</xdr:rowOff>
    </xdr:from>
    <xdr:to>
      <xdr:col>4</xdr:col>
      <xdr:colOff>912202</xdr:colOff>
      <xdr:row>23</xdr:row>
      <xdr:rowOff>0</xdr:rowOff>
    </xdr:to>
    <xdr:graphicFrame macro="">
      <xdr:nvGraphicFramePr>
        <xdr:cNvPr id="9" name="グラフ 8">
          <a:extLst>
            <a:ext uri="{FF2B5EF4-FFF2-40B4-BE49-F238E27FC236}">
              <a16:creationId xmlns:a16="http://schemas.microsoft.com/office/drawing/2014/main" id="{C0F1EBAD-F21D-419F-880E-1590346FC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9</xdr:row>
      <xdr:rowOff>0</xdr:rowOff>
    </xdr:from>
    <xdr:to>
      <xdr:col>9</xdr:col>
      <xdr:colOff>912202</xdr:colOff>
      <xdr:row>23</xdr:row>
      <xdr:rowOff>0</xdr:rowOff>
    </xdr:to>
    <xdr:graphicFrame macro="">
      <xdr:nvGraphicFramePr>
        <xdr:cNvPr id="11" name="グラフ 10">
          <a:extLst>
            <a:ext uri="{FF2B5EF4-FFF2-40B4-BE49-F238E27FC236}">
              <a16:creationId xmlns:a16="http://schemas.microsoft.com/office/drawing/2014/main" id="{51A23281-370A-45F3-923F-F11550395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2198</xdr:colOff>
      <xdr:row>29</xdr:row>
      <xdr:rowOff>0</xdr:rowOff>
    </xdr:from>
    <xdr:to>
      <xdr:col>5</xdr:col>
      <xdr:colOff>0</xdr:colOff>
      <xdr:row>43</xdr:row>
      <xdr:rowOff>0</xdr:rowOff>
    </xdr:to>
    <xdr:graphicFrame macro="">
      <xdr:nvGraphicFramePr>
        <xdr:cNvPr id="12" name="グラフ 11">
          <a:extLst>
            <a:ext uri="{FF2B5EF4-FFF2-40B4-BE49-F238E27FC236}">
              <a16:creationId xmlns:a16="http://schemas.microsoft.com/office/drawing/2014/main" id="{72BB64A0-03BC-4C8D-8401-A4178904A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0</xdr:colOff>
      <xdr:row>29</xdr:row>
      <xdr:rowOff>0</xdr:rowOff>
    </xdr:from>
    <xdr:to>
      <xdr:col>9</xdr:col>
      <xdr:colOff>912202</xdr:colOff>
      <xdr:row>43</xdr:row>
      <xdr:rowOff>0</xdr:rowOff>
    </xdr:to>
    <xdr:graphicFrame macro="">
      <xdr:nvGraphicFramePr>
        <xdr:cNvPr id="13" name="グラフ 12">
          <a:extLst>
            <a:ext uri="{FF2B5EF4-FFF2-40B4-BE49-F238E27FC236}">
              <a16:creationId xmlns:a16="http://schemas.microsoft.com/office/drawing/2014/main" id="{EEE860CE-7A51-4BBA-B6E5-0A7FD6C0BA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2198</xdr:colOff>
      <xdr:row>49</xdr:row>
      <xdr:rowOff>0</xdr:rowOff>
    </xdr:from>
    <xdr:to>
      <xdr:col>5</xdr:col>
      <xdr:colOff>0</xdr:colOff>
      <xdr:row>63</xdr:row>
      <xdr:rowOff>0</xdr:rowOff>
    </xdr:to>
    <xdr:graphicFrame macro="">
      <xdr:nvGraphicFramePr>
        <xdr:cNvPr id="14" name="グラフ 13">
          <a:extLst>
            <a:ext uri="{FF2B5EF4-FFF2-40B4-BE49-F238E27FC236}">
              <a16:creationId xmlns:a16="http://schemas.microsoft.com/office/drawing/2014/main" id="{AEC862B7-7035-4A70-9594-B8D0A138B5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0</xdr:colOff>
      <xdr:row>49</xdr:row>
      <xdr:rowOff>0</xdr:rowOff>
    </xdr:from>
    <xdr:to>
      <xdr:col>9</xdr:col>
      <xdr:colOff>912202</xdr:colOff>
      <xdr:row>63</xdr:row>
      <xdr:rowOff>0</xdr:rowOff>
    </xdr:to>
    <xdr:graphicFrame macro="">
      <xdr:nvGraphicFramePr>
        <xdr:cNvPr id="15" name="グラフ 14">
          <a:extLst>
            <a:ext uri="{FF2B5EF4-FFF2-40B4-BE49-F238E27FC236}">
              <a16:creationId xmlns:a16="http://schemas.microsoft.com/office/drawing/2014/main" id="{0597F402-7960-47A7-B49A-749482BC7A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2198</xdr:colOff>
      <xdr:row>69</xdr:row>
      <xdr:rowOff>0</xdr:rowOff>
    </xdr:from>
    <xdr:to>
      <xdr:col>5</xdr:col>
      <xdr:colOff>0</xdr:colOff>
      <xdr:row>82</xdr:row>
      <xdr:rowOff>238124</xdr:rowOff>
    </xdr:to>
    <xdr:graphicFrame macro="">
      <xdr:nvGraphicFramePr>
        <xdr:cNvPr id="16" name="グラフ 15">
          <a:extLst>
            <a:ext uri="{FF2B5EF4-FFF2-40B4-BE49-F238E27FC236}">
              <a16:creationId xmlns:a16="http://schemas.microsoft.com/office/drawing/2014/main" id="{9B6BE318-524A-48EC-9E7C-8EBCD8DF22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2198</xdr:colOff>
      <xdr:row>69</xdr:row>
      <xdr:rowOff>0</xdr:rowOff>
    </xdr:from>
    <xdr:to>
      <xdr:col>10</xdr:col>
      <xdr:colOff>0</xdr:colOff>
      <xdr:row>82</xdr:row>
      <xdr:rowOff>238124</xdr:rowOff>
    </xdr:to>
    <xdr:graphicFrame macro="">
      <xdr:nvGraphicFramePr>
        <xdr:cNvPr id="10" name="グラフ 9">
          <a:extLst>
            <a:ext uri="{FF2B5EF4-FFF2-40B4-BE49-F238E27FC236}">
              <a16:creationId xmlns:a16="http://schemas.microsoft.com/office/drawing/2014/main" id="{EFDCA110-ABD7-4BF3-86EE-67A832FC9D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3187</xdr:colOff>
      <xdr:row>7</xdr:row>
      <xdr:rowOff>0</xdr:rowOff>
    </xdr:from>
    <xdr:to>
      <xdr:col>10</xdr:col>
      <xdr:colOff>0</xdr:colOff>
      <xdr:row>23</xdr:row>
      <xdr:rowOff>1</xdr:rowOff>
    </xdr:to>
    <xdr:graphicFrame macro="">
      <xdr:nvGraphicFramePr>
        <xdr:cNvPr id="4" name="グラフ 3">
          <a:extLst>
            <a:ext uri="{FF2B5EF4-FFF2-40B4-BE49-F238E27FC236}">
              <a16:creationId xmlns:a16="http://schemas.microsoft.com/office/drawing/2014/main" id="{248388BE-F99B-410F-9D2E-762716AE81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10</xdr:col>
      <xdr:colOff>0</xdr:colOff>
      <xdr:row>43</xdr:row>
      <xdr:rowOff>0</xdr:rowOff>
    </xdr:to>
    <xdr:graphicFrame macro="">
      <xdr:nvGraphicFramePr>
        <xdr:cNvPr id="5" name="グラフ 4">
          <a:extLst>
            <a:ext uri="{FF2B5EF4-FFF2-40B4-BE49-F238E27FC236}">
              <a16:creationId xmlns:a16="http://schemas.microsoft.com/office/drawing/2014/main" id="{7D70CC19-F5F2-4984-925C-3B6F401337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7</xdr:row>
      <xdr:rowOff>0</xdr:rowOff>
    </xdr:from>
    <xdr:to>
      <xdr:col>9</xdr:col>
      <xdr:colOff>911213</xdr:colOff>
      <xdr:row>23</xdr:row>
      <xdr:rowOff>0</xdr:rowOff>
    </xdr:to>
    <xdr:graphicFrame macro="">
      <xdr:nvGraphicFramePr>
        <xdr:cNvPr id="6" name="グラフ 5">
          <a:extLst>
            <a:ext uri="{FF2B5EF4-FFF2-40B4-BE49-F238E27FC236}">
              <a16:creationId xmlns:a16="http://schemas.microsoft.com/office/drawing/2014/main" id="{A3B9E207-9632-4C8E-874D-A80B00C559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9</xdr:col>
      <xdr:colOff>911213</xdr:colOff>
      <xdr:row>43</xdr:row>
      <xdr:rowOff>0</xdr:rowOff>
    </xdr:to>
    <xdr:graphicFrame macro="">
      <xdr:nvGraphicFramePr>
        <xdr:cNvPr id="7" name="グラフ 6">
          <a:extLst>
            <a:ext uri="{FF2B5EF4-FFF2-40B4-BE49-F238E27FC236}">
              <a16:creationId xmlns:a16="http://schemas.microsoft.com/office/drawing/2014/main" id="{1B86A9A3-1A75-41AF-A763-591471B7F4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220578</xdr:colOff>
      <xdr:row>27</xdr:row>
      <xdr:rowOff>0</xdr:rowOff>
    </xdr:from>
    <xdr:to>
      <xdr:col>6</xdr:col>
      <xdr:colOff>690</xdr:colOff>
      <xdr:row>43</xdr:row>
      <xdr:rowOff>1</xdr:rowOff>
    </xdr:to>
    <xdr:graphicFrame macro="">
      <xdr:nvGraphicFramePr>
        <xdr:cNvPr id="5" name="グラフ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3663</xdr:colOff>
      <xdr:row>9</xdr:row>
      <xdr:rowOff>0</xdr:rowOff>
    </xdr:from>
    <xdr:to>
      <xdr:col>5</xdr:col>
      <xdr:colOff>1465</xdr:colOff>
      <xdr:row>23</xdr:row>
      <xdr:rowOff>0</xdr:rowOff>
    </xdr:to>
    <xdr:graphicFrame macro="">
      <xdr:nvGraphicFramePr>
        <xdr:cNvPr id="6" name="グラフ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9</xdr:row>
      <xdr:rowOff>0</xdr:rowOff>
    </xdr:from>
    <xdr:to>
      <xdr:col>9</xdr:col>
      <xdr:colOff>912202</xdr:colOff>
      <xdr:row>23</xdr:row>
      <xdr:rowOff>0</xdr:rowOff>
    </xdr:to>
    <xdr:graphicFrame macro="">
      <xdr:nvGraphicFramePr>
        <xdr:cNvPr id="9" name="グラフ 8">
          <a:extLst>
            <a:ext uri="{FF2B5EF4-FFF2-40B4-BE49-F238E27FC236}">
              <a16:creationId xmlns:a16="http://schemas.microsoft.com/office/drawing/2014/main" id="{CC95F911-E358-4C49-A646-D8B0CCF9C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29</xdr:row>
      <xdr:rowOff>0</xdr:rowOff>
    </xdr:from>
    <xdr:to>
      <xdr:col>4</xdr:col>
      <xdr:colOff>912202</xdr:colOff>
      <xdr:row>43</xdr:row>
      <xdr:rowOff>0</xdr:rowOff>
    </xdr:to>
    <xdr:graphicFrame macro="">
      <xdr:nvGraphicFramePr>
        <xdr:cNvPr id="10" name="グラフ 9">
          <a:extLst>
            <a:ext uri="{FF2B5EF4-FFF2-40B4-BE49-F238E27FC236}">
              <a16:creationId xmlns:a16="http://schemas.microsoft.com/office/drawing/2014/main" id="{72156D68-2FB6-43A1-A53C-A07069D265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7</xdr:row>
      <xdr:rowOff>0</xdr:rowOff>
    </xdr:from>
    <xdr:to>
      <xdr:col>9</xdr:col>
      <xdr:colOff>911213</xdr:colOff>
      <xdr:row>23</xdr:row>
      <xdr:rowOff>1</xdr:rowOff>
    </xdr:to>
    <xdr:graphicFrame macro="">
      <xdr:nvGraphicFramePr>
        <xdr:cNvPr id="8" name="グラフ 7">
          <a:extLst>
            <a:ext uri="{FF2B5EF4-FFF2-40B4-BE49-F238E27FC236}">
              <a16:creationId xmlns:a16="http://schemas.microsoft.com/office/drawing/2014/main"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10</xdr:col>
      <xdr:colOff>0</xdr:colOff>
      <xdr:row>43</xdr:row>
      <xdr:rowOff>0</xdr:rowOff>
    </xdr:to>
    <xdr:graphicFrame macro="">
      <xdr:nvGraphicFramePr>
        <xdr:cNvPr id="9" name="グラフ 8">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3187</xdr:colOff>
      <xdr:row>7</xdr:row>
      <xdr:rowOff>0</xdr:rowOff>
    </xdr:from>
    <xdr:to>
      <xdr:col>10</xdr:col>
      <xdr:colOff>0</xdr:colOff>
      <xdr:row>23</xdr:row>
      <xdr:rowOff>0</xdr:rowOff>
    </xdr:to>
    <xdr:graphicFrame macro="">
      <xdr:nvGraphicFramePr>
        <xdr:cNvPr id="4" name="グラフ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0</xdr:rowOff>
    </xdr:from>
    <xdr:to>
      <xdr:col>9</xdr:col>
      <xdr:colOff>911213</xdr:colOff>
      <xdr:row>43</xdr:row>
      <xdr:rowOff>0</xdr:rowOff>
    </xdr:to>
    <xdr:graphicFrame macro="">
      <xdr:nvGraphicFramePr>
        <xdr:cNvPr id="6" name="グラフ 5">
          <a:extLst>
            <a:ext uri="{FF2B5EF4-FFF2-40B4-BE49-F238E27FC236}">
              <a16:creationId xmlns:a16="http://schemas.microsoft.com/office/drawing/2014/main" id="{9330EF4E-B474-4C88-901A-F3F3A3501C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3"/>
  <sheetViews>
    <sheetView tabSelected="1" view="pageBreakPreview" zoomScaleNormal="100" zoomScaleSheetLayoutView="100" workbookViewId="0"/>
  </sheetViews>
  <sheetFormatPr defaultRowHeight="22.5" customHeight="1"/>
  <cols>
    <col min="1" max="3" width="29.5" customWidth="1"/>
  </cols>
  <sheetData>
    <row r="1" spans="1:3" ht="22.5" customHeight="1">
      <c r="A1" t="s">
        <v>196</v>
      </c>
    </row>
    <row r="2" spans="1:3" ht="22.5" customHeight="1">
      <c r="A2" t="s">
        <v>400</v>
      </c>
    </row>
    <row r="3" spans="1:3" ht="22.5" customHeight="1">
      <c r="A3" s="55" t="s">
        <v>262</v>
      </c>
      <c r="B3" s="55"/>
      <c r="C3" s="55"/>
    </row>
    <row r="4" spans="1:3" ht="22.5" customHeight="1">
      <c r="A4" s="45" t="s">
        <v>265</v>
      </c>
      <c r="B4" s="45" t="s">
        <v>266</v>
      </c>
      <c r="C4" s="45" t="s">
        <v>267</v>
      </c>
    </row>
    <row r="5" spans="1:3" ht="22.5" customHeight="1">
      <c r="A5" s="35" t="s">
        <v>235</v>
      </c>
      <c r="B5" s="35" t="s">
        <v>238</v>
      </c>
      <c r="C5" s="35" t="s">
        <v>241</v>
      </c>
    </row>
    <row r="6" spans="1:3" ht="22.5" customHeight="1">
      <c r="A6" s="35" t="s">
        <v>236</v>
      </c>
      <c r="B6" s="35" t="s">
        <v>239</v>
      </c>
      <c r="C6" s="35" t="s">
        <v>242</v>
      </c>
    </row>
    <row r="7" spans="1:3" ht="22.5" customHeight="1">
      <c r="A7" s="35" t="s">
        <v>237</v>
      </c>
      <c r="B7" s="35" t="s">
        <v>240</v>
      </c>
    </row>
    <row r="9" spans="1:3" ht="22.5" customHeight="1">
      <c r="A9" s="56" t="s">
        <v>263</v>
      </c>
    </row>
    <row r="10" spans="1:3" ht="22.5" customHeight="1">
      <c r="A10" s="36" t="s">
        <v>197</v>
      </c>
    </row>
    <row r="11" spans="1:3" ht="22.5" customHeight="1">
      <c r="A11" s="37" t="s">
        <v>198</v>
      </c>
    </row>
    <row r="13" spans="1:3" ht="22.5" customHeight="1">
      <c r="A13" s="57" t="s">
        <v>264</v>
      </c>
      <c r="B13" s="57"/>
      <c r="C13" s="57"/>
    </row>
    <row r="14" spans="1:3" ht="22.5" customHeight="1">
      <c r="A14" s="45" t="s">
        <v>265</v>
      </c>
      <c r="B14" s="45" t="s">
        <v>266</v>
      </c>
      <c r="C14" s="45" t="s">
        <v>267</v>
      </c>
    </row>
    <row r="15" spans="1:3" ht="22.5" customHeight="1">
      <c r="A15" s="58" t="s">
        <v>199</v>
      </c>
      <c r="B15" s="58" t="s">
        <v>203</v>
      </c>
      <c r="C15" s="58" t="s">
        <v>201</v>
      </c>
    </row>
    <row r="16" spans="1:3" ht="22.5" customHeight="1">
      <c r="A16" s="58" t="s">
        <v>200</v>
      </c>
      <c r="B16" s="58" t="s">
        <v>204</v>
      </c>
      <c r="C16" s="58" t="s">
        <v>202</v>
      </c>
    </row>
    <row r="17" spans="1:3" ht="22.5" customHeight="1">
      <c r="A17" s="58" t="s">
        <v>268</v>
      </c>
      <c r="B17" s="58" t="s">
        <v>269</v>
      </c>
      <c r="C17" s="58" t="s">
        <v>270</v>
      </c>
    </row>
    <row r="18" spans="1:3" ht="22.5" customHeight="1">
      <c r="A18" s="58" t="s">
        <v>418</v>
      </c>
      <c r="B18" s="58" t="s">
        <v>419</v>
      </c>
      <c r="C18" s="58" t="s">
        <v>420</v>
      </c>
    </row>
    <row r="19" spans="1:3" ht="22.5" customHeight="1">
      <c r="A19" s="58" t="s">
        <v>437</v>
      </c>
      <c r="B19" s="58" t="s">
        <v>438</v>
      </c>
      <c r="C19" s="58" t="s">
        <v>439</v>
      </c>
    </row>
    <row r="21" spans="1:3" ht="22.5" customHeight="1">
      <c r="A21" s="66" t="s">
        <v>410</v>
      </c>
      <c r="B21" s="66"/>
      <c r="C21" s="66"/>
    </row>
    <row r="22" spans="1:3" ht="22.5" customHeight="1">
      <c r="A22" s="210" t="s">
        <v>411</v>
      </c>
      <c r="B22" s="211"/>
      <c r="C22" s="212"/>
    </row>
    <row r="23" spans="1:3" ht="22.5" customHeight="1">
      <c r="A23" s="213"/>
      <c r="B23" s="214"/>
      <c r="C23" s="215"/>
    </row>
  </sheetData>
  <mergeCells count="1">
    <mergeCell ref="A22:C23"/>
  </mergeCells>
  <phoneticPr fontId="1"/>
  <hyperlinks>
    <hyperlink ref="A10" location="'10.グラフデータ'!A1" display="10.グラフデータ" xr:uid="{00000000-0004-0000-0000-000000000000}"/>
    <hyperlink ref="A15" location="'10-1.2020'!A1" display="10-1.2020" xr:uid="{00000000-0004-0000-0000-000005000000}"/>
    <hyperlink ref="A16" location="'10-1.2021'!A1" display="10-1.2021" xr:uid="{00000000-0004-0000-0000-000006000000}"/>
    <hyperlink ref="B15" location="'10-2.2020'!A1" display="10-2.2020" xr:uid="{00000000-0004-0000-0000-00000A000000}"/>
    <hyperlink ref="B16" location="'10-2.2021'!A1" display="10-2.2021" xr:uid="{00000000-0004-0000-0000-00000B000000}"/>
    <hyperlink ref="C15" location="'10-3.2020'!A1" display="10-3.2020" xr:uid="{00000000-0004-0000-0000-00000F000000}"/>
    <hyperlink ref="C16" location="'10-3.2021'!A1" display="10-3.2021" xr:uid="{00000000-0004-0000-0000-000010000000}"/>
    <hyperlink ref="A11" location="'10.経年データ（専攻単位）'!A1" display="10.経年データ（専攻単位）" xr:uid="{00000000-0004-0000-0000-000011000000}"/>
    <hyperlink ref="A5" location="'10-1-1.修士課程'!Print_Area" display="10-2-1.修士課程" xr:uid="{00000000-0004-0000-0000-000012000000}"/>
    <hyperlink ref="A6" location="'10-1-2.修士課程(平均)'!Print_Area" display="10-2-2.修士課程（平均）" xr:uid="{00000000-0004-0000-0000-000013000000}"/>
    <hyperlink ref="A7" location="'10-1-3.修士課程（専攻別）'!Print_Area" display="10-2-3.修士課程（専攻別）" xr:uid="{00000000-0004-0000-0000-000014000000}"/>
    <hyperlink ref="B5" location="'10-2-1.博士課程'!Print_Area" display="10-2-1.博士課程" xr:uid="{00000000-0004-0000-0000-000015000000}"/>
    <hyperlink ref="B6" location="'10-2-2.博士課程(平均)'!Print_Area" display="10-2-2.博士課程（平均）" xr:uid="{00000000-0004-0000-0000-000016000000}"/>
    <hyperlink ref="B7" location="'10-2-3.博士課程（専攻別）'!Print_Area" display="10-2-3.博士課程（専攻別）" xr:uid="{00000000-0004-0000-0000-000017000000}"/>
    <hyperlink ref="C5" location="'10-3-1.専門職学位課程'!Print_Area" display="10-3-1.専門職学位課程" xr:uid="{00000000-0004-0000-0000-000018000000}"/>
    <hyperlink ref="C6" location="'10-3-2.専門職学位課程課程(平均)'!Print_Area" display="10-3-2.専門職学位課程（平均）" xr:uid="{00000000-0004-0000-0000-000019000000}"/>
    <hyperlink ref="A17" location="'10-1.2022'!Print_Titles" display="10-1.2022" xr:uid="{00000000-0004-0000-0000-00001A000000}"/>
    <hyperlink ref="B17" location="'10-2.2022'!Print_Titles" display="10-2.2022" xr:uid="{00000000-0004-0000-0000-00001B000000}"/>
    <hyperlink ref="C17" location="'10-3.2022'!Print_Titles" display="10-3.2022" xr:uid="{00000000-0004-0000-0000-00001C000000}"/>
    <hyperlink ref="A18" location="'10-1.2023'!A1" display="10-1.2023" xr:uid="{85FA75F2-E9CD-416A-9AEA-5F525826E4ED}"/>
    <hyperlink ref="B18" location="'10-2.2023'!A1" display="10-2.2023" xr:uid="{A9E5054F-8B1F-4347-B190-C80D1FFBFA3C}"/>
    <hyperlink ref="C18" location="'10-3.2023'!A1" display="10-3.2023" xr:uid="{91C51AC2-398A-44EC-859E-E5625DED01A4}"/>
    <hyperlink ref="A19" location="'10-1.2024'!Print_Area" display="10-1.2024" xr:uid="{2A91734F-8290-481F-A50D-077BB4E34033}"/>
    <hyperlink ref="B19" location="'10-2.2024'!Print_Area" display="10-2.2024" xr:uid="{9FF3E1E8-2A4D-4208-BC93-2C3E8D732322}"/>
    <hyperlink ref="C19" location="'10-3.2024'!Print_Area" display="10-3.2024" xr:uid="{12AFFC46-23BC-42FB-BAA7-6B62DB9D2DE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L252"/>
  <sheetViews>
    <sheetView view="pageBreakPreview" zoomScaleNormal="100" zoomScaleSheetLayoutView="100" workbookViewId="0">
      <selection activeCell="C1" sqref="C1"/>
    </sheetView>
  </sheetViews>
  <sheetFormatPr defaultRowHeight="13.5"/>
  <cols>
    <col min="1" max="1" width="2.375" style="67" customWidth="1"/>
    <col min="2" max="2" width="3" style="67" customWidth="1"/>
    <col min="3" max="3" width="25" style="67" customWidth="1"/>
    <col min="4" max="8" width="9.625" style="69" customWidth="1"/>
    <col min="9" max="11" width="9" style="76" hidden="1" customWidth="1"/>
    <col min="12" max="12" width="3.75" style="77" hidden="1" customWidth="1"/>
    <col min="13" max="16" width="3" style="77" hidden="1" customWidth="1"/>
    <col min="17" max="17" width="6" style="77" hidden="1" customWidth="1"/>
    <col min="18" max="20" width="4.5" style="77" hidden="1" customWidth="1"/>
    <col min="21" max="21" width="5.25" style="77" hidden="1" customWidth="1"/>
    <col min="22" max="22" width="7.5" style="77" hidden="1" customWidth="1"/>
    <col min="23" max="23" width="14.625" style="76" hidden="1" customWidth="1"/>
    <col min="24" max="24" width="4.5" style="77" hidden="1" customWidth="1"/>
    <col min="25" max="26" width="7.5" style="76" hidden="1" customWidth="1"/>
    <col min="27" max="27" width="4.5" style="77" hidden="1" customWidth="1"/>
    <col min="28" max="29" width="7.5" style="76" hidden="1" customWidth="1"/>
    <col min="30" max="30" width="18.375" style="69" hidden="1" customWidth="1"/>
    <col min="31" max="31" width="2" style="67" customWidth="1"/>
    <col min="32" max="32" width="2.5" style="67" customWidth="1"/>
    <col min="33" max="34" width="9" style="67" customWidth="1"/>
    <col min="35" max="35" width="33.875" style="67" hidden="1" customWidth="1"/>
    <col min="36" max="36" width="9" style="67" hidden="1" customWidth="1"/>
    <col min="37" max="37" width="12.625" style="67" hidden="1" customWidth="1"/>
    <col min="38" max="38" width="17.625" style="67" hidden="1" customWidth="1"/>
    <col min="39" max="16384" width="9" style="67"/>
  </cols>
  <sheetData>
    <row r="1" spans="2:38" ht="25.5" customHeight="1" thickBot="1">
      <c r="C1" s="68" t="s">
        <v>195</v>
      </c>
      <c r="I1" s="70"/>
      <c r="J1" s="70"/>
      <c r="K1" s="70"/>
      <c r="L1" s="71"/>
      <c r="M1" s="71"/>
      <c r="N1" s="222" t="s">
        <v>407</v>
      </c>
      <c r="O1" s="223"/>
      <c r="P1" s="224"/>
      <c r="Q1" s="174" t="str" cm="1">
        <f t="array" aca="1" ref="Q1" ca="1">"R"&amp;RIGHT(CELL("filename",'10-1.2020'!A1),4)-2018</f>
        <v>R2</v>
      </c>
      <c r="R1" s="174" t="str" cm="1">
        <f t="array" aca="1" ref="R1" ca="1">"R"&amp;RIGHT(CELL("filename",'10-1.2021'!A1),4)-2018</f>
        <v>R3</v>
      </c>
      <c r="S1" s="174" t="str" cm="1">
        <f t="array" aca="1" ref="S1" ca="1">"R"&amp;RIGHT(CELL("filename",'10-1.2022'!B1),4)-2018</f>
        <v>R4</v>
      </c>
      <c r="T1" s="174" t="str" cm="1">
        <f t="array" aca="1" ref="T1" ca="1">"R"&amp;RIGHT(CELL("filename",'10-1.2023'!C1),4)-2018</f>
        <v>R5</v>
      </c>
      <c r="U1" s="174" t="str" cm="1">
        <f t="array" aca="1" ref="U1" ca="1">"R"&amp;RIGHT(CELL("filename",'10-1.2024'!D1),4)-2018</f>
        <v>R6</v>
      </c>
      <c r="V1" s="72"/>
      <c r="W1" s="70" t="s">
        <v>272</v>
      </c>
      <c r="X1" s="71"/>
      <c r="Y1" s="73"/>
      <c r="Z1" s="73"/>
      <c r="AA1" s="71"/>
      <c r="AB1" s="73"/>
      <c r="AC1" s="73"/>
      <c r="AD1" s="67"/>
      <c r="AI1" s="74" t="s">
        <v>220</v>
      </c>
      <c r="AK1" s="75" t="s">
        <v>273</v>
      </c>
      <c r="AL1" s="75" t="s">
        <v>274</v>
      </c>
    </row>
    <row r="2" spans="2:38">
      <c r="N2" s="225"/>
      <c r="O2" s="226"/>
      <c r="P2" s="227"/>
      <c r="Q2" s="78" t="s">
        <v>408</v>
      </c>
      <c r="R2" s="78" t="s">
        <v>408</v>
      </c>
      <c r="S2" s="78" t="s">
        <v>408</v>
      </c>
      <c r="T2" s="78" t="s">
        <v>408</v>
      </c>
      <c r="U2" s="78" t="s">
        <v>408</v>
      </c>
      <c r="V2" s="79"/>
      <c r="W2" s="70" t="s">
        <v>275</v>
      </c>
      <c r="AI2" s="74" t="s">
        <v>276</v>
      </c>
      <c r="AK2" s="75" t="s">
        <v>277</v>
      </c>
      <c r="AL2" s="75" t="s">
        <v>278</v>
      </c>
    </row>
    <row r="3" spans="2:38" ht="14.25" thickBot="1">
      <c r="I3" s="80"/>
      <c r="J3" s="76" t="s">
        <v>279</v>
      </c>
      <c r="N3" s="228"/>
      <c r="O3" s="229"/>
      <c r="P3" s="230"/>
      <c r="Q3" s="81">
        <v>4</v>
      </c>
      <c r="R3" s="81">
        <v>3</v>
      </c>
      <c r="S3" s="81">
        <v>2</v>
      </c>
      <c r="T3" s="81">
        <v>1</v>
      </c>
      <c r="U3" s="81" t="s">
        <v>409</v>
      </c>
      <c r="V3" s="82"/>
      <c r="W3" s="71" t="s">
        <v>280</v>
      </c>
      <c r="AI3" s="74" t="s">
        <v>213</v>
      </c>
      <c r="AK3" s="75" t="s">
        <v>281</v>
      </c>
      <c r="AL3" s="75" t="s">
        <v>282</v>
      </c>
    </row>
    <row r="4" spans="2:38" ht="14.25" thickBot="1">
      <c r="B4" s="83" t="s">
        <v>386</v>
      </c>
      <c r="C4" s="84"/>
      <c r="D4" s="85"/>
      <c r="E4" s="85"/>
      <c r="F4" s="85"/>
      <c r="G4" s="85"/>
      <c r="H4" s="85"/>
      <c r="I4" s="84"/>
      <c r="J4" s="84"/>
      <c r="K4" s="84"/>
      <c r="L4" s="84"/>
      <c r="M4" s="84"/>
      <c r="N4" s="84"/>
      <c r="O4" s="84"/>
      <c r="P4" s="84"/>
      <c r="Q4" s="84"/>
      <c r="R4" s="84"/>
      <c r="S4" s="84"/>
      <c r="T4" s="84"/>
      <c r="U4" s="84"/>
      <c r="V4" s="84"/>
      <c r="W4" s="84"/>
      <c r="X4" s="84"/>
      <c r="Y4" s="84"/>
      <c r="Z4" s="84"/>
      <c r="AA4" s="84"/>
      <c r="AB4" s="84"/>
      <c r="AC4" s="84"/>
      <c r="AD4" s="84"/>
      <c r="AE4" s="86"/>
      <c r="AI4" s="74" t="s">
        <v>283</v>
      </c>
      <c r="AK4" s="75" t="s">
        <v>284</v>
      </c>
      <c r="AL4" s="75" t="s">
        <v>278</v>
      </c>
    </row>
    <row r="5" spans="2:38">
      <c r="B5" s="87"/>
      <c r="C5" s="88"/>
      <c r="D5" s="89"/>
      <c r="E5" s="89"/>
      <c r="F5" s="89"/>
      <c r="G5" s="89"/>
      <c r="H5" s="89"/>
      <c r="I5" s="237" t="s">
        <v>285</v>
      </c>
      <c r="J5" s="238"/>
      <c r="K5" s="238"/>
      <c r="L5" s="239"/>
      <c r="M5" s="239"/>
      <c r="N5" s="239"/>
      <c r="O5" s="239"/>
      <c r="P5" s="239"/>
      <c r="Q5" s="240" t="s">
        <v>286</v>
      </c>
      <c r="R5" s="237" t="s">
        <v>287</v>
      </c>
      <c r="S5" s="239"/>
      <c r="T5" s="239"/>
      <c r="U5" s="239"/>
      <c r="V5" s="242" t="s">
        <v>288</v>
      </c>
      <c r="W5" s="243"/>
      <c r="X5" s="246" t="s">
        <v>289</v>
      </c>
      <c r="Y5" s="231" t="s">
        <v>290</v>
      </c>
      <c r="Z5" s="232"/>
      <c r="AA5" s="235" t="s">
        <v>291</v>
      </c>
      <c r="AB5" s="231" t="s">
        <v>292</v>
      </c>
      <c r="AC5" s="232"/>
      <c r="AD5" s="233" t="s">
        <v>293</v>
      </c>
      <c r="AE5" s="90"/>
      <c r="AI5" s="74" t="s">
        <v>211</v>
      </c>
      <c r="AK5" s="75" t="s">
        <v>294</v>
      </c>
      <c r="AL5" s="75" t="s">
        <v>295</v>
      </c>
    </row>
    <row r="6" spans="2:38">
      <c r="B6" s="87"/>
      <c r="C6" s="91" t="s">
        <v>217</v>
      </c>
      <c r="D6" s="174" t="str">
        <f ca="1">Q1</f>
        <v>R2</v>
      </c>
      <c r="E6" s="174" t="str">
        <f ca="1">R1</f>
        <v>R3</v>
      </c>
      <c r="F6" s="174" t="str">
        <f ca="1">S1</f>
        <v>R4</v>
      </c>
      <c r="G6" s="174" t="str">
        <f ca="1">T1</f>
        <v>R5</v>
      </c>
      <c r="H6" s="174" t="str">
        <f ca="1">U1</f>
        <v>R6</v>
      </c>
      <c r="I6" s="93" t="s">
        <v>296</v>
      </c>
      <c r="J6" s="94">
        <v>-0.03</v>
      </c>
      <c r="K6" s="94">
        <v>0.03</v>
      </c>
      <c r="L6" s="175" t="str">
        <f ca="1">Q1</f>
        <v>R2</v>
      </c>
      <c r="M6" s="175" t="str">
        <f ca="1">R1</f>
        <v>R3</v>
      </c>
      <c r="N6" s="175" t="str">
        <f ca="1">S1</f>
        <v>R4</v>
      </c>
      <c r="O6" s="175" t="str">
        <f ca="1">T1</f>
        <v>R5</v>
      </c>
      <c r="P6" s="175" t="str">
        <f ca="1">U1</f>
        <v>R6</v>
      </c>
      <c r="Q6" s="241"/>
      <c r="R6" s="96" t="s">
        <v>297</v>
      </c>
      <c r="S6" s="95" t="s">
        <v>298</v>
      </c>
      <c r="T6" s="95" t="s">
        <v>299</v>
      </c>
      <c r="U6" s="95" t="s">
        <v>300</v>
      </c>
      <c r="V6" s="244"/>
      <c r="W6" s="248"/>
      <c r="X6" s="247"/>
      <c r="Y6" s="97" t="s">
        <v>301</v>
      </c>
      <c r="Z6" s="98" t="s">
        <v>302</v>
      </c>
      <c r="AA6" s="236"/>
      <c r="AB6" s="99" t="s">
        <v>303</v>
      </c>
      <c r="AC6" s="100" t="s">
        <v>304</v>
      </c>
      <c r="AD6" s="234"/>
      <c r="AE6" s="90"/>
      <c r="AI6" s="74" t="s">
        <v>305</v>
      </c>
      <c r="AK6" s="75" t="s">
        <v>306</v>
      </c>
      <c r="AL6" s="75" t="s">
        <v>295</v>
      </c>
    </row>
    <row r="7" spans="2:38">
      <c r="B7" s="87"/>
      <c r="C7" s="74" t="s">
        <v>394</v>
      </c>
      <c r="D7" s="46" cm="1">
        <f t="array" ref="D7">INDEX('10-1.2020'!G:G,MATCH("F139110110504",'10-1.2020'!A:A,0),0)</f>
        <v>66</v>
      </c>
      <c r="E7" s="46" cm="1">
        <f t="array" ref="E7">INDEX('10-1.2021'!G:G,MATCH("F139110110504",'10-1.2021'!A:A,0),0)</f>
        <v>85</v>
      </c>
      <c r="F7" s="46" cm="1">
        <f t="array" ref="F7">INDEX('10-1.2022'!G:G,MATCH("F139110110504",'10-1.2022'!A:A,0),0)</f>
        <v>80</v>
      </c>
      <c r="G7" s="46" cm="1">
        <f t="array" ref="G7">INDEX('10-1.2023'!G:G,MATCH("F139110110504",'10-1.2023'!A:A,0),0)</f>
        <v>84</v>
      </c>
      <c r="H7" s="46" cm="1">
        <f t="array" ref="H7">INDEX('10-1.2024'!G:G,MATCH("F139110110504",'10-1.2024'!A:A,0),0)</f>
        <v>75</v>
      </c>
      <c r="I7" s="102">
        <f>AVERAGE(D7:H7)</f>
        <v>78</v>
      </c>
      <c r="J7" s="103">
        <f>I7*0.97</f>
        <v>75.66</v>
      </c>
      <c r="K7" s="103">
        <f>I7*1.03</f>
        <v>80.34</v>
      </c>
      <c r="L7" s="95" t="str">
        <f>IF(AND(D7&gt;I7*0.97,D7&lt;I7*1.03),"○","×")</f>
        <v>×</v>
      </c>
      <c r="M7" s="95" t="str">
        <f>IF(AND(E7&gt;I7*0.97,E7&lt;I7*1.03),"○","×")</f>
        <v>×</v>
      </c>
      <c r="N7" s="95" t="str">
        <f>IF(AND(F7&gt;I7*0.97,F7&lt;I7*1.03),"○","×")</f>
        <v>○</v>
      </c>
      <c r="O7" s="95" t="str">
        <f>IF(AND(G7&gt;I7*0.97,G7&lt;I7*1.03),"○","×")</f>
        <v>×</v>
      </c>
      <c r="P7" s="95" t="str">
        <f>IF(AND(H7&gt;I7*0.97,H7&lt;I7*1.03),"○","×")</f>
        <v>×</v>
      </c>
      <c r="Q7" s="104" t="str">
        <f>IF(COUNTIF(L7:P7,"○")=5,"同程度","―")</f>
        <v>―</v>
      </c>
      <c r="R7" s="96" t="str">
        <f t="shared" ref="R7:U11" si="0">IF(E7-D7&gt;0,"↑",IF(E7-D7&lt;0,"↓","－"))</f>
        <v>↑</v>
      </c>
      <c r="S7" s="95" t="str">
        <f t="shared" si="0"/>
        <v>↓</v>
      </c>
      <c r="T7" s="95" t="str">
        <f t="shared" si="0"/>
        <v>↑</v>
      </c>
      <c r="U7" s="95" t="str">
        <f t="shared" si="0"/>
        <v>↓</v>
      </c>
      <c r="V7" s="95" t="str">
        <f>R7&amp;S7&amp;T7&amp;U7</f>
        <v>↑↓↑↓</v>
      </c>
      <c r="W7" s="105" t="str" cm="1">
        <f t="array" ref="W7">INDEX($AL$2:$AL$82,MATCH(V7,$AK$2:$AK$82,0),0)</f>
        <v>隔年で増減</v>
      </c>
      <c r="X7" s="106" t="str">
        <f>IF(F7-D7&gt;0,"↑",IF(F7-D7&lt;0,"↓","－"))</f>
        <v>↑</v>
      </c>
      <c r="Y7" s="107" t="str">
        <f>IF(V7="↓↑↓↓",IF(X7="↓","減少傾向","×"),"判定外")</f>
        <v>判定外</v>
      </c>
      <c r="Z7" s="108" t="str">
        <f>IF(V7="↑↓↑↑",IF(X7="↑","増加傾向","×"),"判定外")</f>
        <v>判定外</v>
      </c>
      <c r="AA7" s="109" t="str">
        <f>IF(G7-E7&gt;0,"↑",IF(G7-E7&lt;0,"↓","－"))</f>
        <v>↓</v>
      </c>
      <c r="AB7" s="107" t="str">
        <f>IF(V7="↓↓↑↓",IF(AA7="↓","減少傾向","×"),"判定外")</f>
        <v>判定外</v>
      </c>
      <c r="AC7" s="108" t="str">
        <f>IF(V7="↑↑↓↑",IF(AA7="↑","増加傾向","×"),"判定外")</f>
        <v>判定外</v>
      </c>
      <c r="AD7" s="110"/>
      <c r="AE7" s="90"/>
      <c r="AI7" s="74" t="s">
        <v>295</v>
      </c>
      <c r="AK7" s="75" t="s">
        <v>307</v>
      </c>
      <c r="AL7" s="75" t="s">
        <v>295</v>
      </c>
    </row>
    <row r="8" spans="2:38">
      <c r="B8" s="87"/>
      <c r="C8" s="74" t="s">
        <v>395</v>
      </c>
      <c r="D8" s="22" cm="1">
        <f t="array" ref="D8">INDEX('10-1.2020'!H:H,MATCH("F139110110504",'10-1.2020'!A:A,0),0)</f>
        <v>38</v>
      </c>
      <c r="E8" s="22" cm="1">
        <f t="array" ref="E8">INDEX('10-1.2021'!H:H,MATCH("F139110110504",'10-1.2021'!A:A,0),0)</f>
        <v>26</v>
      </c>
      <c r="F8" s="22" cm="1">
        <f t="array" ref="F8">INDEX('10-1.2022'!H:H,MATCH("F139110110504",'10-1.2022'!A:A,0),0)</f>
        <v>32</v>
      </c>
      <c r="G8" s="22" cm="1">
        <f t="array" ref="G8">INDEX('10-1.2023'!H:H,MATCH("F139110110504",'10-1.2023'!A:A,0),0)</f>
        <v>26</v>
      </c>
      <c r="H8" s="22" cm="1">
        <f t="array" ref="H8">INDEX('10-1.2024'!H:H,MATCH("F139110110504",'10-1.2024'!A:A,0),0)</f>
        <v>43</v>
      </c>
      <c r="I8" s="102">
        <f>AVERAGE(D8:H8)</f>
        <v>33</v>
      </c>
      <c r="J8" s="103">
        <f>I8*0.97</f>
        <v>32.01</v>
      </c>
      <c r="K8" s="103">
        <f>I8*1.03</f>
        <v>33.99</v>
      </c>
      <c r="L8" s="95" t="str">
        <f>IF(AND(D8&gt;I8*0.97,D8&lt;I8*1.03),"○","×")</f>
        <v>×</v>
      </c>
      <c r="M8" s="95" t="str">
        <f>IF(AND(E8&gt;I8*0.97,E8&lt;I8*1.03),"○","×")</f>
        <v>×</v>
      </c>
      <c r="N8" s="95" t="str">
        <f>IF(AND(F8&gt;I8*0.97,F8&lt;I8*1.03),"○","×")</f>
        <v>×</v>
      </c>
      <c r="O8" s="95" t="str">
        <f>IF(AND(G8&gt;I8*0.97,G8&lt;I8*1.03),"○","×")</f>
        <v>×</v>
      </c>
      <c r="P8" s="95" t="str">
        <f>IF(AND(H8&gt;I8*0.97,H8&lt;I8*1.03),"○","×")</f>
        <v>×</v>
      </c>
      <c r="Q8" s="104" t="str">
        <f>IF(COUNTIF(L8:P8,"○")=5,"同程度","―")</f>
        <v>―</v>
      </c>
      <c r="R8" s="96" t="str">
        <f t="shared" si="0"/>
        <v>↓</v>
      </c>
      <c r="S8" s="95" t="str">
        <f t="shared" si="0"/>
        <v>↑</v>
      </c>
      <c r="T8" s="95" t="str">
        <f t="shared" si="0"/>
        <v>↓</v>
      </c>
      <c r="U8" s="95" t="str">
        <f t="shared" si="0"/>
        <v>↑</v>
      </c>
      <c r="V8" s="95" t="str">
        <f>R8&amp;S8&amp;T8&amp;U8</f>
        <v>↓↑↓↑</v>
      </c>
      <c r="W8" s="105" t="str" cm="1">
        <f t="array" ref="W8">INDEX($AL$2:$AL$82,MATCH(V8,$AK$2:$AK$82,0),0)</f>
        <v>隔年で増減</v>
      </c>
      <c r="X8" s="106" t="str">
        <f>IF(F8-D8&gt;0,"↑",IF(F8-D8&lt;0,"↓","－"))</f>
        <v>↓</v>
      </c>
      <c r="Y8" s="107" t="str">
        <f>IF(V8="↓↑↓↓",IF(X8="↓","減少傾向","×"),"判定外")</f>
        <v>判定外</v>
      </c>
      <c r="Z8" s="108" t="str">
        <f>IF(V8="↑↓↑↑",IF(X8="↑","増加傾向","×"),"判定外")</f>
        <v>判定外</v>
      </c>
      <c r="AA8" s="109" t="str">
        <f>IF(G8-E8&gt;0,"↑",IF(G8-E8&lt;0,"↓","－"))</f>
        <v>－</v>
      </c>
      <c r="AB8" s="107" t="str">
        <f>IF(V8="↓↓↑↓",IF(AA8="↓","減少傾向","×"),"判定外")</f>
        <v>判定外</v>
      </c>
      <c r="AC8" s="108" t="str">
        <f>IF(V8="↑↑↓↑",IF(AA8="↑","増加傾向","×"),"判定外")</f>
        <v>判定外</v>
      </c>
      <c r="AD8" s="110"/>
      <c r="AE8" s="90"/>
      <c r="AI8" s="74" t="s">
        <v>221</v>
      </c>
      <c r="AK8" s="75" t="s">
        <v>308</v>
      </c>
      <c r="AL8" s="75" t="s">
        <v>278</v>
      </c>
    </row>
    <row r="9" spans="2:38">
      <c r="B9" s="87"/>
      <c r="C9" s="74" t="s">
        <v>404</v>
      </c>
      <c r="D9" s="111">
        <f>SUM(D7:D8)</f>
        <v>104</v>
      </c>
      <c r="E9" s="111">
        <f>SUM(E7:E8)</f>
        <v>111</v>
      </c>
      <c r="F9" s="111">
        <f>SUM(F7:F8)</f>
        <v>112</v>
      </c>
      <c r="G9" s="111">
        <f>SUM(G7:G8)</f>
        <v>110</v>
      </c>
      <c r="H9" s="111">
        <f>SUM(H7:H8)</f>
        <v>118</v>
      </c>
      <c r="I9" s="102">
        <f>AVERAGE(D9:H9)</f>
        <v>111</v>
      </c>
      <c r="J9" s="103">
        <f>I9*0.97</f>
        <v>107.67</v>
      </c>
      <c r="K9" s="103">
        <f>I9*1.03</f>
        <v>114.33</v>
      </c>
      <c r="L9" s="95" t="str">
        <f>IF(AND(D9&gt;I9*0.97,D9&lt;I9*1.03),"○","×")</f>
        <v>×</v>
      </c>
      <c r="M9" s="95" t="str">
        <f>IF(AND(E9&gt;I9*0.97,E9&lt;I9*1.03),"○","×")</f>
        <v>○</v>
      </c>
      <c r="N9" s="95" t="str">
        <f>IF(AND(F9&gt;I9*0.97,F9&lt;I9*1.03),"○","×")</f>
        <v>○</v>
      </c>
      <c r="O9" s="95" t="str">
        <f>IF(AND(G9&gt;I9*0.97,G9&lt;I9*1.03),"○","×")</f>
        <v>○</v>
      </c>
      <c r="P9" s="95" t="str">
        <f>IF(AND(H9&gt;I9*0.97,H9&lt;I9*1.03),"○","×")</f>
        <v>×</v>
      </c>
      <c r="Q9" s="104" t="str">
        <f>IF(COUNTIF(L9:P9,"○")=5,"同程度","―")</f>
        <v>―</v>
      </c>
      <c r="R9" s="96" t="str">
        <f t="shared" si="0"/>
        <v>↑</v>
      </c>
      <c r="S9" s="95" t="str">
        <f t="shared" si="0"/>
        <v>↑</v>
      </c>
      <c r="T9" s="95" t="str">
        <f t="shared" si="0"/>
        <v>↓</v>
      </c>
      <c r="U9" s="95" t="str">
        <f t="shared" si="0"/>
        <v>↑</v>
      </c>
      <c r="V9" s="95" t="str">
        <f>R9&amp;S9&amp;T9&amp;U9</f>
        <v>↑↑↓↑</v>
      </c>
      <c r="W9" s="105" t="str" cm="1">
        <f t="array" ref="W9">INDEX($AL$2:$AL$82,MATCH(V9,$AK$2:$AK$82,0),0)</f>
        <v>年度により増減</v>
      </c>
      <c r="X9" s="106" t="str">
        <f>IF(F9-D9&gt;0,"↑",IF(F9-D9&lt;0,"↓","－"))</f>
        <v>↑</v>
      </c>
      <c r="Y9" s="107" t="str">
        <f>IF(V9="↓↑↓↓",IF(X9="↓","減少傾向","×"),"判定外")</f>
        <v>判定外</v>
      </c>
      <c r="Z9" s="108" t="str">
        <f>IF(V9="↑↓↑↑",IF(X9="↑","増加傾向","×"),"判定外")</f>
        <v>判定外</v>
      </c>
      <c r="AA9" s="109" t="str">
        <f>IF(G9-E9&gt;0,"↑",IF(G9-E9&lt;0,"↓","－"))</f>
        <v>↓</v>
      </c>
      <c r="AB9" s="107" t="str">
        <f>IF(V9="↓↓↑↓",IF(AA9="↓","減少傾向","×"),"判定外")</f>
        <v>判定外</v>
      </c>
      <c r="AC9" s="108" t="str">
        <f>IF(V9="↑↑↓↑",IF(AA9="↑","増加傾向","×"),"判定外")</f>
        <v>×</v>
      </c>
      <c r="AD9" s="112" t="s">
        <v>295</v>
      </c>
      <c r="AE9" s="90"/>
      <c r="AI9" s="74" t="s">
        <v>222</v>
      </c>
      <c r="AK9" s="75" t="s">
        <v>309</v>
      </c>
      <c r="AL9" s="75" t="s">
        <v>282</v>
      </c>
    </row>
    <row r="10" spans="2:38">
      <c r="B10" s="87"/>
      <c r="C10" s="74" t="s">
        <v>255</v>
      </c>
      <c r="D10" s="22" cm="1">
        <f t="array" ref="D10">INDEX('10-1.2020'!F:F,MATCH("F139110110504",'10-1.2020'!A:A,0),0)</f>
        <v>134</v>
      </c>
      <c r="E10" s="22" cm="1">
        <f t="array" ref="E10">INDEX('10-1.2021'!F:F,MATCH("F139110110504",'10-1.2021'!A:A,0),0)</f>
        <v>146</v>
      </c>
      <c r="F10" s="22" cm="1">
        <f t="array" ref="F10">INDEX('10-1.2022'!F:F,MATCH("F139110110504",'10-1.2022'!A:A,0),0)</f>
        <v>159</v>
      </c>
      <c r="G10" s="22" cm="1">
        <f t="array" ref="G10">INDEX('10-1.2023'!F:F,MATCH("F139110110504",'10-1.2023'!A:A,0),0)</f>
        <v>141</v>
      </c>
      <c r="H10" s="22" cm="1">
        <f t="array" ref="H10">INDEX('10-1.2024'!F:F,MATCH("F139110110504",'10-1.2024'!A:A,0),0)</f>
        <v>149</v>
      </c>
      <c r="I10" s="102">
        <f>AVERAGE(D10:H10)</f>
        <v>145.80000000000001</v>
      </c>
      <c r="J10" s="103">
        <f>I10*0.97</f>
        <v>141.42600000000002</v>
      </c>
      <c r="K10" s="103">
        <f>I10*1.03</f>
        <v>150.17400000000001</v>
      </c>
      <c r="L10" s="95" t="str">
        <f>IF(AND(D10&gt;I10*0.97,D10&lt;I10*1.03),"○","×")</f>
        <v>×</v>
      </c>
      <c r="M10" s="95" t="str">
        <f>IF(AND(E10&gt;I10*0.97,E10&lt;I10*1.03),"○","×")</f>
        <v>○</v>
      </c>
      <c r="N10" s="95" t="str">
        <f>IF(AND(F10&gt;I10*0.97,F10&lt;I10*1.03),"○","×")</f>
        <v>×</v>
      </c>
      <c r="O10" s="95" t="str">
        <f>IF(AND(G10&gt;I10*0.97,G10&lt;I10*1.03),"○","×")</f>
        <v>×</v>
      </c>
      <c r="P10" s="95" t="str">
        <f>IF(AND(H10&gt;I10*0.97,H10&lt;I10*1.03),"○","×")</f>
        <v>○</v>
      </c>
      <c r="Q10" s="104" t="str">
        <f>IF(COUNTIF(L10:P10,"○")=5,"同程度","―")</f>
        <v>―</v>
      </c>
      <c r="R10" s="96" t="str">
        <f t="shared" si="0"/>
        <v>↑</v>
      </c>
      <c r="S10" s="95" t="str">
        <f t="shared" si="0"/>
        <v>↑</v>
      </c>
      <c r="T10" s="95" t="str">
        <f t="shared" si="0"/>
        <v>↓</v>
      </c>
      <c r="U10" s="95" t="str">
        <f t="shared" si="0"/>
        <v>↑</v>
      </c>
      <c r="V10" s="95" t="str">
        <f>R10&amp;S10&amp;T10&amp;U10</f>
        <v>↑↑↓↑</v>
      </c>
      <c r="W10" s="105" t="str" cm="1">
        <f t="array" ref="W10">INDEX($AL$2:$AL$82,MATCH(V10,$AK$2:$AK$82,0),0)</f>
        <v>年度により増減</v>
      </c>
      <c r="X10" s="106" t="str">
        <f>IF(F10-D10&gt;0,"↑",IF(F10-D10&lt;0,"↓","－"))</f>
        <v>↑</v>
      </c>
      <c r="Y10" s="107" t="str">
        <f>IF(V10="↓↑↓↓",IF(X10="↓","減少傾向","×"),"判定外")</f>
        <v>判定外</v>
      </c>
      <c r="Z10" s="108" t="str">
        <f>IF(V10="↑↓↑↑",IF(X10="↑","増加傾向","×"),"判定外")</f>
        <v>判定外</v>
      </c>
      <c r="AA10" s="109" t="str">
        <f>IF(G10-E10&gt;0,"↑",IF(G10-E10&lt;0,"↓","－"))</f>
        <v>↓</v>
      </c>
      <c r="AB10" s="107" t="str">
        <f>IF(V10="↓↓↑↓",IF(AA10="↓","減少傾向","×"),"判定外")</f>
        <v>判定外</v>
      </c>
      <c r="AC10" s="108" t="str">
        <f>IF(V10="↑↑↓↑",IF(AA10="↑","増加傾向","×"),"判定外")</f>
        <v>×</v>
      </c>
      <c r="AD10" s="110"/>
      <c r="AE10" s="90"/>
      <c r="AK10" s="75" t="s">
        <v>310</v>
      </c>
      <c r="AL10" s="75" t="s">
        <v>278</v>
      </c>
    </row>
    <row r="11" spans="2:38" ht="14.25" thickBot="1">
      <c r="B11" s="87"/>
      <c r="C11" s="74" t="s">
        <v>393</v>
      </c>
      <c r="D11" s="113">
        <f>ROUND(D9/D10,3)</f>
        <v>0.77600000000000002</v>
      </c>
      <c r="E11" s="113">
        <f>ROUND(E9/E10,3)</f>
        <v>0.76</v>
      </c>
      <c r="F11" s="113">
        <f>ROUND(F9/F10,3)</f>
        <v>0.70399999999999996</v>
      </c>
      <c r="G11" s="113">
        <f>ROUND(G9/G10,3)</f>
        <v>0.78</v>
      </c>
      <c r="H11" s="113">
        <f>ROUND(H9/H10,3)</f>
        <v>0.79200000000000004</v>
      </c>
      <c r="I11" s="114">
        <f>AVERAGE(D11:H11)</f>
        <v>0.76240000000000008</v>
      </c>
      <c r="J11" s="115">
        <f>I11-0.03</f>
        <v>0.73240000000000005</v>
      </c>
      <c r="K11" s="115">
        <f>I11+0.03</f>
        <v>0.7924000000000001</v>
      </c>
      <c r="L11" s="81" t="str">
        <f>IF(AND(D11&gt;I11-0.03,D11&lt;I11+0.03),"○","×")</f>
        <v>○</v>
      </c>
      <c r="M11" s="81" t="str">
        <f>IF(AND(E11&gt;I11-0.03,E11&lt;I11+0.03),"○","×")</f>
        <v>○</v>
      </c>
      <c r="N11" s="81" t="str">
        <f>IF(AND(F11&gt;I11-0.03,F11&lt;I11+0.03),"○","×")</f>
        <v>×</v>
      </c>
      <c r="O11" s="81" t="str">
        <f>IF(AND(G11&gt;I11-0.03,G11&lt;I11+0.03),"○","×")</f>
        <v>○</v>
      </c>
      <c r="P11" s="81" t="str">
        <f>IF(AND(H11&gt;I11-0.03,H11&lt;I11+0.03),"○","×")</f>
        <v>○</v>
      </c>
      <c r="Q11" s="116" t="str">
        <f>IF(COUNTIF(L11:P11,"○")=5,"同程度","―")</f>
        <v>―</v>
      </c>
      <c r="R11" s="117" t="str">
        <f t="shared" si="0"/>
        <v>↓</v>
      </c>
      <c r="S11" s="81" t="str">
        <f t="shared" si="0"/>
        <v>↓</v>
      </c>
      <c r="T11" s="81" t="str">
        <f t="shared" si="0"/>
        <v>↑</v>
      </c>
      <c r="U11" s="81" t="str">
        <f t="shared" si="0"/>
        <v>↑</v>
      </c>
      <c r="V11" s="81" t="str">
        <f>R11&amp;S11&amp;T11&amp;U11</f>
        <v>↓↓↑↑</v>
      </c>
      <c r="W11" s="118" t="str" cm="1">
        <f t="array" ref="W11">INDEX($AL$2:$AL$82,MATCH(V11,$AK$2:$AK$82,0),0)</f>
        <v>年度により増減</v>
      </c>
      <c r="X11" s="119" t="str">
        <f>IF(F11-D11&gt;0,"↑",IF(F11-D11&lt;0,"↓","－"))</f>
        <v>↓</v>
      </c>
      <c r="Y11" s="120" t="str">
        <f>IF(V11="↓↑↓↓",IF(X11="↓","減少傾向","×"),"判定外")</f>
        <v>判定外</v>
      </c>
      <c r="Z11" s="121" t="str">
        <f>IF(V11="↑↓↑↑",IF(X11="↑","増加傾向","×"),"判定外")</f>
        <v>判定外</v>
      </c>
      <c r="AA11" s="122" t="str">
        <f>IF(G11-E11&gt;0,"↑",IF(G11-E11&lt;0,"↓","－"))</f>
        <v>↑</v>
      </c>
      <c r="AB11" s="120" t="str">
        <f>IF(V11="↓↓↑↓",IF(AA11="↓","減少傾向","×"),"判定外")</f>
        <v>判定外</v>
      </c>
      <c r="AC11" s="121" t="str">
        <f>IF(V11="↑↑↓↑",IF(AA11="↑","増加傾向","×"),"判定外")</f>
        <v>判定外</v>
      </c>
      <c r="AD11" s="123" t="s">
        <v>295</v>
      </c>
      <c r="AE11" s="90"/>
      <c r="AK11" s="75" t="s">
        <v>311</v>
      </c>
      <c r="AL11" s="75" t="s">
        <v>295</v>
      </c>
    </row>
    <row r="12" spans="2:38" ht="14.25" thickBot="1">
      <c r="B12" s="87"/>
      <c r="C12" s="88"/>
      <c r="D12" s="124"/>
      <c r="E12" s="124"/>
      <c r="F12" s="124"/>
      <c r="G12" s="124"/>
      <c r="H12" s="124"/>
      <c r="I12" s="125"/>
      <c r="J12" s="125"/>
      <c r="K12" s="125"/>
      <c r="L12" s="125"/>
      <c r="M12" s="125"/>
      <c r="N12" s="125"/>
      <c r="O12" s="125"/>
      <c r="P12" s="125"/>
      <c r="Q12" s="125"/>
      <c r="R12" s="125"/>
      <c r="S12" s="125"/>
      <c r="T12" s="125"/>
      <c r="U12" s="125"/>
      <c r="V12" s="125"/>
      <c r="W12" s="125"/>
      <c r="X12" s="125"/>
      <c r="Y12" s="125"/>
      <c r="Z12" s="125"/>
      <c r="AA12" s="125"/>
      <c r="AB12" s="125"/>
      <c r="AC12" s="125"/>
      <c r="AD12" s="125"/>
      <c r="AE12" s="90"/>
      <c r="AK12" s="75" t="s">
        <v>312</v>
      </c>
      <c r="AL12" s="75" t="s">
        <v>221</v>
      </c>
    </row>
    <row r="13" spans="2:38">
      <c r="B13" s="87"/>
      <c r="C13" s="88"/>
      <c r="D13" s="89"/>
      <c r="E13" s="89"/>
      <c r="F13" s="89"/>
      <c r="G13" s="89"/>
      <c r="H13" s="89"/>
      <c r="I13" s="237" t="s">
        <v>285</v>
      </c>
      <c r="J13" s="238"/>
      <c r="K13" s="238"/>
      <c r="L13" s="239"/>
      <c r="M13" s="239"/>
      <c r="N13" s="239"/>
      <c r="O13" s="239"/>
      <c r="P13" s="239"/>
      <c r="Q13" s="240" t="s">
        <v>286</v>
      </c>
      <c r="R13" s="237" t="s">
        <v>287</v>
      </c>
      <c r="S13" s="239"/>
      <c r="T13" s="239"/>
      <c r="U13" s="239"/>
      <c r="V13" s="242" t="s">
        <v>288</v>
      </c>
      <c r="W13" s="243"/>
      <c r="X13" s="246" t="s">
        <v>289</v>
      </c>
      <c r="Y13" s="231" t="s">
        <v>290</v>
      </c>
      <c r="Z13" s="232"/>
      <c r="AA13" s="235" t="s">
        <v>291</v>
      </c>
      <c r="AB13" s="231" t="s">
        <v>292</v>
      </c>
      <c r="AC13" s="232"/>
      <c r="AD13" s="233" t="s">
        <v>293</v>
      </c>
      <c r="AE13" s="90"/>
      <c r="AK13" s="75" t="s">
        <v>313</v>
      </c>
      <c r="AL13" s="75" t="s">
        <v>295</v>
      </c>
    </row>
    <row r="14" spans="2:38">
      <c r="B14" s="87"/>
      <c r="C14" s="126" t="s">
        <v>3</v>
      </c>
      <c r="D14" s="92" t="str">
        <f ca="1">Q1&amp;"(n="&amp;D28&amp;")"</f>
        <v>R2(n=85)</v>
      </c>
      <c r="E14" s="92" t="str">
        <f ca="1">R1&amp;"(n="&amp;E28&amp;")"</f>
        <v>R3(n=83)</v>
      </c>
      <c r="F14" s="92" t="str">
        <f ca="1">S1&amp;"(n="&amp;F28&amp;")"</f>
        <v>R4(n=82)</v>
      </c>
      <c r="G14" s="92" t="str">
        <f ca="1">T1&amp;"(n="&amp;G28&amp;")"</f>
        <v>R5(n=82)</v>
      </c>
      <c r="H14" s="92" t="str">
        <f ca="1">U1&amp;"(n="&amp;H28&amp;")"</f>
        <v>R6(n=82)</v>
      </c>
      <c r="I14" s="93" t="s">
        <v>296</v>
      </c>
      <c r="J14" s="94">
        <v>-0.03</v>
      </c>
      <c r="K14" s="94">
        <v>0.03</v>
      </c>
      <c r="L14" s="175" t="str">
        <f ca="1">Q1</f>
        <v>R2</v>
      </c>
      <c r="M14" s="175" t="str">
        <f ca="1">R1</f>
        <v>R3</v>
      </c>
      <c r="N14" s="175" t="str">
        <f ca="1">S1</f>
        <v>R4</v>
      </c>
      <c r="O14" s="175" t="str">
        <f ca="1">T1</f>
        <v>R5</v>
      </c>
      <c r="P14" s="175" t="str">
        <f ca="1">U1</f>
        <v>R6</v>
      </c>
      <c r="Q14" s="241"/>
      <c r="R14" s="96" t="s">
        <v>297</v>
      </c>
      <c r="S14" s="95" t="s">
        <v>298</v>
      </c>
      <c r="T14" s="95" t="s">
        <v>299</v>
      </c>
      <c r="U14" s="95" t="s">
        <v>300</v>
      </c>
      <c r="V14" s="244"/>
      <c r="W14" s="248"/>
      <c r="X14" s="247"/>
      <c r="Y14" s="97" t="s">
        <v>301</v>
      </c>
      <c r="Z14" s="98" t="s">
        <v>302</v>
      </c>
      <c r="AA14" s="236"/>
      <c r="AB14" s="99" t="s">
        <v>303</v>
      </c>
      <c r="AC14" s="100" t="s">
        <v>304</v>
      </c>
      <c r="AD14" s="234"/>
      <c r="AE14" s="90"/>
      <c r="AK14" s="75" t="s">
        <v>314</v>
      </c>
      <c r="AL14" s="75" t="s">
        <v>295</v>
      </c>
    </row>
    <row r="15" spans="2:38">
      <c r="B15" s="87"/>
      <c r="C15" s="74" t="s">
        <v>256</v>
      </c>
      <c r="D15" s="101">
        <f>'10-1.2020'!$G$99</f>
        <v>22767</v>
      </c>
      <c r="E15" s="101">
        <f>'10-1.2021'!$G$99</f>
        <v>23497</v>
      </c>
      <c r="F15" s="101">
        <f>'10-1.2022'!$G$99</f>
        <v>23822</v>
      </c>
      <c r="G15" s="101">
        <f>'10-1.2023'!$G$99</f>
        <v>23691</v>
      </c>
      <c r="H15" s="101">
        <f>'10-1.2024'!$G$99</f>
        <v>23958</v>
      </c>
      <c r="I15" s="102">
        <f>AVERAGE(D15:H15)</f>
        <v>23547</v>
      </c>
      <c r="J15" s="103">
        <f>I15*0.97</f>
        <v>22840.59</v>
      </c>
      <c r="K15" s="103">
        <f>I15*1.03</f>
        <v>24253.41</v>
      </c>
      <c r="L15" s="95" t="str">
        <f>IF(AND(D15&gt;I15*0.97,D15&lt;I15*1.03),"○","×")</f>
        <v>×</v>
      </c>
      <c r="M15" s="95" t="str">
        <f>IF(AND(E15&gt;I15*0.97,E15&lt;I15*1.03),"○","×")</f>
        <v>○</v>
      </c>
      <c r="N15" s="95" t="str">
        <f>IF(AND(F15&gt;I15*0.97,F15&lt;I15*1.03),"○","×")</f>
        <v>○</v>
      </c>
      <c r="O15" s="95" t="str">
        <f>IF(AND(G15&gt;I15*0.97,G15&lt;I15*1.03),"○","×")</f>
        <v>○</v>
      </c>
      <c r="P15" s="95" t="str">
        <f>IF(AND(H15&gt;I15*0.97,H15&lt;I15*1.03),"○","×")</f>
        <v>○</v>
      </c>
      <c r="Q15" s="104" t="str">
        <f>IF(COUNTIF(L15:P15,"○")=5,"同程度","―")</f>
        <v>―</v>
      </c>
      <c r="R15" s="96" t="str">
        <f t="shared" ref="R15:U19" si="1">IF(E15-D15&gt;0,"↑",IF(E15-D15&lt;0,"↓","－"))</f>
        <v>↑</v>
      </c>
      <c r="S15" s="95" t="str">
        <f t="shared" si="1"/>
        <v>↑</v>
      </c>
      <c r="T15" s="95" t="str">
        <f t="shared" si="1"/>
        <v>↓</v>
      </c>
      <c r="U15" s="95" t="str">
        <f t="shared" si="1"/>
        <v>↑</v>
      </c>
      <c r="V15" s="95" t="str">
        <f>R15&amp;S15&amp;T15&amp;U15</f>
        <v>↑↑↓↑</v>
      </c>
      <c r="W15" s="105" t="str" cm="1">
        <f t="array" ref="W15">INDEX($AL$2:$AL$82,MATCH(V15,$AK$2:$AK$82,0),0)</f>
        <v>年度により増減</v>
      </c>
      <c r="X15" s="106" t="str">
        <f>IF(F15-D15&gt;0,"↑",IF(F15-D15&lt;0,"↓","－"))</f>
        <v>↑</v>
      </c>
      <c r="Y15" s="107" t="str">
        <f>IF(V15="↓↑↓↓",IF(X15="↓","減少傾向","×"),"判定外")</f>
        <v>判定外</v>
      </c>
      <c r="Z15" s="108" t="str">
        <f>IF(V15="↑↓↑↑",IF(X15="↑","増加傾向","×"),"判定外")</f>
        <v>判定外</v>
      </c>
      <c r="AA15" s="109" t="str">
        <f>IF(G15-E15&gt;0,"↑",IF(G15-E15&lt;0,"↓","－"))</f>
        <v>↑</v>
      </c>
      <c r="AB15" s="107" t="str">
        <f>IF(V15="↓↓↑↓",IF(AA15="↓","減少傾向","×"),"判定外")</f>
        <v>判定外</v>
      </c>
      <c r="AC15" s="108" t="str">
        <f>IF(V15="↑↑↓↑",IF(AA15="↑","増加傾向","×"),"判定外")</f>
        <v>増加傾向</v>
      </c>
      <c r="AD15" s="110"/>
      <c r="AE15" s="90"/>
      <c r="AK15" s="75" t="s">
        <v>315</v>
      </c>
      <c r="AL15" s="75" t="s">
        <v>316</v>
      </c>
    </row>
    <row r="16" spans="2:38">
      <c r="B16" s="87"/>
      <c r="C16" s="74" t="s">
        <v>257</v>
      </c>
      <c r="D16" s="111">
        <f>'10-1.2020'!$H$99</f>
        <v>5736</v>
      </c>
      <c r="E16" s="111">
        <f>'10-1.2021'!$H$99</f>
        <v>6165</v>
      </c>
      <c r="F16" s="111">
        <f>'10-1.2022'!$H$99</f>
        <v>6456</v>
      </c>
      <c r="G16" s="111">
        <f>'10-1.2023'!$H$99</f>
        <v>6480</v>
      </c>
      <c r="H16" s="111">
        <f>'10-1.2024'!$H$99</f>
        <v>6779</v>
      </c>
      <c r="I16" s="102">
        <f>AVERAGE(D16:H16)</f>
        <v>6323.2</v>
      </c>
      <c r="J16" s="103">
        <f>I16*0.97</f>
        <v>6133.5039999999999</v>
      </c>
      <c r="K16" s="103">
        <f>I16*1.03</f>
        <v>6512.8959999999997</v>
      </c>
      <c r="L16" s="95" t="str">
        <f>IF(AND(D16&gt;I16*0.97,D16&lt;I16*1.03),"○","×")</f>
        <v>×</v>
      </c>
      <c r="M16" s="95" t="str">
        <f>IF(AND(E16&gt;I16*0.97,E16&lt;I16*1.03),"○","×")</f>
        <v>○</v>
      </c>
      <c r="N16" s="95" t="str">
        <f>IF(AND(F16&gt;I16*0.97,F16&lt;I16*1.03),"○","×")</f>
        <v>○</v>
      </c>
      <c r="O16" s="95" t="str">
        <f>IF(AND(G16&gt;I16*0.97,G16&lt;I16*1.03),"○","×")</f>
        <v>○</v>
      </c>
      <c r="P16" s="95" t="str">
        <f>IF(AND(H16&gt;I16*0.97,H16&lt;I16*1.03),"○","×")</f>
        <v>×</v>
      </c>
      <c r="Q16" s="104" t="str">
        <f>IF(COUNTIF(L16:P16,"○")=5,"同程度","―")</f>
        <v>―</v>
      </c>
      <c r="R16" s="96" t="str">
        <f t="shared" si="1"/>
        <v>↑</v>
      </c>
      <c r="S16" s="95" t="str">
        <f t="shared" si="1"/>
        <v>↑</v>
      </c>
      <c r="T16" s="95" t="str">
        <f t="shared" si="1"/>
        <v>↑</v>
      </c>
      <c r="U16" s="95" t="str">
        <f t="shared" si="1"/>
        <v>↑</v>
      </c>
      <c r="V16" s="95" t="str">
        <f>R16&amp;S16&amp;T16&amp;U16</f>
        <v>↑↑↑↑</v>
      </c>
      <c r="W16" s="105" t="str" cm="1">
        <f t="array" ref="W16">INDEX($AL$2:$AL$82,MATCH(V16,$AK$2:$AK$82,0),0)</f>
        <v>増加傾向⤴</v>
      </c>
      <c r="X16" s="106" t="str">
        <f>IF(F16-D16&gt;0,"↑",IF(F16-D16&lt;0,"↓","－"))</f>
        <v>↑</v>
      </c>
      <c r="Y16" s="107" t="str">
        <f>IF(V16="↓↑↓↓",IF(X16="↓","減少傾向","×"),"判定外")</f>
        <v>判定外</v>
      </c>
      <c r="Z16" s="108" t="str">
        <f>IF(V16="↑↓↑↑",IF(X16="↑","増加傾向","×"),"判定外")</f>
        <v>判定外</v>
      </c>
      <c r="AA16" s="109" t="str">
        <f>IF(G16-E16&gt;0,"↑",IF(G16-E16&lt;0,"↓","－"))</f>
        <v>↑</v>
      </c>
      <c r="AB16" s="107" t="str">
        <f>IF(V16="↓↓↑↓",IF(AA16="↓","減少傾向","×"),"判定外")</f>
        <v>判定外</v>
      </c>
      <c r="AC16" s="108" t="str">
        <f>IF(V16="↑↑↓↑",IF(AA16="↑","増加傾向","×"),"判定外")</f>
        <v>判定外</v>
      </c>
      <c r="AD16" s="110"/>
      <c r="AE16" s="90"/>
      <c r="AK16" s="75" t="s">
        <v>317</v>
      </c>
      <c r="AL16" s="75" t="s">
        <v>316</v>
      </c>
    </row>
    <row r="17" spans="2:38">
      <c r="B17" s="87"/>
      <c r="C17" s="74" t="s">
        <v>404</v>
      </c>
      <c r="D17" s="111">
        <f>SUM(D15:D16)</f>
        <v>28503</v>
      </c>
      <c r="E17" s="111">
        <f>SUM(E15:E16)</f>
        <v>29662</v>
      </c>
      <c r="F17" s="111">
        <f>SUM(F15:F16)</f>
        <v>30278</v>
      </c>
      <c r="G17" s="111">
        <f>SUM(G15:G16)</f>
        <v>30171</v>
      </c>
      <c r="H17" s="111">
        <f>SUM(H15:H16)</f>
        <v>30737</v>
      </c>
      <c r="I17" s="102">
        <f>AVERAGE(D17:H17)</f>
        <v>29870.2</v>
      </c>
      <c r="J17" s="103">
        <f>I17*0.97</f>
        <v>28974.094000000001</v>
      </c>
      <c r="K17" s="103">
        <f>I17*1.03</f>
        <v>30766.306</v>
      </c>
      <c r="L17" s="95" t="str">
        <f>IF(AND(D17&gt;I17*0.97,D17&lt;I17*1.03),"○","×")</f>
        <v>×</v>
      </c>
      <c r="M17" s="95" t="str">
        <f>IF(AND(E17&gt;I17*0.97,E17&lt;I17*1.03),"○","×")</f>
        <v>○</v>
      </c>
      <c r="N17" s="95" t="str">
        <f>IF(AND(F17&gt;I17*0.97,F17&lt;I17*1.03),"○","×")</f>
        <v>○</v>
      </c>
      <c r="O17" s="95" t="str">
        <f>IF(AND(G17&gt;I17*0.97,G17&lt;I17*1.03),"○","×")</f>
        <v>○</v>
      </c>
      <c r="P17" s="95" t="str">
        <f>IF(AND(H17&gt;I17*0.97,H17&lt;I17*1.03),"○","×")</f>
        <v>○</v>
      </c>
      <c r="Q17" s="104" t="str">
        <f>IF(COUNTIF(L17:P17,"○")=5,"同程度","―")</f>
        <v>―</v>
      </c>
      <c r="R17" s="96" t="str">
        <f t="shared" si="1"/>
        <v>↑</v>
      </c>
      <c r="S17" s="95" t="str">
        <f t="shared" si="1"/>
        <v>↑</v>
      </c>
      <c r="T17" s="95" t="str">
        <f t="shared" si="1"/>
        <v>↓</v>
      </c>
      <c r="U17" s="95" t="str">
        <f t="shared" si="1"/>
        <v>↑</v>
      </c>
      <c r="V17" s="95" t="str">
        <f>R17&amp;S17&amp;T17&amp;U17</f>
        <v>↑↑↓↑</v>
      </c>
      <c r="W17" s="105" t="str" cm="1">
        <f t="array" ref="W17">INDEX($AL$2:$AL$82,MATCH(V17,$AK$2:$AK$82,0),0)</f>
        <v>年度により増減</v>
      </c>
      <c r="X17" s="106" t="str">
        <f>IF(F17-D17&gt;0,"↑",IF(F17-D17&lt;0,"↓","－"))</f>
        <v>↑</v>
      </c>
      <c r="Y17" s="107" t="str">
        <f>IF(V17="↓↑↓↓",IF(X17="↓","減少傾向","×"),"判定外")</f>
        <v>判定外</v>
      </c>
      <c r="Z17" s="108" t="str">
        <f>IF(V17="↑↓↑↑",IF(X17="↑","増加傾向","×"),"判定外")</f>
        <v>判定外</v>
      </c>
      <c r="AA17" s="109" t="str">
        <f>IF(G17-E17&gt;0,"↑",IF(G17-E17&lt;0,"↓","－"))</f>
        <v>↑</v>
      </c>
      <c r="AB17" s="107" t="str">
        <f>IF(V17="↓↓↑↓",IF(AA17="↓","減少傾向","×"),"判定外")</f>
        <v>判定外</v>
      </c>
      <c r="AC17" s="108" t="str">
        <f>IF(V17="↑↑↓↑",IF(AA17="↑","増加傾向","×"),"判定外")</f>
        <v>増加傾向</v>
      </c>
      <c r="AD17" s="112" t="s">
        <v>213</v>
      </c>
      <c r="AE17" s="90"/>
      <c r="AK17" s="75" t="s">
        <v>318</v>
      </c>
      <c r="AL17" s="75" t="s">
        <v>295</v>
      </c>
    </row>
    <row r="18" spans="2:38">
      <c r="B18" s="87"/>
      <c r="C18" s="74" t="s">
        <v>255</v>
      </c>
      <c r="D18" s="127">
        <f>'10-1.2020'!F99</f>
        <v>41481</v>
      </c>
      <c r="E18" s="127">
        <f>'10-1.2021'!F99</f>
        <v>41812</v>
      </c>
      <c r="F18" s="127">
        <f>'10-1.2022'!F99</f>
        <v>42396</v>
      </c>
      <c r="G18" s="127">
        <f>'10-1.2023'!F99</f>
        <v>42283</v>
      </c>
      <c r="H18" s="127">
        <f>'10-1.2024'!F99</f>
        <v>42903</v>
      </c>
      <c r="I18" s="102">
        <f>AVERAGE(D18:H18)</f>
        <v>42175</v>
      </c>
      <c r="J18" s="103">
        <f>I18*0.97</f>
        <v>40909.75</v>
      </c>
      <c r="K18" s="103">
        <f>I18*1.03</f>
        <v>43440.25</v>
      </c>
      <c r="L18" s="95" t="str">
        <f>IF(AND(D18&gt;I18*0.97,D18&lt;I18*1.03),"○","×")</f>
        <v>○</v>
      </c>
      <c r="M18" s="95" t="str">
        <f>IF(AND(E18&gt;I18*0.97,E18&lt;I18*1.03),"○","×")</f>
        <v>○</v>
      </c>
      <c r="N18" s="95" t="str">
        <f>IF(AND(F18&gt;I18*0.97,F18&lt;I18*1.03),"○","×")</f>
        <v>○</v>
      </c>
      <c r="O18" s="95" t="str">
        <f>IF(AND(G18&gt;I18*0.97,G18&lt;I18*1.03),"○","×")</f>
        <v>○</v>
      </c>
      <c r="P18" s="95" t="str">
        <f>IF(AND(H18&gt;I18*0.97,H18&lt;I18*1.03),"○","×")</f>
        <v>○</v>
      </c>
      <c r="Q18" s="104" t="str">
        <f>IF(COUNTIF(L18:P18,"○")=5,"同程度","―")</f>
        <v>同程度</v>
      </c>
      <c r="R18" s="96" t="str">
        <f t="shared" si="1"/>
        <v>↑</v>
      </c>
      <c r="S18" s="95" t="str">
        <f t="shared" si="1"/>
        <v>↑</v>
      </c>
      <c r="T18" s="95" t="str">
        <f t="shared" si="1"/>
        <v>↓</v>
      </c>
      <c r="U18" s="95" t="str">
        <f t="shared" si="1"/>
        <v>↑</v>
      </c>
      <c r="V18" s="95" t="str">
        <f>R18&amp;S18&amp;T18&amp;U18</f>
        <v>↑↑↓↑</v>
      </c>
      <c r="W18" s="105" t="str" cm="1">
        <f t="array" ref="W18">INDEX($AL$2:$AL$82,MATCH(V18,$AK$2:$AK$82,0),0)</f>
        <v>年度により増減</v>
      </c>
      <c r="X18" s="106" t="str">
        <f>IF(F18-D18&gt;0,"↑",IF(F18-D18&lt;0,"↓","－"))</f>
        <v>↑</v>
      </c>
      <c r="Y18" s="107" t="str">
        <f>IF(V18="↓↑↓↓",IF(X18="↓","減少傾向","×"),"判定外")</f>
        <v>判定外</v>
      </c>
      <c r="Z18" s="108" t="str">
        <f>IF(V18="↑↓↑↑",IF(X18="↑","増加傾向","×"),"判定外")</f>
        <v>判定外</v>
      </c>
      <c r="AA18" s="109" t="str">
        <f>IF(G18-E18&gt;0,"↑",IF(G18-E18&lt;0,"↓","－"))</f>
        <v>↑</v>
      </c>
      <c r="AB18" s="107" t="str">
        <f>IF(V18="↓↓↑↓",IF(AA18="↓","減少傾向","×"),"判定外")</f>
        <v>判定外</v>
      </c>
      <c r="AC18" s="108" t="str">
        <f>IF(V18="↑↑↓↑",IF(AA18="↑","増加傾向","×"),"判定外")</f>
        <v>増加傾向</v>
      </c>
      <c r="AD18" s="110"/>
      <c r="AE18" s="90"/>
      <c r="AK18" s="75" t="s">
        <v>319</v>
      </c>
      <c r="AL18" s="75" t="s">
        <v>316</v>
      </c>
    </row>
    <row r="19" spans="2:38" ht="14.25" thickBot="1">
      <c r="B19" s="87"/>
      <c r="C19" s="74" t="s">
        <v>258</v>
      </c>
      <c r="D19" s="113">
        <f>ROUND(D17/D18,3)</f>
        <v>0.68700000000000006</v>
      </c>
      <c r="E19" s="113">
        <f>ROUND(E17/E18,3)</f>
        <v>0.70899999999999996</v>
      </c>
      <c r="F19" s="113">
        <f>ROUND(F17/F18,3)</f>
        <v>0.71399999999999997</v>
      </c>
      <c r="G19" s="113">
        <f>ROUND(G17/G18,3)</f>
        <v>0.71399999999999997</v>
      </c>
      <c r="H19" s="113">
        <f>ROUND(H17/H18,3)</f>
        <v>0.71599999999999997</v>
      </c>
      <c r="I19" s="114">
        <f>AVERAGE(D19:H19)</f>
        <v>0.70799999999999996</v>
      </c>
      <c r="J19" s="115">
        <f>I19-0.03</f>
        <v>0.67799999999999994</v>
      </c>
      <c r="K19" s="115">
        <f>I19+0.03</f>
        <v>0.73799999999999999</v>
      </c>
      <c r="L19" s="81" t="str">
        <f>IF(AND(D19&gt;I19-0.03,D19&lt;I19+0.03),"○","×")</f>
        <v>○</v>
      </c>
      <c r="M19" s="81" t="str">
        <f>IF(AND(E19&gt;I19-0.03,E19&lt;I19+0.03),"○","×")</f>
        <v>○</v>
      </c>
      <c r="N19" s="81" t="str">
        <f>IF(AND(F19&gt;I19-0.03,F19&lt;I19+0.03),"○","×")</f>
        <v>○</v>
      </c>
      <c r="O19" s="81" t="str">
        <f>IF(AND(G19&gt;I19-0.03,G19&lt;I19+0.03),"○","×")</f>
        <v>○</v>
      </c>
      <c r="P19" s="81" t="str">
        <f>IF(AND(H19&gt;I19-0.03,H19&lt;I19+0.03),"○","×")</f>
        <v>○</v>
      </c>
      <c r="Q19" s="116" t="str">
        <f>IF(COUNTIF(L19:P19,"○")=5,"同程度","―")</f>
        <v>同程度</v>
      </c>
      <c r="R19" s="117" t="str">
        <f t="shared" si="1"/>
        <v>↑</v>
      </c>
      <c r="S19" s="81" t="str">
        <f t="shared" si="1"/>
        <v>↑</v>
      </c>
      <c r="T19" s="81" t="str">
        <f t="shared" si="1"/>
        <v>－</v>
      </c>
      <c r="U19" s="81" t="str">
        <f t="shared" si="1"/>
        <v>↑</v>
      </c>
      <c r="V19" s="81" t="str">
        <f>R19&amp;S19&amp;T19&amp;U19</f>
        <v>↑↑－↑</v>
      </c>
      <c r="W19" s="118" t="str" cm="1">
        <f t="array" ref="W19">INDEX($AL$2:$AL$82,MATCH(V19,$AK$2:$AK$82,0),0)</f>
        <v>増加傾向⤴</v>
      </c>
      <c r="X19" s="119" t="str">
        <f>IF(F19-D19&gt;0,"↑",IF(F19-D19&lt;0,"↓","－"))</f>
        <v>↑</v>
      </c>
      <c r="Y19" s="120" t="str">
        <f>IF(V19="↓↑↓↓",IF(X19="↓","減少傾向","×"),"判定外")</f>
        <v>判定外</v>
      </c>
      <c r="Z19" s="121" t="str">
        <f>IF(V19="↑↓↑↑",IF(X19="↑","増加傾向","×"),"判定外")</f>
        <v>判定外</v>
      </c>
      <c r="AA19" s="122" t="str">
        <f>IF(G19-E19&gt;0,"↑",IF(G19-E19&lt;0,"↓","－"))</f>
        <v>↑</v>
      </c>
      <c r="AB19" s="120" t="str">
        <f>IF(V19="↓↓↑↓",IF(AA19="↓","減少傾向","×"),"判定外")</f>
        <v>判定外</v>
      </c>
      <c r="AC19" s="121" t="str">
        <f>IF(V19="↑↑↓↑",IF(AA19="↑","増加傾向","×"),"判定外")</f>
        <v>判定外</v>
      </c>
      <c r="AD19" s="123" t="s">
        <v>276</v>
      </c>
      <c r="AE19" s="90"/>
      <c r="AK19" s="75" t="s">
        <v>320</v>
      </c>
      <c r="AL19" s="75" t="s">
        <v>316</v>
      </c>
    </row>
    <row r="20" spans="2:38" ht="14.25" thickBot="1">
      <c r="B20" s="87"/>
      <c r="C20" s="88"/>
      <c r="D20" s="124"/>
      <c r="E20" s="124"/>
      <c r="F20" s="124"/>
      <c r="G20" s="124"/>
      <c r="H20" s="124"/>
      <c r="I20" s="125"/>
      <c r="J20" s="125"/>
      <c r="K20" s="125"/>
      <c r="L20" s="125"/>
      <c r="M20" s="125"/>
      <c r="N20" s="125"/>
      <c r="O20" s="125"/>
      <c r="P20" s="125"/>
      <c r="Q20" s="125"/>
      <c r="R20" s="125"/>
      <c r="S20" s="125"/>
      <c r="T20" s="125"/>
      <c r="U20" s="125"/>
      <c r="V20" s="125"/>
      <c r="W20" s="125"/>
      <c r="X20" s="125"/>
      <c r="Y20" s="125"/>
      <c r="Z20" s="125"/>
      <c r="AA20" s="125"/>
      <c r="AB20" s="125"/>
      <c r="AC20" s="125"/>
      <c r="AD20" s="125"/>
      <c r="AE20" s="90"/>
      <c r="AK20" s="75" t="s">
        <v>321</v>
      </c>
      <c r="AL20" s="75" t="s">
        <v>278</v>
      </c>
    </row>
    <row r="21" spans="2:38">
      <c r="B21" s="87"/>
      <c r="C21" s="88"/>
      <c r="D21" s="89"/>
      <c r="E21" s="89"/>
      <c r="F21" s="89"/>
      <c r="G21" s="89"/>
      <c r="H21" s="89"/>
      <c r="I21" s="237" t="s">
        <v>285</v>
      </c>
      <c r="J21" s="238"/>
      <c r="K21" s="238"/>
      <c r="L21" s="239"/>
      <c r="M21" s="239"/>
      <c r="N21" s="239"/>
      <c r="O21" s="239"/>
      <c r="P21" s="239"/>
      <c r="Q21" s="240" t="s">
        <v>286</v>
      </c>
      <c r="R21" s="237" t="s">
        <v>287</v>
      </c>
      <c r="S21" s="239"/>
      <c r="T21" s="239"/>
      <c r="U21" s="239"/>
      <c r="V21" s="242" t="s">
        <v>288</v>
      </c>
      <c r="W21" s="243"/>
      <c r="X21" s="246" t="s">
        <v>289</v>
      </c>
      <c r="Y21" s="231" t="s">
        <v>290</v>
      </c>
      <c r="Z21" s="232"/>
      <c r="AA21" s="235" t="s">
        <v>291</v>
      </c>
      <c r="AB21" s="231" t="s">
        <v>292</v>
      </c>
      <c r="AC21" s="232"/>
      <c r="AD21" s="233" t="s">
        <v>293</v>
      </c>
      <c r="AE21" s="90"/>
      <c r="AK21" s="75" t="s">
        <v>322</v>
      </c>
      <c r="AL21" s="75" t="s">
        <v>282</v>
      </c>
    </row>
    <row r="22" spans="2:38">
      <c r="B22" s="87"/>
      <c r="C22" s="128" t="s">
        <v>218</v>
      </c>
      <c r="D22" s="92" t="str">
        <f ca="1">Q1&amp;"(n="&amp;D28&amp;")"</f>
        <v>R2(n=85)</v>
      </c>
      <c r="E22" s="92" t="str">
        <f ca="1">R1&amp;"(n="&amp;E28&amp;")"</f>
        <v>R3(n=83)</v>
      </c>
      <c r="F22" s="92" t="str">
        <f ca="1">S1&amp;"(n="&amp;F28&amp;")"</f>
        <v>R4(n=82)</v>
      </c>
      <c r="G22" s="92" t="str">
        <f ca="1">T1&amp;"(n="&amp;G28&amp;")"</f>
        <v>R5(n=82)</v>
      </c>
      <c r="H22" s="92" t="str">
        <f ca="1">U1&amp;"(n="&amp;H28&amp;")"</f>
        <v>R6(n=82)</v>
      </c>
      <c r="I22" s="93" t="s">
        <v>296</v>
      </c>
      <c r="J22" s="94">
        <v>-0.03</v>
      </c>
      <c r="K22" s="94">
        <v>0.03</v>
      </c>
      <c r="L22" s="175" t="str">
        <f ca="1">Q1</f>
        <v>R2</v>
      </c>
      <c r="M22" s="175" t="str">
        <f ca="1">R1</f>
        <v>R3</v>
      </c>
      <c r="N22" s="175" t="str">
        <f ca="1">S1</f>
        <v>R4</v>
      </c>
      <c r="O22" s="175" t="str">
        <f ca="1">T1</f>
        <v>R5</v>
      </c>
      <c r="P22" s="175" t="str">
        <f ca="1">U1</f>
        <v>R6</v>
      </c>
      <c r="Q22" s="241"/>
      <c r="R22" s="96" t="s">
        <v>297</v>
      </c>
      <c r="S22" s="95" t="s">
        <v>298</v>
      </c>
      <c r="T22" s="95" t="s">
        <v>299</v>
      </c>
      <c r="U22" s="95" t="s">
        <v>300</v>
      </c>
      <c r="V22" s="244"/>
      <c r="W22" s="248"/>
      <c r="X22" s="247"/>
      <c r="Y22" s="97" t="s">
        <v>301</v>
      </c>
      <c r="Z22" s="98" t="s">
        <v>302</v>
      </c>
      <c r="AA22" s="236"/>
      <c r="AB22" s="99" t="s">
        <v>303</v>
      </c>
      <c r="AC22" s="100" t="s">
        <v>304</v>
      </c>
      <c r="AD22" s="234"/>
      <c r="AE22" s="90"/>
      <c r="AK22" s="75" t="s">
        <v>323</v>
      </c>
      <c r="AL22" s="75" t="s">
        <v>278</v>
      </c>
    </row>
    <row r="23" spans="2:38">
      <c r="B23" s="87"/>
      <c r="C23" s="74" t="s">
        <v>256</v>
      </c>
      <c r="D23" s="129">
        <f>ROUND(D15/D28,1)</f>
        <v>267.8</v>
      </c>
      <c r="E23" s="129">
        <f>ROUND(E15/E28,1)</f>
        <v>283.10000000000002</v>
      </c>
      <c r="F23" s="129">
        <f>ROUND(F15/F28,1)</f>
        <v>290.5</v>
      </c>
      <c r="G23" s="129">
        <f>ROUND(G15/G28,1)</f>
        <v>288.89999999999998</v>
      </c>
      <c r="H23" s="129">
        <f>ROUND(H15/H28,1)</f>
        <v>292.2</v>
      </c>
      <c r="I23" s="102">
        <f>AVERAGE(D23:H23)</f>
        <v>284.50000000000006</v>
      </c>
      <c r="J23" s="103">
        <f>I23*0.97</f>
        <v>275.96500000000003</v>
      </c>
      <c r="K23" s="103">
        <f>I23*1.03</f>
        <v>293.03500000000008</v>
      </c>
      <c r="L23" s="95" t="str">
        <f>IF(AND(D23&gt;I23*0.97,D23&lt;I23*1.03),"○","×")</f>
        <v>×</v>
      </c>
      <c r="M23" s="95" t="str">
        <f>IF(AND(E23&gt;I23*0.97,E23&lt;I23*1.03),"○","×")</f>
        <v>○</v>
      </c>
      <c r="N23" s="95" t="str">
        <f>IF(AND(F23&gt;I23*0.97,F23&lt;I23*1.03),"○","×")</f>
        <v>○</v>
      </c>
      <c r="O23" s="95" t="str">
        <f>IF(AND(G23&gt;I23*0.97,G23&lt;I23*1.03),"○","×")</f>
        <v>○</v>
      </c>
      <c r="P23" s="95" t="str">
        <f>IF(AND(H23&gt;I23*0.97,H23&lt;I23*1.03),"○","×")</f>
        <v>○</v>
      </c>
      <c r="Q23" s="104" t="str">
        <f>IF(COUNTIF(L23:P23,"○")=5,"同程度","―")</f>
        <v>―</v>
      </c>
      <c r="R23" s="96" t="str">
        <f t="shared" ref="R23:U27" si="2">IF(E23-D23&gt;0,"↑",IF(E23-D23&lt;0,"↓","－"))</f>
        <v>↑</v>
      </c>
      <c r="S23" s="95" t="str">
        <f t="shared" si="2"/>
        <v>↑</v>
      </c>
      <c r="T23" s="95" t="str">
        <f t="shared" si="2"/>
        <v>↓</v>
      </c>
      <c r="U23" s="95" t="str">
        <f t="shared" si="2"/>
        <v>↑</v>
      </c>
      <c r="V23" s="95" t="str">
        <f>R23&amp;S23&amp;T23&amp;U23</f>
        <v>↑↑↓↑</v>
      </c>
      <c r="W23" s="105" t="str" cm="1">
        <f t="array" ref="W23">INDEX($AL$2:$AL$82,MATCH(V23,$AK$2:$AK$82,0),0)</f>
        <v>年度により増減</v>
      </c>
      <c r="X23" s="106" t="str">
        <f>IF(F23-D23&gt;0,"↑",IF(F23-D23&lt;0,"↓","－"))</f>
        <v>↑</v>
      </c>
      <c r="Y23" s="107" t="str">
        <f>IF(V23="↓↑↓↓",IF(X23="↓","減少傾向","×"),"判定外")</f>
        <v>判定外</v>
      </c>
      <c r="Z23" s="108" t="str">
        <f>IF(V23="↑↓↑↑",IF(X23="↑","増加傾向","×"),"判定外")</f>
        <v>判定外</v>
      </c>
      <c r="AA23" s="109" t="str">
        <f>IF(G23-E23&gt;0,"↑",IF(G23-E23&lt;0,"↓","－"))</f>
        <v>↑</v>
      </c>
      <c r="AB23" s="107" t="str">
        <f>IF(V23="↓↓↑↓",IF(AA23="↓","減少傾向","×"),"判定外")</f>
        <v>判定外</v>
      </c>
      <c r="AC23" s="108" t="str">
        <f>IF(V23="↑↑↓↑",IF(AA23="↑","増加傾向","×"),"判定外")</f>
        <v>増加傾向</v>
      </c>
      <c r="AD23" s="110"/>
      <c r="AE23" s="90"/>
      <c r="AK23" s="75" t="s">
        <v>324</v>
      </c>
      <c r="AL23" s="75" t="s">
        <v>295</v>
      </c>
    </row>
    <row r="24" spans="2:38">
      <c r="B24" s="87"/>
      <c r="C24" s="74" t="s">
        <v>257</v>
      </c>
      <c r="D24" s="129">
        <f>ROUND(D16/D28,1)</f>
        <v>67.5</v>
      </c>
      <c r="E24" s="129">
        <f>ROUND(E16/E28,1)</f>
        <v>74.3</v>
      </c>
      <c r="F24" s="129">
        <f>ROUND(F16/F28,1)</f>
        <v>78.7</v>
      </c>
      <c r="G24" s="129">
        <f>ROUND(G16/G28,1)</f>
        <v>79</v>
      </c>
      <c r="H24" s="129">
        <f>ROUND(H16/H28,1)</f>
        <v>82.7</v>
      </c>
      <c r="I24" s="102">
        <f>AVERAGE(D24:H24)</f>
        <v>76.44</v>
      </c>
      <c r="J24" s="103">
        <f>I24*0.97</f>
        <v>74.146799999999999</v>
      </c>
      <c r="K24" s="103">
        <f>I24*1.03</f>
        <v>78.733199999999997</v>
      </c>
      <c r="L24" s="95" t="str">
        <f>IF(AND(D24&gt;I24*0.97,D24&lt;I24*1.03),"○","×")</f>
        <v>×</v>
      </c>
      <c r="M24" s="95" t="str">
        <f>IF(AND(E24&gt;I24*0.97,E24&lt;I24*1.03),"○","×")</f>
        <v>○</v>
      </c>
      <c r="N24" s="95" t="str">
        <f>IF(AND(F24&gt;I24*0.97,F24&lt;I24*1.03),"○","×")</f>
        <v>○</v>
      </c>
      <c r="O24" s="95" t="str">
        <f>IF(AND(G24&gt;I24*0.97,G24&lt;I24*1.03),"○","×")</f>
        <v>×</v>
      </c>
      <c r="P24" s="95" t="str">
        <f>IF(AND(H24&gt;I24*0.97,H24&lt;I24*1.03),"○","×")</f>
        <v>×</v>
      </c>
      <c r="Q24" s="104" t="str">
        <f>IF(COUNTIF(L24:P24,"○")=5,"同程度","―")</f>
        <v>―</v>
      </c>
      <c r="R24" s="96" t="str">
        <f t="shared" si="2"/>
        <v>↑</v>
      </c>
      <c r="S24" s="95" t="str">
        <f t="shared" si="2"/>
        <v>↑</v>
      </c>
      <c r="T24" s="95" t="str">
        <f t="shared" si="2"/>
        <v>↑</v>
      </c>
      <c r="U24" s="95" t="str">
        <f t="shared" si="2"/>
        <v>↑</v>
      </c>
      <c r="V24" s="95" t="str">
        <f>R24&amp;S24&amp;T24&amp;U24</f>
        <v>↑↑↑↑</v>
      </c>
      <c r="W24" s="105" t="str" cm="1">
        <f t="array" ref="W24">INDEX($AL$2:$AL$82,MATCH(V24,$AK$2:$AK$82,0),0)</f>
        <v>増加傾向⤴</v>
      </c>
      <c r="X24" s="106" t="str">
        <f>IF(F24-D24&gt;0,"↑",IF(F24-D24&lt;0,"↓","－"))</f>
        <v>↑</v>
      </c>
      <c r="Y24" s="107" t="str">
        <f>IF(V24="↓↑↓↓",IF(X24="↓","減少傾向","×"),"判定外")</f>
        <v>判定外</v>
      </c>
      <c r="Z24" s="108" t="str">
        <f>IF(V24="↑↓↑↑",IF(X24="↑","増加傾向","×"),"判定外")</f>
        <v>判定外</v>
      </c>
      <c r="AA24" s="109" t="str">
        <f>IF(G24-E24&gt;0,"↑",IF(G24-E24&lt;0,"↓","－"))</f>
        <v>↑</v>
      </c>
      <c r="AB24" s="107" t="str">
        <f>IF(V24="↓↓↑↓",IF(AA24="↓","減少傾向","×"),"判定外")</f>
        <v>判定外</v>
      </c>
      <c r="AC24" s="108" t="str">
        <f>IF(V24="↑↑↓↑",IF(AA24="↑","増加傾向","×"),"判定外")</f>
        <v>判定外</v>
      </c>
      <c r="AD24" s="110"/>
      <c r="AE24" s="90"/>
      <c r="AK24" s="75" t="s">
        <v>325</v>
      </c>
      <c r="AL24" s="75" t="s">
        <v>326</v>
      </c>
    </row>
    <row r="25" spans="2:38">
      <c r="B25" s="87"/>
      <c r="C25" s="74" t="s">
        <v>404</v>
      </c>
      <c r="D25" s="129">
        <f>D23+D24</f>
        <v>335.3</v>
      </c>
      <c r="E25" s="129">
        <f>E23+E24</f>
        <v>357.40000000000003</v>
      </c>
      <c r="F25" s="129">
        <f>F23+F24</f>
        <v>369.2</v>
      </c>
      <c r="G25" s="129">
        <f>G23+G24</f>
        <v>367.9</v>
      </c>
      <c r="H25" s="129">
        <f>H23+H24</f>
        <v>374.9</v>
      </c>
      <c r="I25" s="102">
        <f>AVERAGE(D25:H25)</f>
        <v>360.94000000000005</v>
      </c>
      <c r="J25" s="103">
        <f>I25*0.97</f>
        <v>350.11180000000002</v>
      </c>
      <c r="K25" s="103">
        <f>I25*1.03</f>
        <v>371.76820000000009</v>
      </c>
      <c r="L25" s="95" t="str">
        <f>IF(AND(D25&gt;I25*0.97,D25&lt;I25*1.03),"○","×")</f>
        <v>×</v>
      </c>
      <c r="M25" s="95" t="str">
        <f>IF(AND(E25&gt;I25*0.97,E25&lt;I25*1.03),"○","×")</f>
        <v>○</v>
      </c>
      <c r="N25" s="95" t="str">
        <f>IF(AND(F25&gt;I25*0.97,F25&lt;I25*1.03),"○","×")</f>
        <v>○</v>
      </c>
      <c r="O25" s="95" t="str">
        <f>IF(AND(G25&gt;I25*0.97,G25&lt;I25*1.03),"○","×")</f>
        <v>○</v>
      </c>
      <c r="P25" s="95" t="str">
        <f>IF(AND(H25&gt;I25*0.97,H25&lt;I25*1.03),"○","×")</f>
        <v>×</v>
      </c>
      <c r="Q25" s="104" t="str">
        <f>IF(COUNTIF(L25:P25,"○")=5,"同程度","―")</f>
        <v>―</v>
      </c>
      <c r="R25" s="96" t="str">
        <f t="shared" si="2"/>
        <v>↑</v>
      </c>
      <c r="S25" s="95" t="str">
        <f t="shared" si="2"/>
        <v>↑</v>
      </c>
      <c r="T25" s="95" t="str">
        <f t="shared" si="2"/>
        <v>↓</v>
      </c>
      <c r="U25" s="95" t="str">
        <f t="shared" si="2"/>
        <v>↑</v>
      </c>
      <c r="V25" s="95" t="str">
        <f>R25&amp;S25&amp;T25&amp;U25</f>
        <v>↑↑↓↑</v>
      </c>
      <c r="W25" s="105" t="str" cm="1">
        <f t="array" ref="W25">INDEX($AL$2:$AL$82,MATCH(V25,$AK$2:$AK$82,0),0)</f>
        <v>年度により増減</v>
      </c>
      <c r="X25" s="106" t="str">
        <f>IF(F25-D25&gt;0,"↑",IF(F25-D25&lt;0,"↓","－"))</f>
        <v>↑</v>
      </c>
      <c r="Y25" s="107" t="str">
        <f>IF(V25="↓↑↓↓",IF(X25="↓","減少傾向","×"),"判定外")</f>
        <v>判定外</v>
      </c>
      <c r="Z25" s="108" t="str">
        <f>IF(V25="↑↓↑↑",IF(X25="↑","増加傾向","×"),"判定外")</f>
        <v>判定外</v>
      </c>
      <c r="AA25" s="109" t="str">
        <f>IF(G25-E25&gt;0,"↑",IF(G25-E25&lt;0,"↓","－"))</f>
        <v>↑</v>
      </c>
      <c r="AB25" s="107" t="str">
        <f>IF(V25="↓↓↑↓",IF(AA25="↓","減少傾向","×"),"判定外")</f>
        <v>判定外</v>
      </c>
      <c r="AC25" s="108" t="str">
        <f>IF(V25="↑↑↓↑",IF(AA25="↑","増加傾向","×"),"判定外")</f>
        <v>増加傾向</v>
      </c>
      <c r="AD25" s="112" t="s">
        <v>213</v>
      </c>
      <c r="AE25" s="90"/>
      <c r="AK25" s="75" t="s">
        <v>327</v>
      </c>
      <c r="AL25" s="75" t="s">
        <v>295</v>
      </c>
    </row>
    <row r="26" spans="2:38">
      <c r="B26" s="87"/>
      <c r="C26" s="74" t="s">
        <v>255</v>
      </c>
      <c r="D26" s="129">
        <f>ROUND(D18/D28,1)</f>
        <v>488</v>
      </c>
      <c r="E26" s="129">
        <f>ROUND(E18/E28,1)</f>
        <v>503.8</v>
      </c>
      <c r="F26" s="129">
        <f>ROUND(F18/F28,1)</f>
        <v>517</v>
      </c>
      <c r="G26" s="129">
        <f>ROUND(G18/G28,1)</f>
        <v>515.6</v>
      </c>
      <c r="H26" s="129">
        <f>ROUND(H18/H28,1)</f>
        <v>523.20000000000005</v>
      </c>
      <c r="I26" s="102">
        <f>AVERAGE(D26:H26)</f>
        <v>509.5200000000001</v>
      </c>
      <c r="J26" s="103">
        <f>I26*0.97</f>
        <v>494.23440000000011</v>
      </c>
      <c r="K26" s="103">
        <f>I26*1.03</f>
        <v>524.80560000000014</v>
      </c>
      <c r="L26" s="95" t="str">
        <f>IF(AND(D26&gt;I26*0.97,D26&lt;I26*1.03),"○","×")</f>
        <v>×</v>
      </c>
      <c r="M26" s="95" t="str">
        <f>IF(AND(E26&gt;I26*0.97,E26&lt;I26*1.03),"○","×")</f>
        <v>○</v>
      </c>
      <c r="N26" s="95" t="str">
        <f>IF(AND(F26&gt;I26*0.97,F26&lt;I26*1.03),"○","×")</f>
        <v>○</v>
      </c>
      <c r="O26" s="95" t="str">
        <f>IF(AND(G26&gt;I26*0.97,G26&lt;I26*1.03),"○","×")</f>
        <v>○</v>
      </c>
      <c r="P26" s="95" t="str">
        <f>IF(AND(H26&gt;I26*0.97,H26&lt;I26*1.03),"○","×")</f>
        <v>○</v>
      </c>
      <c r="Q26" s="104" t="str">
        <f>IF(COUNTIF(L26:P26,"○")=5,"同程度","―")</f>
        <v>―</v>
      </c>
      <c r="R26" s="96" t="str">
        <f t="shared" si="2"/>
        <v>↑</v>
      </c>
      <c r="S26" s="95" t="str">
        <f t="shared" si="2"/>
        <v>↑</v>
      </c>
      <c r="T26" s="95" t="str">
        <f t="shared" si="2"/>
        <v>↓</v>
      </c>
      <c r="U26" s="95" t="str">
        <f t="shared" si="2"/>
        <v>↑</v>
      </c>
      <c r="V26" s="95" t="str">
        <f>R26&amp;S26&amp;T26&amp;U26</f>
        <v>↑↑↓↑</v>
      </c>
      <c r="W26" s="105" t="str" cm="1">
        <f t="array" ref="W26">INDEX($AL$2:$AL$82,MATCH(V26,$AK$2:$AK$82,0),0)</f>
        <v>年度により増減</v>
      </c>
      <c r="X26" s="106" t="str">
        <f>IF(F26-D26&gt;0,"↑",IF(F26-D26&lt;0,"↓","－"))</f>
        <v>↑</v>
      </c>
      <c r="Y26" s="107" t="str">
        <f>IF(V26="↓↑↓↓",IF(X26="↓","減少傾向","×"),"判定外")</f>
        <v>判定外</v>
      </c>
      <c r="Z26" s="108" t="str">
        <f>IF(V26="↑↓↑↑",IF(X26="↑","増加傾向","×"),"判定外")</f>
        <v>判定外</v>
      </c>
      <c r="AA26" s="109" t="str">
        <f>IF(G26-E26&gt;0,"↑",IF(G26-E26&lt;0,"↓","－"))</f>
        <v>↑</v>
      </c>
      <c r="AB26" s="107" t="str">
        <f>IF(V26="↓↓↑↓",IF(AA26="↓","減少傾向","×"),"判定外")</f>
        <v>判定外</v>
      </c>
      <c r="AC26" s="108" t="str">
        <f>IF(V26="↑↑↓↑",IF(AA26="↑","増加傾向","×"),"判定外")</f>
        <v>増加傾向</v>
      </c>
      <c r="AD26" s="110"/>
      <c r="AE26" s="90"/>
      <c r="AK26" s="75" t="s">
        <v>328</v>
      </c>
      <c r="AL26" s="75" t="s">
        <v>278</v>
      </c>
    </row>
    <row r="27" spans="2:38" ht="14.25" thickBot="1">
      <c r="B27" s="87"/>
      <c r="C27" s="74" t="s">
        <v>258</v>
      </c>
      <c r="D27" s="113">
        <f>ROUND(D25/D26,3)</f>
        <v>0.68700000000000006</v>
      </c>
      <c r="E27" s="113">
        <f>ROUND(E25/E26,3)</f>
        <v>0.70899999999999996</v>
      </c>
      <c r="F27" s="113">
        <f>ROUND(F25/F26,3)</f>
        <v>0.71399999999999997</v>
      </c>
      <c r="G27" s="113">
        <f>ROUND(G25/G26,3)</f>
        <v>0.71399999999999997</v>
      </c>
      <c r="H27" s="113">
        <f>ROUND(H25/H26,3)</f>
        <v>0.71699999999999997</v>
      </c>
      <c r="I27" s="114">
        <f>AVERAGE(D27:H27)</f>
        <v>0.70819999999999994</v>
      </c>
      <c r="J27" s="115">
        <f>I27-0.03</f>
        <v>0.67819999999999991</v>
      </c>
      <c r="K27" s="115">
        <f>I27+0.03</f>
        <v>0.73819999999999997</v>
      </c>
      <c r="L27" s="81" t="str">
        <f>IF(AND(D27&gt;I27-0.03,D27&lt;I27+0.03),"○","×")</f>
        <v>○</v>
      </c>
      <c r="M27" s="81" t="str">
        <f>IF(AND(E27&gt;I27-0.03,E27&lt;I27+0.03),"○","×")</f>
        <v>○</v>
      </c>
      <c r="N27" s="81" t="str">
        <f>IF(AND(F27&gt;I27-0.03,F27&lt;I27+0.03),"○","×")</f>
        <v>○</v>
      </c>
      <c r="O27" s="81" t="str">
        <f>IF(AND(G27&gt;I27-0.03,G27&lt;I27+0.03),"○","×")</f>
        <v>○</v>
      </c>
      <c r="P27" s="81" t="str">
        <f>IF(AND(H27&gt;I27-0.03,H27&lt;I27+0.03),"○","×")</f>
        <v>○</v>
      </c>
      <c r="Q27" s="116" t="str">
        <f>IF(COUNTIF(L27:P27,"○")=5,"同程度","―")</f>
        <v>同程度</v>
      </c>
      <c r="R27" s="117" t="str">
        <f t="shared" si="2"/>
        <v>↑</v>
      </c>
      <c r="S27" s="81" t="str">
        <f t="shared" si="2"/>
        <v>↑</v>
      </c>
      <c r="T27" s="81" t="str">
        <f t="shared" si="2"/>
        <v>－</v>
      </c>
      <c r="U27" s="81" t="str">
        <f t="shared" si="2"/>
        <v>↑</v>
      </c>
      <c r="V27" s="81" t="str">
        <f>R27&amp;S27&amp;T27&amp;U27</f>
        <v>↑↑－↑</v>
      </c>
      <c r="W27" s="118" t="str" cm="1">
        <f t="array" ref="W27">INDEX($AL$2:$AL$82,MATCH(V27,$AK$2:$AK$82,0),0)</f>
        <v>増加傾向⤴</v>
      </c>
      <c r="X27" s="119" t="str">
        <f>IF(F27-D27&gt;0,"↑",IF(F27-D27&lt;0,"↓","－"))</f>
        <v>↑</v>
      </c>
      <c r="Y27" s="120" t="str">
        <f>IF(V27="↓↑↓↓",IF(X27="↓","減少傾向","×"),"判定外")</f>
        <v>判定外</v>
      </c>
      <c r="Z27" s="121" t="str">
        <f>IF(V27="↑↓↑↑",IF(X27="↑","増加傾向","×"),"判定外")</f>
        <v>判定外</v>
      </c>
      <c r="AA27" s="122" t="str">
        <f>IF(G27-E27&gt;0,"↑",IF(G27-E27&lt;0,"↓","－"))</f>
        <v>↑</v>
      </c>
      <c r="AB27" s="120" t="str">
        <f>IF(V27="↓↓↑↓",IF(AA27="↓","減少傾向","×"),"判定外")</f>
        <v>判定外</v>
      </c>
      <c r="AC27" s="121" t="str">
        <f>IF(V27="↑↑↓↑",IF(AA27="↑","増加傾向","×"),"判定外")</f>
        <v>判定外</v>
      </c>
      <c r="AD27" s="123" t="s">
        <v>276</v>
      </c>
      <c r="AE27" s="90"/>
      <c r="AK27" s="75" t="s">
        <v>329</v>
      </c>
      <c r="AL27" s="75" t="s">
        <v>295</v>
      </c>
    </row>
    <row r="28" spans="2:38">
      <c r="B28" s="87"/>
      <c r="C28" s="130" t="s">
        <v>251</v>
      </c>
      <c r="D28" s="131">
        <f>COUNT('10-1.2020'!D12:D97)</f>
        <v>85</v>
      </c>
      <c r="E28" s="131">
        <f>COUNT('10-1.2021'!D12:D97)</f>
        <v>83</v>
      </c>
      <c r="F28" s="131">
        <f>COUNT('10-1.2022'!D12:D97)</f>
        <v>82</v>
      </c>
      <c r="G28" s="131">
        <f>COUNT('10-1.2023'!D12:D97)</f>
        <v>82</v>
      </c>
      <c r="H28" s="131">
        <f>COUNT('10-1.2024'!D12:D97)</f>
        <v>82</v>
      </c>
      <c r="I28" s="125"/>
      <c r="J28" s="125"/>
      <c r="K28" s="125"/>
      <c r="L28" s="125"/>
      <c r="M28" s="125"/>
      <c r="N28" s="125"/>
      <c r="O28" s="125"/>
      <c r="P28" s="125"/>
      <c r="Q28" s="125"/>
      <c r="R28" s="125"/>
      <c r="S28" s="125"/>
      <c r="T28" s="125"/>
      <c r="U28" s="125"/>
      <c r="V28" s="125"/>
      <c r="W28" s="125"/>
      <c r="X28" s="125"/>
      <c r="Y28" s="125"/>
      <c r="Z28" s="125"/>
      <c r="AA28" s="125"/>
      <c r="AB28" s="125"/>
      <c r="AC28" s="125"/>
      <c r="AD28" s="125"/>
      <c r="AE28" s="90"/>
      <c r="AK28" s="75" t="s">
        <v>330</v>
      </c>
      <c r="AL28" s="75" t="s">
        <v>276</v>
      </c>
    </row>
    <row r="29" spans="2:38" ht="14.25" thickBot="1">
      <c r="B29" s="87"/>
      <c r="C29" s="88"/>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90"/>
      <c r="AK29" s="75" t="s">
        <v>331</v>
      </c>
      <c r="AL29" s="75" t="s">
        <v>278</v>
      </c>
    </row>
    <row r="30" spans="2:38">
      <c r="B30" s="87"/>
      <c r="C30" s="88"/>
      <c r="D30" s="124"/>
      <c r="E30" s="124"/>
      <c r="F30" s="124"/>
      <c r="G30" s="124"/>
      <c r="H30" s="124"/>
      <c r="I30" s="237" t="s">
        <v>285</v>
      </c>
      <c r="J30" s="238"/>
      <c r="K30" s="238"/>
      <c r="L30" s="239"/>
      <c r="M30" s="239"/>
      <c r="N30" s="239"/>
      <c r="O30" s="239"/>
      <c r="P30" s="239"/>
      <c r="Q30" s="240" t="s">
        <v>286</v>
      </c>
      <c r="R30" s="237" t="s">
        <v>287</v>
      </c>
      <c r="S30" s="239"/>
      <c r="T30" s="239"/>
      <c r="U30" s="239"/>
      <c r="V30" s="242" t="s">
        <v>288</v>
      </c>
      <c r="W30" s="243"/>
      <c r="X30" s="246" t="s">
        <v>289</v>
      </c>
      <c r="Y30" s="231" t="s">
        <v>290</v>
      </c>
      <c r="Z30" s="232"/>
      <c r="AA30" s="235" t="s">
        <v>291</v>
      </c>
      <c r="AB30" s="231" t="s">
        <v>292</v>
      </c>
      <c r="AC30" s="232"/>
      <c r="AD30" s="233" t="s">
        <v>293</v>
      </c>
      <c r="AE30" s="90"/>
      <c r="AK30" s="75" t="s">
        <v>332</v>
      </c>
      <c r="AL30" s="75" t="s">
        <v>295</v>
      </c>
    </row>
    <row r="31" spans="2:38">
      <c r="B31" s="87"/>
      <c r="C31" s="130" t="s">
        <v>219</v>
      </c>
      <c r="D31" s="92" t="str">
        <f ca="1">Q1&amp;"(n="&amp;D37&amp;")"</f>
        <v>R2(n=25)</v>
      </c>
      <c r="E31" s="92" t="str">
        <f ca="1">R1&amp;"(n="&amp;E37&amp;")"</f>
        <v>R3(n=25)</v>
      </c>
      <c r="F31" s="92" t="str">
        <f ca="1">S1&amp;"(n="&amp;F37&amp;")"</f>
        <v>R4(n=25)</v>
      </c>
      <c r="G31" s="92" t="str">
        <f ca="1">T1&amp;"(n="&amp;G37&amp;")"</f>
        <v>R5(n=25)</v>
      </c>
      <c r="H31" s="92" t="str">
        <f ca="1">U1&amp;"(n="&amp;H37&amp;")"</f>
        <v>R6(n=25)</v>
      </c>
      <c r="I31" s="93" t="s">
        <v>296</v>
      </c>
      <c r="J31" s="94">
        <v>-0.03</v>
      </c>
      <c r="K31" s="94">
        <v>0.03</v>
      </c>
      <c r="L31" s="175" t="str">
        <f ca="1">Q1</f>
        <v>R2</v>
      </c>
      <c r="M31" s="175" t="str">
        <f ca="1">R1</f>
        <v>R3</v>
      </c>
      <c r="N31" s="175" t="str">
        <f ca="1">S1</f>
        <v>R4</v>
      </c>
      <c r="O31" s="175" t="str">
        <f ca="1">T1</f>
        <v>R5</v>
      </c>
      <c r="P31" s="175" t="str">
        <f ca="1">U1</f>
        <v>R6</v>
      </c>
      <c r="Q31" s="241"/>
      <c r="R31" s="96" t="s">
        <v>297</v>
      </c>
      <c r="S31" s="95" t="s">
        <v>298</v>
      </c>
      <c r="T31" s="95" t="s">
        <v>299</v>
      </c>
      <c r="U31" s="95" t="s">
        <v>300</v>
      </c>
      <c r="V31" s="244"/>
      <c r="W31" s="248"/>
      <c r="X31" s="247"/>
      <c r="Y31" s="97" t="s">
        <v>301</v>
      </c>
      <c r="Z31" s="98" t="s">
        <v>302</v>
      </c>
      <c r="AA31" s="236"/>
      <c r="AB31" s="99" t="s">
        <v>303</v>
      </c>
      <c r="AC31" s="100" t="s">
        <v>304</v>
      </c>
      <c r="AD31" s="234"/>
      <c r="AE31" s="90"/>
      <c r="AK31" s="75" t="s">
        <v>333</v>
      </c>
      <c r="AL31" s="75" t="s">
        <v>278</v>
      </c>
    </row>
    <row r="32" spans="2:38">
      <c r="B32" s="87"/>
      <c r="C32" s="130" t="s">
        <v>256</v>
      </c>
      <c r="D32" s="132">
        <f>ROUND('10-1.2020'!G7,1)</f>
        <v>236</v>
      </c>
      <c r="E32" s="132">
        <f>ROUND('10-1.2021'!G7,1)</f>
        <v>244.4</v>
      </c>
      <c r="F32" s="132">
        <f>ROUND('10-1.2022'!G7,1)</f>
        <v>258.7</v>
      </c>
      <c r="G32" s="132">
        <f>ROUND('10-1.2023'!G7,1)</f>
        <v>255.5</v>
      </c>
      <c r="H32" s="132">
        <f>ROUND('10-1.2024'!G7,1)</f>
        <v>257.2</v>
      </c>
      <c r="I32" s="102">
        <f>AVERAGE(D32:H32)</f>
        <v>250.35999999999999</v>
      </c>
      <c r="J32" s="103">
        <f>I32*0.97</f>
        <v>242.84919999999997</v>
      </c>
      <c r="K32" s="103">
        <f>I32*1.03</f>
        <v>257.87079999999997</v>
      </c>
      <c r="L32" s="95" t="str">
        <f>IF(AND(D32&gt;I32*0.97,D32&lt;I32*1.03),"○","×")</f>
        <v>×</v>
      </c>
      <c r="M32" s="95" t="str">
        <f>IF(AND(E32&gt;I32*0.97,E32&lt;I32*1.03),"○","×")</f>
        <v>○</v>
      </c>
      <c r="N32" s="95" t="str">
        <f>IF(AND(F32&gt;I32*0.97,F32&lt;I32*1.03),"○","×")</f>
        <v>×</v>
      </c>
      <c r="O32" s="95" t="str">
        <f>IF(AND(G32&gt;I32*0.97,G32&lt;I32*1.03),"○","×")</f>
        <v>○</v>
      </c>
      <c r="P32" s="95" t="str">
        <f>IF(AND(H32&gt;I32*0.97,H32&lt;I32*1.03),"○","×")</f>
        <v>○</v>
      </c>
      <c r="Q32" s="104" t="str">
        <f>IF(COUNTIF(L32:P32,"○")=5,"同程度","―")</f>
        <v>―</v>
      </c>
      <c r="R32" s="96" t="str">
        <f t="shared" ref="R32:U36" si="3">IF(E32-D32&gt;0,"↑",IF(E32-D32&lt;0,"↓","－"))</f>
        <v>↑</v>
      </c>
      <c r="S32" s="95" t="str">
        <f t="shared" si="3"/>
        <v>↑</v>
      </c>
      <c r="T32" s="95" t="str">
        <f t="shared" si="3"/>
        <v>↓</v>
      </c>
      <c r="U32" s="95" t="str">
        <f t="shared" si="3"/>
        <v>↑</v>
      </c>
      <c r="V32" s="95" t="str">
        <f>R32&amp;S32&amp;T32&amp;U32</f>
        <v>↑↑↓↑</v>
      </c>
      <c r="W32" s="105" t="str" cm="1">
        <f t="array" ref="W32">INDEX($AL$2:$AL$82,MATCH(V32,$AK$2:$AK$82,0),0)</f>
        <v>年度により増減</v>
      </c>
      <c r="X32" s="106" t="str">
        <f>IF(F32-D32&gt;0,"↑",IF(F32-D32&lt;0,"↓","－"))</f>
        <v>↑</v>
      </c>
      <c r="Y32" s="107" t="str">
        <f>IF(V32="↓↑↓↓",IF(X32="↓","減少傾向","×"),"判定外")</f>
        <v>判定外</v>
      </c>
      <c r="Z32" s="108" t="str">
        <f>IF(V32="↑↓↑↑",IF(X32="↑","増加傾向","×"),"判定外")</f>
        <v>判定外</v>
      </c>
      <c r="AA32" s="109" t="str">
        <f>IF(G32-E32&gt;0,"↑",IF(G32-E32&lt;0,"↓","－"))</f>
        <v>↑</v>
      </c>
      <c r="AB32" s="107" t="str">
        <f>IF(V32="↓↓↑↓",IF(AA32="↓","減少傾向","×"),"判定外")</f>
        <v>判定外</v>
      </c>
      <c r="AC32" s="108" t="str">
        <f>IF(V32="↑↑↓↑",IF(AA32="↑","増加傾向","×"),"判定外")</f>
        <v>増加傾向</v>
      </c>
      <c r="AD32" s="110"/>
      <c r="AE32" s="90"/>
      <c r="AK32" s="75" t="s">
        <v>334</v>
      </c>
      <c r="AL32" s="75" t="s">
        <v>221</v>
      </c>
    </row>
    <row r="33" spans="2:38">
      <c r="B33" s="87"/>
      <c r="C33" s="74" t="s">
        <v>257</v>
      </c>
      <c r="D33" s="132">
        <f>ROUND('10-1.2020'!H7,1)</f>
        <v>54.9</v>
      </c>
      <c r="E33" s="132">
        <f>ROUND('10-1.2021'!H7,1)</f>
        <v>64.400000000000006</v>
      </c>
      <c r="F33" s="132">
        <f>ROUND('10-1.2022'!H7,1)</f>
        <v>65.8</v>
      </c>
      <c r="G33" s="132">
        <f>ROUND('10-1.2023'!H7,1)</f>
        <v>67.5</v>
      </c>
      <c r="H33" s="132">
        <f>ROUND('10-1.2024'!H7,1)</f>
        <v>72.599999999999994</v>
      </c>
      <c r="I33" s="102">
        <f>AVERAGE(D33:H33)</f>
        <v>65.040000000000006</v>
      </c>
      <c r="J33" s="103">
        <f>I33*0.97</f>
        <v>63.088800000000006</v>
      </c>
      <c r="K33" s="103">
        <f>I33*1.03</f>
        <v>66.991200000000006</v>
      </c>
      <c r="L33" s="95" t="str">
        <f>IF(AND(D33&gt;I33*0.97,D33&lt;I33*1.03),"○","×")</f>
        <v>×</v>
      </c>
      <c r="M33" s="95" t="str">
        <f>IF(AND(E33&gt;I33*0.97,E33&lt;I33*1.03),"○","×")</f>
        <v>○</v>
      </c>
      <c r="N33" s="95" t="str">
        <f>IF(AND(F33&gt;I33*0.97,F33&lt;I33*1.03),"○","×")</f>
        <v>○</v>
      </c>
      <c r="O33" s="95" t="str">
        <f>IF(AND(G33&gt;I33*0.97,G33&lt;I33*1.03),"○","×")</f>
        <v>×</v>
      </c>
      <c r="P33" s="95" t="str">
        <f>IF(AND(H33&gt;I33*0.97,H33&lt;I33*1.03),"○","×")</f>
        <v>×</v>
      </c>
      <c r="Q33" s="104" t="str">
        <f>IF(COUNTIF(L33:P33,"○")=5,"同程度","―")</f>
        <v>―</v>
      </c>
      <c r="R33" s="96" t="str">
        <f t="shared" si="3"/>
        <v>↑</v>
      </c>
      <c r="S33" s="95" t="str">
        <f t="shared" si="3"/>
        <v>↑</v>
      </c>
      <c r="T33" s="95" t="str">
        <f t="shared" si="3"/>
        <v>↑</v>
      </c>
      <c r="U33" s="95" t="str">
        <f t="shared" si="3"/>
        <v>↑</v>
      </c>
      <c r="V33" s="95" t="str">
        <f>R33&amp;S33&amp;T33&amp;U33</f>
        <v>↑↑↑↑</v>
      </c>
      <c r="W33" s="105" t="str" cm="1">
        <f t="array" ref="W33">INDEX($AL$2:$AL$82,MATCH(V33,$AK$2:$AK$82,0),0)</f>
        <v>増加傾向⤴</v>
      </c>
      <c r="X33" s="106" t="str">
        <f>IF(F33-D33&gt;0,"↑",IF(F33-D33&lt;0,"↓","－"))</f>
        <v>↑</v>
      </c>
      <c r="Y33" s="107" t="str">
        <f>IF(V33="↓↑↓↓",IF(X33="↓","減少傾向","×"),"判定外")</f>
        <v>判定外</v>
      </c>
      <c r="Z33" s="108" t="str">
        <f>IF(V33="↑↓↑↑",IF(X33="↑","増加傾向","×"),"判定外")</f>
        <v>判定外</v>
      </c>
      <c r="AA33" s="109" t="str">
        <f>IF(G33-E33&gt;0,"↑",IF(G33-E33&lt;0,"↓","－"))</f>
        <v>↑</v>
      </c>
      <c r="AB33" s="107" t="str">
        <f>IF(V33="↓↓↑↓",IF(AA33="↓","減少傾向","×"),"判定外")</f>
        <v>判定外</v>
      </c>
      <c r="AC33" s="108" t="str">
        <f>IF(V33="↑↑↓↑",IF(AA33="↑","増加傾向","×"),"判定外")</f>
        <v>判定外</v>
      </c>
      <c r="AD33" s="110"/>
      <c r="AE33" s="90"/>
      <c r="AK33" s="75" t="s">
        <v>335</v>
      </c>
      <c r="AL33" s="75" t="s">
        <v>295</v>
      </c>
    </row>
    <row r="34" spans="2:38">
      <c r="B34" s="87"/>
      <c r="C34" s="74" t="s">
        <v>404</v>
      </c>
      <c r="D34" s="133">
        <f>SUM(D32:D33)</f>
        <v>290.89999999999998</v>
      </c>
      <c r="E34" s="133">
        <f>SUM(E32:E33)</f>
        <v>308.8</v>
      </c>
      <c r="F34" s="133">
        <f>SUM(F32:F33)</f>
        <v>324.5</v>
      </c>
      <c r="G34" s="133">
        <f>SUM(G32:G33)</f>
        <v>323</v>
      </c>
      <c r="H34" s="133">
        <f>SUM(H32:H33)</f>
        <v>329.79999999999995</v>
      </c>
      <c r="I34" s="102">
        <f>AVERAGE(D34:H34)</f>
        <v>315.39999999999998</v>
      </c>
      <c r="J34" s="103">
        <f>I34*0.97</f>
        <v>305.93799999999999</v>
      </c>
      <c r="K34" s="103">
        <f>I34*1.03</f>
        <v>324.86199999999997</v>
      </c>
      <c r="L34" s="95" t="str">
        <f>IF(AND(D34&gt;I34*0.97,D34&lt;I34*1.03),"○","×")</f>
        <v>×</v>
      </c>
      <c r="M34" s="95" t="str">
        <f>IF(AND(E34&gt;I34*0.97,E34&lt;I34*1.03),"○","×")</f>
        <v>○</v>
      </c>
      <c r="N34" s="95" t="str">
        <f>IF(AND(F34&gt;I34*0.97,F34&lt;I34*1.03),"○","×")</f>
        <v>○</v>
      </c>
      <c r="O34" s="95" t="str">
        <f>IF(AND(G34&gt;I34*0.97,G34&lt;I34*1.03),"○","×")</f>
        <v>○</v>
      </c>
      <c r="P34" s="95" t="str">
        <f>IF(AND(H34&gt;I34*0.97,H34&lt;I34*1.03),"○","×")</f>
        <v>×</v>
      </c>
      <c r="Q34" s="104" t="str">
        <f>IF(COUNTIF(L34:P34,"○")=5,"同程度","―")</f>
        <v>―</v>
      </c>
      <c r="R34" s="96" t="str">
        <f t="shared" si="3"/>
        <v>↑</v>
      </c>
      <c r="S34" s="95" t="str">
        <f t="shared" si="3"/>
        <v>↑</v>
      </c>
      <c r="T34" s="95" t="str">
        <f t="shared" si="3"/>
        <v>↓</v>
      </c>
      <c r="U34" s="95" t="str">
        <f t="shared" si="3"/>
        <v>↑</v>
      </c>
      <c r="V34" s="95" t="str">
        <f>R34&amp;S34&amp;T34&amp;U34</f>
        <v>↑↑↓↑</v>
      </c>
      <c r="W34" s="105" t="str" cm="1">
        <f t="array" ref="W34">INDEX($AL$2:$AL$82,MATCH(V34,$AK$2:$AK$82,0),0)</f>
        <v>年度により増減</v>
      </c>
      <c r="X34" s="106" t="str">
        <f>IF(F34-D34&gt;0,"↑",IF(F34-D34&lt;0,"↓","－"))</f>
        <v>↑</v>
      </c>
      <c r="Y34" s="107" t="str">
        <f>IF(V34="↓↑↓↓",IF(X34="↓","減少傾向","×"),"判定外")</f>
        <v>判定外</v>
      </c>
      <c r="Z34" s="108" t="str">
        <f>IF(V34="↑↓↑↑",IF(X34="↑","増加傾向","×"),"判定外")</f>
        <v>判定外</v>
      </c>
      <c r="AA34" s="109" t="str">
        <f>IF(G34-E34&gt;0,"↑",IF(G34-E34&lt;0,"↓","－"))</f>
        <v>↑</v>
      </c>
      <c r="AB34" s="107" t="str">
        <f>IF(V34="↓↓↑↓",IF(AA34="↓","減少傾向","×"),"判定外")</f>
        <v>判定外</v>
      </c>
      <c r="AC34" s="108" t="str">
        <f>IF(V34="↑↑↓↑",IF(AA34="↑","増加傾向","×"),"判定外")</f>
        <v>増加傾向</v>
      </c>
      <c r="AD34" s="112" t="s">
        <v>213</v>
      </c>
      <c r="AE34" s="90"/>
      <c r="AK34" s="75" t="s">
        <v>336</v>
      </c>
      <c r="AL34" s="75" t="s">
        <v>295</v>
      </c>
    </row>
    <row r="35" spans="2:38">
      <c r="B35" s="87"/>
      <c r="C35" s="74" t="s">
        <v>255</v>
      </c>
      <c r="D35" s="134">
        <f>'10-1.2020'!F7</f>
        <v>337.9</v>
      </c>
      <c r="E35" s="134">
        <f>'10-1.2021'!F7</f>
        <v>351.29999999999995</v>
      </c>
      <c r="F35" s="134">
        <f>'10-1.2022'!F7</f>
        <v>370.4</v>
      </c>
      <c r="G35" s="134">
        <f>'10-1.2023'!F7</f>
        <v>370.1</v>
      </c>
      <c r="H35" s="134">
        <f>'10-1.2024'!F7</f>
        <v>376.5</v>
      </c>
      <c r="I35" s="102">
        <f>AVERAGE(D35:H35)</f>
        <v>361.23999999999995</v>
      </c>
      <c r="J35" s="103">
        <f>I35*0.97</f>
        <v>350.40279999999996</v>
      </c>
      <c r="K35" s="103">
        <f>I35*1.03</f>
        <v>372.07719999999995</v>
      </c>
      <c r="L35" s="95" t="str">
        <f>IF(AND(D35&gt;I35*0.97,D35&lt;I35*1.03),"○","×")</f>
        <v>×</v>
      </c>
      <c r="M35" s="95" t="str">
        <f>IF(AND(E35&gt;I35*0.97,E35&lt;I35*1.03),"○","×")</f>
        <v>○</v>
      </c>
      <c r="N35" s="95" t="str">
        <f>IF(AND(F35&gt;I35*0.97,F35&lt;I35*1.03),"○","×")</f>
        <v>○</v>
      </c>
      <c r="O35" s="95" t="str">
        <f>IF(AND(G35&gt;I35*0.97,G35&lt;I35*1.03),"○","×")</f>
        <v>○</v>
      </c>
      <c r="P35" s="95" t="str">
        <f>IF(AND(H35&gt;I35*0.97,H35&lt;I35*1.03),"○","×")</f>
        <v>×</v>
      </c>
      <c r="Q35" s="104" t="str">
        <f>IF(COUNTIF(L35:P35,"○")=5,"同程度","―")</f>
        <v>―</v>
      </c>
      <c r="R35" s="96" t="str">
        <f t="shared" si="3"/>
        <v>↑</v>
      </c>
      <c r="S35" s="95" t="str">
        <f t="shared" si="3"/>
        <v>↑</v>
      </c>
      <c r="T35" s="95" t="str">
        <f t="shared" si="3"/>
        <v>↓</v>
      </c>
      <c r="U35" s="95" t="str">
        <f t="shared" si="3"/>
        <v>↑</v>
      </c>
      <c r="V35" s="95" t="str">
        <f>R35&amp;S35&amp;T35&amp;U35</f>
        <v>↑↑↓↑</v>
      </c>
      <c r="W35" s="105" t="str" cm="1">
        <f t="array" ref="W35">INDEX($AL$2:$AL$82,MATCH(V35,$AK$2:$AK$82,0),0)</f>
        <v>年度により増減</v>
      </c>
      <c r="X35" s="106" t="str">
        <f>IF(F35-D35&gt;0,"↑",IF(F35-D35&lt;0,"↓","－"))</f>
        <v>↑</v>
      </c>
      <c r="Y35" s="107" t="str">
        <f>IF(V35="↓↑↓↓",IF(X35="↓","減少傾向","×"),"判定外")</f>
        <v>判定外</v>
      </c>
      <c r="Z35" s="108" t="str">
        <f>IF(V35="↑↓↑↑",IF(X35="↑","増加傾向","×"),"判定外")</f>
        <v>判定外</v>
      </c>
      <c r="AA35" s="109" t="str">
        <f>IF(G35-E35&gt;0,"↑",IF(G35-E35&lt;0,"↓","－"))</f>
        <v>↑</v>
      </c>
      <c r="AB35" s="107" t="str">
        <f>IF(V35="↓↓↑↓",IF(AA35="↓","減少傾向","×"),"判定外")</f>
        <v>判定外</v>
      </c>
      <c r="AC35" s="108" t="str">
        <f>IF(V35="↑↑↓↑",IF(AA35="↑","増加傾向","×"),"判定外")</f>
        <v>増加傾向</v>
      </c>
      <c r="AD35" s="110"/>
      <c r="AE35" s="90"/>
      <c r="AK35" s="75" t="s">
        <v>337</v>
      </c>
      <c r="AL35" s="75" t="s">
        <v>278</v>
      </c>
    </row>
    <row r="36" spans="2:38" ht="14.25" thickBot="1">
      <c r="B36" s="87"/>
      <c r="C36" s="74" t="s">
        <v>258</v>
      </c>
      <c r="D36" s="113">
        <f>ROUND(D34/D35,3)</f>
        <v>0.86099999999999999</v>
      </c>
      <c r="E36" s="113">
        <f>ROUND(E34/E35,3)</f>
        <v>0.879</v>
      </c>
      <c r="F36" s="113">
        <f>ROUND(F34/F35,3)</f>
        <v>0.876</v>
      </c>
      <c r="G36" s="113">
        <f>ROUND(G34/G35,3)</f>
        <v>0.873</v>
      </c>
      <c r="H36" s="113">
        <f>ROUND(H34/H35,3)</f>
        <v>0.876</v>
      </c>
      <c r="I36" s="114">
        <f>AVERAGE(D36:H36)</f>
        <v>0.873</v>
      </c>
      <c r="J36" s="115">
        <f>I36-0.03</f>
        <v>0.84299999999999997</v>
      </c>
      <c r="K36" s="115">
        <f>I36+0.03</f>
        <v>0.90300000000000002</v>
      </c>
      <c r="L36" s="81" t="str">
        <f>IF(AND(D36&gt;I36-0.03,D36&lt;I36+0.03),"○","×")</f>
        <v>○</v>
      </c>
      <c r="M36" s="81" t="str">
        <f>IF(AND(E36&gt;I36-0.03,E36&lt;I36+0.03),"○","×")</f>
        <v>○</v>
      </c>
      <c r="N36" s="81" t="str">
        <f>IF(AND(F36&gt;I36-0.03,F36&lt;I36+0.03),"○","×")</f>
        <v>○</v>
      </c>
      <c r="O36" s="81" t="str">
        <f>IF(AND(G36&gt;I36-0.03,G36&lt;I36+0.03),"○","×")</f>
        <v>○</v>
      </c>
      <c r="P36" s="81" t="str">
        <f>IF(AND(H36&gt;I36-0.03,H36&lt;I36+0.03),"○","×")</f>
        <v>○</v>
      </c>
      <c r="Q36" s="116" t="str">
        <f>IF(COUNTIF(L36:P36,"○")=5,"同程度","―")</f>
        <v>同程度</v>
      </c>
      <c r="R36" s="117" t="str">
        <f t="shared" si="3"/>
        <v>↑</v>
      </c>
      <c r="S36" s="81" t="str">
        <f t="shared" si="3"/>
        <v>↓</v>
      </c>
      <c r="T36" s="81" t="str">
        <f t="shared" si="3"/>
        <v>↓</v>
      </c>
      <c r="U36" s="81" t="str">
        <f t="shared" si="3"/>
        <v>↑</v>
      </c>
      <c r="V36" s="81" t="str">
        <f>R36&amp;S36&amp;T36&amp;U36</f>
        <v>↑↓↓↑</v>
      </c>
      <c r="W36" s="118" t="str" cm="1">
        <f t="array" ref="W36">INDEX($AL$2:$AL$82,MATCH(V36,$AK$2:$AK$82,0),0)</f>
        <v>年度により増減</v>
      </c>
      <c r="X36" s="119" t="str">
        <f>IF(F36-D36&gt;0,"↑",IF(F36-D36&lt;0,"↓","－"))</f>
        <v>↑</v>
      </c>
      <c r="Y36" s="120" t="str">
        <f>IF(V36="↓↑↓↓",IF(X36="↓","減少傾向","×"),"判定外")</f>
        <v>判定外</v>
      </c>
      <c r="Z36" s="121" t="str">
        <f>IF(V36="↑↓↑↑",IF(X36="↑","増加傾向","×"),"判定外")</f>
        <v>判定外</v>
      </c>
      <c r="AA36" s="122" t="str">
        <f>IF(G36-E36&gt;0,"↑",IF(G36-E36&lt;0,"↓","－"))</f>
        <v>↓</v>
      </c>
      <c r="AB36" s="120" t="str">
        <f>IF(V36="↓↓↑↓",IF(AA36="↓","減少傾向","×"),"判定外")</f>
        <v>判定外</v>
      </c>
      <c r="AC36" s="121" t="str">
        <f>IF(V36="↑↑↓↑",IF(AA36="↑","増加傾向","×"),"判定外")</f>
        <v>判定外</v>
      </c>
      <c r="AD36" s="123" t="s">
        <v>276</v>
      </c>
      <c r="AE36" s="90"/>
      <c r="AK36" s="75" t="s">
        <v>338</v>
      </c>
      <c r="AL36" s="75" t="s">
        <v>295</v>
      </c>
    </row>
    <row r="37" spans="2:38">
      <c r="B37" s="87"/>
      <c r="C37" s="130" t="s">
        <v>251</v>
      </c>
      <c r="D37" s="131">
        <f>COUNTIFS('10-1.2020'!B12:B97,"G",'10-1.2020'!D12:D97,"&lt;&gt;")</f>
        <v>25</v>
      </c>
      <c r="E37" s="131">
        <f>COUNTIFS('10-1.2021'!B12:B97,"G",'10-1.2021'!D12:D97,"&lt;&gt;")</f>
        <v>25</v>
      </c>
      <c r="F37" s="131">
        <f>COUNTIFS('10-1.2022'!B12:B97,"G",'10-1.2022'!D12:D97,"&lt;&gt;")</f>
        <v>25</v>
      </c>
      <c r="G37" s="131">
        <f>COUNTIFS('10-1.2023'!B12:B97,"G",'10-1.2023'!D12:D97,"&lt;&gt;")</f>
        <v>25</v>
      </c>
      <c r="H37" s="131">
        <f>COUNTIFS('10-1.2024'!B12:B97,"G",'10-1.2024'!D12:D97,"&lt;&gt;")</f>
        <v>25</v>
      </c>
      <c r="I37" s="125"/>
      <c r="J37" s="125"/>
      <c r="K37" s="125"/>
      <c r="L37" s="125"/>
      <c r="M37" s="125"/>
      <c r="N37" s="125"/>
      <c r="O37" s="125"/>
      <c r="P37" s="125"/>
      <c r="Q37" s="125"/>
      <c r="R37" s="125"/>
      <c r="S37" s="125"/>
      <c r="T37" s="125"/>
      <c r="U37" s="125"/>
      <c r="V37" s="125"/>
      <c r="W37" s="125"/>
      <c r="X37" s="125"/>
      <c r="Y37" s="125"/>
      <c r="Z37" s="125"/>
      <c r="AA37" s="125"/>
      <c r="AB37" s="125"/>
      <c r="AC37" s="125"/>
      <c r="AD37" s="125"/>
      <c r="AE37" s="90"/>
      <c r="AK37" s="75" t="s">
        <v>339</v>
      </c>
      <c r="AL37" s="75" t="s">
        <v>295</v>
      </c>
    </row>
    <row r="38" spans="2:38" ht="14.25" thickBot="1">
      <c r="B38" s="135"/>
      <c r="C38" s="136"/>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8"/>
      <c r="AF38" s="139"/>
      <c r="AG38" s="139"/>
      <c r="AJ38" s="139"/>
      <c r="AK38" s="75" t="s">
        <v>340</v>
      </c>
      <c r="AL38" s="75" t="s">
        <v>295</v>
      </c>
    </row>
    <row r="39" spans="2:38" ht="14.25" thickBot="1">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K39" s="75" t="s">
        <v>341</v>
      </c>
      <c r="AL39" s="75" t="s">
        <v>295</v>
      </c>
    </row>
    <row r="40" spans="2:38" ht="14.25" thickBot="1">
      <c r="B40" s="83" t="s">
        <v>387</v>
      </c>
      <c r="C40" s="84"/>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6"/>
      <c r="AK40" s="75" t="s">
        <v>342</v>
      </c>
      <c r="AL40" s="75" t="s">
        <v>295</v>
      </c>
    </row>
    <row r="41" spans="2:38">
      <c r="B41" s="87"/>
      <c r="C41" s="88"/>
      <c r="D41" s="89"/>
      <c r="E41" s="89"/>
      <c r="F41" s="89"/>
      <c r="G41" s="89"/>
      <c r="H41" s="89"/>
      <c r="I41" s="237" t="s">
        <v>285</v>
      </c>
      <c r="J41" s="238"/>
      <c r="K41" s="238"/>
      <c r="L41" s="239"/>
      <c r="M41" s="239"/>
      <c r="N41" s="239"/>
      <c r="O41" s="239"/>
      <c r="P41" s="239"/>
      <c r="Q41" s="240" t="s">
        <v>286</v>
      </c>
      <c r="R41" s="237" t="s">
        <v>287</v>
      </c>
      <c r="S41" s="239"/>
      <c r="T41" s="239"/>
      <c r="U41" s="239"/>
      <c r="V41" s="242" t="s">
        <v>288</v>
      </c>
      <c r="W41" s="243"/>
      <c r="X41" s="246" t="s">
        <v>289</v>
      </c>
      <c r="Y41" s="231" t="s">
        <v>290</v>
      </c>
      <c r="Z41" s="232"/>
      <c r="AA41" s="235" t="s">
        <v>291</v>
      </c>
      <c r="AB41" s="231" t="s">
        <v>292</v>
      </c>
      <c r="AC41" s="232"/>
      <c r="AD41" s="233" t="s">
        <v>293</v>
      </c>
      <c r="AE41" s="90"/>
      <c r="AK41" s="75" t="s">
        <v>343</v>
      </c>
      <c r="AL41" s="75" t="s">
        <v>344</v>
      </c>
    </row>
    <row r="42" spans="2:38">
      <c r="B42" s="87"/>
      <c r="C42" s="140" t="s">
        <v>224</v>
      </c>
      <c r="D42" s="174" t="str">
        <f ca="1">Q1</f>
        <v>R2</v>
      </c>
      <c r="E42" s="174" t="str">
        <f ca="1">R1</f>
        <v>R3</v>
      </c>
      <c r="F42" s="174" t="str">
        <f ca="1">S1</f>
        <v>R4</v>
      </c>
      <c r="G42" s="174" t="str">
        <f ca="1">T1</f>
        <v>R5</v>
      </c>
      <c r="H42" s="174" t="str">
        <f ca="1">U1</f>
        <v>R6</v>
      </c>
      <c r="I42" s="93" t="s">
        <v>296</v>
      </c>
      <c r="J42" s="94">
        <v>-0.03</v>
      </c>
      <c r="K42" s="94">
        <v>0.03</v>
      </c>
      <c r="L42" s="175" t="str">
        <f ca="1">Q1</f>
        <v>R2</v>
      </c>
      <c r="M42" s="175" t="str">
        <f ca="1">R1</f>
        <v>R3</v>
      </c>
      <c r="N42" s="175" t="str">
        <f ca="1">S1</f>
        <v>R4</v>
      </c>
      <c r="O42" s="175" t="str">
        <f ca="1">T1</f>
        <v>R5</v>
      </c>
      <c r="P42" s="175" t="str">
        <f ca="1">U1</f>
        <v>R6</v>
      </c>
      <c r="Q42" s="241"/>
      <c r="R42" s="96" t="s">
        <v>297</v>
      </c>
      <c r="S42" s="95" t="s">
        <v>298</v>
      </c>
      <c r="T42" s="95" t="s">
        <v>299</v>
      </c>
      <c r="U42" s="95" t="s">
        <v>300</v>
      </c>
      <c r="V42" s="244"/>
      <c r="W42" s="248"/>
      <c r="X42" s="247"/>
      <c r="Y42" s="97" t="s">
        <v>301</v>
      </c>
      <c r="Z42" s="98" t="s">
        <v>302</v>
      </c>
      <c r="AA42" s="236"/>
      <c r="AB42" s="99" t="s">
        <v>303</v>
      </c>
      <c r="AC42" s="100" t="s">
        <v>304</v>
      </c>
      <c r="AD42" s="234"/>
      <c r="AE42" s="90"/>
      <c r="AK42" s="75" t="s">
        <v>345</v>
      </c>
      <c r="AL42" s="75" t="s">
        <v>316</v>
      </c>
    </row>
    <row r="43" spans="2:38" ht="27">
      <c r="B43" s="87"/>
      <c r="C43" s="141" t="s">
        <v>396</v>
      </c>
      <c r="D43" s="46">
        <f ca="1">SUMIF('10.経年データ（専攻単位）'!A:A,'10.グラフデータ'!D42,'10.経年データ（専攻単位）'!E:E)</f>
        <v>0</v>
      </c>
      <c r="E43" s="46">
        <f ca="1">SUMIF('10.経年データ（専攻単位）'!A:A,'10.グラフデータ'!E42,'10.経年データ（専攻単位）'!E:E)</f>
        <v>2</v>
      </c>
      <c r="F43" s="46">
        <f ca="1">SUMIF('10.経年データ（専攻単位）'!A:A,'10.グラフデータ'!F42,'10.経年データ（専攻単位）'!E:E)</f>
        <v>0</v>
      </c>
      <c r="G43" s="46">
        <f ca="1">SUMIF('10.経年データ（専攻単位）'!A:A,'10.グラフデータ'!G42,'10.経年データ（専攻単位）'!E:E)</f>
        <v>1</v>
      </c>
      <c r="H43" s="46">
        <f ca="1">SUMIF('10.経年データ（専攻単位）'!A:A,'10.グラフデータ'!H42,'10.経年データ（専攻単位）'!E:E)</f>
        <v>2</v>
      </c>
      <c r="I43" s="102">
        <f ca="1">AVERAGE(D43:H43)</f>
        <v>1</v>
      </c>
      <c r="J43" s="103">
        <f ca="1">I43*0.97</f>
        <v>0.97</v>
      </c>
      <c r="K43" s="103">
        <f ca="1">I43*1.03</f>
        <v>1.03</v>
      </c>
      <c r="L43" s="95" t="str">
        <f ca="1">IF(AND(D43&gt;I43*0.97,D43&lt;I43*1.03),"○","×")</f>
        <v>×</v>
      </c>
      <c r="M43" s="95" t="str">
        <f ca="1">IF(AND(E43&gt;I43*0.97,E43&lt;I43*1.03),"○","×")</f>
        <v>×</v>
      </c>
      <c r="N43" s="95" t="str">
        <f ca="1">IF(AND(F43&gt;I43*0.97,F43&lt;I43*1.03),"○","×")</f>
        <v>×</v>
      </c>
      <c r="O43" s="95" t="str">
        <f ca="1">IF(AND(G43&gt;I43*0.97,G43&lt;I43*1.03),"○","×")</f>
        <v>○</v>
      </c>
      <c r="P43" s="95" t="str">
        <f ca="1">IF(AND(H43&gt;I43*0.97,H43&lt;I43*1.03),"○","×")</f>
        <v>×</v>
      </c>
      <c r="Q43" s="104" t="str">
        <f ca="1">IF(COUNTIF(L43:P43,"○")=5,"同程度","―")</f>
        <v>―</v>
      </c>
      <c r="R43" s="96" t="str">
        <f t="shared" ref="R43:U47" ca="1" si="4">IF(E43-D43&gt;0,"↑",IF(E43-D43&lt;0,"↓","－"))</f>
        <v>↑</v>
      </c>
      <c r="S43" s="95" t="str">
        <f t="shared" ca="1" si="4"/>
        <v>↓</v>
      </c>
      <c r="T43" s="95" t="str">
        <f t="shared" ca="1" si="4"/>
        <v>↑</v>
      </c>
      <c r="U43" s="95" t="str">
        <f t="shared" ca="1" si="4"/>
        <v>↑</v>
      </c>
      <c r="V43" s="95" t="str">
        <f ca="1">R43&amp;S43&amp;T43&amp;U43</f>
        <v>↑↓↑↑</v>
      </c>
      <c r="W43" s="105" t="str" cm="1">
        <f t="array" aca="1" ref="W43" ca="1">INDEX($AL$2:$AL$82,MATCH(V43,$AK$2:$AK$82,0),0)</f>
        <v>年度により増減</v>
      </c>
      <c r="X43" s="106" t="str">
        <f ca="1">IF(F43-D43&gt;0,"↑",IF(F43-D43&lt;0,"↓","－"))</f>
        <v>－</v>
      </c>
      <c r="Y43" s="107" t="str">
        <f ca="1">IF(V43="↓↑↓↓",IF(X43="↓","減少傾向","×"),"判定外")</f>
        <v>判定外</v>
      </c>
      <c r="Z43" s="108" t="str">
        <f ca="1">IF(V43="↑↓↑↑",IF(X43="↑","増加傾向","×"),"判定外")</f>
        <v>×</v>
      </c>
      <c r="AA43" s="109" t="str">
        <f ca="1">IF(G43-E43&gt;0,"↑",IF(G43-E43&lt;0,"↓","－"))</f>
        <v>↓</v>
      </c>
      <c r="AB43" s="107" t="str">
        <f ca="1">IF(V43="↓↓↑↓",IF(AA43="↓","減少傾向","×"),"判定外")</f>
        <v>判定外</v>
      </c>
      <c r="AC43" s="108" t="str">
        <f ca="1">IF(V43="↑↑↓↑",IF(AA43="↑","増加傾向","×"),"判定外")</f>
        <v>判定外</v>
      </c>
      <c r="AD43" s="110"/>
      <c r="AE43" s="90"/>
      <c r="AK43" s="75" t="s">
        <v>346</v>
      </c>
      <c r="AL43" s="75" t="s">
        <v>316</v>
      </c>
    </row>
    <row r="44" spans="2:38" ht="27">
      <c r="B44" s="87"/>
      <c r="C44" s="141" t="s">
        <v>397</v>
      </c>
      <c r="D44" s="111">
        <f ca="1">SUMIF('10.経年データ（専攻単位）'!A:A,'10.グラフデータ'!D42,'10.経年データ（専攻単位）'!F:F)</f>
        <v>3</v>
      </c>
      <c r="E44" s="111">
        <f ca="1">SUMIF('10.経年データ（専攻単位）'!A:A,'10.グラフデータ'!E42,'10.経年データ（専攻単位）'!F:F)</f>
        <v>2</v>
      </c>
      <c r="F44" s="111">
        <f ca="1">SUMIF('10.経年データ（専攻単位）'!A:A,'10.グラフデータ'!F42,'10.経年データ（専攻単位）'!F:F)</f>
        <v>2</v>
      </c>
      <c r="G44" s="111">
        <f ca="1">SUMIF('10.経年データ（専攻単位）'!A:A,'10.グラフデータ'!G42,'10.経年データ（専攻単位）'!F:F)</f>
        <v>0</v>
      </c>
      <c r="H44" s="111">
        <f ca="1">SUMIF('10.経年データ（専攻単位）'!A:A,'10.グラフデータ'!H42,'10.経年データ（専攻単位）'!F:F)</f>
        <v>1</v>
      </c>
      <c r="I44" s="102">
        <f ca="1">AVERAGE(D44:H44)</f>
        <v>1.6</v>
      </c>
      <c r="J44" s="103">
        <f ca="1">I44*0.97</f>
        <v>1.552</v>
      </c>
      <c r="K44" s="103">
        <f ca="1">I44*1.03</f>
        <v>1.6480000000000001</v>
      </c>
      <c r="L44" s="95" t="str">
        <f ca="1">IF(AND(D44&gt;I44*0.97,D44&lt;I44*1.03),"○","×")</f>
        <v>×</v>
      </c>
      <c r="M44" s="95" t="str">
        <f ca="1">IF(AND(E44&gt;I44*0.97,E44&lt;I44*1.03),"○","×")</f>
        <v>×</v>
      </c>
      <c r="N44" s="95" t="str">
        <f ca="1">IF(AND(F44&gt;I44*0.97,F44&lt;I44*1.03),"○","×")</f>
        <v>×</v>
      </c>
      <c r="O44" s="95" t="str">
        <f ca="1">IF(AND(G44&gt;I44*0.97,G44&lt;I44*1.03),"○","×")</f>
        <v>×</v>
      </c>
      <c r="P44" s="95" t="str">
        <f ca="1">IF(AND(H44&gt;I44*0.97,H44&lt;I44*1.03),"○","×")</f>
        <v>×</v>
      </c>
      <c r="Q44" s="104" t="str">
        <f ca="1">IF(COUNTIF(L44:P44,"○")=5,"同程度","―")</f>
        <v>―</v>
      </c>
      <c r="R44" s="96" t="str">
        <f t="shared" ca="1" si="4"/>
        <v>↓</v>
      </c>
      <c r="S44" s="95" t="str">
        <f t="shared" ca="1" si="4"/>
        <v>－</v>
      </c>
      <c r="T44" s="95" t="str">
        <f t="shared" ca="1" si="4"/>
        <v>↓</v>
      </c>
      <c r="U44" s="95" t="str">
        <f t="shared" ca="1" si="4"/>
        <v>↑</v>
      </c>
      <c r="V44" s="95" t="str">
        <f ca="1">R44&amp;S44&amp;T44&amp;U44</f>
        <v>↓－↓↑</v>
      </c>
      <c r="W44" s="105" t="str" cm="1">
        <f t="array" aca="1" ref="W44" ca="1">INDEX($AL$2:$AL$82,MATCH(V44,$AK$2:$AK$82,0),0)</f>
        <v>最新年度のみ増加</v>
      </c>
      <c r="X44" s="106" t="str">
        <f ca="1">IF(F44-D44&gt;0,"↑",IF(F44-D44&lt;0,"↓","－"))</f>
        <v>↓</v>
      </c>
      <c r="Y44" s="107" t="str">
        <f ca="1">IF(V44="↓↑↓↓",IF(X44="↓","減少傾向","×"),"判定外")</f>
        <v>判定外</v>
      </c>
      <c r="Z44" s="108" t="str">
        <f ca="1">IF(V44="↑↓↑↑",IF(X44="↑","増加傾向","×"),"判定外")</f>
        <v>判定外</v>
      </c>
      <c r="AA44" s="109" t="str">
        <f ca="1">IF(G44-E44&gt;0,"↑",IF(G44-E44&lt;0,"↓","－"))</f>
        <v>↓</v>
      </c>
      <c r="AB44" s="107" t="str">
        <f ca="1">IF(V44="↓↓↑↓",IF(AA44="↓","減少傾向","×"),"判定外")</f>
        <v>判定外</v>
      </c>
      <c r="AC44" s="108" t="str">
        <f ca="1">IF(V44="↑↑↓↑",IF(AA44="↑","増加傾向","×"),"判定外")</f>
        <v>判定外</v>
      </c>
      <c r="AD44" s="110"/>
      <c r="AE44" s="90"/>
      <c r="AK44" s="75" t="s">
        <v>347</v>
      </c>
      <c r="AL44" s="75" t="s">
        <v>344</v>
      </c>
    </row>
    <row r="45" spans="2:38" ht="27">
      <c r="B45" s="87"/>
      <c r="C45" s="141" t="s">
        <v>405</v>
      </c>
      <c r="D45" s="111">
        <f ca="1">SUM(D43:D44)</f>
        <v>3</v>
      </c>
      <c r="E45" s="111">
        <f ca="1">SUM(E43:E44)</f>
        <v>4</v>
      </c>
      <c r="F45" s="111">
        <f ca="1">SUM(F43:F44)</f>
        <v>2</v>
      </c>
      <c r="G45" s="111">
        <f ca="1">SUM(G43:G44)</f>
        <v>1</v>
      </c>
      <c r="H45" s="111">
        <f ca="1">SUM(H43:H44)</f>
        <v>3</v>
      </c>
      <c r="I45" s="102">
        <f ca="1">AVERAGE(D45:H45)</f>
        <v>2.6</v>
      </c>
      <c r="J45" s="103">
        <f ca="1">I45*0.97</f>
        <v>2.5219999999999998</v>
      </c>
      <c r="K45" s="103">
        <f ca="1">I45*1.03</f>
        <v>2.6780000000000004</v>
      </c>
      <c r="L45" s="95" t="str">
        <f ca="1">IF(AND(D45&gt;I45*0.97,D45&lt;I45*1.03),"○","×")</f>
        <v>×</v>
      </c>
      <c r="M45" s="95" t="str">
        <f ca="1">IF(AND(E45&gt;I45*0.97,E45&lt;I45*1.03),"○","×")</f>
        <v>×</v>
      </c>
      <c r="N45" s="95" t="str">
        <f ca="1">IF(AND(F45&gt;I45*0.97,F45&lt;I45*1.03),"○","×")</f>
        <v>×</v>
      </c>
      <c r="O45" s="95" t="str">
        <f ca="1">IF(AND(G45&gt;I45*0.97,G45&lt;I45*1.03),"○","×")</f>
        <v>×</v>
      </c>
      <c r="P45" s="95" t="str">
        <f ca="1">IF(AND(H45&gt;I45*0.97,H45&lt;I45*1.03),"○","×")</f>
        <v>×</v>
      </c>
      <c r="Q45" s="104" t="str">
        <f ca="1">IF(COUNTIF(L45:P45,"○")=5,"同程度","―")</f>
        <v>―</v>
      </c>
      <c r="R45" s="96" t="str">
        <f t="shared" ca="1" si="4"/>
        <v>↑</v>
      </c>
      <c r="S45" s="95" t="str">
        <f t="shared" ca="1" si="4"/>
        <v>↓</v>
      </c>
      <c r="T45" s="95" t="str">
        <f t="shared" ca="1" si="4"/>
        <v>↓</v>
      </c>
      <c r="U45" s="95" t="str">
        <f t="shared" ca="1" si="4"/>
        <v>↑</v>
      </c>
      <c r="V45" s="95" t="str">
        <f ca="1">R45&amp;S45&amp;T45&amp;U45</f>
        <v>↑↓↓↑</v>
      </c>
      <c r="W45" s="105" t="str" cm="1">
        <f t="array" aca="1" ref="W45" ca="1">INDEX($AL$2:$AL$82,MATCH(V45,$AK$2:$AK$82,0),0)</f>
        <v>年度により増減</v>
      </c>
      <c r="X45" s="106" t="str">
        <f ca="1">IF(F45-D45&gt;0,"↑",IF(F45-D45&lt;0,"↓","－"))</f>
        <v>↓</v>
      </c>
      <c r="Y45" s="107" t="str">
        <f ca="1">IF(V45="↓↑↓↓",IF(X45="↓","減少傾向","×"),"判定外")</f>
        <v>判定外</v>
      </c>
      <c r="Z45" s="108" t="str">
        <f ca="1">IF(V45="↑↓↑↑",IF(X45="↑","増加傾向","×"),"判定外")</f>
        <v>判定外</v>
      </c>
      <c r="AA45" s="109" t="str">
        <f ca="1">IF(G45-E45&gt;0,"↑",IF(G45-E45&lt;0,"↓","－"))</f>
        <v>↓</v>
      </c>
      <c r="AB45" s="107" t="str">
        <f ca="1">IF(V45="↓↓↑↓",IF(AA45="↓","減少傾向","×"),"判定外")</f>
        <v>判定外</v>
      </c>
      <c r="AC45" s="108" t="str">
        <f ca="1">IF(V45="↑↑↓↑",IF(AA45="↑","増加傾向","×"),"判定外")</f>
        <v>判定外</v>
      </c>
      <c r="AD45" s="112" t="s">
        <v>295</v>
      </c>
      <c r="AE45" s="90"/>
      <c r="AK45" s="75" t="s">
        <v>348</v>
      </c>
      <c r="AL45" s="75" t="s">
        <v>316</v>
      </c>
    </row>
    <row r="46" spans="2:38" ht="27">
      <c r="B46" s="87"/>
      <c r="C46" s="141" t="s">
        <v>406</v>
      </c>
      <c r="D46" s="111">
        <f ca="1">SUMIF('10.経年データ（専攻単位）'!A:A,'10.グラフデータ'!D42,'10.経年データ（専攻単位）'!D:D)</f>
        <v>7</v>
      </c>
      <c r="E46" s="111">
        <f ca="1">SUMIF('10.経年データ（専攻単位）'!A:A,'10.グラフデータ'!E42,'10.経年データ（専攻単位）'!D:D)</f>
        <v>6</v>
      </c>
      <c r="F46" s="111">
        <f ca="1">SUMIF('10.経年データ（専攻単位）'!A:A,'10.グラフデータ'!F42,'10.経年データ（専攻単位）'!D:D)</f>
        <v>7</v>
      </c>
      <c r="G46" s="111">
        <f ca="1">SUMIF('10.経年データ（専攻単位）'!A:A,'10.グラフデータ'!G42,'10.経年データ（専攻単位）'!D:D)</f>
        <v>6</v>
      </c>
      <c r="H46" s="111">
        <f ca="1">SUMIF('10.経年データ（専攻単位）'!A:A,'10.グラフデータ'!H42,'10.経年データ（専攻単位）'!D:D)</f>
        <v>11</v>
      </c>
      <c r="I46" s="102">
        <f ca="1">AVERAGE(D46:H46)</f>
        <v>7.4</v>
      </c>
      <c r="J46" s="103">
        <f ca="1">I46*0.97</f>
        <v>7.1779999999999999</v>
      </c>
      <c r="K46" s="103">
        <f ca="1">I46*1.03</f>
        <v>7.6220000000000008</v>
      </c>
      <c r="L46" s="95" t="str">
        <f ca="1">IF(AND(D46&gt;I46*0.97,D46&lt;I46*1.03),"○","×")</f>
        <v>×</v>
      </c>
      <c r="M46" s="95" t="str">
        <f ca="1">IF(AND(E46&gt;I46*0.97,E46&lt;I46*1.03),"○","×")</f>
        <v>×</v>
      </c>
      <c r="N46" s="95" t="str">
        <f ca="1">IF(AND(F46&gt;I46*0.97,F46&lt;I46*1.03),"○","×")</f>
        <v>×</v>
      </c>
      <c r="O46" s="95" t="str">
        <f ca="1">IF(AND(G46&gt;I46*0.97,G46&lt;I46*1.03),"○","×")</f>
        <v>×</v>
      </c>
      <c r="P46" s="95" t="str">
        <f ca="1">IF(AND(H46&gt;I46*0.97,H46&lt;I46*1.03),"○","×")</f>
        <v>×</v>
      </c>
      <c r="Q46" s="104" t="str">
        <f ca="1">IF(COUNTIF(L46:P46,"○")=5,"同程度","―")</f>
        <v>―</v>
      </c>
      <c r="R46" s="96" t="str">
        <f t="shared" ca="1" si="4"/>
        <v>↓</v>
      </c>
      <c r="S46" s="95" t="str">
        <f t="shared" ca="1" si="4"/>
        <v>↑</v>
      </c>
      <c r="T46" s="95" t="str">
        <f t="shared" ca="1" si="4"/>
        <v>↓</v>
      </c>
      <c r="U46" s="95" t="str">
        <f t="shared" ca="1" si="4"/>
        <v>↑</v>
      </c>
      <c r="V46" s="95" t="str">
        <f ca="1">R46&amp;S46&amp;T46&amp;U46</f>
        <v>↓↑↓↑</v>
      </c>
      <c r="W46" s="105" t="str" cm="1">
        <f t="array" aca="1" ref="W46" ca="1">INDEX($AL$2:$AL$82,MATCH(V46,$AK$2:$AK$82,0),0)</f>
        <v>隔年で増減</v>
      </c>
      <c r="X46" s="106" t="str">
        <f ca="1">IF(F46-D46&gt;0,"↑",IF(F46-D46&lt;0,"↓","－"))</f>
        <v>－</v>
      </c>
      <c r="Y46" s="107" t="str">
        <f ca="1">IF(V46="↓↑↓↓",IF(X46="↓","減少傾向","×"),"判定外")</f>
        <v>判定外</v>
      </c>
      <c r="Z46" s="108" t="str">
        <f ca="1">IF(V46="↑↓↑↑",IF(X46="↑","増加傾向","×"),"判定外")</f>
        <v>判定外</v>
      </c>
      <c r="AA46" s="109" t="str">
        <f ca="1">IF(G46-E46&gt;0,"↑",IF(G46-E46&lt;0,"↓","－"))</f>
        <v>－</v>
      </c>
      <c r="AB46" s="107" t="str">
        <f ca="1">IF(V46="↓↓↑↓",IF(AA46="↓","減少傾向","×"),"判定外")</f>
        <v>判定外</v>
      </c>
      <c r="AC46" s="108" t="str">
        <f ca="1">IF(V46="↑↑↓↑",IF(AA46="↑","増加傾向","×"),"判定外")</f>
        <v>判定外</v>
      </c>
      <c r="AD46" s="110"/>
      <c r="AE46" s="90"/>
      <c r="AK46" s="75" t="s">
        <v>349</v>
      </c>
      <c r="AL46" s="75" t="s">
        <v>316</v>
      </c>
    </row>
    <row r="47" spans="2:38" ht="14.25" thickBot="1">
      <c r="B47" s="87"/>
      <c r="C47" s="74" t="s">
        <v>393</v>
      </c>
      <c r="D47" s="113">
        <f ca="1">ROUND(D45/D46,3)</f>
        <v>0.42899999999999999</v>
      </c>
      <c r="E47" s="113">
        <f ca="1">ROUND(E45/E46,3)</f>
        <v>0.66700000000000004</v>
      </c>
      <c r="F47" s="113">
        <f ca="1">ROUND(F45/F46,3)</f>
        <v>0.28599999999999998</v>
      </c>
      <c r="G47" s="113">
        <f ca="1">ROUND(G45/G46,3)</f>
        <v>0.16700000000000001</v>
      </c>
      <c r="H47" s="113">
        <f ca="1">ROUND(H45/H46,3)</f>
        <v>0.27300000000000002</v>
      </c>
      <c r="I47" s="114">
        <f ca="1">AVERAGE(D47:H47)</f>
        <v>0.3644</v>
      </c>
      <c r="J47" s="115">
        <f ca="1">I47-0.03</f>
        <v>0.33440000000000003</v>
      </c>
      <c r="K47" s="115">
        <f ca="1">I47+0.03</f>
        <v>0.39439999999999997</v>
      </c>
      <c r="L47" s="81" t="str">
        <f ca="1">IF(AND(D47&gt;I47-0.03,D47&lt;I47+0.03),"○","×")</f>
        <v>×</v>
      </c>
      <c r="M47" s="81" t="str">
        <f ca="1">IF(AND(E47&gt;I47-0.03,E47&lt;I47+0.03),"○","×")</f>
        <v>×</v>
      </c>
      <c r="N47" s="81" t="str">
        <f ca="1">IF(AND(F47&gt;I47-0.03,F47&lt;I47+0.03),"○","×")</f>
        <v>×</v>
      </c>
      <c r="O47" s="81" t="str">
        <f ca="1">IF(AND(G47&gt;I47-0.03,G47&lt;I47+0.03),"○","×")</f>
        <v>×</v>
      </c>
      <c r="P47" s="81" t="str">
        <f ca="1">IF(AND(H47&gt;I47-0.03,H47&lt;I47+0.03),"○","×")</f>
        <v>×</v>
      </c>
      <c r="Q47" s="116" t="str">
        <f ca="1">IF(COUNTIF(L47:P47,"○")=5,"同程度","―")</f>
        <v>―</v>
      </c>
      <c r="R47" s="117" t="str">
        <f t="shared" ca="1" si="4"/>
        <v>↑</v>
      </c>
      <c r="S47" s="81" t="str">
        <f t="shared" ca="1" si="4"/>
        <v>↓</v>
      </c>
      <c r="T47" s="81" t="str">
        <f t="shared" ca="1" si="4"/>
        <v>↓</v>
      </c>
      <c r="U47" s="81" t="str">
        <f t="shared" ca="1" si="4"/>
        <v>↑</v>
      </c>
      <c r="V47" s="81" t="str">
        <f ca="1">R47&amp;S47&amp;T47&amp;U47</f>
        <v>↑↓↓↑</v>
      </c>
      <c r="W47" s="118" t="str" cm="1">
        <f t="array" aca="1" ref="W47" ca="1">INDEX($AL$2:$AL$82,MATCH(V47,$AK$2:$AK$82,0),0)</f>
        <v>年度により増減</v>
      </c>
      <c r="X47" s="119" t="str">
        <f ca="1">IF(F47-D47&gt;0,"↑",IF(F47-D47&lt;0,"↓","－"))</f>
        <v>↓</v>
      </c>
      <c r="Y47" s="120" t="str">
        <f ca="1">IF(V47="↓↑↓↓",IF(X47="↓","減少傾向","×"),"判定外")</f>
        <v>判定外</v>
      </c>
      <c r="Z47" s="121" t="str">
        <f ca="1">IF(V47="↑↓↑↑",IF(X47="↑","増加傾向","×"),"判定外")</f>
        <v>判定外</v>
      </c>
      <c r="AA47" s="122" t="str">
        <f ca="1">IF(G47-E47&gt;0,"↑",IF(G47-E47&lt;0,"↓","－"))</f>
        <v>↓</v>
      </c>
      <c r="AB47" s="120" t="str">
        <f ca="1">IF(V47="↓↓↑↓",IF(AA47="↓","減少傾向","×"),"判定外")</f>
        <v>判定外</v>
      </c>
      <c r="AC47" s="121" t="str">
        <f ca="1">IF(V47="↑↑↓↑",IF(AA47="↑","増加傾向","×"),"判定外")</f>
        <v>判定外</v>
      </c>
      <c r="AD47" s="123" t="s">
        <v>295</v>
      </c>
      <c r="AE47" s="90"/>
      <c r="AK47" s="75" t="s">
        <v>350</v>
      </c>
      <c r="AL47" s="75" t="s">
        <v>213</v>
      </c>
    </row>
    <row r="48" spans="2:38" ht="14.25" thickBot="1">
      <c r="B48" s="87"/>
      <c r="C48" s="88"/>
      <c r="D48" s="89"/>
      <c r="E48" s="89"/>
      <c r="F48" s="89"/>
      <c r="G48" s="89"/>
      <c r="H48" s="89"/>
      <c r="I48" s="125"/>
      <c r="J48" s="125"/>
      <c r="K48" s="125"/>
      <c r="L48" s="125"/>
      <c r="M48" s="125"/>
      <c r="N48" s="125"/>
      <c r="O48" s="125"/>
      <c r="P48" s="125"/>
      <c r="Q48" s="125"/>
      <c r="R48" s="125"/>
      <c r="S48" s="125"/>
      <c r="T48" s="125"/>
      <c r="U48" s="125"/>
      <c r="V48" s="125"/>
      <c r="W48" s="125"/>
      <c r="X48" s="125"/>
      <c r="Y48" s="125"/>
      <c r="Z48" s="125"/>
      <c r="AA48" s="125"/>
      <c r="AB48" s="125"/>
      <c r="AC48" s="125"/>
      <c r="AD48" s="125"/>
      <c r="AE48" s="90"/>
      <c r="AK48" s="75" t="s">
        <v>351</v>
      </c>
      <c r="AL48" s="75" t="s">
        <v>295</v>
      </c>
    </row>
    <row r="49" spans="2:38">
      <c r="B49" s="87"/>
      <c r="C49" s="88"/>
      <c r="D49" s="89"/>
      <c r="E49" s="89"/>
      <c r="F49" s="89"/>
      <c r="G49" s="89"/>
      <c r="H49" s="89"/>
      <c r="I49" s="237" t="s">
        <v>441</v>
      </c>
      <c r="J49" s="238"/>
      <c r="K49" s="238"/>
      <c r="L49" s="239"/>
      <c r="M49" s="239"/>
      <c r="N49" s="239"/>
      <c r="O49" s="239"/>
      <c r="P49" s="239"/>
      <c r="Q49" s="240" t="s">
        <v>286</v>
      </c>
      <c r="R49" s="237" t="s">
        <v>287</v>
      </c>
      <c r="S49" s="239"/>
      <c r="T49" s="239"/>
      <c r="U49" s="239"/>
      <c r="V49" s="242" t="s">
        <v>288</v>
      </c>
      <c r="W49" s="243"/>
      <c r="X49" s="246" t="s">
        <v>289</v>
      </c>
      <c r="Y49" s="231" t="s">
        <v>290</v>
      </c>
      <c r="Z49" s="232"/>
      <c r="AA49" s="235" t="s">
        <v>291</v>
      </c>
      <c r="AB49" s="231" t="s">
        <v>292</v>
      </c>
      <c r="AC49" s="232"/>
      <c r="AD49" s="233" t="s">
        <v>293</v>
      </c>
      <c r="AE49" s="90"/>
      <c r="AK49" s="75" t="s">
        <v>352</v>
      </c>
      <c r="AL49" s="75" t="s">
        <v>295</v>
      </c>
    </row>
    <row r="50" spans="2:38">
      <c r="B50" s="87"/>
      <c r="C50" s="142" t="s">
        <v>225</v>
      </c>
      <c r="D50" s="174" t="str">
        <f ca="1">Q1</f>
        <v>R2</v>
      </c>
      <c r="E50" s="174" t="str">
        <f ca="1">R1</f>
        <v>R3</v>
      </c>
      <c r="F50" s="174" t="str">
        <f ca="1">S1</f>
        <v>R4</v>
      </c>
      <c r="G50" s="174" t="str">
        <f ca="1">T1</f>
        <v>R5</v>
      </c>
      <c r="H50" s="174" t="str">
        <f ca="1">U1</f>
        <v>R6</v>
      </c>
      <c r="I50" s="93" t="s">
        <v>442</v>
      </c>
      <c r="J50" s="94">
        <v>-0.03</v>
      </c>
      <c r="K50" s="94">
        <v>0.03</v>
      </c>
      <c r="L50" s="175" t="str">
        <f ca="1">Q1</f>
        <v>R2</v>
      </c>
      <c r="M50" s="175" t="str">
        <f ca="1">R1</f>
        <v>R3</v>
      </c>
      <c r="N50" s="175" t="str">
        <f ca="1">S1</f>
        <v>R4</v>
      </c>
      <c r="O50" s="175" t="str">
        <f ca="1">T1</f>
        <v>R5</v>
      </c>
      <c r="P50" s="175" t="str">
        <f ca="1">U1</f>
        <v>R6</v>
      </c>
      <c r="Q50" s="241"/>
      <c r="R50" s="96" t="s">
        <v>297</v>
      </c>
      <c r="S50" s="95" t="s">
        <v>298</v>
      </c>
      <c r="T50" s="95" t="s">
        <v>299</v>
      </c>
      <c r="U50" s="95" t="s">
        <v>300</v>
      </c>
      <c r="V50" s="244"/>
      <c r="W50" s="248"/>
      <c r="X50" s="247"/>
      <c r="Y50" s="97" t="s">
        <v>301</v>
      </c>
      <c r="Z50" s="98" t="s">
        <v>302</v>
      </c>
      <c r="AA50" s="236"/>
      <c r="AB50" s="99" t="s">
        <v>303</v>
      </c>
      <c r="AC50" s="100" t="s">
        <v>304</v>
      </c>
      <c r="AD50" s="234"/>
      <c r="AE50" s="90"/>
      <c r="AK50" s="75" t="s">
        <v>353</v>
      </c>
      <c r="AL50" s="75" t="s">
        <v>344</v>
      </c>
    </row>
    <row r="51" spans="2:38" ht="27">
      <c r="B51" s="87"/>
      <c r="C51" s="141" t="s">
        <v>396</v>
      </c>
      <c r="D51" s="46">
        <f ca="1">SUMIF('10.経年データ（専攻単位）'!A:A,'10.グラフデータ'!D42,'10.経年データ（専攻単位）'!J:J)</f>
        <v>3</v>
      </c>
      <c r="E51" s="46">
        <f ca="1">SUMIF('10.経年データ（専攻単位）'!A:A,'10.グラフデータ'!E42,'10.経年データ（専攻単位）'!J:J)</f>
        <v>2</v>
      </c>
      <c r="F51" s="46"/>
      <c r="G51" s="46"/>
      <c r="H51" s="46"/>
      <c r="I51" s="102">
        <f ca="1">AVERAGE(D51:H51)</f>
        <v>2.5</v>
      </c>
      <c r="J51" s="103">
        <f ca="1">I51*0.97</f>
        <v>2.4249999999999998</v>
      </c>
      <c r="K51" s="103">
        <f ca="1">I51*1.03</f>
        <v>2.5750000000000002</v>
      </c>
      <c r="L51" s="95" t="str">
        <f ca="1">IF(AND(D51&gt;I51*0.97,D51&lt;I51*1.03),"○","×")</f>
        <v>×</v>
      </c>
      <c r="M51" s="95" t="str">
        <f ca="1">IF(AND(E51&gt;I51*0.97,E51&lt;I51*1.03),"○","×")</f>
        <v>×</v>
      </c>
      <c r="N51" s="95" t="str">
        <f ca="1">IF(AND(F51&gt;I51*0.97,F51&lt;I51*1.03),"○","×")</f>
        <v>×</v>
      </c>
      <c r="O51" s="95" t="str">
        <f ca="1">IF(AND(G51&gt;I51*0.97,G51&lt;I51*1.03),"○","×")</f>
        <v>×</v>
      </c>
      <c r="P51" s="95" t="str">
        <f ca="1">IF(AND(H51&gt;I51*0.97,H51&lt;I51*1.03),"○","×")</f>
        <v>×</v>
      </c>
      <c r="Q51" s="104" t="str">
        <f ca="1">IF(COUNTIF(L51:P51,"○")=5,"同程度","―")</f>
        <v>―</v>
      </c>
      <c r="R51" s="96" t="str">
        <f t="shared" ref="R51:U55" ca="1" si="5">IF(E51-D51&gt;0,"↑",IF(E51-D51&lt;0,"↓","－"))</f>
        <v>↓</v>
      </c>
      <c r="S51" s="95" t="str">
        <f t="shared" ca="1" si="5"/>
        <v>↓</v>
      </c>
      <c r="T51" s="95" t="str">
        <f t="shared" si="5"/>
        <v>－</v>
      </c>
      <c r="U51" s="95" t="str">
        <f t="shared" si="5"/>
        <v>－</v>
      </c>
      <c r="V51" s="95" t="str">
        <f ca="1">R51&amp;S51&amp;T51&amp;U51</f>
        <v>↓↓－－</v>
      </c>
      <c r="W51" s="105" t="str" cm="1">
        <f t="array" aca="1" ref="W51" ca="1">INDEX($AL$2:$AL$82,MATCH(V51,$AK$2:$AK$82,0),0)</f>
        <v>減少傾向⤵</v>
      </c>
      <c r="X51" s="106" t="str">
        <f ca="1">IF(F51-D51&gt;0,"↑",IF(F51-D51&lt;0,"↓","－"))</f>
        <v>↓</v>
      </c>
      <c r="Y51" s="107" t="str">
        <f ca="1">IF(V51="↓↑↓↓",IF(X51="↓","減少傾向","×"),"判定外")</f>
        <v>判定外</v>
      </c>
      <c r="Z51" s="108" t="str">
        <f ca="1">IF(V51="↑↓↑↑",IF(X51="↑","増加傾向","×"),"判定外")</f>
        <v>判定外</v>
      </c>
      <c r="AA51" s="109" t="str">
        <f ca="1">IF(G51-E51&gt;0,"↑",IF(G51-E51&lt;0,"↓","－"))</f>
        <v>↓</v>
      </c>
      <c r="AB51" s="107" t="str">
        <f ca="1">IF(V51="↓↓↑↓",IF(AA51="↓","減少傾向","×"),"判定外")</f>
        <v>判定外</v>
      </c>
      <c r="AC51" s="108" t="str">
        <f ca="1">IF(V51="↑↑↓↑",IF(AA51="↑","増加傾向","×"),"判定外")</f>
        <v>判定外</v>
      </c>
      <c r="AD51" s="110"/>
      <c r="AE51" s="90"/>
      <c r="AK51" s="75" t="s">
        <v>354</v>
      </c>
      <c r="AL51" s="75" t="s">
        <v>316</v>
      </c>
    </row>
    <row r="52" spans="2:38" ht="27">
      <c r="B52" s="87"/>
      <c r="C52" s="141" t="s">
        <v>397</v>
      </c>
      <c r="D52" s="111">
        <f ca="1">SUMIF('10.経年データ（専攻単位）'!A:A,'10.グラフデータ'!D42,'10.経年データ（専攻単位）'!K:K)</f>
        <v>3</v>
      </c>
      <c r="E52" s="111">
        <f ca="1">SUMIF('10.経年データ（専攻単位）'!A:A,'10.グラフデータ'!E42,'10.経年データ（専攻単位）'!K:K)</f>
        <v>2</v>
      </c>
      <c r="F52" s="111"/>
      <c r="G52" s="111"/>
      <c r="H52" s="111"/>
      <c r="I52" s="102">
        <f ca="1">AVERAGE(D52:H52)</f>
        <v>2.5</v>
      </c>
      <c r="J52" s="103">
        <f ca="1">I52*0.97</f>
        <v>2.4249999999999998</v>
      </c>
      <c r="K52" s="103">
        <f ca="1">I52*1.03</f>
        <v>2.5750000000000002</v>
      </c>
      <c r="L52" s="95" t="str">
        <f ca="1">IF(AND(D52&gt;I52*0.97,D52&lt;I52*1.03),"○","×")</f>
        <v>×</v>
      </c>
      <c r="M52" s="95" t="str">
        <f ca="1">IF(AND(E52&gt;I52*0.97,E52&lt;I52*1.03),"○","×")</f>
        <v>×</v>
      </c>
      <c r="N52" s="95" t="str">
        <f ca="1">IF(AND(F52&gt;I52*0.97,F52&lt;I52*1.03),"○","×")</f>
        <v>×</v>
      </c>
      <c r="O52" s="95" t="str">
        <f ca="1">IF(AND(G52&gt;I52*0.97,G52&lt;I52*1.03),"○","×")</f>
        <v>×</v>
      </c>
      <c r="P52" s="95" t="str">
        <f ca="1">IF(AND(H52&gt;I52*0.97,H52&lt;I52*1.03),"○","×")</f>
        <v>×</v>
      </c>
      <c r="Q52" s="104" t="str">
        <f ca="1">IF(COUNTIF(L52:P52,"○")=5,"同程度","―")</f>
        <v>―</v>
      </c>
      <c r="R52" s="96" t="str">
        <f t="shared" ca="1" si="5"/>
        <v>↓</v>
      </c>
      <c r="S52" s="95" t="str">
        <f t="shared" ca="1" si="5"/>
        <v>↓</v>
      </c>
      <c r="T52" s="95" t="str">
        <f t="shared" si="5"/>
        <v>－</v>
      </c>
      <c r="U52" s="95" t="str">
        <f t="shared" si="5"/>
        <v>－</v>
      </c>
      <c r="V52" s="95" t="str">
        <f ca="1">R52&amp;S52&amp;T52&amp;U52</f>
        <v>↓↓－－</v>
      </c>
      <c r="W52" s="105" t="str" cm="1">
        <f t="array" aca="1" ref="W52" ca="1">INDEX($AL$2:$AL$82,MATCH(V52,$AK$2:$AK$82,0),0)</f>
        <v>減少傾向⤵</v>
      </c>
      <c r="X52" s="106" t="str">
        <f ca="1">IF(F52-D52&gt;0,"↑",IF(F52-D52&lt;0,"↓","－"))</f>
        <v>↓</v>
      </c>
      <c r="Y52" s="107" t="str">
        <f ca="1">IF(V52="↓↑↓↓",IF(X52="↓","減少傾向","×"),"判定外")</f>
        <v>判定外</v>
      </c>
      <c r="Z52" s="108" t="str">
        <f ca="1">IF(V52="↑↓↑↑",IF(X52="↑","増加傾向","×"),"判定外")</f>
        <v>判定外</v>
      </c>
      <c r="AA52" s="109" t="str">
        <f ca="1">IF(G52-E52&gt;0,"↑",IF(G52-E52&lt;0,"↓","－"))</f>
        <v>↓</v>
      </c>
      <c r="AB52" s="107" t="str">
        <f ca="1">IF(V52="↓↓↑↓",IF(AA52="↓","減少傾向","×"),"判定外")</f>
        <v>判定外</v>
      </c>
      <c r="AC52" s="108" t="str">
        <f ca="1">IF(V52="↑↑↓↑",IF(AA52="↑","増加傾向","×"),"判定外")</f>
        <v>判定外</v>
      </c>
      <c r="AD52" s="110"/>
      <c r="AE52" s="90"/>
      <c r="AK52" s="75" t="s">
        <v>355</v>
      </c>
      <c r="AL52" s="75" t="s">
        <v>316</v>
      </c>
    </row>
    <row r="53" spans="2:38" ht="27">
      <c r="B53" s="87"/>
      <c r="C53" s="141" t="s">
        <v>405</v>
      </c>
      <c r="D53" s="111">
        <f ca="1">SUM(D51:D52)</f>
        <v>6</v>
      </c>
      <c r="E53" s="111">
        <f ca="1">SUM(E51:E52)</f>
        <v>4</v>
      </c>
      <c r="F53" s="111"/>
      <c r="G53" s="111"/>
      <c r="H53" s="111"/>
      <c r="I53" s="102">
        <f ca="1">AVERAGE(D53:H53)</f>
        <v>5</v>
      </c>
      <c r="J53" s="103">
        <f ca="1">I53*0.97</f>
        <v>4.8499999999999996</v>
      </c>
      <c r="K53" s="103">
        <f ca="1">I53*1.03</f>
        <v>5.15</v>
      </c>
      <c r="L53" s="95" t="str">
        <f ca="1">IF(AND(D53&gt;I53*0.97,D53&lt;I53*1.03),"○","×")</f>
        <v>×</v>
      </c>
      <c r="M53" s="95" t="str">
        <f ca="1">IF(AND(E53&gt;I53*0.97,E53&lt;I53*1.03),"○","×")</f>
        <v>×</v>
      </c>
      <c r="N53" s="95" t="str">
        <f ca="1">IF(AND(F53&gt;I53*0.97,F53&lt;I53*1.03),"○","×")</f>
        <v>×</v>
      </c>
      <c r="O53" s="95" t="str">
        <f ca="1">IF(AND(G53&gt;I53*0.97,G53&lt;I53*1.03),"○","×")</f>
        <v>×</v>
      </c>
      <c r="P53" s="95" t="str">
        <f ca="1">IF(AND(H53&gt;I53*0.97,H53&lt;I53*1.03),"○","×")</f>
        <v>×</v>
      </c>
      <c r="Q53" s="104" t="str">
        <f ca="1">IF(COUNTIF(L53:P53,"○")=5,"同程度","―")</f>
        <v>―</v>
      </c>
      <c r="R53" s="96" t="str">
        <f t="shared" ca="1" si="5"/>
        <v>↓</v>
      </c>
      <c r="S53" s="95" t="str">
        <f t="shared" ca="1" si="5"/>
        <v>↓</v>
      </c>
      <c r="T53" s="95" t="str">
        <f t="shared" si="5"/>
        <v>－</v>
      </c>
      <c r="U53" s="95" t="str">
        <f t="shared" si="5"/>
        <v>－</v>
      </c>
      <c r="V53" s="95" t="str">
        <f ca="1">R53&amp;S53&amp;T53&amp;U53</f>
        <v>↓↓－－</v>
      </c>
      <c r="W53" s="105" t="str" cm="1">
        <f t="array" aca="1" ref="W53" ca="1">INDEX($AL$2:$AL$82,MATCH(V53,$AK$2:$AK$82,0),0)</f>
        <v>減少傾向⤵</v>
      </c>
      <c r="X53" s="106" t="str">
        <f ca="1">IF(F53-D53&gt;0,"↑",IF(F53-D53&lt;0,"↓","－"))</f>
        <v>↓</v>
      </c>
      <c r="Y53" s="107" t="str">
        <f ca="1">IF(V53="↓↑↓↓",IF(X53="↓","減少傾向","×"),"判定外")</f>
        <v>判定外</v>
      </c>
      <c r="Z53" s="108" t="str">
        <f ca="1">IF(V53="↑↓↑↑",IF(X53="↑","増加傾向","×"),"判定外")</f>
        <v>判定外</v>
      </c>
      <c r="AA53" s="109" t="str">
        <f ca="1">IF(G53-E53&gt;0,"↑",IF(G53-E53&lt;0,"↓","－"))</f>
        <v>↓</v>
      </c>
      <c r="AB53" s="107" t="str">
        <f ca="1">IF(V53="↓↓↑↓",IF(AA53="↓","減少傾向","×"),"判定外")</f>
        <v>判定外</v>
      </c>
      <c r="AC53" s="108" t="str">
        <f ca="1">IF(V53="↑↑↓↑",IF(AA53="↑","増加傾向","×"),"判定外")</f>
        <v>判定外</v>
      </c>
      <c r="AD53" s="112" t="s">
        <v>252</v>
      </c>
      <c r="AE53" s="90"/>
      <c r="AK53" s="75" t="s">
        <v>356</v>
      </c>
      <c r="AL53" s="75" t="s">
        <v>295</v>
      </c>
    </row>
    <row r="54" spans="2:38" ht="27">
      <c r="B54" s="87"/>
      <c r="C54" s="141" t="s">
        <v>406</v>
      </c>
      <c r="D54" s="111">
        <f ca="1">SUMIF('10.経年データ（専攻単位）'!A:A,'10.グラフデータ'!D42,'10.経年データ（専攻単位）'!I:I)</f>
        <v>9</v>
      </c>
      <c r="E54" s="111">
        <f ca="1">SUMIF('10.経年データ（専攻単位）'!A:A,'10.グラフデータ'!E42,'10.経年データ（専攻単位）'!I:I)</f>
        <v>10</v>
      </c>
      <c r="F54" s="111"/>
      <c r="G54" s="111"/>
      <c r="H54" s="111"/>
      <c r="I54" s="102">
        <f ca="1">AVERAGE(D54:H54)</f>
        <v>9.5</v>
      </c>
      <c r="J54" s="103">
        <f ca="1">I54*0.97</f>
        <v>9.2149999999999999</v>
      </c>
      <c r="K54" s="103">
        <f ca="1">I54*1.03</f>
        <v>9.7850000000000001</v>
      </c>
      <c r="L54" s="95" t="str">
        <f ca="1">IF(AND(D54&gt;I54*0.97,D54&lt;I54*1.03),"○","×")</f>
        <v>×</v>
      </c>
      <c r="M54" s="95" t="str">
        <f ca="1">IF(AND(E54&gt;I54*0.97,E54&lt;I54*1.03),"○","×")</f>
        <v>×</v>
      </c>
      <c r="N54" s="95" t="str">
        <f ca="1">IF(AND(F54&gt;I54*0.97,F54&lt;I54*1.03),"○","×")</f>
        <v>×</v>
      </c>
      <c r="O54" s="95" t="str">
        <f ca="1">IF(AND(G54&gt;I54*0.97,G54&lt;I54*1.03),"○","×")</f>
        <v>×</v>
      </c>
      <c r="P54" s="95" t="str">
        <f ca="1">IF(AND(H54&gt;I54*0.97,H54&lt;I54*1.03),"○","×")</f>
        <v>×</v>
      </c>
      <c r="Q54" s="104" t="str">
        <f ca="1">IF(COUNTIF(L54:P54,"○")=5,"同程度","―")</f>
        <v>―</v>
      </c>
      <c r="R54" s="96" t="str">
        <f t="shared" ca="1" si="5"/>
        <v>↑</v>
      </c>
      <c r="S54" s="95" t="str">
        <f t="shared" ca="1" si="5"/>
        <v>↓</v>
      </c>
      <c r="T54" s="95" t="str">
        <f t="shared" si="5"/>
        <v>－</v>
      </c>
      <c r="U54" s="95" t="str">
        <f t="shared" si="5"/>
        <v>－</v>
      </c>
      <c r="V54" s="95" t="str">
        <f ca="1">R54&amp;S54&amp;T54&amp;U54</f>
        <v>↑↓－－</v>
      </c>
      <c r="W54" s="105" t="str" cm="1">
        <f t="array" aca="1" ref="W54" ca="1">INDEX($AL$2:$AL$82,MATCH(V54,$AK$2:$AK$82,0),0)</f>
        <v>減少傾向⤵</v>
      </c>
      <c r="X54" s="106" t="str">
        <f ca="1">IF(F54-D54&gt;0,"↑",IF(F54-D54&lt;0,"↓","－"))</f>
        <v>↓</v>
      </c>
      <c r="Y54" s="107" t="str">
        <f ca="1">IF(V54="↓↑↓↓",IF(X54="↓","減少傾向","×"),"判定外")</f>
        <v>判定外</v>
      </c>
      <c r="Z54" s="108" t="str">
        <f ca="1">IF(V54="↑↓↑↑",IF(X54="↑","増加傾向","×"),"判定外")</f>
        <v>判定外</v>
      </c>
      <c r="AA54" s="109" t="str">
        <f ca="1">IF(G54-E54&gt;0,"↑",IF(G54-E54&lt;0,"↓","－"))</f>
        <v>↓</v>
      </c>
      <c r="AB54" s="107" t="str">
        <f ca="1">IF(V54="↓↓↑↓",IF(AA54="↓","減少傾向","×"),"判定外")</f>
        <v>判定外</v>
      </c>
      <c r="AC54" s="108" t="str">
        <f ca="1">IF(V54="↑↑↓↑",IF(AA54="↑","増加傾向","×"),"判定外")</f>
        <v>判定外</v>
      </c>
      <c r="AD54" s="110"/>
      <c r="AE54" s="90"/>
      <c r="AK54" s="75" t="s">
        <v>357</v>
      </c>
      <c r="AL54" s="75" t="s">
        <v>316</v>
      </c>
    </row>
    <row r="55" spans="2:38" ht="14.25" thickBot="1">
      <c r="B55" s="87"/>
      <c r="C55" s="74" t="s">
        <v>393</v>
      </c>
      <c r="D55" s="113">
        <f ca="1">ROUND(D53/D54,3)</f>
        <v>0.66700000000000004</v>
      </c>
      <c r="E55" s="113">
        <f ca="1">ROUND(E53/E54,3)</f>
        <v>0.4</v>
      </c>
      <c r="F55" s="113"/>
      <c r="G55" s="113"/>
      <c r="H55" s="113"/>
      <c r="I55" s="114">
        <f ca="1">AVERAGE(D55:H55)</f>
        <v>0.53350000000000009</v>
      </c>
      <c r="J55" s="115">
        <f ca="1">I55-0.03</f>
        <v>0.50350000000000006</v>
      </c>
      <c r="K55" s="115">
        <f ca="1">I55+0.03</f>
        <v>0.56350000000000011</v>
      </c>
      <c r="L55" s="81" t="str">
        <f ca="1">IF(AND(D55&gt;I55-0.03,D55&lt;I55+0.03),"○","×")</f>
        <v>×</v>
      </c>
      <c r="M55" s="81" t="str">
        <f ca="1">IF(AND(E55&gt;I55-0.03,E55&lt;I55+0.03),"○","×")</f>
        <v>×</v>
      </c>
      <c r="N55" s="81" t="str">
        <f ca="1">IF(AND(F55&gt;I55-0.03,F55&lt;I55+0.03),"○","×")</f>
        <v>×</v>
      </c>
      <c r="O55" s="81" t="str">
        <f ca="1">IF(AND(G55&gt;I55-0.03,G55&lt;I55+0.03),"○","×")</f>
        <v>×</v>
      </c>
      <c r="P55" s="81" t="str">
        <f ca="1">IF(AND(H55&gt;I55-0.03,H55&lt;I55+0.03),"○","×")</f>
        <v>×</v>
      </c>
      <c r="Q55" s="116" t="str">
        <f ca="1">IF(COUNTIF(L55:P55,"○")=5,"同程度","―")</f>
        <v>―</v>
      </c>
      <c r="R55" s="117" t="str">
        <f t="shared" ca="1" si="5"/>
        <v>↓</v>
      </c>
      <c r="S55" s="81" t="str">
        <f t="shared" ca="1" si="5"/>
        <v>↓</v>
      </c>
      <c r="T55" s="81" t="str">
        <f t="shared" si="5"/>
        <v>－</v>
      </c>
      <c r="U55" s="81" t="str">
        <f t="shared" si="5"/>
        <v>－</v>
      </c>
      <c r="V55" s="81" t="str">
        <f ca="1">R55&amp;S55&amp;T55&amp;U55</f>
        <v>↓↓－－</v>
      </c>
      <c r="W55" s="118" t="str" cm="1">
        <f t="array" aca="1" ref="W55" ca="1">INDEX($AL$2:$AL$82,MATCH(V55,$AK$2:$AK$82,0),0)</f>
        <v>減少傾向⤵</v>
      </c>
      <c r="X55" s="119" t="str">
        <f ca="1">IF(F55-D55&gt;0,"↑",IF(F55-D55&lt;0,"↓","－"))</f>
        <v>↓</v>
      </c>
      <c r="Y55" s="120" t="str">
        <f ca="1">IF(V55="↓↑↓↓",IF(X55="↓","減少傾向","×"),"判定外")</f>
        <v>判定外</v>
      </c>
      <c r="Z55" s="121" t="str">
        <f ca="1">IF(V55="↑↓↑↑",IF(X55="↑","増加傾向","×"),"判定外")</f>
        <v>判定外</v>
      </c>
      <c r="AA55" s="122" t="str">
        <f ca="1">IF(G55-E55&gt;0,"↑",IF(G55-E55&lt;0,"↓","－"))</f>
        <v>↓</v>
      </c>
      <c r="AB55" s="120" t="str">
        <f ca="1">IF(V55="↓↓↑↓",IF(AA55="↓","減少傾向","×"),"判定外")</f>
        <v>判定外</v>
      </c>
      <c r="AC55" s="121" t="str">
        <f ca="1">IF(V55="↑↑↓↑",IF(AA55="↑","増加傾向","×"),"判定外")</f>
        <v>判定外</v>
      </c>
      <c r="AD55" s="123" t="s">
        <v>252</v>
      </c>
      <c r="AE55" s="90"/>
      <c r="AK55" s="75" t="s">
        <v>358</v>
      </c>
      <c r="AL55" s="75" t="s">
        <v>276</v>
      </c>
    </row>
    <row r="56" spans="2:38" ht="14.25" thickBot="1">
      <c r="B56" s="87"/>
      <c r="C56" s="88"/>
      <c r="D56" s="89"/>
      <c r="E56" s="89"/>
      <c r="F56" s="89"/>
      <c r="G56" s="89"/>
      <c r="H56" s="89"/>
      <c r="I56" s="125"/>
      <c r="J56" s="125"/>
      <c r="K56" s="125"/>
      <c r="L56" s="125"/>
      <c r="M56" s="125"/>
      <c r="N56" s="125"/>
      <c r="O56" s="125"/>
      <c r="P56" s="125"/>
      <c r="Q56" s="125"/>
      <c r="R56" s="125"/>
      <c r="S56" s="125"/>
      <c r="T56" s="125"/>
      <c r="U56" s="125"/>
      <c r="V56" s="125"/>
      <c r="W56" s="125"/>
      <c r="X56" s="125"/>
      <c r="Y56" s="125"/>
      <c r="Z56" s="125"/>
      <c r="AA56" s="125"/>
      <c r="AB56" s="125"/>
      <c r="AC56" s="125"/>
      <c r="AD56" s="125"/>
      <c r="AE56" s="90"/>
      <c r="AK56" s="75" t="s">
        <v>359</v>
      </c>
      <c r="AL56" s="75" t="s">
        <v>278</v>
      </c>
    </row>
    <row r="57" spans="2:38">
      <c r="B57" s="87"/>
      <c r="C57" s="88"/>
      <c r="D57" s="89"/>
      <c r="E57" s="89"/>
      <c r="F57" s="89"/>
      <c r="G57" s="89"/>
      <c r="H57" s="89"/>
      <c r="I57" s="237" t="s">
        <v>285</v>
      </c>
      <c r="J57" s="238"/>
      <c r="K57" s="238"/>
      <c r="L57" s="239"/>
      <c r="M57" s="239"/>
      <c r="N57" s="239"/>
      <c r="O57" s="239"/>
      <c r="P57" s="239"/>
      <c r="Q57" s="240" t="s">
        <v>286</v>
      </c>
      <c r="R57" s="237" t="s">
        <v>287</v>
      </c>
      <c r="S57" s="239"/>
      <c r="T57" s="239"/>
      <c r="U57" s="239"/>
      <c r="V57" s="242" t="s">
        <v>288</v>
      </c>
      <c r="W57" s="243"/>
      <c r="X57" s="246" t="s">
        <v>289</v>
      </c>
      <c r="Y57" s="231" t="s">
        <v>290</v>
      </c>
      <c r="Z57" s="232"/>
      <c r="AA57" s="235" t="s">
        <v>291</v>
      </c>
      <c r="AB57" s="231" t="s">
        <v>292</v>
      </c>
      <c r="AC57" s="232"/>
      <c r="AD57" s="233" t="s">
        <v>293</v>
      </c>
      <c r="AE57" s="90"/>
      <c r="AK57" s="75" t="s">
        <v>360</v>
      </c>
      <c r="AL57" s="75" t="s">
        <v>282</v>
      </c>
    </row>
    <row r="58" spans="2:38" ht="27">
      <c r="B58" s="87"/>
      <c r="C58" s="142" t="s">
        <v>226</v>
      </c>
      <c r="D58" s="174" t="str">
        <f ca="1">Q1</f>
        <v>R2</v>
      </c>
      <c r="E58" s="174" t="str">
        <f ca="1">R1</f>
        <v>R3</v>
      </c>
      <c r="F58" s="174" t="str">
        <f ca="1">S1</f>
        <v>R4</v>
      </c>
      <c r="G58" s="174" t="str">
        <f ca="1">T1</f>
        <v>R5</v>
      </c>
      <c r="H58" s="174" t="str">
        <f ca="1">U1</f>
        <v>R6</v>
      </c>
      <c r="I58" s="93" t="s">
        <v>296</v>
      </c>
      <c r="J58" s="94">
        <v>-0.03</v>
      </c>
      <c r="K58" s="94">
        <v>0.03</v>
      </c>
      <c r="L58" s="175" t="str">
        <f ca="1">Q1</f>
        <v>R2</v>
      </c>
      <c r="M58" s="175" t="str">
        <f ca="1">R1</f>
        <v>R3</v>
      </c>
      <c r="N58" s="175" t="str">
        <f ca="1">S1</f>
        <v>R4</v>
      </c>
      <c r="O58" s="175" t="str">
        <f ca="1">T1</f>
        <v>R5</v>
      </c>
      <c r="P58" s="175" t="str">
        <f ca="1">U1</f>
        <v>R6</v>
      </c>
      <c r="Q58" s="241"/>
      <c r="R58" s="96" t="s">
        <v>297</v>
      </c>
      <c r="S58" s="95" t="s">
        <v>298</v>
      </c>
      <c r="T58" s="95" t="s">
        <v>299</v>
      </c>
      <c r="U58" s="95" t="s">
        <v>300</v>
      </c>
      <c r="V58" s="244"/>
      <c r="W58" s="248"/>
      <c r="X58" s="247"/>
      <c r="Y58" s="97" t="s">
        <v>301</v>
      </c>
      <c r="Z58" s="98" t="s">
        <v>302</v>
      </c>
      <c r="AA58" s="236"/>
      <c r="AB58" s="99" t="s">
        <v>303</v>
      </c>
      <c r="AC58" s="100" t="s">
        <v>304</v>
      </c>
      <c r="AD58" s="234"/>
      <c r="AE58" s="90"/>
      <c r="AK58" s="75" t="s">
        <v>361</v>
      </c>
      <c r="AL58" s="75" t="s">
        <v>278</v>
      </c>
    </row>
    <row r="59" spans="2:38" ht="27">
      <c r="B59" s="87"/>
      <c r="C59" s="141" t="s">
        <v>396</v>
      </c>
      <c r="D59" s="46">
        <f ca="1">SUMIF('10.経年データ（専攻単位）'!A:A,'10.グラフデータ'!D42,'10.経年データ（専攻単位）'!O:O)</f>
        <v>43</v>
      </c>
      <c r="E59" s="46">
        <f ca="1">SUMIF('10.経年データ（専攻単位）'!A:A,'10.グラフデータ'!E42,'10.経年データ（専攻単位）'!O:O)</f>
        <v>45</v>
      </c>
      <c r="F59" s="46">
        <f ca="1">SUMIF('10.経年データ（専攻単位）'!A:A,'10.グラフデータ'!F42,'10.経年データ（専攻単位）'!O:O)</f>
        <v>41</v>
      </c>
      <c r="G59" s="46">
        <f ca="1">SUMIF('10.経年データ（専攻単位）'!A:A,'10.グラフデータ'!G42,'10.経年データ（専攻単位）'!O:O)</f>
        <v>47</v>
      </c>
      <c r="H59" s="46">
        <f ca="1">SUMIF('10.経年データ（専攻単位）'!A:A,'10.グラフデータ'!H42,'10.経年データ（専攻単位）'!O:O)</f>
        <v>41</v>
      </c>
      <c r="I59" s="102">
        <f ca="1">AVERAGE(D59:H59)</f>
        <v>43.4</v>
      </c>
      <c r="J59" s="103">
        <f ca="1">I59*0.97</f>
        <v>42.097999999999999</v>
      </c>
      <c r="K59" s="103">
        <f ca="1">I59*1.03</f>
        <v>44.701999999999998</v>
      </c>
      <c r="L59" s="95" t="str">
        <f ca="1">IF(AND(D59&gt;I59*0.97,D59&lt;I59*1.03),"○","×")</f>
        <v>○</v>
      </c>
      <c r="M59" s="95" t="str">
        <f ca="1">IF(AND(E59&gt;I59*0.97,E59&lt;I59*1.03),"○","×")</f>
        <v>×</v>
      </c>
      <c r="N59" s="95" t="str">
        <f ca="1">IF(AND(F59&gt;I59*0.97,F59&lt;I59*1.03),"○","×")</f>
        <v>×</v>
      </c>
      <c r="O59" s="95" t="str">
        <f ca="1">IF(AND(G59&gt;I59*0.97,G59&lt;I59*1.03),"○","×")</f>
        <v>×</v>
      </c>
      <c r="P59" s="95" t="str">
        <f ca="1">IF(AND(H59&gt;I59*0.97,H59&lt;I59*1.03),"○","×")</f>
        <v>×</v>
      </c>
      <c r="Q59" s="104" t="str">
        <f ca="1">IF(COUNTIF(L59:P59,"○")=5,"同程度","―")</f>
        <v>―</v>
      </c>
      <c r="R59" s="96" t="str">
        <f t="shared" ref="R59:U63" ca="1" si="6">IF(E59-D59&gt;0,"↑",IF(E59-D59&lt;0,"↓","－"))</f>
        <v>↑</v>
      </c>
      <c r="S59" s="95" t="str">
        <f t="shared" ca="1" si="6"/>
        <v>↓</v>
      </c>
      <c r="T59" s="95" t="str">
        <f t="shared" ca="1" si="6"/>
        <v>↑</v>
      </c>
      <c r="U59" s="95" t="str">
        <f t="shared" ca="1" si="6"/>
        <v>↓</v>
      </c>
      <c r="V59" s="95" t="str">
        <f ca="1">R59&amp;S59&amp;T59&amp;U59</f>
        <v>↑↓↑↓</v>
      </c>
      <c r="W59" s="105" t="str" cm="1">
        <f t="array" aca="1" ref="W59" ca="1">INDEX($AL$2:$AL$82,MATCH(V59,$AK$2:$AK$82,0),0)</f>
        <v>隔年で増減</v>
      </c>
      <c r="X59" s="106" t="str">
        <f ca="1">IF(F59-D59&gt;0,"↑",IF(F59-D59&lt;0,"↓","－"))</f>
        <v>↓</v>
      </c>
      <c r="Y59" s="107" t="str">
        <f ca="1">IF(V59="↓↑↓↓",IF(X59="↓","減少傾向","×"),"判定外")</f>
        <v>判定外</v>
      </c>
      <c r="Z59" s="108" t="str">
        <f ca="1">IF(V59="↑↓↑↑",IF(X59="↑","増加傾向","×"),"判定外")</f>
        <v>判定外</v>
      </c>
      <c r="AA59" s="109" t="str">
        <f ca="1">IF(G59-E59&gt;0,"↑",IF(G59-E59&lt;0,"↓","－"))</f>
        <v>↑</v>
      </c>
      <c r="AB59" s="107" t="str">
        <f ca="1">IF(V59="↓↓↑↓",IF(AA59="↓","減少傾向","×"),"判定外")</f>
        <v>判定外</v>
      </c>
      <c r="AC59" s="108" t="str">
        <f ca="1">IF(V59="↑↑↓↑",IF(AA59="↑","増加傾向","×"),"判定外")</f>
        <v>判定外</v>
      </c>
      <c r="AD59" s="110"/>
      <c r="AE59" s="90"/>
      <c r="AK59" s="75" t="s">
        <v>362</v>
      </c>
      <c r="AL59" s="75" t="s">
        <v>295</v>
      </c>
    </row>
    <row r="60" spans="2:38" ht="27">
      <c r="B60" s="87"/>
      <c r="C60" s="141" t="s">
        <v>397</v>
      </c>
      <c r="D60" s="111">
        <f ca="1">SUMIF('10.経年データ（専攻単位）'!A:A,'10.グラフデータ'!D42,'10.経年データ（専攻単位）'!P:P)</f>
        <v>12</v>
      </c>
      <c r="E60" s="111">
        <f ca="1">SUMIF('10.経年データ（専攻単位）'!A:A,'10.グラフデータ'!E42,'10.経年データ（専攻単位）'!P:P)</f>
        <v>9</v>
      </c>
      <c r="F60" s="111">
        <f ca="1">SUMIF('10.経年データ（専攻単位）'!A:A,'10.グラフデータ'!F42,'10.経年データ（専攻単位）'!P:P)</f>
        <v>17</v>
      </c>
      <c r="G60" s="111">
        <f ca="1">SUMIF('10.経年データ（専攻単位）'!A:A,'10.グラフデータ'!G42,'10.経年データ（専攻単位）'!P:P)</f>
        <v>11</v>
      </c>
      <c r="H60" s="111">
        <f ca="1">SUMIF('10.経年データ（専攻単位）'!A:A,'10.グラフデータ'!H42,'10.経年データ（専攻単位）'!P:P)</f>
        <v>18</v>
      </c>
      <c r="I60" s="102">
        <f ca="1">AVERAGE(D60:H60)</f>
        <v>13.4</v>
      </c>
      <c r="J60" s="103">
        <f ca="1">I60*0.97</f>
        <v>12.997999999999999</v>
      </c>
      <c r="K60" s="103">
        <f ca="1">I60*1.03</f>
        <v>13.802000000000001</v>
      </c>
      <c r="L60" s="95" t="str">
        <f ca="1">IF(AND(D60&gt;I60*0.97,D60&lt;I60*1.03),"○","×")</f>
        <v>×</v>
      </c>
      <c r="M60" s="95" t="str">
        <f ca="1">IF(AND(E60&gt;I60*0.97,E60&lt;I60*1.03),"○","×")</f>
        <v>×</v>
      </c>
      <c r="N60" s="95" t="str">
        <f ca="1">IF(AND(F60&gt;I60*0.97,F60&lt;I60*1.03),"○","×")</f>
        <v>×</v>
      </c>
      <c r="O60" s="95" t="str">
        <f ca="1">IF(AND(G60&gt;I60*0.97,G60&lt;I60*1.03),"○","×")</f>
        <v>×</v>
      </c>
      <c r="P60" s="95" t="str">
        <f ca="1">IF(AND(H60&gt;I60*0.97,H60&lt;I60*1.03),"○","×")</f>
        <v>×</v>
      </c>
      <c r="Q60" s="104" t="str">
        <f ca="1">IF(COUNTIF(L60:P60,"○")=5,"同程度","―")</f>
        <v>―</v>
      </c>
      <c r="R60" s="96" t="str">
        <f t="shared" ca="1" si="6"/>
        <v>↓</v>
      </c>
      <c r="S60" s="95" t="str">
        <f t="shared" ca="1" si="6"/>
        <v>↑</v>
      </c>
      <c r="T60" s="95" t="str">
        <f t="shared" ca="1" si="6"/>
        <v>↓</v>
      </c>
      <c r="U60" s="95" t="str">
        <f t="shared" ca="1" si="6"/>
        <v>↑</v>
      </c>
      <c r="V60" s="95" t="str">
        <f ca="1">R60&amp;S60&amp;T60&amp;U60</f>
        <v>↓↑↓↑</v>
      </c>
      <c r="W60" s="105" t="str" cm="1">
        <f t="array" aca="1" ref="W60" ca="1">INDEX($AL$2:$AL$82,MATCH(V60,$AK$2:$AK$82,0),0)</f>
        <v>隔年で増減</v>
      </c>
      <c r="X60" s="106" t="str">
        <f ca="1">IF(F60-D60&gt;0,"↑",IF(F60-D60&lt;0,"↓","－"))</f>
        <v>↑</v>
      </c>
      <c r="Y60" s="107" t="str">
        <f ca="1">IF(V60="↓↑↓↓",IF(X60="↓","減少傾向","×"),"判定外")</f>
        <v>判定外</v>
      </c>
      <c r="Z60" s="108" t="str">
        <f ca="1">IF(V60="↑↓↑↑",IF(X60="↑","増加傾向","×"),"判定外")</f>
        <v>判定外</v>
      </c>
      <c r="AA60" s="109" t="str">
        <f ca="1">IF(G60-E60&gt;0,"↑",IF(G60-E60&lt;0,"↓","－"))</f>
        <v>↑</v>
      </c>
      <c r="AB60" s="107" t="str">
        <f ca="1">IF(V60="↓↓↑↓",IF(AA60="↓","減少傾向","×"),"判定外")</f>
        <v>判定外</v>
      </c>
      <c r="AC60" s="108" t="str">
        <f ca="1">IF(V60="↑↑↓↑",IF(AA60="↑","増加傾向","×"),"判定外")</f>
        <v>判定外</v>
      </c>
      <c r="AD60" s="110"/>
      <c r="AE60" s="90"/>
      <c r="AK60" s="75" t="s">
        <v>363</v>
      </c>
      <c r="AL60" s="75" t="s">
        <v>295</v>
      </c>
    </row>
    <row r="61" spans="2:38" ht="27">
      <c r="B61" s="87"/>
      <c r="C61" s="141" t="s">
        <v>405</v>
      </c>
      <c r="D61" s="111">
        <f ca="1">SUM(D59:D60)</f>
        <v>55</v>
      </c>
      <c r="E61" s="111">
        <f ca="1">SUM(E59:E60)</f>
        <v>54</v>
      </c>
      <c r="F61" s="111">
        <f ca="1">SUM(F59:F60)</f>
        <v>58</v>
      </c>
      <c r="G61" s="111">
        <f ca="1">SUM(G59:G60)</f>
        <v>58</v>
      </c>
      <c r="H61" s="111">
        <f ca="1">SUM(H59:H60)</f>
        <v>59</v>
      </c>
      <c r="I61" s="102">
        <f ca="1">AVERAGE(D61:H61)</f>
        <v>56.8</v>
      </c>
      <c r="J61" s="103">
        <f ca="1">I61*0.97</f>
        <v>55.095999999999997</v>
      </c>
      <c r="K61" s="103">
        <f ca="1">I61*1.03</f>
        <v>58.503999999999998</v>
      </c>
      <c r="L61" s="95" t="str">
        <f ca="1">IF(AND(D61&gt;I61*0.97,D61&lt;I61*1.03),"○","×")</f>
        <v>×</v>
      </c>
      <c r="M61" s="95" t="str">
        <f ca="1">IF(AND(E61&gt;I61*0.97,E61&lt;I61*1.03),"○","×")</f>
        <v>×</v>
      </c>
      <c r="N61" s="95" t="str">
        <f ca="1">IF(AND(F61&gt;I61*0.97,F61&lt;I61*1.03),"○","×")</f>
        <v>○</v>
      </c>
      <c r="O61" s="95" t="str">
        <f ca="1">IF(AND(G61&gt;I61*0.97,G61&lt;I61*1.03),"○","×")</f>
        <v>○</v>
      </c>
      <c r="P61" s="95" t="str">
        <f ca="1">IF(AND(H61&gt;I61*0.97,H61&lt;I61*1.03),"○","×")</f>
        <v>×</v>
      </c>
      <c r="Q61" s="104" t="str">
        <f ca="1">IF(COUNTIF(L61:P61,"○")=5,"同程度","―")</f>
        <v>―</v>
      </c>
      <c r="R61" s="96" t="str">
        <f t="shared" ca="1" si="6"/>
        <v>↓</v>
      </c>
      <c r="S61" s="95" t="str">
        <f t="shared" ca="1" si="6"/>
        <v>↑</v>
      </c>
      <c r="T61" s="95" t="str">
        <f t="shared" ca="1" si="6"/>
        <v>－</v>
      </c>
      <c r="U61" s="95" t="str">
        <f t="shared" ca="1" si="6"/>
        <v>↑</v>
      </c>
      <c r="V61" s="95" t="str">
        <f ca="1">R61&amp;S61&amp;T61&amp;U61</f>
        <v>↓↑－↑</v>
      </c>
      <c r="W61" s="105" t="str" cm="1">
        <f t="array" aca="1" ref="W61" ca="1">INDEX($AL$2:$AL$82,MATCH(V61,$AK$2:$AK$82,0),0)</f>
        <v>増加傾向⤴</v>
      </c>
      <c r="X61" s="106" t="str">
        <f ca="1">IF(F61-D61&gt;0,"↑",IF(F61-D61&lt;0,"↓","－"))</f>
        <v>↑</v>
      </c>
      <c r="Y61" s="107" t="str">
        <f ca="1">IF(V61="↓↑↓↓",IF(X61="↓","減少傾向","×"),"判定外")</f>
        <v>判定外</v>
      </c>
      <c r="Z61" s="108" t="str">
        <f ca="1">IF(V61="↑↓↑↑",IF(X61="↑","増加傾向","×"),"判定外")</f>
        <v>判定外</v>
      </c>
      <c r="AA61" s="109" t="str">
        <f ca="1">IF(G61-E61&gt;0,"↑",IF(G61-E61&lt;0,"↓","－"))</f>
        <v>↑</v>
      </c>
      <c r="AB61" s="107" t="str">
        <f ca="1">IF(V61="↓↓↑↓",IF(AA61="↓","減少傾向","×"),"判定外")</f>
        <v>判定外</v>
      </c>
      <c r="AC61" s="108" t="str">
        <f ca="1">IF(V61="↑↑↓↑",IF(AA61="↑","増加傾向","×"),"判定外")</f>
        <v>判定外</v>
      </c>
      <c r="AD61" s="112" t="s">
        <v>213</v>
      </c>
      <c r="AE61" s="90"/>
      <c r="AK61" s="75" t="s">
        <v>364</v>
      </c>
      <c r="AL61" s="75" t="s">
        <v>295</v>
      </c>
    </row>
    <row r="62" spans="2:38" ht="27">
      <c r="B62" s="87"/>
      <c r="C62" s="141" t="s">
        <v>406</v>
      </c>
      <c r="D62" s="111">
        <f ca="1">SUMIF('10.経年データ（専攻単位）'!A:A,'10.グラフデータ'!D42,'10.経年データ（専攻単位）'!N:N)</f>
        <v>59</v>
      </c>
      <c r="E62" s="111">
        <f ca="1">SUMIF('10.経年データ（専攻単位）'!A:A,'10.グラフデータ'!E42,'10.経年データ（専攻単位）'!N:N)</f>
        <v>58</v>
      </c>
      <c r="F62" s="111">
        <f ca="1">SUMIF('10.経年データ（専攻単位）'!A:A,'10.グラフデータ'!F42,'10.経年データ（専攻単位）'!N:N)</f>
        <v>66</v>
      </c>
      <c r="G62" s="111">
        <f ca="1">SUMIF('10.経年データ（専攻単位）'!A:A,'10.グラフデータ'!G42,'10.経年データ（専攻単位）'!N:N)</f>
        <v>63</v>
      </c>
      <c r="H62" s="111">
        <f ca="1">SUMIF('10.経年データ（専攻単位）'!A:A,'10.グラフデータ'!H42,'10.経年データ（専攻単位）'!N:N)</f>
        <v>62</v>
      </c>
      <c r="I62" s="102">
        <f ca="1">AVERAGE(D62:H62)</f>
        <v>61.6</v>
      </c>
      <c r="J62" s="103">
        <f ca="1">I62*0.97</f>
        <v>59.752000000000002</v>
      </c>
      <c r="K62" s="103">
        <f ca="1">I62*1.03</f>
        <v>63.448</v>
      </c>
      <c r="L62" s="95" t="str">
        <f ca="1">IF(AND(D62&gt;I62*0.97,D62&lt;I62*1.03),"○","×")</f>
        <v>×</v>
      </c>
      <c r="M62" s="95" t="str">
        <f ca="1">IF(AND(E62&gt;I62*0.97,E62&lt;I62*1.03),"○","×")</f>
        <v>×</v>
      </c>
      <c r="N62" s="95" t="str">
        <f ca="1">IF(AND(F62&gt;I62*0.97,F62&lt;I62*1.03),"○","×")</f>
        <v>×</v>
      </c>
      <c r="O62" s="95" t="str">
        <f ca="1">IF(AND(G62&gt;I62*0.97,G62&lt;I62*1.03),"○","×")</f>
        <v>○</v>
      </c>
      <c r="P62" s="95" t="str">
        <f ca="1">IF(AND(H62&gt;I62*0.97,H62&lt;I62*1.03),"○","×")</f>
        <v>○</v>
      </c>
      <c r="Q62" s="104" t="str">
        <f ca="1">IF(COUNTIF(L62:P62,"○")=5,"同程度","―")</f>
        <v>―</v>
      </c>
      <c r="R62" s="96" t="str">
        <f t="shared" ca="1" si="6"/>
        <v>↓</v>
      </c>
      <c r="S62" s="95" t="str">
        <f t="shared" ca="1" si="6"/>
        <v>↑</v>
      </c>
      <c r="T62" s="95" t="str">
        <f t="shared" ca="1" si="6"/>
        <v>↓</v>
      </c>
      <c r="U62" s="95" t="str">
        <f t="shared" ca="1" si="6"/>
        <v>↓</v>
      </c>
      <c r="V62" s="95" t="str">
        <f ca="1">R62&amp;S62&amp;T62&amp;U62</f>
        <v>↓↑↓↓</v>
      </c>
      <c r="W62" s="105" t="str" cm="1">
        <f t="array" aca="1" ref="W62" ca="1">INDEX($AL$2:$AL$82,MATCH(V62,$AK$2:$AK$82,0),0)</f>
        <v>年度により増減</v>
      </c>
      <c r="X62" s="106" t="str">
        <f ca="1">IF(F62-D62&gt;0,"↑",IF(F62-D62&lt;0,"↓","－"))</f>
        <v>↑</v>
      </c>
      <c r="Y62" s="107" t="str">
        <f ca="1">IF(V62="↓↑↓↓",IF(X62="↓","減少傾向","×"),"判定外")</f>
        <v>×</v>
      </c>
      <c r="Z62" s="108" t="str">
        <f ca="1">IF(V62="↑↓↑↑",IF(X62="↑","増加傾向","×"),"判定外")</f>
        <v>判定外</v>
      </c>
      <c r="AA62" s="109" t="str">
        <f ca="1">IF(G62-E62&gt;0,"↑",IF(G62-E62&lt;0,"↓","－"))</f>
        <v>↑</v>
      </c>
      <c r="AB62" s="107" t="str">
        <f ca="1">IF(V62="↓↓↑↓",IF(AA62="↓","減少傾向","×"),"判定外")</f>
        <v>判定外</v>
      </c>
      <c r="AC62" s="108" t="str">
        <f ca="1">IF(V62="↑↑↓↑",IF(AA62="↑","増加傾向","×"),"判定外")</f>
        <v>判定外</v>
      </c>
      <c r="AD62" s="110"/>
      <c r="AE62" s="90"/>
      <c r="AK62" s="75" t="s">
        <v>365</v>
      </c>
      <c r="AL62" s="75" t="s">
        <v>278</v>
      </c>
    </row>
    <row r="63" spans="2:38" ht="14.25" thickBot="1">
      <c r="B63" s="87"/>
      <c r="C63" s="74" t="s">
        <v>393</v>
      </c>
      <c r="D63" s="113">
        <f ca="1">ROUND(D61/D62,3)</f>
        <v>0.93200000000000005</v>
      </c>
      <c r="E63" s="113">
        <f ca="1">ROUND(E61/E62,3)</f>
        <v>0.93100000000000005</v>
      </c>
      <c r="F63" s="113">
        <f ca="1">ROUND(F61/F62,3)</f>
        <v>0.879</v>
      </c>
      <c r="G63" s="113">
        <f ca="1">ROUND(G61/G62,3)</f>
        <v>0.92100000000000004</v>
      </c>
      <c r="H63" s="113">
        <f ca="1">ROUND(H61/H62,3)</f>
        <v>0.95199999999999996</v>
      </c>
      <c r="I63" s="114">
        <f ca="1">AVERAGE(D63:H63)</f>
        <v>0.92300000000000004</v>
      </c>
      <c r="J63" s="115">
        <f ca="1">I63-0.03</f>
        <v>0.89300000000000002</v>
      </c>
      <c r="K63" s="115">
        <f ca="1">I63+0.03</f>
        <v>0.95300000000000007</v>
      </c>
      <c r="L63" s="81" t="str">
        <f ca="1">IF(AND(D63&gt;I63-0.03,D63&lt;I63+0.03),"○","×")</f>
        <v>○</v>
      </c>
      <c r="M63" s="81" t="str">
        <f ca="1">IF(AND(E63&gt;I63-0.03,E63&lt;I63+0.03),"○","×")</f>
        <v>○</v>
      </c>
      <c r="N63" s="81" t="str">
        <f ca="1">IF(AND(F63&gt;I63-0.03,F63&lt;I63+0.03),"○","×")</f>
        <v>×</v>
      </c>
      <c r="O63" s="81" t="str">
        <f ca="1">IF(AND(G63&gt;I63-0.03,G63&lt;I63+0.03),"○","×")</f>
        <v>○</v>
      </c>
      <c r="P63" s="81" t="str">
        <f ca="1">IF(AND(H63&gt;I63-0.03,H63&lt;I63+0.03),"○","×")</f>
        <v>○</v>
      </c>
      <c r="Q63" s="116" t="str">
        <f ca="1">IF(COUNTIF(L63:P63,"○")=5,"同程度","―")</f>
        <v>―</v>
      </c>
      <c r="R63" s="117" t="str">
        <f t="shared" ca="1" si="6"/>
        <v>↓</v>
      </c>
      <c r="S63" s="81" t="str">
        <f t="shared" ca="1" si="6"/>
        <v>↓</v>
      </c>
      <c r="T63" s="81" t="str">
        <f t="shared" ca="1" si="6"/>
        <v>↑</v>
      </c>
      <c r="U63" s="81" t="str">
        <f t="shared" ca="1" si="6"/>
        <v>↑</v>
      </c>
      <c r="V63" s="81" t="str">
        <f ca="1">R63&amp;S63&amp;T63&amp;U63</f>
        <v>↓↓↑↑</v>
      </c>
      <c r="W63" s="118" t="str" cm="1">
        <f t="array" aca="1" ref="W63" ca="1">INDEX($AL$2:$AL$82,MATCH(V63,$AK$2:$AK$82,0),0)</f>
        <v>年度により増減</v>
      </c>
      <c r="X63" s="119" t="str">
        <f ca="1">IF(F63-D63&gt;0,"↑",IF(F63-D63&lt;0,"↓","－"))</f>
        <v>↓</v>
      </c>
      <c r="Y63" s="120" t="str">
        <f ca="1">IF(V63="↓↑↓↓",IF(X63="↓","減少傾向","×"),"判定外")</f>
        <v>判定外</v>
      </c>
      <c r="Z63" s="121" t="str">
        <f ca="1">IF(V63="↑↓↑↑",IF(X63="↑","増加傾向","×"),"判定外")</f>
        <v>判定外</v>
      </c>
      <c r="AA63" s="122" t="str">
        <f ca="1">IF(G63-E63&gt;0,"↑",IF(G63-E63&lt;0,"↓","－"))</f>
        <v>↓</v>
      </c>
      <c r="AB63" s="120" t="str">
        <f ca="1">IF(V63="↓↓↑↓",IF(AA63="↓","減少傾向","×"),"判定外")</f>
        <v>判定外</v>
      </c>
      <c r="AC63" s="121" t="str">
        <f ca="1">IF(V63="↑↑↓↑",IF(AA63="↑","増加傾向","×"),"判定外")</f>
        <v>判定外</v>
      </c>
      <c r="AD63" s="123" t="s">
        <v>295</v>
      </c>
      <c r="AE63" s="90"/>
      <c r="AK63" s="75" t="s">
        <v>366</v>
      </c>
      <c r="AL63" s="75" t="s">
        <v>295</v>
      </c>
    </row>
    <row r="64" spans="2:38" ht="14.25" thickBot="1">
      <c r="B64" s="87"/>
      <c r="C64" s="88"/>
      <c r="D64" s="89"/>
      <c r="E64" s="89"/>
      <c r="F64" s="89"/>
      <c r="G64" s="89"/>
      <c r="H64" s="89"/>
      <c r="I64" s="125"/>
      <c r="J64" s="125"/>
      <c r="K64" s="125"/>
      <c r="L64" s="125"/>
      <c r="M64" s="125"/>
      <c r="N64" s="125"/>
      <c r="O64" s="125"/>
      <c r="P64" s="125"/>
      <c r="Q64" s="125"/>
      <c r="R64" s="125"/>
      <c r="S64" s="125"/>
      <c r="T64" s="125"/>
      <c r="U64" s="125"/>
      <c r="V64" s="125"/>
      <c r="W64" s="125"/>
      <c r="X64" s="125"/>
      <c r="Y64" s="125"/>
      <c r="Z64" s="125"/>
      <c r="AA64" s="125"/>
      <c r="AB64" s="125"/>
      <c r="AC64" s="125"/>
      <c r="AD64" s="125"/>
      <c r="AE64" s="90"/>
      <c r="AK64" s="75" t="s">
        <v>367</v>
      </c>
      <c r="AL64" s="75" t="s">
        <v>276</v>
      </c>
    </row>
    <row r="65" spans="2:38">
      <c r="B65" s="87"/>
      <c r="C65" s="88"/>
      <c r="D65" s="89"/>
      <c r="E65" s="89"/>
      <c r="F65" s="89"/>
      <c r="G65" s="89"/>
      <c r="H65" s="89"/>
      <c r="I65" s="237" t="s">
        <v>285</v>
      </c>
      <c r="J65" s="238"/>
      <c r="K65" s="238"/>
      <c r="L65" s="239"/>
      <c r="M65" s="239"/>
      <c r="N65" s="239"/>
      <c r="O65" s="239"/>
      <c r="P65" s="239"/>
      <c r="Q65" s="240" t="s">
        <v>286</v>
      </c>
      <c r="R65" s="237" t="s">
        <v>287</v>
      </c>
      <c r="S65" s="239"/>
      <c r="T65" s="239"/>
      <c r="U65" s="239"/>
      <c r="V65" s="242" t="s">
        <v>288</v>
      </c>
      <c r="W65" s="243"/>
      <c r="X65" s="246" t="s">
        <v>289</v>
      </c>
      <c r="Y65" s="231" t="s">
        <v>290</v>
      </c>
      <c r="Z65" s="232"/>
      <c r="AA65" s="235" t="s">
        <v>291</v>
      </c>
      <c r="AB65" s="231" t="s">
        <v>292</v>
      </c>
      <c r="AC65" s="232"/>
      <c r="AD65" s="233" t="s">
        <v>293</v>
      </c>
      <c r="AE65" s="90"/>
      <c r="AK65" s="75" t="s">
        <v>368</v>
      </c>
      <c r="AL65" s="75" t="s">
        <v>295</v>
      </c>
    </row>
    <row r="66" spans="2:38">
      <c r="B66" s="87"/>
      <c r="C66" s="142" t="s">
        <v>212</v>
      </c>
      <c r="D66" s="174" t="str">
        <f ca="1">Q1</f>
        <v>R2</v>
      </c>
      <c r="E66" s="174" t="str">
        <f ca="1">R1</f>
        <v>R3</v>
      </c>
      <c r="F66" s="174" t="str">
        <f ca="1">S1</f>
        <v>R4</v>
      </c>
      <c r="G66" s="174" t="str">
        <f ca="1">T1</f>
        <v>R5</v>
      </c>
      <c r="H66" s="174" t="str">
        <f ca="1">U1</f>
        <v>R6</v>
      </c>
      <c r="I66" s="93" t="s">
        <v>296</v>
      </c>
      <c r="J66" s="94">
        <v>-0.03</v>
      </c>
      <c r="K66" s="94">
        <v>0.03</v>
      </c>
      <c r="L66" s="175" t="str">
        <f ca="1">Q1</f>
        <v>R2</v>
      </c>
      <c r="M66" s="175" t="str">
        <f ca="1">R1</f>
        <v>R3</v>
      </c>
      <c r="N66" s="175" t="str">
        <f ca="1">S1</f>
        <v>R4</v>
      </c>
      <c r="O66" s="175" t="str">
        <f ca="1">T1</f>
        <v>R5</v>
      </c>
      <c r="P66" s="175" t="str">
        <f ca="1">U1</f>
        <v>R6</v>
      </c>
      <c r="Q66" s="241"/>
      <c r="R66" s="96" t="s">
        <v>297</v>
      </c>
      <c r="S66" s="95" t="s">
        <v>298</v>
      </c>
      <c r="T66" s="95" t="s">
        <v>299</v>
      </c>
      <c r="U66" s="95" t="s">
        <v>300</v>
      </c>
      <c r="V66" s="244"/>
      <c r="W66" s="248"/>
      <c r="X66" s="247"/>
      <c r="Y66" s="97" t="s">
        <v>301</v>
      </c>
      <c r="Z66" s="98" t="s">
        <v>302</v>
      </c>
      <c r="AA66" s="236"/>
      <c r="AB66" s="99" t="s">
        <v>303</v>
      </c>
      <c r="AC66" s="100" t="s">
        <v>304</v>
      </c>
      <c r="AD66" s="234"/>
      <c r="AE66" s="90"/>
      <c r="AK66" s="75" t="s">
        <v>369</v>
      </c>
      <c r="AL66" s="75" t="s">
        <v>295</v>
      </c>
    </row>
    <row r="67" spans="2:38" ht="27">
      <c r="B67" s="87"/>
      <c r="C67" s="141" t="s">
        <v>396</v>
      </c>
      <c r="D67" s="46">
        <f ca="1">SUMIF('10.経年データ（専攻単位）'!A:A,'10.グラフデータ'!D42,'10.経年データ（専攻単位）'!T:T)</f>
        <v>1</v>
      </c>
      <c r="E67" s="46">
        <f ca="1">SUMIF('10.経年データ（専攻単位）'!A:A,'10.グラフデータ'!E42,'10.経年データ（専攻単位）'!T:T)</f>
        <v>0</v>
      </c>
      <c r="F67" s="46">
        <f ca="1">SUMIF('10.経年データ（専攻単位）'!A:A,'10.グラフデータ'!F42,'10.経年データ（専攻単位）'!T:T)</f>
        <v>1</v>
      </c>
      <c r="G67" s="46">
        <f ca="1">SUMIF('10.経年データ（専攻単位）'!A:A,'10.グラフデータ'!G42,'10.経年データ（専攻単位）'!T:T)</f>
        <v>0</v>
      </c>
      <c r="H67" s="46">
        <f ca="1">SUMIF('10.経年データ（専攻単位）'!A:A,'10.グラフデータ'!H42,'10.経年データ（専攻単位）'!T:T)</f>
        <v>1</v>
      </c>
      <c r="I67" s="102">
        <f ca="1">AVERAGE(D67:H67)</f>
        <v>0.6</v>
      </c>
      <c r="J67" s="103">
        <f ca="1">I67*0.97</f>
        <v>0.58199999999999996</v>
      </c>
      <c r="K67" s="103">
        <f ca="1">I67*1.03</f>
        <v>0.61799999999999999</v>
      </c>
      <c r="L67" s="95" t="str">
        <f ca="1">IF(AND(D67&gt;I67*0.97,D67&lt;I67*1.03),"○","×")</f>
        <v>×</v>
      </c>
      <c r="M67" s="95" t="str">
        <f ca="1">IF(AND(E67&gt;I67*0.97,E67&lt;I67*1.03),"○","×")</f>
        <v>×</v>
      </c>
      <c r="N67" s="95" t="str">
        <f ca="1">IF(AND(F67&gt;I67*0.97,F67&lt;I67*1.03),"○","×")</f>
        <v>×</v>
      </c>
      <c r="O67" s="95" t="str">
        <f ca="1">IF(AND(G67&gt;I67*0.97,G67&lt;I67*1.03),"○","×")</f>
        <v>×</v>
      </c>
      <c r="P67" s="95" t="str">
        <f ca="1">IF(AND(H67&gt;I67*0.97,H67&lt;I67*1.03),"○","×")</f>
        <v>×</v>
      </c>
      <c r="Q67" s="104" t="str">
        <f ca="1">IF(COUNTIF(L67:P67,"○")=5,"同程度","―")</f>
        <v>―</v>
      </c>
      <c r="R67" s="96" t="str">
        <f t="shared" ref="R67:U71" ca="1" si="7">IF(E67-D67&gt;0,"↑",IF(E67-D67&lt;0,"↓","－"))</f>
        <v>↓</v>
      </c>
      <c r="S67" s="95" t="str">
        <f t="shared" ca="1" si="7"/>
        <v>↑</v>
      </c>
      <c r="T67" s="95" t="str">
        <f t="shared" ca="1" si="7"/>
        <v>↓</v>
      </c>
      <c r="U67" s="95" t="str">
        <f t="shared" ca="1" si="7"/>
        <v>↑</v>
      </c>
      <c r="V67" s="95" t="str">
        <f ca="1">R67&amp;S67&amp;T67&amp;U67</f>
        <v>↓↑↓↑</v>
      </c>
      <c r="W67" s="105" t="str" cm="1">
        <f t="array" aca="1" ref="W67" ca="1">INDEX($AL$2:$AL$82,MATCH(V67,$AK$2:$AK$82,0),0)</f>
        <v>隔年で増減</v>
      </c>
      <c r="X67" s="106" t="str">
        <f ca="1">IF(F67-D67&gt;0,"↑",IF(F67-D67&lt;0,"↓","－"))</f>
        <v>－</v>
      </c>
      <c r="Y67" s="107" t="str">
        <f ca="1">IF(V67="↓↑↓↓",IF(X67="↓","減少傾向","×"),"判定外")</f>
        <v>判定外</v>
      </c>
      <c r="Z67" s="108" t="str">
        <f ca="1">IF(V67="↑↓↑↑",IF(X67="↑","増加傾向","×"),"判定外")</f>
        <v>判定外</v>
      </c>
      <c r="AA67" s="109" t="str">
        <f ca="1">IF(G67-E67&gt;0,"↑",IF(G67-E67&lt;0,"↓","－"))</f>
        <v>－</v>
      </c>
      <c r="AB67" s="107" t="str">
        <f ca="1">IF(V67="↓↓↑↓",IF(AA67="↓","減少傾向","×"),"判定外")</f>
        <v>判定外</v>
      </c>
      <c r="AC67" s="108" t="str">
        <f ca="1">IF(V67="↑↑↓↑",IF(AA67="↑","増加傾向","×"),"判定外")</f>
        <v>判定外</v>
      </c>
      <c r="AD67" s="110"/>
      <c r="AE67" s="90"/>
      <c r="AK67" s="75" t="s">
        <v>370</v>
      </c>
      <c r="AL67" s="75" t="s">
        <v>295</v>
      </c>
    </row>
    <row r="68" spans="2:38" ht="27">
      <c r="B68" s="87"/>
      <c r="C68" s="141" t="s">
        <v>397</v>
      </c>
      <c r="D68" s="111">
        <f ca="1">SUMIF('10.経年データ（専攻単位）'!A:A,'10.グラフデータ'!D42,'10.経年データ（専攻単位）'!U:U)</f>
        <v>0</v>
      </c>
      <c r="E68" s="111">
        <f ca="1">SUMIF('10.経年データ（専攻単位）'!A:A,'10.グラフデータ'!E42,'10.経年データ（専攻単位）'!U:U)</f>
        <v>0</v>
      </c>
      <c r="F68" s="111">
        <f ca="1">SUMIF('10.経年データ（専攻単位）'!A:A,'10.グラフデータ'!F42,'10.経年データ（専攻単位）'!U:U)</f>
        <v>1</v>
      </c>
      <c r="G68" s="111">
        <f ca="1">SUMIF('10.経年データ（専攻単位）'!A:A,'10.グラフデータ'!G42,'10.経年データ（専攻単位）'!U:U)</f>
        <v>0</v>
      </c>
      <c r="H68" s="111">
        <f ca="1">SUMIF('10.経年データ（専攻単位）'!A:A,'10.グラフデータ'!H42,'10.経年データ（専攻単位）'!U:U)</f>
        <v>0</v>
      </c>
      <c r="I68" s="102">
        <f ca="1">AVERAGE(D68:H68)</f>
        <v>0.2</v>
      </c>
      <c r="J68" s="103">
        <f ca="1">I68*0.97</f>
        <v>0.19400000000000001</v>
      </c>
      <c r="K68" s="103">
        <f ca="1">I68*1.03</f>
        <v>0.20600000000000002</v>
      </c>
      <c r="L68" s="95" t="str">
        <f ca="1">IF(AND(D68&gt;I68*0.97,D68&lt;I68*1.03),"○","×")</f>
        <v>×</v>
      </c>
      <c r="M68" s="95" t="str">
        <f ca="1">IF(AND(E68&gt;I68*0.97,E68&lt;I68*1.03),"○","×")</f>
        <v>×</v>
      </c>
      <c r="N68" s="95" t="str">
        <f ca="1">IF(AND(F68&gt;I68*0.97,F68&lt;I68*1.03),"○","×")</f>
        <v>×</v>
      </c>
      <c r="O68" s="95" t="str">
        <f ca="1">IF(AND(G68&gt;I68*0.97,G68&lt;I68*1.03),"○","×")</f>
        <v>×</v>
      </c>
      <c r="P68" s="95" t="str">
        <f ca="1">IF(AND(H68&gt;I68*0.97,H68&lt;I68*1.03),"○","×")</f>
        <v>×</v>
      </c>
      <c r="Q68" s="104" t="str">
        <f ca="1">IF(COUNTIF(L68:P68,"○")=5,"同程度","―")</f>
        <v>―</v>
      </c>
      <c r="R68" s="96" t="str">
        <f t="shared" ca="1" si="7"/>
        <v>－</v>
      </c>
      <c r="S68" s="95" t="str">
        <f t="shared" ca="1" si="7"/>
        <v>↑</v>
      </c>
      <c r="T68" s="95" t="str">
        <f t="shared" ca="1" si="7"/>
        <v>↓</v>
      </c>
      <c r="U68" s="95" t="str">
        <f t="shared" ca="1" si="7"/>
        <v>－</v>
      </c>
      <c r="V68" s="95" t="str">
        <f ca="1">R68&amp;S68&amp;T68&amp;U68</f>
        <v>－↑↓－</v>
      </c>
      <c r="W68" s="105" t="str" cm="1">
        <f t="array" aca="1" ref="W68" ca="1">INDEX($AL$2:$AL$82,MATCH(V68,$AK$2:$AK$82,0),0)</f>
        <v>年度により増減</v>
      </c>
      <c r="X68" s="106" t="str">
        <f ca="1">IF(F68-D68&gt;0,"↑",IF(F68-D68&lt;0,"↓","－"))</f>
        <v>↑</v>
      </c>
      <c r="Y68" s="107" t="str">
        <f ca="1">IF(V68="↓↑↓↓",IF(X68="↓","減少傾向","×"),"判定外")</f>
        <v>判定外</v>
      </c>
      <c r="Z68" s="108" t="str">
        <f ca="1">IF(V68="↑↓↑↑",IF(X68="↑","増加傾向","×"),"判定外")</f>
        <v>判定外</v>
      </c>
      <c r="AA68" s="109" t="str">
        <f ca="1">IF(G68-E68&gt;0,"↑",IF(G68-E68&lt;0,"↓","－"))</f>
        <v>－</v>
      </c>
      <c r="AB68" s="107" t="str">
        <f ca="1">IF(V68="↓↓↑↓",IF(AA68="↓","減少傾向","×"),"判定外")</f>
        <v>判定外</v>
      </c>
      <c r="AC68" s="108" t="str">
        <f ca="1">IF(V68="↑↑↓↑",IF(AA68="↑","増加傾向","×"),"判定外")</f>
        <v>判定外</v>
      </c>
      <c r="AD68" s="110"/>
      <c r="AE68" s="90"/>
      <c r="AK68" s="75" t="s">
        <v>371</v>
      </c>
      <c r="AL68" s="75" t="s">
        <v>344</v>
      </c>
    </row>
    <row r="69" spans="2:38" ht="27">
      <c r="B69" s="87"/>
      <c r="C69" s="141" t="s">
        <v>398</v>
      </c>
      <c r="D69" s="111">
        <f ca="1">SUM(D67:D68)</f>
        <v>1</v>
      </c>
      <c r="E69" s="111">
        <f ca="1">SUM(E67:E68)</f>
        <v>0</v>
      </c>
      <c r="F69" s="111">
        <f ca="1">SUM(F67:F68)</f>
        <v>2</v>
      </c>
      <c r="G69" s="111">
        <f ca="1">SUM(G67:G68)</f>
        <v>0</v>
      </c>
      <c r="H69" s="111">
        <f ca="1">SUM(H67:H68)</f>
        <v>1</v>
      </c>
      <c r="I69" s="102">
        <f ca="1">AVERAGE(D69:H69)</f>
        <v>0.8</v>
      </c>
      <c r="J69" s="103">
        <f ca="1">I69*0.97</f>
        <v>0.77600000000000002</v>
      </c>
      <c r="K69" s="103">
        <f ca="1">I69*1.03</f>
        <v>0.82400000000000007</v>
      </c>
      <c r="L69" s="95" t="str">
        <f ca="1">IF(AND(D69&gt;I69*0.97,D69&lt;I69*1.03),"○","×")</f>
        <v>×</v>
      </c>
      <c r="M69" s="95" t="str">
        <f ca="1">IF(AND(E69&gt;I69*0.97,E69&lt;I69*1.03),"○","×")</f>
        <v>×</v>
      </c>
      <c r="N69" s="95" t="str">
        <f ca="1">IF(AND(F69&gt;I69*0.97,F69&lt;I69*1.03),"○","×")</f>
        <v>×</v>
      </c>
      <c r="O69" s="95" t="str">
        <f ca="1">IF(AND(G69&gt;I69*0.97,G69&lt;I69*1.03),"○","×")</f>
        <v>×</v>
      </c>
      <c r="P69" s="95" t="str">
        <f ca="1">IF(AND(H69&gt;I69*0.97,H69&lt;I69*1.03),"○","×")</f>
        <v>×</v>
      </c>
      <c r="Q69" s="104" t="str">
        <f ca="1">IF(COUNTIF(L69:P69,"○")=5,"同程度","―")</f>
        <v>―</v>
      </c>
      <c r="R69" s="96" t="str">
        <f t="shared" ca="1" si="7"/>
        <v>↓</v>
      </c>
      <c r="S69" s="95" t="str">
        <f t="shared" ca="1" si="7"/>
        <v>↑</v>
      </c>
      <c r="T69" s="95" t="str">
        <f t="shared" ca="1" si="7"/>
        <v>↓</v>
      </c>
      <c r="U69" s="95" t="str">
        <f t="shared" ca="1" si="7"/>
        <v>↑</v>
      </c>
      <c r="V69" s="95" t="str">
        <f ca="1">R69&amp;S69&amp;T69&amp;U69</f>
        <v>↓↑↓↑</v>
      </c>
      <c r="W69" s="105" t="str" cm="1">
        <f t="array" aca="1" ref="W69" ca="1">INDEX($AL$2:$AL$82,MATCH(V69,$AK$2:$AK$82,0),0)</f>
        <v>隔年で増減</v>
      </c>
      <c r="X69" s="106" t="str">
        <f ca="1">IF(F69-D69&gt;0,"↑",IF(F69-D69&lt;0,"↓","－"))</f>
        <v>↑</v>
      </c>
      <c r="Y69" s="107" t="str">
        <f ca="1">IF(V69="↓↑↓↓",IF(X69="↓","減少傾向","×"),"判定外")</f>
        <v>判定外</v>
      </c>
      <c r="Z69" s="108" t="str">
        <f ca="1">IF(V69="↑↓↑↑",IF(X69="↑","増加傾向","×"),"判定外")</f>
        <v>判定外</v>
      </c>
      <c r="AA69" s="109" t="str">
        <f ca="1">IF(G69-E69&gt;0,"↑",IF(G69-E69&lt;0,"↓","－"))</f>
        <v>－</v>
      </c>
      <c r="AB69" s="107" t="str">
        <f ca="1">IF(V69="↓↓↑↓",IF(AA69="↓","減少傾向","×"),"判定外")</f>
        <v>判定外</v>
      </c>
      <c r="AC69" s="108" t="str">
        <f ca="1">IF(V69="↑↑↓↑",IF(AA69="↑","増加傾向","×"),"判定外")</f>
        <v>判定外</v>
      </c>
      <c r="AD69" s="112" t="s">
        <v>252</v>
      </c>
      <c r="AE69" s="90"/>
      <c r="AK69" s="75" t="s">
        <v>372</v>
      </c>
      <c r="AL69" s="75" t="s">
        <v>316</v>
      </c>
    </row>
    <row r="70" spans="2:38" ht="27">
      <c r="B70" s="87"/>
      <c r="C70" s="141" t="s">
        <v>406</v>
      </c>
      <c r="D70" s="111">
        <f ca="1">SUMIF('10.経年データ（専攻単位）'!A:A,'10.グラフデータ'!D42,'10.経年データ（専攻単位）'!S:S)</f>
        <v>11</v>
      </c>
      <c r="E70" s="111">
        <f ca="1">SUMIF('10.経年データ（専攻単位）'!A:A,'10.グラフデータ'!E42,'10.経年データ（専攻単位）'!S:S)</f>
        <v>14</v>
      </c>
      <c r="F70" s="111">
        <f ca="1">SUMIF('10.経年データ（専攻単位）'!A:A,'10.グラフデータ'!F42,'10.経年データ（専攻単位）'!S:S)</f>
        <v>17</v>
      </c>
      <c r="G70" s="111">
        <f ca="1">SUMIF('10.経年データ（専攻単位）'!A:A,'10.グラフデータ'!G42,'10.経年データ（専攻単位）'!S:S)</f>
        <v>5</v>
      </c>
      <c r="H70" s="111">
        <f ca="1">SUMIF('10.経年データ（専攻単位）'!A:A,'10.グラフデータ'!H42,'10.経年データ（専攻単位）'!S:S)</f>
        <v>7</v>
      </c>
      <c r="I70" s="102">
        <f ca="1">AVERAGE(D70:H70)</f>
        <v>10.8</v>
      </c>
      <c r="J70" s="103">
        <f ca="1">I70*0.97</f>
        <v>10.476000000000001</v>
      </c>
      <c r="K70" s="103">
        <f ca="1">I70*1.03</f>
        <v>11.124000000000001</v>
      </c>
      <c r="L70" s="95" t="str">
        <f ca="1">IF(AND(D70&gt;I70*0.97,D70&lt;I70*1.03),"○","×")</f>
        <v>○</v>
      </c>
      <c r="M70" s="95" t="str">
        <f ca="1">IF(AND(E70&gt;I70*0.97,E70&lt;I70*1.03),"○","×")</f>
        <v>×</v>
      </c>
      <c r="N70" s="95" t="str">
        <f ca="1">IF(AND(F70&gt;I70*0.97,F70&lt;I70*1.03),"○","×")</f>
        <v>×</v>
      </c>
      <c r="O70" s="95" t="str">
        <f ca="1">IF(AND(G70&gt;I70*0.97,G70&lt;I70*1.03),"○","×")</f>
        <v>×</v>
      </c>
      <c r="P70" s="95" t="str">
        <f ca="1">IF(AND(H70&gt;I70*0.97,H70&lt;I70*1.03),"○","×")</f>
        <v>×</v>
      </c>
      <c r="Q70" s="104" t="str">
        <f ca="1">IF(COUNTIF(L70:P70,"○")=5,"同程度","―")</f>
        <v>―</v>
      </c>
      <c r="R70" s="96" t="str">
        <f t="shared" ca="1" si="7"/>
        <v>↑</v>
      </c>
      <c r="S70" s="95" t="str">
        <f t="shared" ca="1" si="7"/>
        <v>↑</v>
      </c>
      <c r="T70" s="95" t="str">
        <f t="shared" ca="1" si="7"/>
        <v>↓</v>
      </c>
      <c r="U70" s="95" t="str">
        <f t="shared" ca="1" si="7"/>
        <v>↑</v>
      </c>
      <c r="V70" s="95" t="str">
        <f ca="1">R70&amp;S70&amp;T70&amp;U70</f>
        <v>↑↑↓↑</v>
      </c>
      <c r="W70" s="105" t="str" cm="1">
        <f t="array" aca="1" ref="W70" ca="1">INDEX($AL$2:$AL$82,MATCH(V70,$AK$2:$AK$82,0),0)</f>
        <v>年度により増減</v>
      </c>
      <c r="X70" s="106" t="str">
        <f ca="1">IF(F70-D70&gt;0,"↑",IF(F70-D70&lt;0,"↓","－"))</f>
        <v>↑</v>
      </c>
      <c r="Y70" s="107" t="str">
        <f ca="1">IF(V70="↓↑↓↓",IF(X70="↓","減少傾向","×"),"判定外")</f>
        <v>判定外</v>
      </c>
      <c r="Z70" s="108" t="str">
        <f ca="1">IF(V70="↑↓↑↑",IF(X70="↑","増加傾向","×"),"判定外")</f>
        <v>判定外</v>
      </c>
      <c r="AA70" s="109" t="str">
        <f ca="1">IF(G70-E70&gt;0,"↑",IF(G70-E70&lt;0,"↓","－"))</f>
        <v>↓</v>
      </c>
      <c r="AB70" s="107" t="str">
        <f ca="1">IF(V70="↓↓↑↓",IF(AA70="↓","減少傾向","×"),"判定外")</f>
        <v>判定外</v>
      </c>
      <c r="AC70" s="108" t="str">
        <f ca="1">IF(V70="↑↑↓↑",IF(AA70="↑","増加傾向","×"),"判定外")</f>
        <v>×</v>
      </c>
      <c r="AD70" s="110"/>
      <c r="AE70" s="90"/>
      <c r="AK70" s="75" t="s">
        <v>373</v>
      </c>
      <c r="AL70" s="75" t="s">
        <v>316</v>
      </c>
    </row>
    <row r="71" spans="2:38" ht="14.25" thickBot="1">
      <c r="B71" s="87"/>
      <c r="C71" s="74" t="s">
        <v>393</v>
      </c>
      <c r="D71" s="113">
        <f ca="1">ROUND(D69/D70,3)</f>
        <v>9.0999999999999998E-2</v>
      </c>
      <c r="E71" s="113">
        <f ca="1">ROUND(E69/E70,3)</f>
        <v>0</v>
      </c>
      <c r="F71" s="113">
        <f ca="1">ROUND(F69/F70,3)</f>
        <v>0.11799999999999999</v>
      </c>
      <c r="G71" s="113">
        <f ca="1">ROUND(G69/G70,3)</f>
        <v>0</v>
      </c>
      <c r="H71" s="113">
        <f ca="1">ROUND(H69/H70,3)</f>
        <v>0.14299999999999999</v>
      </c>
      <c r="I71" s="114">
        <f ca="1">AVERAGE(D71:H71)</f>
        <v>7.039999999999999E-2</v>
      </c>
      <c r="J71" s="115">
        <f ca="1">I71-0.03</f>
        <v>4.0399999999999991E-2</v>
      </c>
      <c r="K71" s="115">
        <f ca="1">I71+0.03</f>
        <v>0.10039999999999999</v>
      </c>
      <c r="L71" s="81" t="str">
        <f ca="1">IF(AND(D71&gt;I71-0.03,D71&lt;I71+0.03),"○","×")</f>
        <v>○</v>
      </c>
      <c r="M71" s="81" t="str">
        <f ca="1">IF(AND(E71&gt;I71-0.03,E71&lt;I71+0.03),"○","×")</f>
        <v>×</v>
      </c>
      <c r="N71" s="81" t="str">
        <f ca="1">IF(AND(F71&gt;I71-0.03,F71&lt;I71+0.03),"○","×")</f>
        <v>×</v>
      </c>
      <c r="O71" s="81" t="str">
        <f ca="1">IF(AND(G71&gt;I71-0.03,G71&lt;I71+0.03),"○","×")</f>
        <v>×</v>
      </c>
      <c r="P71" s="81" t="str">
        <f ca="1">IF(AND(H71&gt;I71-0.03,H71&lt;I71+0.03),"○","×")</f>
        <v>×</v>
      </c>
      <c r="Q71" s="116" t="str">
        <f ca="1">IF(COUNTIF(L71:P71,"○")=5,"同程度","―")</f>
        <v>―</v>
      </c>
      <c r="R71" s="117" t="str">
        <f t="shared" ca="1" si="7"/>
        <v>↓</v>
      </c>
      <c r="S71" s="81" t="str">
        <f t="shared" ca="1" si="7"/>
        <v>↑</v>
      </c>
      <c r="T71" s="81" t="str">
        <f t="shared" ca="1" si="7"/>
        <v>↓</v>
      </c>
      <c r="U71" s="81" t="str">
        <f t="shared" ca="1" si="7"/>
        <v>↑</v>
      </c>
      <c r="V71" s="81" t="str">
        <f ca="1">R71&amp;S71&amp;T71&amp;U71</f>
        <v>↓↑↓↑</v>
      </c>
      <c r="W71" s="118" t="str" cm="1">
        <f t="array" aca="1" ref="W71" ca="1">INDEX($AL$2:$AL$82,MATCH(V71,$AK$2:$AK$82,0),0)</f>
        <v>隔年で増減</v>
      </c>
      <c r="X71" s="119" t="str">
        <f ca="1">IF(F71-D71&gt;0,"↑",IF(F71-D71&lt;0,"↓","－"))</f>
        <v>↑</v>
      </c>
      <c r="Y71" s="120" t="str">
        <f ca="1">IF(V71="↓↑↓↓",IF(X71="↓","減少傾向","×"),"判定外")</f>
        <v>判定外</v>
      </c>
      <c r="Z71" s="121" t="str">
        <f ca="1">IF(V71="↑↓↑↑",IF(X71="↑","増加傾向","×"),"判定外")</f>
        <v>判定外</v>
      </c>
      <c r="AA71" s="122" t="str">
        <f ca="1">IF(G71-E71&gt;0,"↑",IF(G71-E71&lt;0,"↓","－"))</f>
        <v>－</v>
      </c>
      <c r="AB71" s="120" t="str">
        <f ca="1">IF(V71="↓↓↑↓",IF(AA71="↓","減少傾向","×"),"判定外")</f>
        <v>判定外</v>
      </c>
      <c r="AC71" s="121" t="str">
        <f ca="1">IF(V71="↑↑↓↑",IF(AA71="↑","増加傾向","×"),"判定外")</f>
        <v>判定外</v>
      </c>
      <c r="AD71" s="123" t="s">
        <v>221</v>
      </c>
      <c r="AE71" s="90"/>
      <c r="AK71" s="75" t="s">
        <v>374</v>
      </c>
      <c r="AL71" s="75" t="s">
        <v>295</v>
      </c>
    </row>
    <row r="72" spans="2:38" ht="14.25" thickBot="1">
      <c r="B72" s="87"/>
      <c r="C72" s="88"/>
      <c r="D72" s="89"/>
      <c r="E72" s="89"/>
      <c r="F72" s="89"/>
      <c r="G72" s="89"/>
      <c r="H72" s="89"/>
      <c r="I72" s="125"/>
      <c r="J72" s="125"/>
      <c r="K72" s="125"/>
      <c r="L72" s="125"/>
      <c r="M72" s="125"/>
      <c r="N72" s="125"/>
      <c r="O72" s="125"/>
      <c r="P72" s="125"/>
      <c r="Q72" s="125"/>
      <c r="R72" s="125"/>
      <c r="S72" s="125"/>
      <c r="T72" s="125"/>
      <c r="U72" s="125"/>
      <c r="V72" s="125"/>
      <c r="W72" s="125"/>
      <c r="X72" s="125"/>
      <c r="Y72" s="125"/>
      <c r="Z72" s="125"/>
      <c r="AA72" s="125"/>
      <c r="AB72" s="125"/>
      <c r="AC72" s="125"/>
      <c r="AD72" s="125"/>
      <c r="AE72" s="90"/>
      <c r="AK72" s="75" t="s">
        <v>375</v>
      </c>
      <c r="AL72" s="75" t="s">
        <v>316</v>
      </c>
    </row>
    <row r="73" spans="2:38">
      <c r="B73" s="87"/>
      <c r="C73" s="88"/>
      <c r="D73" s="89"/>
      <c r="E73" s="89"/>
      <c r="F73" s="89"/>
      <c r="G73" s="89"/>
      <c r="H73" s="89"/>
      <c r="I73" s="237" t="s">
        <v>285</v>
      </c>
      <c r="J73" s="238"/>
      <c r="K73" s="238"/>
      <c r="L73" s="239"/>
      <c r="M73" s="239"/>
      <c r="N73" s="239"/>
      <c r="O73" s="239"/>
      <c r="P73" s="239"/>
      <c r="Q73" s="240" t="s">
        <v>286</v>
      </c>
      <c r="R73" s="237" t="s">
        <v>287</v>
      </c>
      <c r="S73" s="239"/>
      <c r="T73" s="239"/>
      <c r="U73" s="239"/>
      <c r="V73" s="242" t="s">
        <v>288</v>
      </c>
      <c r="W73" s="243"/>
      <c r="X73" s="246" t="s">
        <v>289</v>
      </c>
      <c r="Y73" s="231" t="s">
        <v>290</v>
      </c>
      <c r="Z73" s="232"/>
      <c r="AA73" s="235" t="s">
        <v>291</v>
      </c>
      <c r="AB73" s="231" t="s">
        <v>292</v>
      </c>
      <c r="AC73" s="232"/>
      <c r="AD73" s="233" t="s">
        <v>293</v>
      </c>
      <c r="AE73" s="90"/>
      <c r="AK73" s="75" t="s">
        <v>376</v>
      </c>
      <c r="AL73" s="75" t="s">
        <v>276</v>
      </c>
    </row>
    <row r="74" spans="2:38">
      <c r="B74" s="87"/>
      <c r="C74" s="142" t="s">
        <v>214</v>
      </c>
      <c r="D74" s="174" t="str">
        <f ca="1">Q1</f>
        <v>R2</v>
      </c>
      <c r="E74" s="174" t="str">
        <f ca="1">R1</f>
        <v>R3</v>
      </c>
      <c r="F74" s="174" t="str">
        <f ca="1">S1</f>
        <v>R4</v>
      </c>
      <c r="G74" s="174" t="str">
        <f ca="1">T1</f>
        <v>R5</v>
      </c>
      <c r="H74" s="174" t="str">
        <f ca="1">U1</f>
        <v>R6</v>
      </c>
      <c r="I74" s="93" t="s">
        <v>296</v>
      </c>
      <c r="J74" s="94">
        <v>-0.03</v>
      </c>
      <c r="K74" s="94">
        <v>0.03</v>
      </c>
      <c r="L74" s="175" t="str">
        <f ca="1">Q1</f>
        <v>R2</v>
      </c>
      <c r="M74" s="175" t="str">
        <f ca="1">R1</f>
        <v>R3</v>
      </c>
      <c r="N74" s="175" t="str">
        <f ca="1">S1</f>
        <v>R4</v>
      </c>
      <c r="O74" s="175" t="str">
        <f ca="1">T1</f>
        <v>R5</v>
      </c>
      <c r="P74" s="175" t="str">
        <f ca="1">U1</f>
        <v>R6</v>
      </c>
      <c r="Q74" s="241"/>
      <c r="R74" s="96" t="s">
        <v>297</v>
      </c>
      <c r="S74" s="95" t="s">
        <v>298</v>
      </c>
      <c r="T74" s="95" t="s">
        <v>299</v>
      </c>
      <c r="U74" s="95" t="s">
        <v>300</v>
      </c>
      <c r="V74" s="244"/>
      <c r="W74" s="248"/>
      <c r="X74" s="247"/>
      <c r="Y74" s="97" t="s">
        <v>301</v>
      </c>
      <c r="Z74" s="98" t="s">
        <v>302</v>
      </c>
      <c r="AA74" s="236"/>
      <c r="AB74" s="99" t="s">
        <v>303</v>
      </c>
      <c r="AC74" s="100" t="s">
        <v>304</v>
      </c>
      <c r="AD74" s="234"/>
      <c r="AE74" s="90"/>
      <c r="AK74" s="75" t="s">
        <v>377</v>
      </c>
      <c r="AL74" s="75" t="s">
        <v>278</v>
      </c>
    </row>
    <row r="75" spans="2:38" ht="27">
      <c r="B75" s="87"/>
      <c r="C75" s="141" t="s">
        <v>396</v>
      </c>
      <c r="D75" s="46">
        <f ca="1">SUMIF('10.経年データ（専攻単位）'!A:A,'10.グラフデータ'!D42,'10.経年データ（専攻単位）'!Y:Y)</f>
        <v>0</v>
      </c>
      <c r="E75" s="46">
        <f ca="1">SUMIF('10.経年データ（専攻単位）'!A:A,'10.グラフデータ'!E42,'10.経年データ（専攻単位）'!Y:Y)</f>
        <v>0</v>
      </c>
      <c r="F75" s="46">
        <f ca="1">SUMIF('10.経年データ（専攻単位）'!A:A,'10.グラフデータ'!F42,'10.経年データ（専攻単位）'!Y:Y)</f>
        <v>0</v>
      </c>
      <c r="G75" s="46">
        <f ca="1">SUMIF('10.経年データ（専攻単位）'!A:A,'10.グラフデータ'!G42,'10.経年データ（専攻単位）'!Y:Y)</f>
        <v>0</v>
      </c>
      <c r="H75" s="46">
        <f ca="1">SUMIF('10.経年データ（専攻単位）'!A:A,'10.グラフデータ'!H42,'10.経年データ（専攻単位）'!Y:Y)</f>
        <v>0</v>
      </c>
      <c r="I75" s="102">
        <f ca="1">AVERAGE(D75:H75)</f>
        <v>0</v>
      </c>
      <c r="J75" s="103">
        <f ca="1">I75*0.97</f>
        <v>0</v>
      </c>
      <c r="K75" s="103">
        <f ca="1">I75*1.03</f>
        <v>0</v>
      </c>
      <c r="L75" s="95" t="str">
        <f ca="1">IF(AND(D75&gt;I75*0.97,D75&lt;I75*1.03),"○","×")</f>
        <v>×</v>
      </c>
      <c r="M75" s="95" t="str">
        <f ca="1">IF(AND(E75&gt;I75*0.97,E75&lt;I75*1.03),"○","×")</f>
        <v>×</v>
      </c>
      <c r="N75" s="95" t="str">
        <f ca="1">IF(AND(F75&gt;I75*0.97,F75&lt;I75*1.03),"○","×")</f>
        <v>×</v>
      </c>
      <c r="O75" s="95" t="str">
        <f ca="1">IF(AND(G75&gt;I75*0.97,G75&lt;I75*1.03),"○","×")</f>
        <v>×</v>
      </c>
      <c r="P75" s="95" t="str">
        <f ca="1">IF(AND(H75&gt;I75*0.97,H75&lt;I75*1.03),"○","×")</f>
        <v>×</v>
      </c>
      <c r="Q75" s="104" t="str">
        <f ca="1">IF(COUNTIF(L75:P75,"○")=5,"同程度","―")</f>
        <v>―</v>
      </c>
      <c r="R75" s="96" t="str">
        <f t="shared" ref="R75:U79" ca="1" si="8">IF(E75-D75&gt;0,"↑",IF(E75-D75&lt;0,"↓","－"))</f>
        <v>－</v>
      </c>
      <c r="S75" s="95" t="str">
        <f t="shared" ca="1" si="8"/>
        <v>－</v>
      </c>
      <c r="T75" s="95" t="str">
        <f t="shared" ca="1" si="8"/>
        <v>－</v>
      </c>
      <c r="U75" s="95" t="str">
        <f t="shared" ca="1" si="8"/>
        <v>－</v>
      </c>
      <c r="V75" s="95" t="str">
        <f ca="1">R75&amp;S75&amp;T75&amp;U75</f>
        <v>－－－－</v>
      </c>
      <c r="W75" s="105" t="str" cm="1">
        <f t="array" aca="1" ref="W75" ca="1">INDEX($AL$2:$AL$82,MATCH(V75,$AK$2:$AK$82,0),0)</f>
        <v>同程度で推移</v>
      </c>
      <c r="X75" s="106" t="str">
        <f ca="1">IF(F75-D75&gt;0,"↑",IF(F75-D75&lt;0,"↓","－"))</f>
        <v>－</v>
      </c>
      <c r="Y75" s="107" t="str">
        <f ca="1">IF(V75="↓↑↓↓",IF(X75="↓","減少傾向","×"),"判定外")</f>
        <v>判定外</v>
      </c>
      <c r="Z75" s="108" t="str">
        <f ca="1">IF(V75="↑↓↑↑",IF(X75="↑","増加傾向","×"),"判定外")</f>
        <v>判定外</v>
      </c>
      <c r="AA75" s="109" t="str">
        <f ca="1">IF(G75-E75&gt;0,"↑",IF(G75-E75&lt;0,"↓","－"))</f>
        <v>－</v>
      </c>
      <c r="AB75" s="107" t="str">
        <f ca="1">IF(V75="↓↓↑↓",IF(AA75="↓","減少傾向","×"),"判定外")</f>
        <v>判定外</v>
      </c>
      <c r="AC75" s="108" t="str">
        <f ca="1">IF(V75="↑↑↓↑",IF(AA75="↑","増加傾向","×"),"判定外")</f>
        <v>判定外</v>
      </c>
      <c r="AD75" s="110"/>
      <c r="AE75" s="90"/>
      <c r="AK75" s="75" t="s">
        <v>378</v>
      </c>
      <c r="AL75" s="75" t="s">
        <v>295</v>
      </c>
    </row>
    <row r="76" spans="2:38" ht="27">
      <c r="B76" s="87"/>
      <c r="C76" s="141" t="s">
        <v>397</v>
      </c>
      <c r="D76" s="111">
        <f ca="1">SUMIF('10.経年データ（専攻単位）'!A:A,'10.グラフデータ'!D42,'10.経年データ（専攻単位）'!Z:Z)</f>
        <v>5</v>
      </c>
      <c r="E76" s="111">
        <f ca="1">SUMIF('10.経年データ（専攻単位）'!A:A,'10.グラフデータ'!E42,'10.経年データ（専攻単位）'!Z:Z)</f>
        <v>3</v>
      </c>
      <c r="F76" s="111">
        <f ca="1">SUMIF('10.経年データ（専攻単位）'!A:A,'10.グラフデータ'!F42,'10.経年データ（専攻単位）'!Z:Z)</f>
        <v>2</v>
      </c>
      <c r="G76" s="111">
        <f ca="1">SUMIF('10.経年データ（専攻単位）'!A:A,'10.グラフデータ'!G42,'10.経年データ（専攻単位）'!Z:Z)</f>
        <v>4</v>
      </c>
      <c r="H76" s="111">
        <f ca="1">SUMIF('10.経年データ（専攻単位）'!A:A,'10.グラフデータ'!H42,'10.経年データ（専攻単位）'!Z:Z)</f>
        <v>5</v>
      </c>
      <c r="I76" s="102">
        <f ca="1">AVERAGE(D76:H76)</f>
        <v>3.8</v>
      </c>
      <c r="J76" s="103">
        <f ca="1">I76*0.97</f>
        <v>3.6859999999999999</v>
      </c>
      <c r="K76" s="103">
        <f ca="1">I76*1.03</f>
        <v>3.9139999999999997</v>
      </c>
      <c r="L76" s="95" t="str">
        <f ca="1">IF(AND(D76&gt;I76*0.97,D76&lt;I76*1.03),"○","×")</f>
        <v>×</v>
      </c>
      <c r="M76" s="95" t="str">
        <f ca="1">IF(AND(E76&gt;I76*0.97,E76&lt;I76*1.03),"○","×")</f>
        <v>×</v>
      </c>
      <c r="N76" s="95" t="str">
        <f ca="1">IF(AND(F76&gt;I76*0.97,F76&lt;I76*1.03),"○","×")</f>
        <v>×</v>
      </c>
      <c r="O76" s="95" t="str">
        <f ca="1">IF(AND(G76&gt;I76*0.97,G76&lt;I76*1.03),"○","×")</f>
        <v>×</v>
      </c>
      <c r="P76" s="95" t="str">
        <f ca="1">IF(AND(H76&gt;I76*0.97,H76&lt;I76*1.03),"○","×")</f>
        <v>×</v>
      </c>
      <c r="Q76" s="104" t="str">
        <f ca="1">IF(COUNTIF(L76:P76,"○")=5,"同程度","―")</f>
        <v>―</v>
      </c>
      <c r="R76" s="96" t="str">
        <f t="shared" ca="1" si="8"/>
        <v>↓</v>
      </c>
      <c r="S76" s="95" t="str">
        <f t="shared" ca="1" si="8"/>
        <v>↓</v>
      </c>
      <c r="T76" s="95" t="str">
        <f t="shared" ca="1" si="8"/>
        <v>↑</v>
      </c>
      <c r="U76" s="95" t="str">
        <f t="shared" ca="1" si="8"/>
        <v>↑</v>
      </c>
      <c r="V76" s="95" t="str">
        <f ca="1">R76&amp;S76&amp;T76&amp;U76</f>
        <v>↓↓↑↑</v>
      </c>
      <c r="W76" s="105" t="str" cm="1">
        <f t="array" aca="1" ref="W76" ca="1">INDEX($AL$2:$AL$82,MATCH(V76,$AK$2:$AK$82,0),0)</f>
        <v>年度により増減</v>
      </c>
      <c r="X76" s="106" t="str">
        <f ca="1">IF(F76-D76&gt;0,"↑",IF(F76-D76&lt;0,"↓","－"))</f>
        <v>↓</v>
      </c>
      <c r="Y76" s="107" t="str">
        <f ca="1">IF(V76="↓↑↓↓",IF(X76="↓","減少傾向","×"),"判定外")</f>
        <v>判定外</v>
      </c>
      <c r="Z76" s="108" t="str">
        <f ca="1">IF(V76="↑↓↑↑",IF(X76="↑","増加傾向","×"),"判定外")</f>
        <v>判定外</v>
      </c>
      <c r="AA76" s="109" t="str">
        <f ca="1">IF(G76-E76&gt;0,"↑",IF(G76-E76&lt;0,"↓","－"))</f>
        <v>↑</v>
      </c>
      <c r="AB76" s="107" t="str">
        <f ca="1">IF(V76="↓↓↑↓",IF(AA76="↓","減少傾向","×"),"判定外")</f>
        <v>判定外</v>
      </c>
      <c r="AC76" s="108" t="str">
        <f ca="1">IF(V76="↑↑↓↑",IF(AA76="↑","増加傾向","×"),"判定外")</f>
        <v>判定外</v>
      </c>
      <c r="AD76" s="110"/>
      <c r="AE76" s="90"/>
      <c r="AK76" s="75" t="s">
        <v>379</v>
      </c>
      <c r="AL76" s="75" t="s">
        <v>276</v>
      </c>
    </row>
    <row r="77" spans="2:38" ht="27">
      <c r="B77" s="87"/>
      <c r="C77" s="141" t="s">
        <v>405</v>
      </c>
      <c r="D77" s="111">
        <f ca="1">SUM(D75:D76)</f>
        <v>5</v>
      </c>
      <c r="E77" s="111">
        <f ca="1">SUM(E75:E76)</f>
        <v>3</v>
      </c>
      <c r="F77" s="111">
        <f ca="1">SUM(F75:F76)</f>
        <v>2</v>
      </c>
      <c r="G77" s="111">
        <f ca="1">SUM(G75:G76)</f>
        <v>4</v>
      </c>
      <c r="H77" s="111">
        <f ca="1">SUM(H75:H76)</f>
        <v>5</v>
      </c>
      <c r="I77" s="102">
        <f ca="1">AVERAGE(D77:H77)</f>
        <v>3.8</v>
      </c>
      <c r="J77" s="103">
        <f ca="1">I77*0.97</f>
        <v>3.6859999999999999</v>
      </c>
      <c r="K77" s="103">
        <f ca="1">I77*1.03</f>
        <v>3.9139999999999997</v>
      </c>
      <c r="L77" s="95" t="str">
        <f ca="1">IF(AND(D77&gt;I77*0.97,D77&lt;I77*1.03),"○","×")</f>
        <v>×</v>
      </c>
      <c r="M77" s="95" t="str">
        <f ca="1">IF(AND(E77&gt;I77*0.97,E77&lt;I77*1.03),"○","×")</f>
        <v>×</v>
      </c>
      <c r="N77" s="95" t="str">
        <f ca="1">IF(AND(F77&gt;I77*0.97,F77&lt;I77*1.03),"○","×")</f>
        <v>×</v>
      </c>
      <c r="O77" s="95" t="str">
        <f ca="1">IF(AND(G77&gt;I77*0.97,G77&lt;I77*1.03),"○","×")</f>
        <v>×</v>
      </c>
      <c r="P77" s="95" t="str">
        <f ca="1">IF(AND(H77&gt;I77*0.97,H77&lt;I77*1.03),"○","×")</f>
        <v>×</v>
      </c>
      <c r="Q77" s="104" t="str">
        <f ca="1">IF(COUNTIF(L77:P77,"○")=5,"同程度","―")</f>
        <v>―</v>
      </c>
      <c r="R77" s="96" t="str">
        <f t="shared" ca="1" si="8"/>
        <v>↓</v>
      </c>
      <c r="S77" s="95" t="str">
        <f t="shared" ca="1" si="8"/>
        <v>↓</v>
      </c>
      <c r="T77" s="95" t="str">
        <f t="shared" ca="1" si="8"/>
        <v>↑</v>
      </c>
      <c r="U77" s="95" t="str">
        <f t="shared" ca="1" si="8"/>
        <v>↑</v>
      </c>
      <c r="V77" s="95" t="str">
        <f ca="1">R77&amp;S77&amp;T77&amp;U77</f>
        <v>↓↓↑↑</v>
      </c>
      <c r="W77" s="105" t="str" cm="1">
        <f t="array" aca="1" ref="W77" ca="1">INDEX($AL$2:$AL$82,MATCH(V77,$AK$2:$AK$82,0),0)</f>
        <v>年度により増減</v>
      </c>
      <c r="X77" s="106" t="str">
        <f ca="1">IF(F77-D77&gt;0,"↑",IF(F77-D77&lt;0,"↓","－"))</f>
        <v>↓</v>
      </c>
      <c r="Y77" s="107" t="str">
        <f ca="1">IF(V77="↓↑↓↓",IF(X77="↓","減少傾向","×"),"判定外")</f>
        <v>判定外</v>
      </c>
      <c r="Z77" s="108" t="str">
        <f ca="1">IF(V77="↑↓↑↑",IF(X77="↑","増加傾向","×"),"判定外")</f>
        <v>判定外</v>
      </c>
      <c r="AA77" s="109" t="str">
        <f ca="1">IF(G77-E77&gt;0,"↑",IF(G77-E77&lt;0,"↓","－"))</f>
        <v>↑</v>
      </c>
      <c r="AB77" s="107" t="str">
        <f ca="1">IF(V77="↓↓↑↓",IF(AA77="↓","減少傾向","×"),"判定外")</f>
        <v>判定外</v>
      </c>
      <c r="AC77" s="108" t="str">
        <f ca="1">IF(V77="↑↑↓↑",IF(AA77="↑","増加傾向","×"),"判定外")</f>
        <v>判定外</v>
      </c>
      <c r="AD77" s="112" t="s">
        <v>295</v>
      </c>
      <c r="AE77" s="90"/>
      <c r="AK77" s="75" t="s">
        <v>380</v>
      </c>
      <c r="AL77" s="75" t="s">
        <v>295</v>
      </c>
    </row>
    <row r="78" spans="2:38" ht="27">
      <c r="B78" s="87"/>
      <c r="C78" s="141" t="s">
        <v>406</v>
      </c>
      <c r="D78" s="111">
        <f ca="1">SUMIF('10.経年データ（専攻単位）'!A:A,'10.グラフデータ'!D42,'10.経年データ（専攻単位）'!X:X)</f>
        <v>11</v>
      </c>
      <c r="E78" s="111">
        <f ca="1">SUMIF('10.経年データ（専攻単位）'!A:A,'10.グラフデータ'!E42,'10.経年データ（専攻単位）'!X:X)</f>
        <v>7</v>
      </c>
      <c r="F78" s="111">
        <f ca="1">SUMIF('10.経年データ（専攻単位）'!A:A,'10.グラフデータ'!F42,'10.経年データ（専攻単位）'!X:X)</f>
        <v>12</v>
      </c>
      <c r="G78" s="111">
        <f ca="1">SUMIF('10.経年データ（専攻単位）'!A:A,'10.グラフデータ'!G42,'10.経年データ（専攻単位）'!X:X)</f>
        <v>11</v>
      </c>
      <c r="H78" s="111">
        <f ca="1">SUMIF('10.経年データ（専攻単位）'!A:A,'10.グラフデータ'!H42,'10.経年データ（専攻単位）'!X:X)</f>
        <v>14</v>
      </c>
      <c r="I78" s="102">
        <f ca="1">AVERAGE(D78:H78)</f>
        <v>11</v>
      </c>
      <c r="J78" s="103">
        <f ca="1">I78*0.97</f>
        <v>10.67</v>
      </c>
      <c r="K78" s="103">
        <f ca="1">I78*1.03</f>
        <v>11.33</v>
      </c>
      <c r="L78" s="95" t="str">
        <f ca="1">IF(AND(D78&gt;I78*0.97,D78&lt;I78*1.03),"○","×")</f>
        <v>○</v>
      </c>
      <c r="M78" s="95" t="str">
        <f ca="1">IF(AND(E78&gt;I78*0.97,E78&lt;I78*1.03),"○","×")</f>
        <v>×</v>
      </c>
      <c r="N78" s="95" t="str">
        <f ca="1">IF(AND(F78&gt;I78*0.97,F78&lt;I78*1.03),"○","×")</f>
        <v>×</v>
      </c>
      <c r="O78" s="95" t="str">
        <f ca="1">IF(AND(G78&gt;I78*0.97,G78&lt;I78*1.03),"○","×")</f>
        <v>○</v>
      </c>
      <c r="P78" s="95" t="str">
        <f ca="1">IF(AND(H78&gt;I78*0.97,H78&lt;I78*1.03),"○","×")</f>
        <v>×</v>
      </c>
      <c r="Q78" s="104" t="str">
        <f ca="1">IF(COUNTIF(L78:P78,"○")=5,"同程度","―")</f>
        <v>―</v>
      </c>
      <c r="R78" s="96" t="str">
        <f t="shared" ca="1" si="8"/>
        <v>↓</v>
      </c>
      <c r="S78" s="95" t="str">
        <f t="shared" ca="1" si="8"/>
        <v>↑</v>
      </c>
      <c r="T78" s="95" t="str">
        <f t="shared" ca="1" si="8"/>
        <v>↓</v>
      </c>
      <c r="U78" s="95" t="str">
        <f t="shared" ca="1" si="8"/>
        <v>↑</v>
      </c>
      <c r="V78" s="95" t="str">
        <f ca="1">R78&amp;S78&amp;T78&amp;U78</f>
        <v>↓↑↓↑</v>
      </c>
      <c r="W78" s="105" t="str" cm="1">
        <f t="array" aca="1" ref="W78" ca="1">INDEX($AL$2:$AL$82,MATCH(V78,$AK$2:$AK$82,0),0)</f>
        <v>隔年で増減</v>
      </c>
      <c r="X78" s="106" t="str">
        <f ca="1">IF(F78-D78&gt;0,"↑",IF(F78-D78&lt;0,"↓","－"))</f>
        <v>↑</v>
      </c>
      <c r="Y78" s="107" t="str">
        <f ca="1">IF(V78="↓↑↓↓",IF(X78="↓","減少傾向","×"),"判定外")</f>
        <v>判定外</v>
      </c>
      <c r="Z78" s="108" t="str">
        <f ca="1">IF(V78="↑↓↑↑",IF(X78="↑","増加傾向","×"),"判定外")</f>
        <v>判定外</v>
      </c>
      <c r="AA78" s="109" t="str">
        <f ca="1">IF(G78-E78&gt;0,"↑",IF(G78-E78&lt;0,"↓","－"))</f>
        <v>↑</v>
      </c>
      <c r="AB78" s="107" t="str">
        <f ca="1">IF(V78="↓↓↑↓",IF(AA78="↓","減少傾向","×"),"判定外")</f>
        <v>判定外</v>
      </c>
      <c r="AC78" s="108" t="str">
        <f ca="1">IF(V78="↑↑↓↑",IF(AA78="↑","増加傾向","×"),"判定外")</f>
        <v>判定外</v>
      </c>
      <c r="AD78" s="110"/>
      <c r="AE78" s="90"/>
      <c r="AK78" s="75" t="s">
        <v>381</v>
      </c>
      <c r="AL78" s="75" t="s">
        <v>316</v>
      </c>
    </row>
    <row r="79" spans="2:38" ht="14.25" thickBot="1">
      <c r="B79" s="87"/>
      <c r="C79" s="74" t="s">
        <v>393</v>
      </c>
      <c r="D79" s="113">
        <f ca="1">ROUND(D77/D78,3)</f>
        <v>0.45500000000000002</v>
      </c>
      <c r="E79" s="113">
        <f ca="1">ROUND(E77/E78,3)</f>
        <v>0.42899999999999999</v>
      </c>
      <c r="F79" s="113">
        <f ca="1">ROUND(F77/F78,3)</f>
        <v>0.16700000000000001</v>
      </c>
      <c r="G79" s="113">
        <f ca="1">ROUND(G77/G78,3)</f>
        <v>0.36399999999999999</v>
      </c>
      <c r="H79" s="113">
        <f ca="1">ROUND(H77/H78,3)</f>
        <v>0.35699999999999998</v>
      </c>
      <c r="I79" s="114">
        <f ca="1">AVERAGE(D79:H79)</f>
        <v>0.35439999999999999</v>
      </c>
      <c r="J79" s="115">
        <f ca="1">I79-0.03</f>
        <v>0.32440000000000002</v>
      </c>
      <c r="K79" s="115">
        <f ca="1">I79+0.03</f>
        <v>0.38439999999999996</v>
      </c>
      <c r="L79" s="81" t="str">
        <f ca="1">IF(AND(D79&gt;I79-0.03,D79&lt;I79+0.03),"○","×")</f>
        <v>×</v>
      </c>
      <c r="M79" s="81" t="str">
        <f ca="1">IF(AND(E79&gt;I79-0.03,E79&lt;I79+0.03),"○","×")</f>
        <v>×</v>
      </c>
      <c r="N79" s="81" t="str">
        <f ca="1">IF(AND(F79&gt;I79-0.03,F79&lt;I79+0.03),"○","×")</f>
        <v>×</v>
      </c>
      <c r="O79" s="81" t="str">
        <f ca="1">IF(AND(G79&gt;I79-0.03,G79&lt;I79+0.03),"○","×")</f>
        <v>○</v>
      </c>
      <c r="P79" s="81" t="str">
        <f ca="1">IF(AND(H79&gt;I79-0.03,H79&lt;I79+0.03),"○","×")</f>
        <v>○</v>
      </c>
      <c r="Q79" s="116" t="str">
        <f ca="1">IF(COUNTIF(L79:P79,"○")=5,"同程度","―")</f>
        <v>―</v>
      </c>
      <c r="R79" s="117" t="str">
        <f t="shared" ca="1" si="8"/>
        <v>↓</v>
      </c>
      <c r="S79" s="81" t="str">
        <f t="shared" ca="1" si="8"/>
        <v>↓</v>
      </c>
      <c r="T79" s="81" t="str">
        <f t="shared" ca="1" si="8"/>
        <v>↑</v>
      </c>
      <c r="U79" s="81" t="str">
        <f t="shared" ca="1" si="8"/>
        <v>↓</v>
      </c>
      <c r="V79" s="81" t="str">
        <f ca="1">R79&amp;S79&amp;T79&amp;U79</f>
        <v>↓↓↑↓</v>
      </c>
      <c r="W79" s="118" t="str" cm="1">
        <f t="array" aca="1" ref="W79" ca="1">INDEX($AL$2:$AL$82,MATCH(V79,$AK$2:$AK$82,0),0)</f>
        <v>年度により増減</v>
      </c>
      <c r="X79" s="119" t="str">
        <f ca="1">IF(F79-D79&gt;0,"↑",IF(F79-D79&lt;0,"↓","－"))</f>
        <v>↓</v>
      </c>
      <c r="Y79" s="120" t="str">
        <f ca="1">IF(V79="↓↑↓↓",IF(X79="↓","減少傾向","×"),"判定外")</f>
        <v>判定外</v>
      </c>
      <c r="Z79" s="121" t="str">
        <f ca="1">IF(V79="↑↓↑↑",IF(X79="↑","増加傾向","×"),"判定外")</f>
        <v>判定外</v>
      </c>
      <c r="AA79" s="122" t="str">
        <f ca="1">IF(G79-E79&gt;0,"↑",IF(G79-E79&lt;0,"↓","－"))</f>
        <v>↓</v>
      </c>
      <c r="AB79" s="120" t="str">
        <f ca="1">IF(V79="↓↓↑↓",IF(AA79="↓","減少傾向","×"),"判定外")</f>
        <v>減少傾向</v>
      </c>
      <c r="AC79" s="121" t="str">
        <f ca="1">IF(V79="↑↑↓↑",IF(AA79="↑","増加傾向","×"),"判定外")</f>
        <v>判定外</v>
      </c>
      <c r="AD79" s="123" t="s">
        <v>211</v>
      </c>
      <c r="AE79" s="90"/>
      <c r="AK79" s="75" t="s">
        <v>382</v>
      </c>
      <c r="AL79" s="75" t="s">
        <v>276</v>
      </c>
    </row>
    <row r="80" spans="2:38" ht="14.25" thickBot="1">
      <c r="B80" s="87"/>
      <c r="C80" s="88"/>
      <c r="D80" s="89"/>
      <c r="E80" s="89"/>
      <c r="F80" s="89"/>
      <c r="G80" s="89"/>
      <c r="H80" s="89"/>
      <c r="I80" s="125"/>
      <c r="J80" s="125"/>
      <c r="K80" s="125"/>
      <c r="L80" s="125"/>
      <c r="M80" s="125"/>
      <c r="N80" s="125"/>
      <c r="O80" s="125"/>
      <c r="P80" s="125"/>
      <c r="Q80" s="125"/>
      <c r="R80" s="125"/>
      <c r="S80" s="125"/>
      <c r="T80" s="125"/>
      <c r="U80" s="125"/>
      <c r="V80" s="125"/>
      <c r="W80" s="125"/>
      <c r="X80" s="125"/>
      <c r="Y80" s="125"/>
      <c r="Z80" s="125"/>
      <c r="AA80" s="125"/>
      <c r="AB80" s="125"/>
      <c r="AC80" s="125"/>
      <c r="AD80" s="125"/>
      <c r="AE80" s="90"/>
      <c r="AK80" s="75" t="s">
        <v>383</v>
      </c>
      <c r="AL80" s="75" t="s">
        <v>276</v>
      </c>
    </row>
    <row r="81" spans="2:38">
      <c r="B81" s="87"/>
      <c r="C81" s="88"/>
      <c r="D81" s="89"/>
      <c r="E81" s="89"/>
      <c r="F81" s="89"/>
      <c r="G81" s="89"/>
      <c r="H81" s="89"/>
      <c r="I81" s="237" t="s">
        <v>285</v>
      </c>
      <c r="J81" s="238"/>
      <c r="K81" s="238"/>
      <c r="L81" s="239"/>
      <c r="M81" s="239"/>
      <c r="N81" s="239"/>
      <c r="O81" s="239"/>
      <c r="P81" s="239"/>
      <c r="Q81" s="240" t="s">
        <v>286</v>
      </c>
      <c r="R81" s="237" t="s">
        <v>287</v>
      </c>
      <c r="S81" s="239"/>
      <c r="T81" s="239"/>
      <c r="U81" s="239"/>
      <c r="V81" s="242" t="s">
        <v>288</v>
      </c>
      <c r="W81" s="243"/>
      <c r="X81" s="246" t="s">
        <v>289</v>
      </c>
      <c r="Y81" s="231" t="s">
        <v>290</v>
      </c>
      <c r="Z81" s="232"/>
      <c r="AA81" s="235" t="s">
        <v>291</v>
      </c>
      <c r="AB81" s="231" t="s">
        <v>292</v>
      </c>
      <c r="AC81" s="232"/>
      <c r="AD81" s="233" t="s">
        <v>293</v>
      </c>
      <c r="AE81" s="90"/>
      <c r="AK81" s="75" t="s">
        <v>384</v>
      </c>
      <c r="AL81" s="75" t="s">
        <v>276</v>
      </c>
    </row>
    <row r="82" spans="2:38" ht="27">
      <c r="B82" s="87"/>
      <c r="C82" s="142" t="s">
        <v>215</v>
      </c>
      <c r="D82" s="174" t="str">
        <f ca="1">Q1</f>
        <v>R2</v>
      </c>
      <c r="E82" s="174" t="str">
        <f ca="1">R1</f>
        <v>R3</v>
      </c>
      <c r="F82" s="174" t="str">
        <f ca="1">S1</f>
        <v>R4</v>
      </c>
      <c r="G82" s="174" t="str">
        <f ca="1">T1</f>
        <v>R5</v>
      </c>
      <c r="H82" s="174" t="str">
        <f ca="1">U1</f>
        <v>R6</v>
      </c>
      <c r="I82" s="93" t="s">
        <v>296</v>
      </c>
      <c r="J82" s="94">
        <v>-0.03</v>
      </c>
      <c r="K82" s="94">
        <v>0.03</v>
      </c>
      <c r="L82" s="175" t="str">
        <f ca="1">Q1</f>
        <v>R2</v>
      </c>
      <c r="M82" s="175" t="str">
        <f ca="1">R1</f>
        <v>R3</v>
      </c>
      <c r="N82" s="175" t="str">
        <f ca="1">S1</f>
        <v>R4</v>
      </c>
      <c r="O82" s="175" t="str">
        <f ca="1">T1</f>
        <v>R5</v>
      </c>
      <c r="P82" s="175" t="str">
        <f ca="1">U1</f>
        <v>R6</v>
      </c>
      <c r="Q82" s="241"/>
      <c r="R82" s="96" t="s">
        <v>297</v>
      </c>
      <c r="S82" s="95" t="s">
        <v>298</v>
      </c>
      <c r="T82" s="95" t="s">
        <v>299</v>
      </c>
      <c r="U82" s="95" t="s">
        <v>300</v>
      </c>
      <c r="V82" s="244"/>
      <c r="W82" s="248"/>
      <c r="X82" s="247"/>
      <c r="Y82" s="97" t="s">
        <v>301</v>
      </c>
      <c r="Z82" s="98" t="s">
        <v>302</v>
      </c>
      <c r="AA82" s="236"/>
      <c r="AB82" s="99" t="s">
        <v>303</v>
      </c>
      <c r="AC82" s="100" t="s">
        <v>304</v>
      </c>
      <c r="AD82" s="234"/>
      <c r="AE82" s="90"/>
      <c r="AK82" s="75" t="s">
        <v>385</v>
      </c>
      <c r="AL82" s="75" t="s">
        <v>276</v>
      </c>
    </row>
    <row r="83" spans="2:38" ht="27">
      <c r="B83" s="87"/>
      <c r="C83" s="141" t="s">
        <v>396</v>
      </c>
      <c r="D83" s="46">
        <f ca="1">SUMIF('10.経年データ（専攻単位）'!A:A,'10.グラフデータ'!D42,'10.経年データ（専攻単位）'!AD:AD)</f>
        <v>17</v>
      </c>
      <c r="E83" s="46">
        <f ca="1">SUMIF('10.経年データ（専攻単位）'!A:A,'10.グラフデータ'!E42,'10.経年データ（専攻単位）'!AD:AD)</f>
        <v>34</v>
      </c>
      <c r="F83" s="46">
        <f ca="1">SUMIF('10.経年データ（専攻単位）'!A:A,'10.グラフデータ'!F42,'10.経年データ（専攻単位）'!AD:AD)</f>
        <v>38</v>
      </c>
      <c r="G83" s="46">
        <f ca="1">SUMIF('10.経年データ（専攻単位）'!A:A,'10.グラフデータ'!G42,'10.経年データ（専攻単位）'!AD:AD)</f>
        <v>35</v>
      </c>
      <c r="H83" s="46">
        <f ca="1">SUMIF('10.経年データ（専攻単位）'!A:A,'10.グラフデータ'!H42,'10.経年データ（専攻単位）'!AD:AD)</f>
        <v>28</v>
      </c>
      <c r="I83" s="102">
        <f ca="1">AVERAGE(D83:H83)</f>
        <v>30.4</v>
      </c>
      <c r="J83" s="103">
        <f ca="1">I83*0.97</f>
        <v>29.488</v>
      </c>
      <c r="K83" s="103">
        <f ca="1">I83*1.03</f>
        <v>31.311999999999998</v>
      </c>
      <c r="L83" s="95" t="str">
        <f ca="1">IF(AND(D83&gt;I83*0.97,D83&lt;I83*1.03),"○","×")</f>
        <v>×</v>
      </c>
      <c r="M83" s="95" t="str">
        <f ca="1">IF(AND(E83&gt;I83*0.97,E83&lt;I83*1.03),"○","×")</f>
        <v>×</v>
      </c>
      <c r="N83" s="95" t="str">
        <f ca="1">IF(AND(F83&gt;I83*0.97,F83&lt;I83*1.03),"○","×")</f>
        <v>×</v>
      </c>
      <c r="O83" s="95" t="str">
        <f ca="1">IF(AND(G83&gt;I83*0.97,G83&lt;I83*1.03),"○","×")</f>
        <v>×</v>
      </c>
      <c r="P83" s="95" t="str">
        <f ca="1">IF(AND(H83&gt;I83*0.97,H83&lt;I83*1.03),"○","×")</f>
        <v>×</v>
      </c>
      <c r="Q83" s="104" t="str">
        <f ca="1">IF(COUNTIF(L83:P83,"○")=5,"同程度","―")</f>
        <v>―</v>
      </c>
      <c r="R83" s="96" t="str">
        <f t="shared" ref="R83:U87" ca="1" si="9">IF(E83-D83&gt;0,"↑",IF(E83-D83&lt;0,"↓","－"))</f>
        <v>↑</v>
      </c>
      <c r="S83" s="95" t="str">
        <f t="shared" ca="1" si="9"/>
        <v>↑</v>
      </c>
      <c r="T83" s="95" t="str">
        <f t="shared" ca="1" si="9"/>
        <v>↓</v>
      </c>
      <c r="U83" s="95" t="str">
        <f t="shared" ca="1" si="9"/>
        <v>↓</v>
      </c>
      <c r="V83" s="95" t="str">
        <f ca="1">R83&amp;S83&amp;T83&amp;U83</f>
        <v>↑↑↓↓</v>
      </c>
      <c r="W83" s="105" t="str" cm="1">
        <f t="array" aca="1" ref="W83" ca="1">INDEX($AL$2:$AL$82,MATCH(V83,$AK$2:$AK$82,0),0)</f>
        <v>年度により増減</v>
      </c>
      <c r="X83" s="106" t="str">
        <f ca="1">IF(F83-D83&gt;0,"↑",IF(F83-D83&lt;0,"↓","－"))</f>
        <v>↑</v>
      </c>
      <c r="Y83" s="107" t="str">
        <f ca="1">IF(V83="↓↑↓↓",IF(X83="↓","減少傾向","×"),"判定外")</f>
        <v>判定外</v>
      </c>
      <c r="Z83" s="108" t="str">
        <f ca="1">IF(V83="↑↓↑↑",IF(X83="↑","増加傾向","×"),"判定外")</f>
        <v>判定外</v>
      </c>
      <c r="AA83" s="109" t="str">
        <f ca="1">IF(G83-E83&gt;0,"↑",IF(G83-E83&lt;0,"↓","－"))</f>
        <v>↑</v>
      </c>
      <c r="AB83" s="107" t="str">
        <f ca="1">IF(V83="↓↓↑↓",IF(AA83="↓","減少傾向","×"),"判定外")</f>
        <v>判定外</v>
      </c>
      <c r="AC83" s="108" t="str">
        <f ca="1">IF(V83="↑↑↓↑",IF(AA83="↑","増加傾向","×"),"判定外")</f>
        <v>判定外</v>
      </c>
      <c r="AD83" s="110"/>
      <c r="AE83" s="90"/>
    </row>
    <row r="84" spans="2:38" ht="27">
      <c r="B84" s="87"/>
      <c r="C84" s="141" t="s">
        <v>397</v>
      </c>
      <c r="D84" s="111">
        <f ca="1">SUMIF('10.経年データ（専攻単位）'!A:A,'10.グラフデータ'!D42,'10.経年データ（専攻単位）'!AE:AE)</f>
        <v>15</v>
      </c>
      <c r="E84" s="111">
        <f ca="1">SUMIF('10.経年データ（専攻単位）'!A:A,'10.グラフデータ'!E42,'10.経年データ（専攻単位）'!AE:AE)</f>
        <v>10</v>
      </c>
      <c r="F84" s="111">
        <f ca="1">SUMIF('10.経年データ（専攻単位）'!A:A,'10.グラフデータ'!F42,'10.経年データ（専攻単位）'!AE:AE)</f>
        <v>9</v>
      </c>
      <c r="G84" s="111">
        <f ca="1">SUMIF('10.経年データ（専攻単位）'!A:A,'10.グラフデータ'!G42,'10.経年データ（専攻単位）'!AE:AE)</f>
        <v>11</v>
      </c>
      <c r="H84" s="111">
        <f ca="1">SUMIF('10.経年データ（専攻単位）'!A:A,'10.グラフデータ'!H42,'10.経年データ（専攻単位）'!AE:AE)</f>
        <v>16</v>
      </c>
      <c r="I84" s="102">
        <f ca="1">AVERAGE(D84:H84)</f>
        <v>12.2</v>
      </c>
      <c r="J84" s="103">
        <f ca="1">I84*0.97</f>
        <v>11.834</v>
      </c>
      <c r="K84" s="103">
        <f ca="1">I84*1.03</f>
        <v>12.565999999999999</v>
      </c>
      <c r="L84" s="95" t="str">
        <f ca="1">IF(AND(D84&gt;I84*0.97,D84&lt;I84*1.03),"○","×")</f>
        <v>×</v>
      </c>
      <c r="M84" s="95" t="str">
        <f ca="1">IF(AND(E84&gt;I84*0.97,E84&lt;I84*1.03),"○","×")</f>
        <v>×</v>
      </c>
      <c r="N84" s="95" t="str">
        <f ca="1">IF(AND(F84&gt;I84*0.97,F84&lt;I84*1.03),"○","×")</f>
        <v>×</v>
      </c>
      <c r="O84" s="95" t="str">
        <f ca="1">IF(AND(G84&gt;I84*0.97,G84&lt;I84*1.03),"○","×")</f>
        <v>×</v>
      </c>
      <c r="P84" s="95" t="str">
        <f ca="1">IF(AND(H84&gt;I84*0.97,H84&lt;I84*1.03),"○","×")</f>
        <v>×</v>
      </c>
      <c r="Q84" s="104" t="str">
        <f ca="1">IF(COUNTIF(L84:P84,"○")=5,"同程度","―")</f>
        <v>―</v>
      </c>
      <c r="R84" s="96" t="str">
        <f t="shared" ca="1" si="9"/>
        <v>↓</v>
      </c>
      <c r="S84" s="95" t="str">
        <f t="shared" ca="1" si="9"/>
        <v>↓</v>
      </c>
      <c r="T84" s="95" t="str">
        <f t="shared" ca="1" si="9"/>
        <v>↑</v>
      </c>
      <c r="U84" s="95" t="str">
        <f t="shared" ca="1" si="9"/>
        <v>↑</v>
      </c>
      <c r="V84" s="95" t="str">
        <f ca="1">R84&amp;S84&amp;T84&amp;U84</f>
        <v>↓↓↑↑</v>
      </c>
      <c r="W84" s="105" t="str" cm="1">
        <f t="array" aca="1" ref="W84" ca="1">INDEX($AL$2:$AL$82,MATCH(V84,$AK$2:$AK$82,0),0)</f>
        <v>年度により増減</v>
      </c>
      <c r="X84" s="106" t="str">
        <f ca="1">IF(F84-D84&gt;0,"↑",IF(F84-D84&lt;0,"↓","－"))</f>
        <v>↓</v>
      </c>
      <c r="Y84" s="107" t="str">
        <f ca="1">IF(V84="↓↑↓↓",IF(X84="↓","減少傾向","×"),"判定外")</f>
        <v>判定外</v>
      </c>
      <c r="Z84" s="108" t="str">
        <f ca="1">IF(V84="↑↓↑↑",IF(X84="↑","増加傾向","×"),"判定外")</f>
        <v>判定外</v>
      </c>
      <c r="AA84" s="109" t="str">
        <f ca="1">IF(G84-E84&gt;0,"↑",IF(G84-E84&lt;0,"↓","－"))</f>
        <v>↑</v>
      </c>
      <c r="AB84" s="107" t="str">
        <f ca="1">IF(V84="↓↓↑↓",IF(AA84="↓","減少傾向","×"),"判定外")</f>
        <v>判定外</v>
      </c>
      <c r="AC84" s="108" t="str">
        <f ca="1">IF(V84="↑↑↓↑",IF(AA84="↑","増加傾向","×"),"判定外")</f>
        <v>判定外</v>
      </c>
      <c r="AD84" s="110"/>
      <c r="AE84" s="90"/>
    </row>
    <row r="85" spans="2:38" ht="27">
      <c r="B85" s="87"/>
      <c r="C85" s="141" t="s">
        <v>405</v>
      </c>
      <c r="D85" s="111">
        <f ca="1">SUM(D83:D84)</f>
        <v>32</v>
      </c>
      <c r="E85" s="111">
        <f ca="1">SUM(E83:E84)</f>
        <v>44</v>
      </c>
      <c r="F85" s="111">
        <f ca="1">SUM(F83:F84)</f>
        <v>47</v>
      </c>
      <c r="G85" s="111">
        <f ca="1">SUM(G83:G84)</f>
        <v>46</v>
      </c>
      <c r="H85" s="111">
        <f ca="1">SUM(H83:H84)</f>
        <v>44</v>
      </c>
      <c r="I85" s="102">
        <f ca="1">AVERAGE(D85:H85)</f>
        <v>42.6</v>
      </c>
      <c r="J85" s="103">
        <f ca="1">I85*0.97</f>
        <v>41.322000000000003</v>
      </c>
      <c r="K85" s="103">
        <f ca="1">I85*1.03</f>
        <v>43.878</v>
      </c>
      <c r="L85" s="95" t="str">
        <f ca="1">IF(AND(D85&gt;I85*0.97,D85&lt;I85*1.03),"○","×")</f>
        <v>×</v>
      </c>
      <c r="M85" s="95" t="str">
        <f ca="1">IF(AND(E85&gt;I85*0.97,E85&lt;I85*1.03),"○","×")</f>
        <v>×</v>
      </c>
      <c r="N85" s="95" t="str">
        <f ca="1">IF(AND(F85&gt;I85*0.97,F85&lt;I85*1.03),"○","×")</f>
        <v>×</v>
      </c>
      <c r="O85" s="95" t="str">
        <f ca="1">IF(AND(G85&gt;I85*0.97,G85&lt;I85*1.03),"○","×")</f>
        <v>×</v>
      </c>
      <c r="P85" s="95" t="str">
        <f ca="1">IF(AND(H85&gt;I85*0.97,H85&lt;I85*1.03),"○","×")</f>
        <v>×</v>
      </c>
      <c r="Q85" s="104" t="str">
        <f ca="1">IF(COUNTIF(L85:P85,"○")=5,"同程度","―")</f>
        <v>―</v>
      </c>
      <c r="R85" s="96" t="str">
        <f t="shared" ca="1" si="9"/>
        <v>↑</v>
      </c>
      <c r="S85" s="95" t="str">
        <f t="shared" ca="1" si="9"/>
        <v>↑</v>
      </c>
      <c r="T85" s="95" t="str">
        <f t="shared" ca="1" si="9"/>
        <v>↓</v>
      </c>
      <c r="U85" s="95" t="str">
        <f t="shared" ca="1" si="9"/>
        <v>↓</v>
      </c>
      <c r="V85" s="95" t="str">
        <f ca="1">R85&amp;S85&amp;T85&amp;U85</f>
        <v>↑↑↓↓</v>
      </c>
      <c r="W85" s="105" t="str" cm="1">
        <f t="array" aca="1" ref="W85" ca="1">INDEX($AL$2:$AL$82,MATCH(V85,$AK$2:$AK$82,0),0)</f>
        <v>年度により増減</v>
      </c>
      <c r="X85" s="106" t="str">
        <f ca="1">IF(F85-D85&gt;0,"↑",IF(F85-D85&lt;0,"↓","－"))</f>
        <v>↑</v>
      </c>
      <c r="Y85" s="107" t="str">
        <f ca="1">IF(V85="↓↑↓↓",IF(X85="↓","減少傾向","×"),"判定外")</f>
        <v>判定外</v>
      </c>
      <c r="Z85" s="108" t="str">
        <f ca="1">IF(V85="↑↓↑↑",IF(X85="↑","増加傾向","×"),"判定外")</f>
        <v>判定外</v>
      </c>
      <c r="AA85" s="109" t="str">
        <f ca="1">IF(G85-E85&gt;0,"↑",IF(G85-E85&lt;0,"↓","－"))</f>
        <v>↑</v>
      </c>
      <c r="AB85" s="107" t="str">
        <f ca="1">IF(V85="↓↓↑↓",IF(AA85="↓","減少傾向","×"),"判定外")</f>
        <v>判定外</v>
      </c>
      <c r="AC85" s="108" t="str">
        <f ca="1">IF(V85="↑↑↓↑",IF(AA85="↑","増加傾向","×"),"判定外")</f>
        <v>判定外</v>
      </c>
      <c r="AD85" s="112" t="s">
        <v>295</v>
      </c>
      <c r="AE85" s="90"/>
    </row>
    <row r="86" spans="2:38" ht="27">
      <c r="B86" s="87"/>
      <c r="C86" s="141" t="s">
        <v>406</v>
      </c>
      <c r="D86" s="111">
        <f ca="1">SUMIF('10.経年データ（専攻単位）'!A:A,'10.グラフデータ'!D42,'10.経年データ（専攻単位）'!AC:AC)</f>
        <v>34</v>
      </c>
      <c r="E86" s="111">
        <f ca="1">SUMIF('10.経年データ（専攻単位）'!A:A,'10.グラフデータ'!E42,'10.経年データ（専攻単位）'!AC:AC)</f>
        <v>49</v>
      </c>
      <c r="F86" s="111">
        <f ca="1">SUMIF('10.経年データ（専攻単位）'!A:A,'10.グラフデータ'!F42,'10.経年データ（専攻単位）'!AC:AC)</f>
        <v>55</v>
      </c>
      <c r="G86" s="111">
        <f ca="1">SUMIF('10.経年データ（専攻単位）'!A:A,'10.グラフデータ'!G42,'10.経年データ（専攻単位）'!AC:AC)</f>
        <v>52</v>
      </c>
      <c r="H86" s="111">
        <f ca="1">SUMIF('10.経年データ（専攻単位）'!A:A,'10.グラフデータ'!H42,'10.経年データ（専攻単位）'!AC:AC)</f>
        <v>48</v>
      </c>
      <c r="I86" s="102">
        <f ca="1">AVERAGE(D86:H86)</f>
        <v>47.6</v>
      </c>
      <c r="J86" s="103">
        <f ca="1">I86*0.97</f>
        <v>46.171999999999997</v>
      </c>
      <c r="K86" s="103">
        <f ca="1">I86*1.03</f>
        <v>49.028000000000006</v>
      </c>
      <c r="L86" s="95" t="str">
        <f ca="1">IF(AND(D86&gt;I86*0.97,D86&lt;I86*1.03),"○","×")</f>
        <v>×</v>
      </c>
      <c r="M86" s="95" t="str">
        <f ca="1">IF(AND(E86&gt;I86*0.97,E86&lt;I86*1.03),"○","×")</f>
        <v>○</v>
      </c>
      <c r="N86" s="95" t="str">
        <f ca="1">IF(AND(F86&gt;I86*0.97,F86&lt;I86*1.03),"○","×")</f>
        <v>×</v>
      </c>
      <c r="O86" s="95" t="str">
        <f ca="1">IF(AND(G86&gt;I86*0.97,G86&lt;I86*1.03),"○","×")</f>
        <v>×</v>
      </c>
      <c r="P86" s="95" t="str">
        <f ca="1">IF(AND(H86&gt;I86*0.97,H86&lt;I86*1.03),"○","×")</f>
        <v>○</v>
      </c>
      <c r="Q86" s="104" t="str">
        <f ca="1">IF(COUNTIF(L86:P86,"○")=5,"同程度","―")</f>
        <v>―</v>
      </c>
      <c r="R86" s="96" t="str">
        <f t="shared" ca="1" si="9"/>
        <v>↑</v>
      </c>
      <c r="S86" s="95" t="str">
        <f t="shared" ca="1" si="9"/>
        <v>↑</v>
      </c>
      <c r="T86" s="95" t="str">
        <f t="shared" ca="1" si="9"/>
        <v>↓</v>
      </c>
      <c r="U86" s="95" t="str">
        <f t="shared" ca="1" si="9"/>
        <v>↓</v>
      </c>
      <c r="V86" s="95" t="str">
        <f ca="1">R86&amp;S86&amp;T86&amp;U86</f>
        <v>↑↑↓↓</v>
      </c>
      <c r="W86" s="105" t="str" cm="1">
        <f t="array" aca="1" ref="W86" ca="1">INDEX($AL$2:$AL$82,MATCH(V86,$AK$2:$AK$82,0),0)</f>
        <v>年度により増減</v>
      </c>
      <c r="X86" s="106" t="str">
        <f ca="1">IF(F86-D86&gt;0,"↑",IF(F86-D86&lt;0,"↓","－"))</f>
        <v>↑</v>
      </c>
      <c r="Y86" s="107" t="str">
        <f ca="1">IF(V86="↓↑↓↓",IF(X86="↓","減少傾向","×"),"判定外")</f>
        <v>判定外</v>
      </c>
      <c r="Z86" s="108" t="str">
        <f ca="1">IF(V86="↑↓↑↑",IF(X86="↑","増加傾向","×"),"判定外")</f>
        <v>判定外</v>
      </c>
      <c r="AA86" s="109" t="str">
        <f ca="1">IF(G86-E86&gt;0,"↑",IF(G86-E86&lt;0,"↓","－"))</f>
        <v>↑</v>
      </c>
      <c r="AB86" s="107" t="str">
        <f ca="1">IF(V86="↓↓↑↓",IF(AA86="↓","減少傾向","×"),"判定外")</f>
        <v>判定外</v>
      </c>
      <c r="AC86" s="108" t="str">
        <f ca="1">IF(V86="↑↑↓↑",IF(AA86="↑","増加傾向","×"),"判定外")</f>
        <v>判定外</v>
      </c>
      <c r="AD86" s="110"/>
      <c r="AE86" s="90"/>
    </row>
    <row r="87" spans="2:38" ht="14.25" thickBot="1">
      <c r="B87" s="87"/>
      <c r="C87" s="74" t="s">
        <v>393</v>
      </c>
      <c r="D87" s="113">
        <f ca="1">ROUND(D85/D86,3)</f>
        <v>0.94099999999999995</v>
      </c>
      <c r="E87" s="113">
        <f ca="1">ROUND(E85/E86,3)</f>
        <v>0.89800000000000002</v>
      </c>
      <c r="F87" s="113">
        <f ca="1">ROUND(F85/F86,3)</f>
        <v>0.85499999999999998</v>
      </c>
      <c r="G87" s="113">
        <f ca="1">ROUND(G85/G86,3)</f>
        <v>0.88500000000000001</v>
      </c>
      <c r="H87" s="113">
        <f ca="1">ROUND(H85/H86,3)</f>
        <v>0.91700000000000004</v>
      </c>
      <c r="I87" s="114">
        <f ca="1">AVERAGE(D87:H87)</f>
        <v>0.89919999999999989</v>
      </c>
      <c r="J87" s="115">
        <f ca="1">I87-0.03</f>
        <v>0.86919999999999986</v>
      </c>
      <c r="K87" s="115">
        <f ca="1">I87+0.03</f>
        <v>0.92919999999999991</v>
      </c>
      <c r="L87" s="81" t="str">
        <f ca="1">IF(AND(D87&gt;I87-0.03,D87&lt;I87+0.03),"○","×")</f>
        <v>×</v>
      </c>
      <c r="M87" s="81" t="str">
        <f ca="1">IF(AND(E87&gt;I87-0.03,E87&lt;I87+0.03),"○","×")</f>
        <v>○</v>
      </c>
      <c r="N87" s="81" t="str">
        <f ca="1">IF(AND(F87&gt;I87-0.03,F87&lt;I87+0.03),"○","×")</f>
        <v>×</v>
      </c>
      <c r="O87" s="81" t="str">
        <f ca="1">IF(AND(G87&gt;I87-0.03,G87&lt;I87+0.03),"○","×")</f>
        <v>○</v>
      </c>
      <c r="P87" s="81" t="str">
        <f ca="1">IF(AND(H87&gt;I87-0.03,H87&lt;I87+0.03),"○","×")</f>
        <v>○</v>
      </c>
      <c r="Q87" s="116" t="str">
        <f ca="1">IF(COUNTIF(L87:P87,"○")=5,"同程度","―")</f>
        <v>―</v>
      </c>
      <c r="R87" s="117" t="str">
        <f t="shared" ca="1" si="9"/>
        <v>↓</v>
      </c>
      <c r="S87" s="81" t="str">
        <f t="shared" ca="1" si="9"/>
        <v>↓</v>
      </c>
      <c r="T87" s="81" t="str">
        <f t="shared" ca="1" si="9"/>
        <v>↑</v>
      </c>
      <c r="U87" s="81" t="str">
        <f t="shared" ca="1" si="9"/>
        <v>↑</v>
      </c>
      <c r="V87" s="81" t="str">
        <f ca="1">R87&amp;S87&amp;T87&amp;U87</f>
        <v>↓↓↑↑</v>
      </c>
      <c r="W87" s="118" t="str" cm="1">
        <f t="array" aca="1" ref="W87" ca="1">INDEX($AL$2:$AL$82,MATCH(V87,$AK$2:$AK$82,0),0)</f>
        <v>年度により増減</v>
      </c>
      <c r="X87" s="119" t="str">
        <f ca="1">IF(F87-D87&gt;0,"↑",IF(F87-D87&lt;0,"↓","－"))</f>
        <v>↓</v>
      </c>
      <c r="Y87" s="120" t="str">
        <f ca="1">IF(V87="↓↑↓↓",IF(X87="↓","減少傾向","×"),"判定外")</f>
        <v>判定外</v>
      </c>
      <c r="Z87" s="121" t="str">
        <f ca="1">IF(V87="↑↓↑↑",IF(X87="↑","増加傾向","×"),"判定外")</f>
        <v>判定外</v>
      </c>
      <c r="AA87" s="122" t="str">
        <f ca="1">IF(G87-E87&gt;0,"↑",IF(G87-E87&lt;0,"↓","－"))</f>
        <v>↓</v>
      </c>
      <c r="AB87" s="120" t="str">
        <f ca="1">IF(V87="↓↓↑↓",IF(AA87="↓","減少傾向","×"),"判定外")</f>
        <v>判定外</v>
      </c>
      <c r="AC87" s="121" t="str">
        <f ca="1">IF(V87="↑↑↓↑",IF(AA87="↑","増加傾向","×"),"判定外")</f>
        <v>判定外</v>
      </c>
      <c r="AD87" s="123" t="s">
        <v>295</v>
      </c>
      <c r="AE87" s="90"/>
    </row>
    <row r="88" spans="2:38" ht="14.25" thickBot="1">
      <c r="B88" s="87"/>
      <c r="C88" s="88"/>
      <c r="D88" s="89"/>
      <c r="E88" s="89"/>
      <c r="F88" s="89"/>
      <c r="G88" s="89"/>
      <c r="H88" s="89"/>
      <c r="I88" s="125"/>
      <c r="J88" s="125"/>
      <c r="K88" s="125"/>
      <c r="L88" s="125"/>
      <c r="M88" s="125"/>
      <c r="N88" s="125"/>
      <c r="O88" s="125"/>
      <c r="P88" s="125"/>
      <c r="Q88" s="125"/>
      <c r="R88" s="125"/>
      <c r="S88" s="125"/>
      <c r="T88" s="125"/>
      <c r="U88" s="125"/>
      <c r="V88" s="125"/>
      <c r="W88" s="125"/>
      <c r="X88" s="125"/>
      <c r="Y88" s="125"/>
      <c r="Z88" s="125"/>
      <c r="AA88" s="125"/>
      <c r="AB88" s="125"/>
      <c r="AC88" s="125"/>
      <c r="AD88" s="125"/>
      <c r="AE88" s="90"/>
    </row>
    <row r="89" spans="2:38">
      <c r="B89" s="87"/>
      <c r="C89" s="88"/>
      <c r="D89" s="89"/>
      <c r="E89" s="89"/>
      <c r="F89" s="89"/>
      <c r="G89" s="89"/>
      <c r="H89" s="89"/>
      <c r="I89" s="237" t="s">
        <v>285</v>
      </c>
      <c r="J89" s="238"/>
      <c r="K89" s="238"/>
      <c r="L89" s="239"/>
      <c r="M89" s="239"/>
      <c r="N89" s="239"/>
      <c r="O89" s="239"/>
      <c r="P89" s="239"/>
      <c r="Q89" s="240" t="s">
        <v>286</v>
      </c>
      <c r="R89" s="237" t="s">
        <v>287</v>
      </c>
      <c r="S89" s="239"/>
      <c r="T89" s="239"/>
      <c r="U89" s="239"/>
      <c r="V89" s="242" t="s">
        <v>288</v>
      </c>
      <c r="W89" s="243"/>
      <c r="X89" s="246" t="s">
        <v>289</v>
      </c>
      <c r="Y89" s="231" t="s">
        <v>290</v>
      </c>
      <c r="Z89" s="232"/>
      <c r="AA89" s="235" t="s">
        <v>291</v>
      </c>
      <c r="AB89" s="231" t="s">
        <v>292</v>
      </c>
      <c r="AC89" s="232"/>
      <c r="AD89" s="233" t="s">
        <v>293</v>
      </c>
      <c r="AE89" s="90"/>
    </row>
    <row r="90" spans="2:38">
      <c r="B90" s="87"/>
      <c r="C90" s="142" t="s">
        <v>227</v>
      </c>
      <c r="D90" s="174" t="str">
        <f ca="1">Q1</f>
        <v>R2</v>
      </c>
      <c r="E90" s="174" t="str">
        <f ca="1">R1</f>
        <v>R3</v>
      </c>
      <c r="F90" s="174" t="str">
        <f ca="1">S1</f>
        <v>R4</v>
      </c>
      <c r="G90" s="174" t="str">
        <f ca="1">T1</f>
        <v>R5</v>
      </c>
      <c r="H90" s="174" t="str">
        <f ca="1">U1</f>
        <v>R6</v>
      </c>
      <c r="I90" s="93" t="s">
        <v>296</v>
      </c>
      <c r="J90" s="94">
        <v>-0.03</v>
      </c>
      <c r="K90" s="94">
        <v>0.03</v>
      </c>
      <c r="L90" s="175" t="str">
        <f ca="1">Q1</f>
        <v>R2</v>
      </c>
      <c r="M90" s="175" t="str">
        <f ca="1">R1</f>
        <v>R3</v>
      </c>
      <c r="N90" s="175" t="str">
        <f ca="1">S1</f>
        <v>R4</v>
      </c>
      <c r="O90" s="175" t="str">
        <f ca="1">T1</f>
        <v>R5</v>
      </c>
      <c r="P90" s="175" t="str">
        <f ca="1">U1</f>
        <v>R6</v>
      </c>
      <c r="Q90" s="241"/>
      <c r="R90" s="96" t="s">
        <v>297</v>
      </c>
      <c r="S90" s="95" t="s">
        <v>298</v>
      </c>
      <c r="T90" s="95" t="s">
        <v>299</v>
      </c>
      <c r="U90" s="95" t="s">
        <v>300</v>
      </c>
      <c r="V90" s="244"/>
      <c r="W90" s="248"/>
      <c r="X90" s="247"/>
      <c r="Y90" s="97" t="s">
        <v>301</v>
      </c>
      <c r="Z90" s="98" t="s">
        <v>302</v>
      </c>
      <c r="AA90" s="236"/>
      <c r="AB90" s="99" t="s">
        <v>303</v>
      </c>
      <c r="AC90" s="100" t="s">
        <v>304</v>
      </c>
      <c r="AD90" s="234"/>
      <c r="AE90" s="90"/>
    </row>
    <row r="91" spans="2:38" ht="27">
      <c r="B91" s="87"/>
      <c r="C91" s="141" t="s">
        <v>396</v>
      </c>
      <c r="D91" s="46">
        <f ca="1">SUMIF('10.経年データ（専攻単位）'!A:A,'10.グラフデータ'!D42,'10.経年データ（専攻単位）'!AI:AI)</f>
        <v>2</v>
      </c>
      <c r="E91" s="46">
        <f ca="1">SUMIF('10.経年データ（専攻単位）'!A:A,'10.グラフデータ'!E42,'10.経年データ（専攻単位）'!AI:AI)</f>
        <v>2</v>
      </c>
      <c r="F91" s="46">
        <f ca="1">SUMIF('10.経年データ（専攻単位）'!A:A,'10.グラフデータ'!F42,'10.経年データ（専攻単位）'!AI:AI)</f>
        <v>0</v>
      </c>
      <c r="G91" s="46">
        <f ca="1">SUMIF('10.経年データ（専攻単位）'!A:A,'10.グラフデータ'!G42,'10.経年データ（専攻単位）'!AI:AI)</f>
        <v>1</v>
      </c>
      <c r="H91" s="46">
        <f ca="1">SUMIF('10.経年データ（専攻単位）'!A:A,'10.グラフデータ'!H42,'10.経年データ（専攻単位）'!AI:AI)</f>
        <v>2</v>
      </c>
      <c r="I91" s="102">
        <f ca="1">AVERAGE(D91:H91)</f>
        <v>1.4</v>
      </c>
      <c r="J91" s="103">
        <f ca="1">I91*0.97</f>
        <v>1.3579999999999999</v>
      </c>
      <c r="K91" s="103">
        <f ca="1">I91*1.03</f>
        <v>1.4419999999999999</v>
      </c>
      <c r="L91" s="95" t="str">
        <f ca="1">IF(AND(D91&gt;I91*0.97,D91&lt;I91*1.03),"○","×")</f>
        <v>×</v>
      </c>
      <c r="M91" s="95" t="str">
        <f ca="1">IF(AND(E91&gt;I91*0.97,E91&lt;I91*1.03),"○","×")</f>
        <v>×</v>
      </c>
      <c r="N91" s="95" t="str">
        <f ca="1">IF(AND(F91&gt;I91*0.97,F91&lt;I91*1.03),"○","×")</f>
        <v>×</v>
      </c>
      <c r="O91" s="95" t="str">
        <f ca="1">IF(AND(G91&gt;I91*0.97,G91&lt;I91*1.03),"○","×")</f>
        <v>×</v>
      </c>
      <c r="P91" s="95" t="str">
        <f ca="1">IF(AND(H91&gt;I91*0.97,H91&lt;I91*1.03),"○","×")</f>
        <v>×</v>
      </c>
      <c r="Q91" s="104" t="str">
        <f ca="1">IF(COUNTIF(L91:P91,"○")=5,"同程度","―")</f>
        <v>―</v>
      </c>
      <c r="R91" s="96" t="str">
        <f t="shared" ref="R91:U95" ca="1" si="10">IF(E91-D91&gt;0,"↑",IF(E91-D91&lt;0,"↓","－"))</f>
        <v>－</v>
      </c>
      <c r="S91" s="95" t="str">
        <f t="shared" ca="1" si="10"/>
        <v>↓</v>
      </c>
      <c r="T91" s="95" t="str">
        <f t="shared" ca="1" si="10"/>
        <v>↑</v>
      </c>
      <c r="U91" s="95" t="str">
        <f t="shared" ca="1" si="10"/>
        <v>↑</v>
      </c>
      <c r="V91" s="95" t="str">
        <f ca="1">R91&amp;S91&amp;T91&amp;U91</f>
        <v>－↓↑↑</v>
      </c>
      <c r="W91" s="105" t="str" cm="1">
        <f t="array" aca="1" ref="W91" ca="1">INDEX($AL$2:$AL$82,MATCH(V91,$AK$2:$AK$82,0),0)</f>
        <v>年度により増減</v>
      </c>
      <c r="X91" s="106" t="str">
        <f ca="1">IF(F91-D91&gt;0,"↑",IF(F91-D91&lt;0,"↓","－"))</f>
        <v>↓</v>
      </c>
      <c r="Y91" s="107" t="str">
        <f ca="1">IF(V91="↓↑↓↓",IF(X91="↓","減少傾向","×"),"判定外")</f>
        <v>判定外</v>
      </c>
      <c r="Z91" s="108" t="str">
        <f ca="1">IF(V91="↑↓↑↑",IF(X91="↑","増加傾向","×"),"判定外")</f>
        <v>判定外</v>
      </c>
      <c r="AA91" s="109" t="str">
        <f ca="1">IF(G91-E91&gt;0,"↑",IF(G91-E91&lt;0,"↓","－"))</f>
        <v>↓</v>
      </c>
      <c r="AB91" s="107" t="str">
        <f ca="1">IF(V91="↓↓↑↓",IF(AA91="↓","減少傾向","×"),"判定外")</f>
        <v>判定外</v>
      </c>
      <c r="AC91" s="108" t="str">
        <f ca="1">IF(V91="↑↑↓↑",IF(AA91="↑","増加傾向","×"),"判定外")</f>
        <v>判定外</v>
      </c>
      <c r="AD91" s="110"/>
      <c r="AE91" s="90"/>
    </row>
    <row r="92" spans="2:38" ht="27">
      <c r="B92" s="87"/>
      <c r="C92" s="141" t="s">
        <v>397</v>
      </c>
      <c r="D92" s="111">
        <f ca="1">SUMIF('10.経年データ（専攻単位）'!A:A,'10.グラフデータ'!D42,'10.経年データ（専攻単位）'!AJ:AJ)</f>
        <v>0</v>
      </c>
      <c r="E92" s="111">
        <f ca="1">SUMIF('10.経年データ（専攻単位）'!A:A,'10.グラフデータ'!E42,'10.経年データ（専攻単位）'!AJ:AJ)</f>
        <v>0</v>
      </c>
      <c r="F92" s="111">
        <f ca="1">SUMIF('10.経年データ（専攻単位）'!A:A,'10.グラフデータ'!F42,'10.経年データ（専攻単位）'!AJ:AJ)</f>
        <v>1</v>
      </c>
      <c r="G92" s="111">
        <f ca="1">SUMIF('10.経年データ（専攻単位）'!A:A,'10.グラフデータ'!G42,'10.経年データ（専攻単位）'!AJ:AJ)</f>
        <v>0</v>
      </c>
      <c r="H92" s="111">
        <f ca="1">SUMIF('10.経年データ（専攻単位）'!A:A,'10.グラフデータ'!H42,'10.経年データ（専攻単位）'!AJ:AJ)</f>
        <v>0</v>
      </c>
      <c r="I92" s="102">
        <f ca="1">AVERAGE(D92:H92)</f>
        <v>0.2</v>
      </c>
      <c r="J92" s="103">
        <f ca="1">I92*0.97</f>
        <v>0.19400000000000001</v>
      </c>
      <c r="K92" s="103">
        <f ca="1">I92*1.03</f>
        <v>0.20600000000000002</v>
      </c>
      <c r="L92" s="95" t="str">
        <f ca="1">IF(AND(D92&gt;I92*0.97,D92&lt;I92*1.03),"○","×")</f>
        <v>×</v>
      </c>
      <c r="M92" s="95" t="str">
        <f ca="1">IF(AND(E92&gt;I92*0.97,E92&lt;I92*1.03),"○","×")</f>
        <v>×</v>
      </c>
      <c r="N92" s="95" t="str">
        <f ca="1">IF(AND(F92&gt;I92*0.97,F92&lt;I92*1.03),"○","×")</f>
        <v>×</v>
      </c>
      <c r="O92" s="95" t="str">
        <f ca="1">IF(AND(G92&gt;I92*0.97,G92&lt;I92*1.03),"○","×")</f>
        <v>×</v>
      </c>
      <c r="P92" s="95" t="str">
        <f ca="1">IF(AND(H92&gt;I92*0.97,H92&lt;I92*1.03),"○","×")</f>
        <v>×</v>
      </c>
      <c r="Q92" s="104" t="str">
        <f ca="1">IF(COUNTIF(L92:P92,"○")=5,"同程度","―")</f>
        <v>―</v>
      </c>
      <c r="R92" s="96" t="str">
        <f t="shared" ca="1" si="10"/>
        <v>－</v>
      </c>
      <c r="S92" s="95" t="str">
        <f t="shared" ca="1" si="10"/>
        <v>↑</v>
      </c>
      <c r="T92" s="95" t="str">
        <f t="shared" ca="1" si="10"/>
        <v>↓</v>
      </c>
      <c r="U92" s="95" t="str">
        <f t="shared" ca="1" si="10"/>
        <v>－</v>
      </c>
      <c r="V92" s="95" t="str">
        <f ca="1">R92&amp;S92&amp;T92&amp;U92</f>
        <v>－↑↓－</v>
      </c>
      <c r="W92" s="105" t="str" cm="1">
        <f t="array" aca="1" ref="W92" ca="1">INDEX($AL$2:$AL$82,MATCH(V92,$AK$2:$AK$82,0),0)</f>
        <v>年度により増減</v>
      </c>
      <c r="X92" s="106" t="str">
        <f ca="1">IF(F92-D92&gt;0,"↑",IF(F92-D92&lt;0,"↓","－"))</f>
        <v>↑</v>
      </c>
      <c r="Y92" s="107" t="str">
        <f ca="1">IF(V92="↓↑↓↓",IF(X92="↓","減少傾向","×"),"判定外")</f>
        <v>判定外</v>
      </c>
      <c r="Z92" s="108" t="str">
        <f ca="1">IF(V92="↑↓↑↑",IF(X92="↑","増加傾向","×"),"判定外")</f>
        <v>判定外</v>
      </c>
      <c r="AA92" s="109" t="str">
        <f ca="1">IF(G92-E92&gt;0,"↑",IF(G92-E92&lt;0,"↓","－"))</f>
        <v>－</v>
      </c>
      <c r="AB92" s="107" t="str">
        <f ca="1">IF(V92="↓↓↑↓",IF(AA92="↓","減少傾向","×"),"判定外")</f>
        <v>判定外</v>
      </c>
      <c r="AC92" s="108" t="str">
        <f ca="1">IF(V92="↑↑↓↑",IF(AA92="↑","増加傾向","×"),"判定外")</f>
        <v>判定外</v>
      </c>
      <c r="AD92" s="110"/>
      <c r="AE92" s="90"/>
    </row>
    <row r="93" spans="2:38" ht="27">
      <c r="B93" s="87"/>
      <c r="C93" s="141" t="s">
        <v>405</v>
      </c>
      <c r="D93" s="111">
        <f ca="1">SUM(D91:D92)</f>
        <v>2</v>
      </c>
      <c r="E93" s="111">
        <f ca="1">SUM(E91:E92)</f>
        <v>2</v>
      </c>
      <c r="F93" s="111">
        <f ca="1">SUM(F91:F92)</f>
        <v>1</v>
      </c>
      <c r="G93" s="111">
        <f ca="1">SUM(G91:G92)</f>
        <v>1</v>
      </c>
      <c r="H93" s="111">
        <f ca="1">SUM(H91:H92)</f>
        <v>2</v>
      </c>
      <c r="I93" s="102">
        <f ca="1">AVERAGE(D93:H93)</f>
        <v>1.6</v>
      </c>
      <c r="J93" s="103">
        <f ca="1">I93*0.97</f>
        <v>1.552</v>
      </c>
      <c r="K93" s="103">
        <f ca="1">I93*1.03</f>
        <v>1.6480000000000001</v>
      </c>
      <c r="L93" s="95" t="str">
        <f ca="1">IF(AND(D93&gt;I93*0.97,D93&lt;I93*1.03),"○","×")</f>
        <v>×</v>
      </c>
      <c r="M93" s="95" t="str">
        <f ca="1">IF(AND(E93&gt;I93*0.97,E93&lt;I93*1.03),"○","×")</f>
        <v>×</v>
      </c>
      <c r="N93" s="95" t="str">
        <f ca="1">IF(AND(F93&gt;I93*0.97,F93&lt;I93*1.03),"○","×")</f>
        <v>×</v>
      </c>
      <c r="O93" s="95" t="str">
        <f ca="1">IF(AND(G93&gt;I93*0.97,G93&lt;I93*1.03),"○","×")</f>
        <v>×</v>
      </c>
      <c r="P93" s="95" t="str">
        <f ca="1">IF(AND(H93&gt;I93*0.97,H93&lt;I93*1.03),"○","×")</f>
        <v>×</v>
      </c>
      <c r="Q93" s="104" t="str">
        <f ca="1">IF(COUNTIF(L93:P93,"○")=5,"同程度","―")</f>
        <v>―</v>
      </c>
      <c r="R93" s="96" t="str">
        <f t="shared" ca="1" si="10"/>
        <v>－</v>
      </c>
      <c r="S93" s="95" t="str">
        <f t="shared" ca="1" si="10"/>
        <v>↓</v>
      </c>
      <c r="T93" s="95" t="str">
        <f t="shared" ca="1" si="10"/>
        <v>－</v>
      </c>
      <c r="U93" s="95" t="str">
        <f t="shared" ca="1" si="10"/>
        <v>↑</v>
      </c>
      <c r="V93" s="95" t="str">
        <f ca="1">R93&amp;S93&amp;T93&amp;U93</f>
        <v>－↓－↑</v>
      </c>
      <c r="W93" s="105" t="str" cm="1">
        <f t="array" aca="1" ref="W93" ca="1">INDEX($AL$2:$AL$82,MATCH(V93,$AK$2:$AK$82,0),0)</f>
        <v>年度により増減</v>
      </c>
      <c r="X93" s="106" t="str">
        <f ca="1">IF(F93-D93&gt;0,"↑",IF(F93-D93&lt;0,"↓","－"))</f>
        <v>↓</v>
      </c>
      <c r="Y93" s="107" t="str">
        <f ca="1">IF(V93="↓↑↓↓",IF(X93="↓","減少傾向","×"),"判定外")</f>
        <v>判定外</v>
      </c>
      <c r="Z93" s="108" t="str">
        <f ca="1">IF(V93="↑↓↑↑",IF(X93="↑","増加傾向","×"),"判定外")</f>
        <v>判定外</v>
      </c>
      <c r="AA93" s="109" t="str">
        <f ca="1">IF(G93-E93&gt;0,"↑",IF(G93-E93&lt;0,"↓","－"))</f>
        <v>↓</v>
      </c>
      <c r="AB93" s="107" t="str">
        <f ca="1">IF(V93="↓↓↑↓",IF(AA93="↓","減少傾向","×"),"判定外")</f>
        <v>判定外</v>
      </c>
      <c r="AC93" s="108" t="str">
        <f ca="1">IF(V93="↑↑↓↑",IF(AA93="↑","増加傾向","×"),"判定外")</f>
        <v>判定外</v>
      </c>
      <c r="AD93" s="112" t="s">
        <v>295</v>
      </c>
      <c r="AE93" s="90"/>
    </row>
    <row r="94" spans="2:38" ht="27">
      <c r="B94" s="87"/>
      <c r="C94" s="141" t="s">
        <v>406</v>
      </c>
      <c r="D94" s="111">
        <f ca="1">SUMIF('10.経年データ（専攻単位）'!A:A,'10.グラフデータ'!D42,'10.経年データ（専攻単位）'!AH:AH)</f>
        <v>3</v>
      </c>
      <c r="E94" s="111">
        <f ca="1">SUMIF('10.経年データ（専攻単位）'!A:A,'10.グラフデータ'!E42,'10.経年データ（専攻単位）'!AH:AH)</f>
        <v>2</v>
      </c>
      <c r="F94" s="111">
        <f ca="1">SUMIF('10.経年データ（専攻単位）'!A:A,'10.グラフデータ'!F42,'10.経年データ（専攻単位）'!AH:AH)</f>
        <v>2</v>
      </c>
      <c r="G94" s="111">
        <f ca="1">SUMIF('10.経年データ（専攻単位）'!A:A,'10.グラフデータ'!G42,'10.経年データ（専攻単位）'!AH:AH)</f>
        <v>4</v>
      </c>
      <c r="H94" s="111">
        <f ca="1">SUMIF('10.経年データ（専攻単位）'!A:A,'10.グラフデータ'!H42,'10.経年データ（専攻単位）'!AH:AH)</f>
        <v>2</v>
      </c>
      <c r="I94" s="102">
        <f ca="1">AVERAGE(D94:H94)</f>
        <v>2.6</v>
      </c>
      <c r="J94" s="103">
        <f ca="1">I94*0.97</f>
        <v>2.5219999999999998</v>
      </c>
      <c r="K94" s="103">
        <f ca="1">I94*1.03</f>
        <v>2.6780000000000004</v>
      </c>
      <c r="L94" s="95" t="str">
        <f ca="1">IF(AND(D94&gt;I94*0.97,D94&lt;I94*1.03),"○","×")</f>
        <v>×</v>
      </c>
      <c r="M94" s="95" t="str">
        <f ca="1">IF(AND(E94&gt;I94*0.97,E94&lt;I94*1.03),"○","×")</f>
        <v>×</v>
      </c>
      <c r="N94" s="95" t="str">
        <f ca="1">IF(AND(F94&gt;I94*0.97,F94&lt;I94*1.03),"○","×")</f>
        <v>×</v>
      </c>
      <c r="O94" s="95" t="str">
        <f ca="1">IF(AND(G94&gt;I94*0.97,G94&lt;I94*1.03),"○","×")</f>
        <v>×</v>
      </c>
      <c r="P94" s="95" t="str">
        <f ca="1">IF(AND(H94&gt;I94*0.97,H94&lt;I94*1.03),"○","×")</f>
        <v>×</v>
      </c>
      <c r="Q94" s="104" t="str">
        <f ca="1">IF(COUNTIF(L94:P94,"○")=5,"同程度","―")</f>
        <v>―</v>
      </c>
      <c r="R94" s="96" t="str">
        <f t="shared" ca="1" si="10"/>
        <v>↓</v>
      </c>
      <c r="S94" s="95" t="str">
        <f t="shared" ca="1" si="10"/>
        <v>－</v>
      </c>
      <c r="T94" s="95" t="str">
        <f t="shared" ca="1" si="10"/>
        <v>↑</v>
      </c>
      <c r="U94" s="95" t="str">
        <f t="shared" ca="1" si="10"/>
        <v>↓</v>
      </c>
      <c r="V94" s="95" t="str">
        <f ca="1">R94&amp;S94&amp;T94&amp;U94</f>
        <v>↓－↑↓</v>
      </c>
      <c r="W94" s="105" t="str" cm="1">
        <f t="array" aca="1" ref="W94" ca="1">INDEX($AL$2:$AL$82,MATCH(V94,$AK$2:$AK$82,0),0)</f>
        <v>年度により増減</v>
      </c>
      <c r="X94" s="106" t="str">
        <f ca="1">IF(F94-D94&gt;0,"↑",IF(F94-D94&lt;0,"↓","－"))</f>
        <v>↓</v>
      </c>
      <c r="Y94" s="107" t="str">
        <f ca="1">IF(V94="↓↑↓↓",IF(X94="↓","減少傾向","×"),"判定外")</f>
        <v>判定外</v>
      </c>
      <c r="Z94" s="108" t="str">
        <f ca="1">IF(V94="↑↓↑↑",IF(X94="↑","増加傾向","×"),"判定外")</f>
        <v>判定外</v>
      </c>
      <c r="AA94" s="109" t="str">
        <f ca="1">IF(G94-E94&gt;0,"↑",IF(G94-E94&lt;0,"↓","－"))</f>
        <v>↑</v>
      </c>
      <c r="AB94" s="107" t="str">
        <f ca="1">IF(V94="↓↓↑↓",IF(AA94="↓","減少傾向","×"),"判定外")</f>
        <v>判定外</v>
      </c>
      <c r="AC94" s="108" t="str">
        <f ca="1">IF(V94="↑↑↓↑",IF(AA94="↑","増加傾向","×"),"判定外")</f>
        <v>判定外</v>
      </c>
      <c r="AD94" s="110"/>
      <c r="AE94" s="90"/>
    </row>
    <row r="95" spans="2:38" ht="14.25" thickBot="1">
      <c r="B95" s="87"/>
      <c r="C95" s="74" t="s">
        <v>393</v>
      </c>
      <c r="D95" s="113">
        <f ca="1">ROUND(D93/D94,3)</f>
        <v>0.66700000000000004</v>
      </c>
      <c r="E95" s="113">
        <f ca="1">ROUND(E93/E94,3)</f>
        <v>1</v>
      </c>
      <c r="F95" s="113">
        <f ca="1">ROUND(F93/F94,3)</f>
        <v>0.5</v>
      </c>
      <c r="G95" s="113">
        <f ca="1">ROUND(G93/G94,3)</f>
        <v>0.25</v>
      </c>
      <c r="H95" s="113">
        <f ca="1">ROUND(H93/H94,3)</f>
        <v>1</v>
      </c>
      <c r="I95" s="114">
        <f ca="1">AVERAGE(D95:H95)</f>
        <v>0.68340000000000001</v>
      </c>
      <c r="J95" s="115">
        <f ca="1">I95-0.03</f>
        <v>0.65339999999999998</v>
      </c>
      <c r="K95" s="115">
        <f ca="1">I95+0.03</f>
        <v>0.71340000000000003</v>
      </c>
      <c r="L95" s="81" t="str">
        <f ca="1">IF(AND(D95&gt;I95-0.03,D95&lt;I95+0.03),"○","×")</f>
        <v>○</v>
      </c>
      <c r="M95" s="81" t="str">
        <f ca="1">IF(AND(E95&gt;I95-0.03,E95&lt;I95+0.03),"○","×")</f>
        <v>×</v>
      </c>
      <c r="N95" s="81" t="str">
        <f ca="1">IF(AND(F95&gt;I95-0.03,F95&lt;I95+0.03),"○","×")</f>
        <v>×</v>
      </c>
      <c r="O95" s="81" t="str">
        <f ca="1">IF(AND(G95&gt;I95-0.03,G95&lt;I95+0.03),"○","×")</f>
        <v>×</v>
      </c>
      <c r="P95" s="81" t="str">
        <f ca="1">IF(AND(H95&gt;I95-0.03,H95&lt;I95+0.03),"○","×")</f>
        <v>×</v>
      </c>
      <c r="Q95" s="116" t="str">
        <f ca="1">IF(COUNTIF(L95:P95,"○")=5,"同程度","―")</f>
        <v>―</v>
      </c>
      <c r="R95" s="117" t="str">
        <f t="shared" ca="1" si="10"/>
        <v>↑</v>
      </c>
      <c r="S95" s="81" t="str">
        <f t="shared" ca="1" si="10"/>
        <v>↓</v>
      </c>
      <c r="T95" s="81" t="str">
        <f t="shared" ca="1" si="10"/>
        <v>↓</v>
      </c>
      <c r="U95" s="81" t="str">
        <f t="shared" ca="1" si="10"/>
        <v>↑</v>
      </c>
      <c r="V95" s="81" t="str">
        <f ca="1">R95&amp;S95&amp;T95&amp;U95</f>
        <v>↑↓↓↑</v>
      </c>
      <c r="W95" s="118" t="str" cm="1">
        <f t="array" aca="1" ref="W95" ca="1">INDEX($AL$2:$AL$82,MATCH(V95,$AK$2:$AK$82,0),0)</f>
        <v>年度により増減</v>
      </c>
      <c r="X95" s="119" t="str">
        <f ca="1">IF(F95-D95&gt;0,"↑",IF(F95-D95&lt;0,"↓","－"))</f>
        <v>↓</v>
      </c>
      <c r="Y95" s="120" t="str">
        <f ca="1">IF(V95="↓↑↓↓",IF(X95="↓","減少傾向","×"),"判定外")</f>
        <v>判定外</v>
      </c>
      <c r="Z95" s="121" t="str">
        <f ca="1">IF(V95="↑↓↑↑",IF(X95="↑","増加傾向","×"),"判定外")</f>
        <v>判定外</v>
      </c>
      <c r="AA95" s="122" t="str">
        <f ca="1">IF(G95-E95&gt;0,"↑",IF(G95-E95&lt;0,"↓","－"))</f>
        <v>↓</v>
      </c>
      <c r="AB95" s="120" t="str">
        <f ca="1">IF(V95="↓↓↑↓",IF(AA95="↓","減少傾向","×"),"判定外")</f>
        <v>判定外</v>
      </c>
      <c r="AC95" s="121" t="str">
        <f ca="1">IF(V95="↑↑↓↑",IF(AA95="↑","増加傾向","×"),"判定外")</f>
        <v>判定外</v>
      </c>
      <c r="AD95" s="123" t="s">
        <v>295</v>
      </c>
      <c r="AE95" s="90"/>
    </row>
    <row r="96" spans="2:38" ht="14.25" thickBot="1">
      <c r="B96" s="87"/>
      <c r="C96" s="88"/>
      <c r="D96" s="89"/>
      <c r="E96" s="89"/>
      <c r="F96" s="89"/>
      <c r="G96" s="89"/>
      <c r="H96" s="89"/>
      <c r="I96" s="125"/>
      <c r="J96" s="125"/>
      <c r="K96" s="125"/>
      <c r="L96" s="125"/>
      <c r="M96" s="125"/>
      <c r="N96" s="125"/>
      <c r="O96" s="125"/>
      <c r="P96" s="125"/>
      <c r="Q96" s="125"/>
      <c r="R96" s="125"/>
      <c r="S96" s="125"/>
      <c r="T96" s="125"/>
      <c r="U96" s="125"/>
      <c r="V96" s="125"/>
      <c r="W96" s="125"/>
      <c r="X96" s="125"/>
      <c r="Y96" s="125"/>
      <c r="Z96" s="125"/>
      <c r="AA96" s="125"/>
      <c r="AB96" s="125"/>
      <c r="AC96" s="125"/>
      <c r="AD96" s="125"/>
      <c r="AE96" s="90"/>
      <c r="AK96" s="75" t="s">
        <v>351</v>
      </c>
      <c r="AL96" s="75" t="s">
        <v>295</v>
      </c>
    </row>
    <row r="97" spans="2:38">
      <c r="B97" s="87"/>
      <c r="C97" s="88"/>
      <c r="D97" s="89"/>
      <c r="E97" s="89"/>
      <c r="F97" s="89"/>
      <c r="G97" s="89"/>
      <c r="H97" s="89"/>
      <c r="I97" s="237" t="s">
        <v>443</v>
      </c>
      <c r="J97" s="238"/>
      <c r="K97" s="238"/>
      <c r="L97" s="239"/>
      <c r="M97" s="239"/>
      <c r="N97" s="239"/>
      <c r="O97" s="239"/>
      <c r="P97" s="239"/>
      <c r="Q97" s="240" t="s">
        <v>286</v>
      </c>
      <c r="R97" s="237" t="s">
        <v>287</v>
      </c>
      <c r="S97" s="239"/>
      <c r="T97" s="239"/>
      <c r="U97" s="239"/>
      <c r="V97" s="242" t="s">
        <v>288</v>
      </c>
      <c r="W97" s="243"/>
      <c r="X97" s="246" t="s">
        <v>289</v>
      </c>
      <c r="Y97" s="231" t="s">
        <v>290</v>
      </c>
      <c r="Z97" s="232"/>
      <c r="AA97" s="235" t="s">
        <v>291</v>
      </c>
      <c r="AB97" s="231" t="s">
        <v>292</v>
      </c>
      <c r="AC97" s="232"/>
      <c r="AD97" s="233" t="s">
        <v>293</v>
      </c>
      <c r="AE97" s="90"/>
      <c r="AK97" s="75" t="s">
        <v>352</v>
      </c>
      <c r="AL97" s="75" t="s">
        <v>295</v>
      </c>
    </row>
    <row r="98" spans="2:38" ht="27">
      <c r="B98" s="87"/>
      <c r="C98" s="142" t="s">
        <v>447</v>
      </c>
      <c r="D98" s="174" t="str">
        <f ca="1">Q1</f>
        <v>R2</v>
      </c>
      <c r="E98" s="174" t="str">
        <f ca="1">R1</f>
        <v>R3</v>
      </c>
      <c r="F98" s="174" t="str">
        <f ca="1">S1</f>
        <v>R4</v>
      </c>
      <c r="G98" s="174" t="str">
        <f ca="1">T1</f>
        <v>R5</v>
      </c>
      <c r="H98" s="174" t="str">
        <f ca="1">U1</f>
        <v>R6</v>
      </c>
      <c r="I98" s="93" t="s">
        <v>444</v>
      </c>
      <c r="J98" s="94">
        <v>-0.03</v>
      </c>
      <c r="K98" s="94">
        <v>0.03</v>
      </c>
      <c r="L98" s="175" t="str">
        <f>Q49</f>
        <v>判定➀</v>
      </c>
      <c r="M98" s="175" t="str">
        <f>R49</f>
        <v>年度間増減</v>
      </c>
      <c r="N98" s="175">
        <f>S49</f>
        <v>0</v>
      </c>
      <c r="O98" s="175">
        <f>T49</f>
        <v>0</v>
      </c>
      <c r="P98" s="175">
        <f>U49</f>
        <v>0</v>
      </c>
      <c r="Q98" s="241"/>
      <c r="R98" s="96" t="s">
        <v>297</v>
      </c>
      <c r="S98" s="95" t="s">
        <v>298</v>
      </c>
      <c r="T98" s="95" t="s">
        <v>299</v>
      </c>
      <c r="U98" s="95" t="s">
        <v>300</v>
      </c>
      <c r="V98" s="244"/>
      <c r="W98" s="248"/>
      <c r="X98" s="247"/>
      <c r="Y98" s="97" t="s">
        <v>301</v>
      </c>
      <c r="Z98" s="98" t="s">
        <v>302</v>
      </c>
      <c r="AA98" s="236"/>
      <c r="AB98" s="99" t="s">
        <v>303</v>
      </c>
      <c r="AC98" s="100" t="s">
        <v>304</v>
      </c>
      <c r="AD98" s="234"/>
      <c r="AE98" s="90"/>
      <c r="AK98" s="75" t="s">
        <v>353</v>
      </c>
      <c r="AL98" s="75" t="s">
        <v>344</v>
      </c>
    </row>
    <row r="99" spans="2:38" ht="27">
      <c r="B99" s="87"/>
      <c r="C99" s="141" t="s">
        <v>396</v>
      </c>
      <c r="D99" s="46"/>
      <c r="E99" s="46"/>
      <c r="F99" s="46"/>
      <c r="G99" s="46"/>
      <c r="H99" s="46">
        <f ca="1">SUMIF('10.経年データ（専攻単位）'!A:A,'10.グラフデータ'!H42,'10.経年データ（専攻単位）'!AN:AN)</f>
        <v>1</v>
      </c>
      <c r="I99" s="102">
        <f ca="1">AVERAGE(D99:H99)</f>
        <v>1</v>
      </c>
      <c r="J99" s="103">
        <f ca="1">I99*0.97</f>
        <v>0.97</v>
      </c>
      <c r="K99" s="103">
        <f ca="1">I99*1.03</f>
        <v>1.03</v>
      </c>
      <c r="L99" s="95" t="str">
        <f ca="1">IF(AND(D99&gt;I99*0.97,D99&lt;I99*1.03),"○","×")</f>
        <v>×</v>
      </c>
      <c r="M99" s="95" t="str">
        <f ca="1">IF(AND(E99&gt;I99*0.97,E99&lt;I99*1.03),"○","×")</f>
        <v>×</v>
      </c>
      <c r="N99" s="95" t="str">
        <f ca="1">IF(AND(F99&gt;I99*0.97,F99&lt;I99*1.03),"○","×")</f>
        <v>×</v>
      </c>
      <c r="O99" s="95" t="str">
        <f ca="1">IF(AND(G99&gt;I99*0.97,G99&lt;I99*1.03),"○","×")</f>
        <v>×</v>
      </c>
      <c r="P99" s="95" t="str">
        <f ca="1">IF(AND(H99&gt;I99*0.97,H99&lt;I99*1.03),"○","×")</f>
        <v>○</v>
      </c>
      <c r="Q99" s="104" t="str">
        <f ca="1">IF(COUNTIF(L99:P99,"○")=5,"同程度","―")</f>
        <v>―</v>
      </c>
      <c r="R99" s="96" t="str">
        <f t="shared" ref="R99:R103" si="11">IF(E99-D99&gt;0,"↑",IF(E99-D99&lt;0,"↓","－"))</f>
        <v>－</v>
      </c>
      <c r="S99" s="95" t="str">
        <f t="shared" ref="S99:S103" si="12">IF(F99-E99&gt;0,"↑",IF(F99-E99&lt;0,"↓","－"))</f>
        <v>－</v>
      </c>
      <c r="T99" s="95" t="str">
        <f t="shared" ref="T99:T103" si="13">IF(G99-F99&gt;0,"↑",IF(G99-F99&lt;0,"↓","－"))</f>
        <v>－</v>
      </c>
      <c r="U99" s="95" t="str">
        <f t="shared" ref="U99:U103" ca="1" si="14">IF(H99-G99&gt;0,"↑",IF(H99-G99&lt;0,"↓","－"))</f>
        <v>↑</v>
      </c>
      <c r="V99" s="95" t="str">
        <f ca="1">R99&amp;S99&amp;T99&amp;U99</f>
        <v>－－－↑</v>
      </c>
      <c r="W99" s="105" t="str" cm="1">
        <f t="array" aca="1" ref="W99" ca="1">INDEX($AL$2:$AL$82,MATCH(V99,$AK$2:$AK$82,0),0)</f>
        <v>同程度で推移</v>
      </c>
      <c r="X99" s="106" t="str">
        <f>IF(F99-D99&gt;0,"↑",IF(F99-D99&lt;0,"↓","－"))</f>
        <v>－</v>
      </c>
      <c r="Y99" s="107" t="str">
        <f ca="1">IF(V99="↓↑↓↓",IF(X99="↓","減少傾向","×"),"判定外")</f>
        <v>判定外</v>
      </c>
      <c r="Z99" s="108" t="str">
        <f ca="1">IF(V99="↑↓↑↑",IF(X99="↑","増加傾向","×"),"判定外")</f>
        <v>判定外</v>
      </c>
      <c r="AA99" s="109" t="str">
        <f>IF(G99-E99&gt;0,"↑",IF(G99-E99&lt;0,"↓","－"))</f>
        <v>－</v>
      </c>
      <c r="AB99" s="107" t="str">
        <f ca="1">IF(V99="↓↓↑↓",IF(AA99="↓","減少傾向","×"),"判定外")</f>
        <v>判定外</v>
      </c>
      <c r="AC99" s="108" t="str">
        <f ca="1">IF(V99="↑↑↓↑",IF(AA99="↑","増加傾向","×"),"判定外")</f>
        <v>判定外</v>
      </c>
      <c r="AD99" s="110"/>
      <c r="AE99" s="90"/>
      <c r="AK99" s="75" t="s">
        <v>354</v>
      </c>
      <c r="AL99" s="75" t="s">
        <v>316</v>
      </c>
    </row>
    <row r="100" spans="2:38" ht="27">
      <c r="B100" s="87"/>
      <c r="C100" s="141" t="s">
        <v>397</v>
      </c>
      <c r="D100" s="111"/>
      <c r="E100" s="111"/>
      <c r="F100" s="111"/>
      <c r="G100" s="111"/>
      <c r="H100" s="111">
        <f ca="1">SUMIF('10.経年データ（専攻単位）'!A:A,'10.グラフデータ'!H42,'10.経年データ（専攻単位）'!AO:AO)</f>
        <v>3</v>
      </c>
      <c r="I100" s="102">
        <f ca="1">AVERAGE(D100:H100)</f>
        <v>3</v>
      </c>
      <c r="J100" s="103">
        <f ca="1">I100*0.97</f>
        <v>2.91</v>
      </c>
      <c r="K100" s="103">
        <f ca="1">I100*1.03</f>
        <v>3.09</v>
      </c>
      <c r="L100" s="95" t="str">
        <f ca="1">IF(AND(D100&gt;I100*0.97,D100&lt;I100*1.03),"○","×")</f>
        <v>×</v>
      </c>
      <c r="M100" s="95" t="str">
        <f ca="1">IF(AND(E100&gt;I100*0.97,E100&lt;I100*1.03),"○","×")</f>
        <v>×</v>
      </c>
      <c r="N100" s="95" t="str">
        <f ca="1">IF(AND(F100&gt;I100*0.97,F100&lt;I100*1.03),"○","×")</f>
        <v>×</v>
      </c>
      <c r="O100" s="95" t="str">
        <f ca="1">IF(AND(G100&gt;I100*0.97,G100&lt;I100*1.03),"○","×")</f>
        <v>×</v>
      </c>
      <c r="P100" s="95" t="str">
        <f ca="1">IF(AND(H100&gt;I100*0.97,H100&lt;I100*1.03),"○","×")</f>
        <v>○</v>
      </c>
      <c r="Q100" s="104" t="str">
        <f ca="1">IF(COUNTIF(L100:P100,"○")=5,"同程度","―")</f>
        <v>―</v>
      </c>
      <c r="R100" s="96" t="str">
        <f t="shared" si="11"/>
        <v>－</v>
      </c>
      <c r="S100" s="95" t="str">
        <f t="shared" si="12"/>
        <v>－</v>
      </c>
      <c r="T100" s="95" t="str">
        <f t="shared" si="13"/>
        <v>－</v>
      </c>
      <c r="U100" s="95" t="str">
        <f t="shared" ca="1" si="14"/>
        <v>↑</v>
      </c>
      <c r="V100" s="95" t="str">
        <f ca="1">R100&amp;S100&amp;T100&amp;U100</f>
        <v>－－－↑</v>
      </c>
      <c r="W100" s="105" t="str" cm="1">
        <f t="array" aca="1" ref="W100" ca="1">INDEX($AL$2:$AL$82,MATCH(V100,$AK$2:$AK$82,0),0)</f>
        <v>同程度で推移</v>
      </c>
      <c r="X100" s="106" t="str">
        <f>IF(F100-D100&gt;0,"↑",IF(F100-D100&lt;0,"↓","－"))</f>
        <v>－</v>
      </c>
      <c r="Y100" s="107" t="str">
        <f ca="1">IF(V100="↓↑↓↓",IF(X100="↓","減少傾向","×"),"判定外")</f>
        <v>判定外</v>
      </c>
      <c r="Z100" s="108" t="str">
        <f ca="1">IF(V100="↑↓↑↑",IF(X100="↑","増加傾向","×"),"判定外")</f>
        <v>判定外</v>
      </c>
      <c r="AA100" s="109" t="str">
        <f>IF(G100-E100&gt;0,"↑",IF(G100-E100&lt;0,"↓","－"))</f>
        <v>－</v>
      </c>
      <c r="AB100" s="107" t="str">
        <f ca="1">IF(V100="↓↓↑↓",IF(AA100="↓","減少傾向","×"),"判定外")</f>
        <v>判定外</v>
      </c>
      <c r="AC100" s="108" t="str">
        <f ca="1">IF(V100="↑↑↓↑",IF(AA100="↑","増加傾向","×"),"判定外")</f>
        <v>判定外</v>
      </c>
      <c r="AD100" s="110"/>
      <c r="AE100" s="90"/>
      <c r="AK100" s="75" t="s">
        <v>355</v>
      </c>
      <c r="AL100" s="75" t="s">
        <v>316</v>
      </c>
    </row>
    <row r="101" spans="2:38" ht="27">
      <c r="B101" s="87"/>
      <c r="C101" s="141" t="s">
        <v>405</v>
      </c>
      <c r="D101" s="111"/>
      <c r="E101" s="111"/>
      <c r="F101" s="111"/>
      <c r="G101" s="111"/>
      <c r="H101" s="111">
        <f ca="1">SUM(H99:H100)</f>
        <v>4</v>
      </c>
      <c r="I101" s="102">
        <f ca="1">AVERAGE(D101:H101)</f>
        <v>4</v>
      </c>
      <c r="J101" s="103">
        <f ca="1">I101*0.97</f>
        <v>3.88</v>
      </c>
      <c r="K101" s="103">
        <f ca="1">I101*1.03</f>
        <v>4.12</v>
      </c>
      <c r="L101" s="95" t="str">
        <f ca="1">IF(AND(D101&gt;I101*0.97,D101&lt;I101*1.03),"○","×")</f>
        <v>×</v>
      </c>
      <c r="M101" s="95" t="str">
        <f ca="1">IF(AND(E101&gt;I101*0.97,E101&lt;I101*1.03),"○","×")</f>
        <v>×</v>
      </c>
      <c r="N101" s="95" t="str">
        <f ca="1">IF(AND(F101&gt;I101*0.97,F101&lt;I101*1.03),"○","×")</f>
        <v>×</v>
      </c>
      <c r="O101" s="95" t="str">
        <f ca="1">IF(AND(G101&gt;I101*0.97,G101&lt;I101*1.03),"○","×")</f>
        <v>×</v>
      </c>
      <c r="P101" s="95" t="str">
        <f ca="1">IF(AND(H101&gt;I101*0.97,H101&lt;I101*1.03),"○","×")</f>
        <v>○</v>
      </c>
      <c r="Q101" s="104" t="str">
        <f ca="1">IF(COUNTIF(L101:P101,"○")=5,"同程度","―")</f>
        <v>―</v>
      </c>
      <c r="R101" s="96" t="str">
        <f t="shared" si="11"/>
        <v>－</v>
      </c>
      <c r="S101" s="95" t="str">
        <f t="shared" si="12"/>
        <v>－</v>
      </c>
      <c r="T101" s="95" t="str">
        <f t="shared" si="13"/>
        <v>－</v>
      </c>
      <c r="U101" s="95" t="str">
        <f t="shared" ca="1" si="14"/>
        <v>↑</v>
      </c>
      <c r="V101" s="95" t="str">
        <f ca="1">R101&amp;S101&amp;T101&amp;U101</f>
        <v>－－－↑</v>
      </c>
      <c r="W101" s="105" t="str" cm="1">
        <f t="array" aca="1" ref="W101" ca="1">INDEX($AL$2:$AL$82,MATCH(V101,$AK$2:$AK$82,0),0)</f>
        <v>同程度で推移</v>
      </c>
      <c r="X101" s="106" t="str">
        <f>IF(F101-D101&gt;0,"↑",IF(F101-D101&lt;0,"↓","－"))</f>
        <v>－</v>
      </c>
      <c r="Y101" s="107" t="str">
        <f ca="1">IF(V101="↓↑↓↓",IF(X101="↓","減少傾向","×"),"判定外")</f>
        <v>判定外</v>
      </c>
      <c r="Z101" s="108" t="str">
        <f ca="1">IF(V101="↑↓↑↑",IF(X101="↑","増加傾向","×"),"判定外")</f>
        <v>判定外</v>
      </c>
      <c r="AA101" s="109" t="str">
        <f>IF(G101-E101&gt;0,"↑",IF(G101-E101&lt;0,"↓","－"))</f>
        <v>－</v>
      </c>
      <c r="AB101" s="107" t="str">
        <f ca="1">IF(V101="↓↓↑↓",IF(AA101="↓","減少傾向","×"),"判定外")</f>
        <v>判定外</v>
      </c>
      <c r="AC101" s="108" t="str">
        <f ca="1">IF(V101="↑↑↓↑",IF(AA101="↑","増加傾向","×"),"判定外")</f>
        <v>判定外</v>
      </c>
      <c r="AD101" s="112" t="s">
        <v>252</v>
      </c>
      <c r="AE101" s="90"/>
      <c r="AK101" s="75" t="s">
        <v>356</v>
      </c>
      <c r="AL101" s="75" t="s">
        <v>295</v>
      </c>
    </row>
    <row r="102" spans="2:38" ht="27">
      <c r="B102" s="87"/>
      <c r="C102" s="141" t="s">
        <v>406</v>
      </c>
      <c r="D102" s="111"/>
      <c r="E102" s="111"/>
      <c r="F102" s="111"/>
      <c r="G102" s="111"/>
      <c r="H102" s="111">
        <f ca="1">SUMIF('10.経年データ（専攻単位）'!A:A,'10.グラフデータ'!H42,'10.経年データ（専攻単位）'!AM:AM)</f>
        <v>5</v>
      </c>
      <c r="I102" s="102">
        <f ca="1">AVERAGE(D102:H102)</f>
        <v>5</v>
      </c>
      <c r="J102" s="103">
        <f ca="1">I102*0.97</f>
        <v>4.8499999999999996</v>
      </c>
      <c r="K102" s="103">
        <f ca="1">I102*1.03</f>
        <v>5.15</v>
      </c>
      <c r="L102" s="95" t="str">
        <f ca="1">IF(AND(D102&gt;I102*0.97,D102&lt;I102*1.03),"○","×")</f>
        <v>×</v>
      </c>
      <c r="M102" s="95" t="str">
        <f ca="1">IF(AND(E102&gt;I102*0.97,E102&lt;I102*1.03),"○","×")</f>
        <v>×</v>
      </c>
      <c r="N102" s="95" t="str">
        <f ca="1">IF(AND(F102&gt;I102*0.97,F102&lt;I102*1.03),"○","×")</f>
        <v>×</v>
      </c>
      <c r="O102" s="95" t="str">
        <f ca="1">IF(AND(G102&gt;I102*0.97,G102&lt;I102*1.03),"○","×")</f>
        <v>×</v>
      </c>
      <c r="P102" s="95" t="str">
        <f ca="1">IF(AND(H102&gt;I102*0.97,H102&lt;I102*1.03),"○","×")</f>
        <v>○</v>
      </c>
      <c r="Q102" s="104" t="str">
        <f ca="1">IF(COUNTIF(L102:P102,"○")=5,"同程度","―")</f>
        <v>―</v>
      </c>
      <c r="R102" s="96" t="str">
        <f t="shared" si="11"/>
        <v>－</v>
      </c>
      <c r="S102" s="95" t="str">
        <f t="shared" si="12"/>
        <v>－</v>
      </c>
      <c r="T102" s="95" t="str">
        <f t="shared" si="13"/>
        <v>－</v>
      </c>
      <c r="U102" s="95" t="str">
        <f t="shared" ca="1" si="14"/>
        <v>↑</v>
      </c>
      <c r="V102" s="95" t="str">
        <f ca="1">R102&amp;S102&amp;T102&amp;U102</f>
        <v>－－－↑</v>
      </c>
      <c r="W102" s="105" t="str" cm="1">
        <f t="array" aca="1" ref="W102" ca="1">INDEX($AL$2:$AL$82,MATCH(V102,$AK$2:$AK$82,0),0)</f>
        <v>同程度で推移</v>
      </c>
      <c r="X102" s="106" t="str">
        <f>IF(F102-D102&gt;0,"↑",IF(F102-D102&lt;0,"↓","－"))</f>
        <v>－</v>
      </c>
      <c r="Y102" s="107" t="str">
        <f ca="1">IF(V102="↓↑↓↓",IF(X102="↓","減少傾向","×"),"判定外")</f>
        <v>判定外</v>
      </c>
      <c r="Z102" s="108" t="str">
        <f ca="1">IF(V102="↑↓↑↑",IF(X102="↑","増加傾向","×"),"判定外")</f>
        <v>判定外</v>
      </c>
      <c r="AA102" s="109" t="str">
        <f>IF(G102-E102&gt;0,"↑",IF(G102-E102&lt;0,"↓","－"))</f>
        <v>－</v>
      </c>
      <c r="AB102" s="107" t="str">
        <f ca="1">IF(V102="↓↓↑↓",IF(AA102="↓","減少傾向","×"),"判定外")</f>
        <v>判定外</v>
      </c>
      <c r="AC102" s="108" t="str">
        <f ca="1">IF(V102="↑↑↓↑",IF(AA102="↑","増加傾向","×"),"判定外")</f>
        <v>判定外</v>
      </c>
      <c r="AD102" s="110"/>
      <c r="AE102" s="90"/>
      <c r="AK102" s="75" t="s">
        <v>357</v>
      </c>
      <c r="AL102" s="75" t="s">
        <v>316</v>
      </c>
    </row>
    <row r="103" spans="2:38" ht="14.25" thickBot="1">
      <c r="B103" s="87"/>
      <c r="C103" s="74" t="s">
        <v>393</v>
      </c>
      <c r="D103" s="113"/>
      <c r="E103" s="113"/>
      <c r="F103" s="113"/>
      <c r="G103" s="113"/>
      <c r="H103" s="113">
        <f ca="1">ROUND(H101/H102,3)</f>
        <v>0.8</v>
      </c>
      <c r="I103" s="114">
        <f ca="1">AVERAGE(D103:H103)</f>
        <v>0.8</v>
      </c>
      <c r="J103" s="115">
        <f ca="1">I103-0.03</f>
        <v>0.77</v>
      </c>
      <c r="K103" s="115">
        <f ca="1">I103+0.03</f>
        <v>0.83000000000000007</v>
      </c>
      <c r="L103" s="81" t="str">
        <f ca="1">IF(AND(D103&gt;I103-0.03,D103&lt;I103+0.03),"○","×")</f>
        <v>×</v>
      </c>
      <c r="M103" s="81" t="str">
        <f ca="1">IF(AND(E103&gt;I103-0.03,E103&lt;I103+0.03),"○","×")</f>
        <v>×</v>
      </c>
      <c r="N103" s="81" t="str">
        <f ca="1">IF(AND(F103&gt;I103-0.03,F103&lt;I103+0.03),"○","×")</f>
        <v>×</v>
      </c>
      <c r="O103" s="81" t="str">
        <f ca="1">IF(AND(G103&gt;I103-0.03,G103&lt;I103+0.03),"○","×")</f>
        <v>×</v>
      </c>
      <c r="P103" s="81" t="str">
        <f ca="1">IF(AND(H103&gt;I103-0.03,H103&lt;I103+0.03),"○","×")</f>
        <v>○</v>
      </c>
      <c r="Q103" s="116" t="str">
        <f ca="1">IF(COUNTIF(L103:P103,"○")=5,"同程度","―")</f>
        <v>―</v>
      </c>
      <c r="R103" s="117" t="str">
        <f t="shared" si="11"/>
        <v>－</v>
      </c>
      <c r="S103" s="81" t="str">
        <f t="shared" si="12"/>
        <v>－</v>
      </c>
      <c r="T103" s="81" t="str">
        <f t="shared" si="13"/>
        <v>－</v>
      </c>
      <c r="U103" s="81" t="str">
        <f t="shared" ca="1" si="14"/>
        <v>↑</v>
      </c>
      <c r="V103" s="81" t="str">
        <f ca="1">R103&amp;S103&amp;T103&amp;U103</f>
        <v>－－－↑</v>
      </c>
      <c r="W103" s="118" t="str" cm="1">
        <f t="array" aca="1" ref="W103" ca="1">INDEX($AL$2:$AL$82,MATCH(V103,$AK$2:$AK$82,0),0)</f>
        <v>同程度で推移</v>
      </c>
      <c r="X103" s="119" t="str">
        <f>IF(F103-D103&gt;0,"↑",IF(F103-D103&lt;0,"↓","－"))</f>
        <v>－</v>
      </c>
      <c r="Y103" s="120" t="str">
        <f ca="1">IF(V103="↓↑↓↓",IF(X103="↓","減少傾向","×"),"判定外")</f>
        <v>判定外</v>
      </c>
      <c r="Z103" s="121" t="str">
        <f ca="1">IF(V103="↑↓↑↑",IF(X103="↑","増加傾向","×"),"判定外")</f>
        <v>判定外</v>
      </c>
      <c r="AA103" s="122" t="str">
        <f>IF(G103-E103&gt;0,"↑",IF(G103-E103&lt;0,"↓","－"))</f>
        <v>－</v>
      </c>
      <c r="AB103" s="120" t="str">
        <f ca="1">IF(V103="↓↓↑↓",IF(AA103="↓","減少傾向","×"),"判定外")</f>
        <v>判定外</v>
      </c>
      <c r="AC103" s="121" t="str">
        <f ca="1">IF(V103="↑↑↓↑",IF(AA103="↑","増加傾向","×"),"判定外")</f>
        <v>判定外</v>
      </c>
      <c r="AD103" s="123" t="s">
        <v>252</v>
      </c>
      <c r="AE103" s="90"/>
      <c r="AK103" s="75" t="s">
        <v>358</v>
      </c>
      <c r="AL103" s="75" t="s">
        <v>276</v>
      </c>
    </row>
    <row r="104" spans="2:38" ht="14.25" thickBot="1">
      <c r="B104" s="135"/>
      <c r="C104" s="136"/>
      <c r="D104" s="137"/>
      <c r="E104" s="137"/>
      <c r="F104" s="137"/>
      <c r="G104" s="137"/>
      <c r="H104" s="137"/>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38"/>
    </row>
    <row r="105" spans="2:38" ht="14.25" thickBot="1">
      <c r="U105" s="144"/>
      <c r="V105" s="144"/>
      <c r="AE105" s="145"/>
    </row>
    <row r="106" spans="2:38" ht="14.25" thickBot="1">
      <c r="B106" s="146" t="s">
        <v>388</v>
      </c>
      <c r="C106" s="147"/>
      <c r="D106" s="148"/>
      <c r="E106" s="148"/>
      <c r="F106" s="148"/>
      <c r="G106" s="148"/>
      <c r="H106" s="148"/>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9"/>
    </row>
    <row r="107" spans="2:38">
      <c r="B107" s="150"/>
      <c r="C107" s="151"/>
      <c r="D107" s="152"/>
      <c r="E107" s="152"/>
      <c r="F107" s="152"/>
      <c r="G107" s="152"/>
      <c r="H107" s="152"/>
      <c r="I107" s="237" t="s">
        <v>285</v>
      </c>
      <c r="J107" s="238"/>
      <c r="K107" s="238"/>
      <c r="L107" s="239"/>
      <c r="M107" s="239"/>
      <c r="N107" s="239"/>
      <c r="O107" s="239"/>
      <c r="P107" s="239"/>
      <c r="Q107" s="240" t="s">
        <v>286</v>
      </c>
      <c r="R107" s="237" t="s">
        <v>287</v>
      </c>
      <c r="S107" s="239"/>
      <c r="T107" s="239"/>
      <c r="U107" s="239"/>
      <c r="V107" s="242" t="s">
        <v>288</v>
      </c>
      <c r="W107" s="243"/>
      <c r="X107" s="246" t="s">
        <v>289</v>
      </c>
      <c r="Y107" s="231" t="s">
        <v>290</v>
      </c>
      <c r="Z107" s="232"/>
      <c r="AA107" s="235" t="s">
        <v>291</v>
      </c>
      <c r="AB107" s="231" t="s">
        <v>292</v>
      </c>
      <c r="AC107" s="232"/>
      <c r="AD107" s="233" t="s">
        <v>293</v>
      </c>
      <c r="AE107" s="153"/>
    </row>
    <row r="108" spans="2:38">
      <c r="B108" s="150"/>
      <c r="C108" s="91" t="s">
        <v>2</v>
      </c>
      <c r="D108" s="174" t="str">
        <f ca="1">Q1</f>
        <v>R2</v>
      </c>
      <c r="E108" s="174" t="str">
        <f ca="1">R1</f>
        <v>R3</v>
      </c>
      <c r="F108" s="174" t="str">
        <f ca="1">S1</f>
        <v>R4</v>
      </c>
      <c r="G108" s="174" t="str">
        <f ca="1">T1</f>
        <v>R5</v>
      </c>
      <c r="H108" s="174" t="str">
        <f ca="1">U1</f>
        <v>R6</v>
      </c>
      <c r="I108" s="93" t="s">
        <v>296</v>
      </c>
      <c r="J108" s="94">
        <v>-0.03</v>
      </c>
      <c r="K108" s="94">
        <v>0.03</v>
      </c>
      <c r="L108" s="175" t="str">
        <f ca="1">Q1</f>
        <v>R2</v>
      </c>
      <c r="M108" s="175" t="str">
        <f ca="1">R1</f>
        <v>R3</v>
      </c>
      <c r="N108" s="175" t="str">
        <f ca="1">S1</f>
        <v>R4</v>
      </c>
      <c r="O108" s="175" t="str">
        <f ca="1">T1</f>
        <v>R5</v>
      </c>
      <c r="P108" s="175" t="str">
        <f ca="1">U1</f>
        <v>R6</v>
      </c>
      <c r="Q108" s="241"/>
      <c r="R108" s="96" t="s">
        <v>297</v>
      </c>
      <c r="S108" s="95" t="s">
        <v>298</v>
      </c>
      <c r="T108" s="95" t="s">
        <v>299</v>
      </c>
      <c r="U108" s="95" t="s">
        <v>300</v>
      </c>
      <c r="V108" s="244"/>
      <c r="W108" s="245"/>
      <c r="X108" s="247"/>
      <c r="Y108" s="97" t="s">
        <v>301</v>
      </c>
      <c r="Z108" s="98" t="s">
        <v>302</v>
      </c>
      <c r="AA108" s="236"/>
      <c r="AB108" s="99" t="s">
        <v>303</v>
      </c>
      <c r="AC108" s="100" t="s">
        <v>304</v>
      </c>
      <c r="AD108" s="234"/>
      <c r="AE108" s="153"/>
    </row>
    <row r="109" spans="2:38">
      <c r="B109" s="150"/>
      <c r="C109" s="74" t="s">
        <v>394</v>
      </c>
      <c r="D109" s="46" cm="1">
        <f t="array" ref="D109">INDEX('10-2.2020'!G:G,MATCH("F139110110504",'10-2.2020'!A:A,0),0)</f>
        <v>11</v>
      </c>
      <c r="E109" s="46" cm="1">
        <f t="array" ref="E109">INDEX('10-2.2021'!G:G,MATCH("F139110110504",'10-2.2021'!A:A,0),0)</f>
        <v>10</v>
      </c>
      <c r="F109" s="46" cm="1">
        <f t="array" ref="F109">INDEX('10-2.2022'!G:G,MATCH("F139110110504",'10-2.2022'!A:A,0),0)</f>
        <v>15</v>
      </c>
      <c r="G109" s="46" cm="1">
        <f t="array" ref="G109">INDEX('10-2.2023'!G:G,MATCH("F139110110504",'10-2.2023'!A:A,0),0)</f>
        <v>13</v>
      </c>
      <c r="H109" s="46" cm="1">
        <f t="array" ref="H109">INDEX('10-2.2024'!G:G,MATCH("F139110110504",'10-2.2024'!A:A,0),0)</f>
        <v>20</v>
      </c>
      <c r="I109" s="102">
        <f>AVERAGE(D109:H109)</f>
        <v>13.8</v>
      </c>
      <c r="J109" s="103">
        <f>I109*0.97</f>
        <v>13.386000000000001</v>
      </c>
      <c r="K109" s="103">
        <f>I109*1.03</f>
        <v>14.214</v>
      </c>
      <c r="L109" s="95" t="str">
        <f>IF(AND(D109&gt;I109*0.97,D109&lt;I109*1.03),"○","×")</f>
        <v>×</v>
      </c>
      <c r="M109" s="95" t="str">
        <f>IF(AND(E109&gt;I109*0.97,E109&lt;I109*1.03),"○","×")</f>
        <v>×</v>
      </c>
      <c r="N109" s="95" t="str">
        <f>IF(AND(F109&gt;I109*0.97,F109&lt;I109*1.03),"○","×")</f>
        <v>×</v>
      </c>
      <c r="O109" s="95" t="str">
        <f>IF(AND(G109&gt;I109*0.97,G109&lt;I109*1.03),"○","×")</f>
        <v>×</v>
      </c>
      <c r="P109" s="95" t="str">
        <f>IF(AND(H109&gt;I109*0.97,H109&lt;I109*1.03),"○","×")</f>
        <v>×</v>
      </c>
      <c r="Q109" s="104" t="str">
        <f>IF(COUNTIF(L109:P109,"○")=5,"同程度","―")</f>
        <v>―</v>
      </c>
      <c r="R109" s="96" t="str">
        <f t="shared" ref="R109:U113" si="15">IF(E109-D109&gt;0,"↑",IF(E109-D109&lt;0,"↓","－"))</f>
        <v>↓</v>
      </c>
      <c r="S109" s="95" t="str">
        <f t="shared" si="15"/>
        <v>↑</v>
      </c>
      <c r="T109" s="95" t="str">
        <f t="shared" si="15"/>
        <v>↓</v>
      </c>
      <c r="U109" s="95" t="str">
        <f t="shared" si="15"/>
        <v>↑</v>
      </c>
      <c r="V109" s="95" t="str">
        <f>R109&amp;S109&amp;T109&amp;U109</f>
        <v>↓↑↓↑</v>
      </c>
      <c r="W109" s="105" t="str" cm="1">
        <f t="array" ref="W109">INDEX($AL$2:$AL$82,MATCH(V109,$AK$2:$AK$82,0),0)</f>
        <v>隔年で増減</v>
      </c>
      <c r="X109" s="106" t="str">
        <f>IF(F109-D109&gt;0,"↑",IF(F109-D109&lt;0,"↓","－"))</f>
        <v>↑</v>
      </c>
      <c r="Y109" s="107" t="str">
        <f>IF(V109="↓↑↓↓",IF(X109="↓","減少傾向","×"),"判定外")</f>
        <v>判定外</v>
      </c>
      <c r="Z109" s="108" t="str">
        <f>IF(V109="↑↓↑↑",IF(X109="↑","増加傾向","×"),"判定外")</f>
        <v>判定外</v>
      </c>
      <c r="AA109" s="109" t="str">
        <f>IF(G109-E109&gt;0,"↑",IF(G109-E109&lt;0,"↓","－"))</f>
        <v>↑</v>
      </c>
      <c r="AB109" s="107" t="str">
        <f>IF(V109="↓↓↑↓",IF(AA109="↓","減少傾向","×"),"判定外")</f>
        <v>判定外</v>
      </c>
      <c r="AC109" s="108" t="str">
        <f>IF(V109="↑↑↓↑",IF(AA109="↑","増加傾向","×"),"判定外")</f>
        <v>判定外</v>
      </c>
      <c r="AD109" s="110"/>
      <c r="AE109" s="153"/>
    </row>
    <row r="110" spans="2:38">
      <c r="B110" s="150"/>
      <c r="C110" s="74" t="s">
        <v>395</v>
      </c>
      <c r="D110" s="22" cm="1">
        <f t="array" ref="D110">INDEX('10-2.2020'!H:H,MATCH("F139110110504",'10-2.2020'!A:A,0),0)</f>
        <v>3</v>
      </c>
      <c r="E110" s="22" cm="1">
        <f t="array" ref="E110">INDEX('10-2.2021'!H:H,MATCH("F139110110504",'10-2.2021'!A:A,0),0)</f>
        <v>3</v>
      </c>
      <c r="F110" s="22" cm="1">
        <f t="array" ref="F110">INDEX('10-2.2022'!H:H,MATCH("F139110110504",'10-2.2022'!A:A,0),0)</f>
        <v>4</v>
      </c>
      <c r="G110" s="22" cm="1">
        <f t="array" ref="G110">INDEX('10-2.2023'!H:H,MATCH("F139110110504",'10-2.2023'!A:A,0),0)</f>
        <v>6</v>
      </c>
      <c r="H110" s="22" cm="1">
        <f t="array" ref="H110">INDEX('10-2.2024'!H:H,MATCH("F139110110504",'10-2.2024'!A:A,0),0)</f>
        <v>4</v>
      </c>
      <c r="I110" s="102">
        <f>AVERAGE(D110:H110)</f>
        <v>4</v>
      </c>
      <c r="J110" s="103">
        <f>I110*0.97</f>
        <v>3.88</v>
      </c>
      <c r="K110" s="103">
        <f>I110*1.03</f>
        <v>4.12</v>
      </c>
      <c r="L110" s="95" t="str">
        <f>IF(AND(D110&gt;I110*0.97,D110&lt;I110*1.03),"○","×")</f>
        <v>×</v>
      </c>
      <c r="M110" s="95" t="str">
        <f>IF(AND(E110&gt;I110*0.97,E110&lt;I110*1.03),"○","×")</f>
        <v>×</v>
      </c>
      <c r="N110" s="95" t="str">
        <f>IF(AND(F110&gt;I110*0.97,F110&lt;I110*1.03),"○","×")</f>
        <v>○</v>
      </c>
      <c r="O110" s="95" t="str">
        <f>IF(AND(G110&gt;I110*0.97,G110&lt;I110*1.03),"○","×")</f>
        <v>×</v>
      </c>
      <c r="P110" s="95" t="str">
        <f>IF(AND(H110&gt;I110*0.97,H110&lt;I110*1.03),"○","×")</f>
        <v>○</v>
      </c>
      <c r="Q110" s="104" t="str">
        <f>IF(COUNTIF(L110:P110,"○")=5,"同程度","―")</f>
        <v>―</v>
      </c>
      <c r="R110" s="96" t="str">
        <f t="shared" si="15"/>
        <v>－</v>
      </c>
      <c r="S110" s="95" t="str">
        <f t="shared" si="15"/>
        <v>↑</v>
      </c>
      <c r="T110" s="95" t="str">
        <f t="shared" si="15"/>
        <v>↑</v>
      </c>
      <c r="U110" s="95" t="str">
        <f t="shared" si="15"/>
        <v>↓</v>
      </c>
      <c r="V110" s="95" t="str">
        <f>R110&amp;S110&amp;T110&amp;U110</f>
        <v>－↑↑↓</v>
      </c>
      <c r="W110" s="105" t="str" cm="1">
        <f t="array" ref="W110">INDEX($AL$2:$AL$82,MATCH(V110,$AK$2:$AK$82,0),0)</f>
        <v>最新年度のみ減少</v>
      </c>
      <c r="X110" s="106" t="str">
        <f>IF(F110-D110&gt;0,"↑",IF(F110-D110&lt;0,"↓","－"))</f>
        <v>↑</v>
      </c>
      <c r="Y110" s="107" t="str">
        <f>IF(V110="↓↑↓↓",IF(X110="↓","減少傾向","×"),"判定外")</f>
        <v>判定外</v>
      </c>
      <c r="Z110" s="108" t="str">
        <f>IF(V110="↑↓↑↑",IF(X110="↑","増加傾向","×"),"判定外")</f>
        <v>判定外</v>
      </c>
      <c r="AA110" s="109" t="str">
        <f>IF(G110-E110&gt;0,"↑",IF(G110-E110&lt;0,"↓","－"))</f>
        <v>↑</v>
      </c>
      <c r="AB110" s="107" t="str">
        <f>IF(V110="↓↓↑↓",IF(AA110="↓","減少傾向","×"),"判定外")</f>
        <v>判定外</v>
      </c>
      <c r="AC110" s="108" t="str">
        <f>IF(V110="↑↑↓↑",IF(AA110="↑","増加傾向","×"),"判定外")</f>
        <v>判定外</v>
      </c>
      <c r="AD110" s="110"/>
      <c r="AE110" s="153"/>
    </row>
    <row r="111" spans="2:38">
      <c r="B111" s="150"/>
      <c r="C111" s="74" t="s">
        <v>404</v>
      </c>
      <c r="D111" s="111">
        <f>SUM(D109:D110)</f>
        <v>14</v>
      </c>
      <c r="E111" s="111">
        <f>SUM(E109:E110)</f>
        <v>13</v>
      </c>
      <c r="F111" s="111">
        <f>SUM(F109:F110)</f>
        <v>19</v>
      </c>
      <c r="G111" s="111">
        <f>SUM(G109:G110)</f>
        <v>19</v>
      </c>
      <c r="H111" s="111">
        <f>SUM(H109:H110)</f>
        <v>24</v>
      </c>
      <c r="I111" s="102">
        <f>AVERAGE(D111:H111)</f>
        <v>17.8</v>
      </c>
      <c r="J111" s="103">
        <f>I111*0.97</f>
        <v>17.266000000000002</v>
      </c>
      <c r="K111" s="103">
        <f>I111*1.03</f>
        <v>18.334</v>
      </c>
      <c r="L111" s="95" t="str">
        <f>IF(AND(D111&gt;I111*0.97,D111&lt;I111*1.03),"○","×")</f>
        <v>×</v>
      </c>
      <c r="M111" s="95" t="str">
        <f>IF(AND(E111&gt;I111*0.97,E111&lt;I111*1.03),"○","×")</f>
        <v>×</v>
      </c>
      <c r="N111" s="95" t="str">
        <f>IF(AND(F111&gt;I111*0.97,F111&lt;I111*1.03),"○","×")</f>
        <v>×</v>
      </c>
      <c r="O111" s="95" t="str">
        <f>IF(AND(G111&gt;I111*0.97,G111&lt;I111*1.03),"○","×")</f>
        <v>×</v>
      </c>
      <c r="P111" s="95" t="str">
        <f>IF(AND(H111&gt;I111*0.97,H111&lt;I111*1.03),"○","×")</f>
        <v>×</v>
      </c>
      <c r="Q111" s="104" t="str">
        <f>IF(COUNTIF(L111:P111,"○")=5,"同程度","―")</f>
        <v>―</v>
      </c>
      <c r="R111" s="96" t="str">
        <f t="shared" si="15"/>
        <v>↓</v>
      </c>
      <c r="S111" s="95" t="str">
        <f t="shared" si="15"/>
        <v>↑</v>
      </c>
      <c r="T111" s="95" t="str">
        <f t="shared" si="15"/>
        <v>－</v>
      </c>
      <c r="U111" s="95" t="str">
        <f t="shared" si="15"/>
        <v>↑</v>
      </c>
      <c r="V111" s="95" t="str">
        <f>R111&amp;S111&amp;T111&amp;U111</f>
        <v>↓↑－↑</v>
      </c>
      <c r="W111" s="105" t="str" cm="1">
        <f t="array" ref="W111">INDEX($AL$2:$AL$82,MATCH(V111,$AK$2:$AK$82,0),0)</f>
        <v>増加傾向⤴</v>
      </c>
      <c r="X111" s="106" t="str">
        <f>IF(F111-D111&gt;0,"↑",IF(F111-D111&lt;0,"↓","－"))</f>
        <v>↑</v>
      </c>
      <c r="Y111" s="107" t="str">
        <f>IF(V111="↓↑↓↓",IF(X111="↓","減少傾向","×"),"判定外")</f>
        <v>判定外</v>
      </c>
      <c r="Z111" s="108" t="str">
        <f>IF(V111="↑↓↑↑",IF(X111="↑","増加傾向","×"),"判定外")</f>
        <v>判定外</v>
      </c>
      <c r="AA111" s="109" t="str">
        <f>IF(G111-E111&gt;0,"↑",IF(G111-E111&lt;0,"↓","－"))</f>
        <v>↑</v>
      </c>
      <c r="AB111" s="107" t="str">
        <f>IF(V111="↓↓↑↓",IF(AA111="↓","減少傾向","×"),"判定外")</f>
        <v>判定外</v>
      </c>
      <c r="AC111" s="108" t="str">
        <f>IF(V111="↑↑↓↑",IF(AA111="↑","増加傾向","×"),"判定外")</f>
        <v>判定外</v>
      </c>
      <c r="AD111" s="112" t="s">
        <v>213</v>
      </c>
      <c r="AE111" s="153"/>
    </row>
    <row r="112" spans="2:38">
      <c r="B112" s="150"/>
      <c r="C112" s="74" t="s">
        <v>260</v>
      </c>
      <c r="D112" s="22" cm="1">
        <f t="array" ref="D112">INDEX('10-2.2020'!F:F,MATCH("F139110110504",'10-2.2020'!A:A,0),0)</f>
        <v>24</v>
      </c>
      <c r="E112" s="22" cm="1">
        <f t="array" ref="E112">INDEX('10-2.2021'!F:F,MATCH("F139110110504",'10-2.2021'!A:A,0),0)</f>
        <v>26</v>
      </c>
      <c r="F112" s="22" cm="1">
        <f t="array" ref="F112">INDEX('10-2.2022'!F:F,MATCH("F139110110504",'10-2.2022'!A:A,0),0)</f>
        <v>33</v>
      </c>
      <c r="G112" s="22" cm="1">
        <f t="array" ref="G112">INDEX('10-2.2023'!F:F,MATCH("F139110110504",'10-2.2023'!A:A,0),0)</f>
        <v>21</v>
      </c>
      <c r="H112" s="22" cm="1">
        <f t="array" ref="H112">INDEX('10-2.2024'!F:F,MATCH("F139110110504",'10-2.2024'!A:A,0),0)</f>
        <v>34</v>
      </c>
      <c r="I112" s="102">
        <f>AVERAGE(D112:H112)</f>
        <v>27.6</v>
      </c>
      <c r="J112" s="103">
        <f>I112*0.97</f>
        <v>26.772000000000002</v>
      </c>
      <c r="K112" s="103">
        <f>I112*1.03</f>
        <v>28.428000000000001</v>
      </c>
      <c r="L112" s="95" t="str">
        <f>IF(AND(D112&gt;I112*0.97,D112&lt;I112*1.03),"○","×")</f>
        <v>×</v>
      </c>
      <c r="M112" s="95" t="str">
        <f>IF(AND(E112&gt;I112*0.97,E112&lt;I112*1.03),"○","×")</f>
        <v>×</v>
      </c>
      <c r="N112" s="95" t="str">
        <f>IF(AND(F112&gt;I112*0.97,F112&lt;I112*1.03),"○","×")</f>
        <v>×</v>
      </c>
      <c r="O112" s="95" t="str">
        <f>IF(AND(G112&gt;I112*0.97,G112&lt;I112*1.03),"○","×")</f>
        <v>×</v>
      </c>
      <c r="P112" s="95" t="str">
        <f>IF(AND(H112&gt;I112*0.97,H112&lt;I112*1.03),"○","×")</f>
        <v>×</v>
      </c>
      <c r="Q112" s="104" t="str">
        <f>IF(COUNTIF(L112:P112,"○")=5,"同程度","―")</f>
        <v>―</v>
      </c>
      <c r="R112" s="96" t="str">
        <f t="shared" si="15"/>
        <v>↑</v>
      </c>
      <c r="S112" s="95" t="str">
        <f t="shared" si="15"/>
        <v>↑</v>
      </c>
      <c r="T112" s="95" t="str">
        <f t="shared" si="15"/>
        <v>↓</v>
      </c>
      <c r="U112" s="95" t="str">
        <f t="shared" si="15"/>
        <v>↑</v>
      </c>
      <c r="V112" s="95" t="str">
        <f>R112&amp;S112&amp;T112&amp;U112</f>
        <v>↑↑↓↑</v>
      </c>
      <c r="W112" s="105" t="str" cm="1">
        <f t="array" ref="W112">INDEX($AL$2:$AL$82,MATCH(V112,$AK$2:$AK$82,0),0)</f>
        <v>年度により増減</v>
      </c>
      <c r="X112" s="106" t="str">
        <f>IF(F112-D112&gt;0,"↑",IF(F112-D112&lt;0,"↓","－"))</f>
        <v>↑</v>
      </c>
      <c r="Y112" s="107" t="str">
        <f>IF(V112="↓↑↓↓",IF(X112="↓","減少傾向","×"),"判定外")</f>
        <v>判定外</v>
      </c>
      <c r="Z112" s="108" t="str">
        <f>IF(V112="↑↓↑↑",IF(X112="↑","増加傾向","×"),"判定外")</f>
        <v>判定外</v>
      </c>
      <c r="AA112" s="109" t="str">
        <f>IF(G112-E112&gt;0,"↑",IF(G112-E112&lt;0,"↓","－"))</f>
        <v>↓</v>
      </c>
      <c r="AB112" s="107" t="str">
        <f>IF(V112="↓↓↑↓",IF(AA112="↓","減少傾向","×"),"判定外")</f>
        <v>判定外</v>
      </c>
      <c r="AC112" s="108" t="str">
        <f>IF(V112="↑↑↓↑",IF(AA112="↑","増加傾向","×"),"判定外")</f>
        <v>×</v>
      </c>
      <c r="AD112" s="110"/>
      <c r="AE112" s="153"/>
    </row>
    <row r="113" spans="2:38" ht="14.25" thickBot="1">
      <c r="B113" s="150"/>
      <c r="C113" s="74" t="s">
        <v>393</v>
      </c>
      <c r="D113" s="113">
        <f>ROUND(D111/D112,3)</f>
        <v>0.58299999999999996</v>
      </c>
      <c r="E113" s="113">
        <f>ROUND(E111/E112,3)</f>
        <v>0.5</v>
      </c>
      <c r="F113" s="113">
        <f>ROUND(F111/F112,3)</f>
        <v>0.57599999999999996</v>
      </c>
      <c r="G113" s="113">
        <f>ROUND(G111/G112,3)</f>
        <v>0.90500000000000003</v>
      </c>
      <c r="H113" s="113">
        <f>ROUND(H111/H112,3)</f>
        <v>0.70599999999999996</v>
      </c>
      <c r="I113" s="114">
        <f>AVERAGE(D113:H113)</f>
        <v>0.65400000000000003</v>
      </c>
      <c r="J113" s="115">
        <f>I113-0.03</f>
        <v>0.624</v>
      </c>
      <c r="K113" s="115">
        <f>I113+0.03</f>
        <v>0.68400000000000005</v>
      </c>
      <c r="L113" s="81" t="str">
        <f>IF(AND(D113&gt;I113-0.03,D113&lt;I113+0.03),"○","×")</f>
        <v>×</v>
      </c>
      <c r="M113" s="81" t="str">
        <f>IF(AND(E113&gt;I113-0.03,E113&lt;I113+0.03),"○","×")</f>
        <v>×</v>
      </c>
      <c r="N113" s="81" t="str">
        <f>IF(AND(F113&gt;I113-0.03,F113&lt;I113+0.03),"○","×")</f>
        <v>×</v>
      </c>
      <c r="O113" s="81" t="str">
        <f>IF(AND(G113&gt;I113-0.03,G113&lt;I113+0.03),"○","×")</f>
        <v>×</v>
      </c>
      <c r="P113" s="81" t="str">
        <f>IF(AND(H113&gt;I113-0.03,H113&lt;I113+0.03),"○","×")</f>
        <v>×</v>
      </c>
      <c r="Q113" s="116" t="str">
        <f>IF(COUNTIF(L113:P113,"○")=5,"同程度","―")</f>
        <v>―</v>
      </c>
      <c r="R113" s="117" t="str">
        <f t="shared" si="15"/>
        <v>↓</v>
      </c>
      <c r="S113" s="81" t="str">
        <f t="shared" si="15"/>
        <v>↑</v>
      </c>
      <c r="T113" s="81" t="str">
        <f t="shared" si="15"/>
        <v>↑</v>
      </c>
      <c r="U113" s="81" t="str">
        <f t="shared" si="15"/>
        <v>↓</v>
      </c>
      <c r="V113" s="81" t="str">
        <f>R113&amp;S113&amp;T113&amp;U113</f>
        <v>↓↑↑↓</v>
      </c>
      <c r="W113" s="118" t="str" cm="1">
        <f t="array" ref="W113">INDEX($AL$2:$AL$82,MATCH(V113,$AK$2:$AK$82,0),0)</f>
        <v>年度により増減</v>
      </c>
      <c r="X113" s="119" t="str">
        <f>IF(F113-D113&gt;0,"↑",IF(F113-D113&lt;0,"↓","－"))</f>
        <v>↓</v>
      </c>
      <c r="Y113" s="120" t="str">
        <f>IF(V113="↓↑↓↓",IF(X113="↓","減少傾向","×"),"判定外")</f>
        <v>判定外</v>
      </c>
      <c r="Z113" s="121" t="str">
        <f>IF(V113="↑↓↑↑",IF(X113="↑","増加傾向","×"),"判定外")</f>
        <v>判定外</v>
      </c>
      <c r="AA113" s="122" t="str">
        <f>IF(G113-E113&gt;0,"↑",IF(G113-E113&lt;0,"↓","－"))</f>
        <v>↑</v>
      </c>
      <c r="AB113" s="120" t="str">
        <f>IF(V113="↓↓↑↓",IF(AA113="↓","減少傾向","×"),"判定外")</f>
        <v>判定外</v>
      </c>
      <c r="AC113" s="121" t="str">
        <f>IF(V113="↑↑↓↑",IF(AA113="↑","増加傾向","×"),"判定外")</f>
        <v>判定外</v>
      </c>
      <c r="AD113" s="123" t="s">
        <v>295</v>
      </c>
      <c r="AE113" s="153"/>
    </row>
    <row r="114" spans="2:38" ht="14.25" thickBot="1">
      <c r="B114" s="150"/>
      <c r="C114" s="151"/>
      <c r="D114" s="152"/>
      <c r="E114" s="152"/>
      <c r="F114" s="152"/>
      <c r="G114" s="152"/>
      <c r="H114" s="152"/>
      <c r="I114" s="151"/>
      <c r="J114" s="151"/>
      <c r="K114" s="151"/>
      <c r="L114" s="151"/>
      <c r="M114" s="151"/>
      <c r="N114" s="151"/>
      <c r="O114" s="151"/>
      <c r="P114" s="151"/>
      <c r="Q114" s="151"/>
      <c r="R114" s="151"/>
      <c r="S114" s="151"/>
      <c r="T114" s="151"/>
      <c r="U114" s="151"/>
      <c r="V114" s="151"/>
      <c r="W114" s="151"/>
      <c r="X114" s="151"/>
      <c r="Y114" s="151"/>
      <c r="Z114" s="151"/>
      <c r="AA114" s="151"/>
      <c r="AB114" s="151"/>
      <c r="AC114" s="151"/>
      <c r="AD114" s="151"/>
      <c r="AE114" s="153"/>
    </row>
    <row r="115" spans="2:38">
      <c r="B115" s="150"/>
      <c r="C115" s="151"/>
      <c r="D115" s="152"/>
      <c r="E115" s="152"/>
      <c r="F115" s="152"/>
      <c r="G115" s="152"/>
      <c r="H115" s="152"/>
      <c r="I115" s="237" t="s">
        <v>285</v>
      </c>
      <c r="J115" s="238"/>
      <c r="K115" s="238"/>
      <c r="L115" s="239"/>
      <c r="M115" s="239"/>
      <c r="N115" s="239"/>
      <c r="O115" s="239"/>
      <c r="P115" s="239"/>
      <c r="Q115" s="240" t="s">
        <v>286</v>
      </c>
      <c r="R115" s="237" t="s">
        <v>287</v>
      </c>
      <c r="S115" s="239"/>
      <c r="T115" s="239"/>
      <c r="U115" s="239"/>
      <c r="V115" s="242" t="s">
        <v>288</v>
      </c>
      <c r="W115" s="243"/>
      <c r="X115" s="246" t="s">
        <v>289</v>
      </c>
      <c r="Y115" s="231" t="s">
        <v>290</v>
      </c>
      <c r="Z115" s="232"/>
      <c r="AA115" s="235" t="s">
        <v>291</v>
      </c>
      <c r="AB115" s="231" t="s">
        <v>292</v>
      </c>
      <c r="AC115" s="232"/>
      <c r="AD115" s="233" t="s">
        <v>293</v>
      </c>
      <c r="AE115" s="153"/>
    </row>
    <row r="116" spans="2:38">
      <c r="B116" s="150"/>
      <c r="C116" s="126" t="s">
        <v>3</v>
      </c>
      <c r="D116" s="92" t="str">
        <f ca="1">D108&amp;"(n="&amp;D130&amp;")"</f>
        <v>R2(n=77)</v>
      </c>
      <c r="E116" s="92" t="str">
        <f ca="1">E108&amp;"(n="&amp;E130&amp;")"</f>
        <v>R3(n=77)</v>
      </c>
      <c r="F116" s="92" t="str">
        <f ca="1">F108&amp;"(n="&amp;F130&amp;")"</f>
        <v>R4(n=77)</v>
      </c>
      <c r="G116" s="92" t="str">
        <f ca="1">G108&amp;"(n="&amp;G130&amp;")"</f>
        <v>R5(n=77)</v>
      </c>
      <c r="H116" s="92" t="str">
        <f ca="1">H108&amp;"(n="&amp;H130&amp;")"</f>
        <v>R6(n=77)</v>
      </c>
      <c r="I116" s="93" t="s">
        <v>296</v>
      </c>
      <c r="J116" s="94">
        <v>-0.03</v>
      </c>
      <c r="K116" s="94">
        <v>0.03</v>
      </c>
      <c r="L116" s="175" t="str">
        <f ca="1">Q1</f>
        <v>R2</v>
      </c>
      <c r="M116" s="175" t="str">
        <f ca="1">R1</f>
        <v>R3</v>
      </c>
      <c r="N116" s="175" t="str">
        <f ca="1">S1</f>
        <v>R4</v>
      </c>
      <c r="O116" s="175" t="str">
        <f ca="1">T1</f>
        <v>R5</v>
      </c>
      <c r="P116" s="175" t="str">
        <f ca="1">U1</f>
        <v>R6</v>
      </c>
      <c r="Q116" s="241"/>
      <c r="R116" s="96" t="s">
        <v>297</v>
      </c>
      <c r="S116" s="95" t="s">
        <v>298</v>
      </c>
      <c r="T116" s="95" t="s">
        <v>299</v>
      </c>
      <c r="U116" s="95" t="s">
        <v>300</v>
      </c>
      <c r="V116" s="244"/>
      <c r="W116" s="245"/>
      <c r="X116" s="247"/>
      <c r="Y116" s="97" t="s">
        <v>301</v>
      </c>
      <c r="Z116" s="98" t="s">
        <v>302</v>
      </c>
      <c r="AA116" s="236"/>
      <c r="AB116" s="99" t="s">
        <v>303</v>
      </c>
      <c r="AC116" s="100" t="s">
        <v>304</v>
      </c>
      <c r="AD116" s="234"/>
      <c r="AE116" s="153"/>
    </row>
    <row r="117" spans="2:38">
      <c r="B117" s="150"/>
      <c r="C117" s="74" t="s">
        <v>256</v>
      </c>
      <c r="D117" s="101">
        <f>'10-2.2020'!$G$99</f>
        <v>4289</v>
      </c>
      <c r="E117" s="101">
        <f>'10-2.2021'!$G$99</f>
        <v>4541</v>
      </c>
      <c r="F117" s="101">
        <f>'10-2.2022'!$G$99</f>
        <v>4437</v>
      </c>
      <c r="G117" s="101">
        <f>'10-2.2023'!$G$99</f>
        <v>4452</v>
      </c>
      <c r="H117" s="101">
        <f>'10-2.2024'!$G$99</f>
        <v>4743</v>
      </c>
      <c r="I117" s="102">
        <f>AVERAGE(D117:H117)</f>
        <v>4492.3999999999996</v>
      </c>
      <c r="J117" s="103">
        <f>I117*0.97</f>
        <v>4357.6279999999997</v>
      </c>
      <c r="K117" s="103">
        <f>I117*1.03</f>
        <v>4627.1719999999996</v>
      </c>
      <c r="L117" s="95" t="str">
        <f>IF(AND(D117&gt;I117*0.97,D117&lt;I117*1.03),"○","×")</f>
        <v>×</v>
      </c>
      <c r="M117" s="95" t="str">
        <f>IF(AND(E117&gt;I117*0.97,E117&lt;I117*1.03),"○","×")</f>
        <v>○</v>
      </c>
      <c r="N117" s="95" t="str">
        <f>IF(AND(F117&gt;I117*0.97,F117&lt;I117*1.03),"○","×")</f>
        <v>○</v>
      </c>
      <c r="O117" s="95" t="str">
        <f>IF(AND(G117&gt;I117*0.97,G117&lt;I117*1.03),"○","×")</f>
        <v>○</v>
      </c>
      <c r="P117" s="95" t="str">
        <f>IF(AND(H117&gt;I117*0.97,H117&lt;I117*1.03),"○","×")</f>
        <v>×</v>
      </c>
      <c r="Q117" s="104" t="str">
        <f>IF(COUNTIF(L117:P117,"○")=5,"同程度","―")</f>
        <v>―</v>
      </c>
      <c r="R117" s="96" t="str">
        <f t="shared" ref="R117:U121" si="16">IF(E117-D117&gt;0,"↑",IF(E117-D117&lt;0,"↓","－"))</f>
        <v>↑</v>
      </c>
      <c r="S117" s="95" t="str">
        <f t="shared" si="16"/>
        <v>↓</v>
      </c>
      <c r="T117" s="95" t="str">
        <f t="shared" si="16"/>
        <v>↑</v>
      </c>
      <c r="U117" s="95" t="str">
        <f t="shared" si="16"/>
        <v>↑</v>
      </c>
      <c r="V117" s="95" t="str">
        <f>R117&amp;S117&amp;T117&amp;U117</f>
        <v>↑↓↑↑</v>
      </c>
      <c r="W117" s="105" t="str" cm="1">
        <f t="array" ref="W117">INDEX($AL$2:$AL$82,MATCH(V117,$AK$2:$AK$82,0),0)</f>
        <v>年度により増減</v>
      </c>
      <c r="X117" s="106" t="str">
        <f>IF(F117-D117&gt;0,"↑",IF(F117-D117&lt;0,"↓","－"))</f>
        <v>↑</v>
      </c>
      <c r="Y117" s="107" t="str">
        <f>IF(V117="↓↑↓↓",IF(X117="↓","減少傾向","×"),"判定外")</f>
        <v>判定外</v>
      </c>
      <c r="Z117" s="108" t="str">
        <f>IF(V117="↑↓↑↑",IF(X117="↑","増加傾向","×"),"判定外")</f>
        <v>増加傾向</v>
      </c>
      <c r="AA117" s="109" t="str">
        <f>IF(G117-E117&gt;0,"↑",IF(G117-E117&lt;0,"↓","－"))</f>
        <v>↓</v>
      </c>
      <c r="AB117" s="107" t="str">
        <f>IF(V117="↓↓↑↓",IF(AA117="↓","減少傾向","×"),"判定外")</f>
        <v>判定外</v>
      </c>
      <c r="AC117" s="108" t="str">
        <f>IF(V117="↑↑↓↑",IF(AA117="↑","増加傾向","×"),"判定外")</f>
        <v>判定外</v>
      </c>
      <c r="AD117" s="110"/>
      <c r="AE117" s="153"/>
    </row>
    <row r="118" spans="2:38">
      <c r="B118" s="150"/>
      <c r="C118" s="74" t="s">
        <v>257</v>
      </c>
      <c r="D118" s="111">
        <f>'10-2.2020'!$H$99</f>
        <v>1596</v>
      </c>
      <c r="E118" s="111">
        <f>'10-2.2021'!$H$99</f>
        <v>1602</v>
      </c>
      <c r="F118" s="111">
        <f>'10-2.2022'!$H$99</f>
        <v>1711</v>
      </c>
      <c r="G118" s="111">
        <f>'10-2.2023'!$H$99</f>
        <v>1738</v>
      </c>
      <c r="H118" s="111">
        <f>'10-2.2024'!$H$99</f>
        <v>1868</v>
      </c>
      <c r="I118" s="102">
        <f>AVERAGE(D118:H118)</f>
        <v>1703</v>
      </c>
      <c r="J118" s="103">
        <f>I118*0.97</f>
        <v>1651.9099999999999</v>
      </c>
      <c r="K118" s="103">
        <f>I118*1.03</f>
        <v>1754.0900000000001</v>
      </c>
      <c r="L118" s="95" t="str">
        <f>IF(AND(D118&gt;I118*0.97,D118&lt;I118*1.03),"○","×")</f>
        <v>×</v>
      </c>
      <c r="M118" s="95" t="str">
        <f>IF(AND(E118&gt;I118*0.97,E118&lt;I118*1.03),"○","×")</f>
        <v>×</v>
      </c>
      <c r="N118" s="95" t="str">
        <f>IF(AND(F118&gt;I118*0.97,F118&lt;I118*1.03),"○","×")</f>
        <v>○</v>
      </c>
      <c r="O118" s="95" t="str">
        <f>IF(AND(G118&gt;I118*0.97,G118&lt;I118*1.03),"○","×")</f>
        <v>○</v>
      </c>
      <c r="P118" s="95" t="str">
        <f>IF(AND(H118&gt;I118*0.97,H118&lt;I118*1.03),"○","×")</f>
        <v>×</v>
      </c>
      <c r="Q118" s="104" t="str">
        <f>IF(COUNTIF(L118:P118,"○")=5,"同程度","―")</f>
        <v>―</v>
      </c>
      <c r="R118" s="96" t="str">
        <f t="shared" si="16"/>
        <v>↑</v>
      </c>
      <c r="S118" s="95" t="str">
        <f t="shared" si="16"/>
        <v>↑</v>
      </c>
      <c r="T118" s="95" t="str">
        <f t="shared" si="16"/>
        <v>↑</v>
      </c>
      <c r="U118" s="95" t="str">
        <f t="shared" si="16"/>
        <v>↑</v>
      </c>
      <c r="V118" s="95" t="str">
        <f>R118&amp;S118&amp;T118&amp;U118</f>
        <v>↑↑↑↑</v>
      </c>
      <c r="W118" s="105" t="str" cm="1">
        <f t="array" ref="W118">INDEX($AL$2:$AL$82,MATCH(V118,$AK$2:$AK$82,0),0)</f>
        <v>増加傾向⤴</v>
      </c>
      <c r="X118" s="106" t="str">
        <f>IF(F118-D118&gt;0,"↑",IF(F118-D118&lt;0,"↓","－"))</f>
        <v>↑</v>
      </c>
      <c r="Y118" s="107" t="str">
        <f>IF(V118="↓↑↓↓",IF(X118="↓","減少傾向","×"),"判定外")</f>
        <v>判定外</v>
      </c>
      <c r="Z118" s="108" t="str">
        <f>IF(V118="↑↓↑↑",IF(X118="↑","増加傾向","×"),"判定外")</f>
        <v>判定外</v>
      </c>
      <c r="AA118" s="109" t="str">
        <f>IF(G118-E118&gt;0,"↑",IF(G118-E118&lt;0,"↓","－"))</f>
        <v>↑</v>
      </c>
      <c r="AB118" s="107" t="str">
        <f>IF(V118="↓↓↑↓",IF(AA118="↓","減少傾向","×"),"判定外")</f>
        <v>判定外</v>
      </c>
      <c r="AC118" s="108" t="str">
        <f>IF(V118="↑↑↓↑",IF(AA118="↑","増加傾向","×"),"判定外")</f>
        <v>判定外</v>
      </c>
      <c r="AD118" s="110"/>
      <c r="AE118" s="153"/>
    </row>
    <row r="119" spans="2:38">
      <c r="B119" s="150"/>
      <c r="C119" s="74" t="s">
        <v>404</v>
      </c>
      <c r="D119" s="111">
        <f>SUM(D117:D118)</f>
        <v>5885</v>
      </c>
      <c r="E119" s="111">
        <f>SUM(E117:E118)</f>
        <v>6143</v>
      </c>
      <c r="F119" s="111">
        <f>SUM(F117:F118)</f>
        <v>6148</v>
      </c>
      <c r="G119" s="111">
        <f>SUM(G117:G118)</f>
        <v>6190</v>
      </c>
      <c r="H119" s="111">
        <f>SUM(H117:H118)</f>
        <v>6611</v>
      </c>
      <c r="I119" s="102">
        <f>AVERAGE(D119:H119)</f>
        <v>6195.4</v>
      </c>
      <c r="J119" s="103">
        <f>I119*0.97</f>
        <v>6009.5379999999996</v>
      </c>
      <c r="K119" s="103">
        <f>I119*1.03</f>
        <v>6381.2619999999997</v>
      </c>
      <c r="L119" s="95" t="str">
        <f>IF(AND(D119&gt;I119*0.97,D119&lt;I119*1.03),"○","×")</f>
        <v>×</v>
      </c>
      <c r="M119" s="95" t="str">
        <f>IF(AND(E119&gt;I119*0.97,E119&lt;I119*1.03),"○","×")</f>
        <v>○</v>
      </c>
      <c r="N119" s="95" t="str">
        <f>IF(AND(F119&gt;I119*0.97,F119&lt;I119*1.03),"○","×")</f>
        <v>○</v>
      </c>
      <c r="O119" s="95" t="str">
        <f>IF(AND(G119&gt;I119*0.97,G119&lt;I119*1.03),"○","×")</f>
        <v>○</v>
      </c>
      <c r="P119" s="95" t="str">
        <f>IF(AND(H119&gt;I119*0.97,H119&lt;I119*1.03),"○","×")</f>
        <v>×</v>
      </c>
      <c r="Q119" s="104" t="str">
        <f>IF(COUNTIF(L119:P119,"○")=5,"同程度","―")</f>
        <v>―</v>
      </c>
      <c r="R119" s="96" t="str">
        <f t="shared" si="16"/>
        <v>↑</v>
      </c>
      <c r="S119" s="95" t="str">
        <f t="shared" si="16"/>
        <v>↑</v>
      </c>
      <c r="T119" s="95" t="str">
        <f t="shared" si="16"/>
        <v>↑</v>
      </c>
      <c r="U119" s="95" t="str">
        <f t="shared" si="16"/>
        <v>↑</v>
      </c>
      <c r="V119" s="95" t="str">
        <f>R119&amp;S119&amp;T119&amp;U119</f>
        <v>↑↑↑↑</v>
      </c>
      <c r="W119" s="105" t="str" cm="1">
        <f t="array" ref="W119">INDEX($AL$2:$AL$82,MATCH(V119,$AK$2:$AK$82,0),0)</f>
        <v>増加傾向⤴</v>
      </c>
      <c r="X119" s="106" t="str">
        <f>IF(F119-D119&gt;0,"↑",IF(F119-D119&lt;0,"↓","－"))</f>
        <v>↑</v>
      </c>
      <c r="Y119" s="107" t="str">
        <f>IF(V119="↓↑↓↓",IF(X119="↓","減少傾向","×"),"判定外")</f>
        <v>判定外</v>
      </c>
      <c r="Z119" s="108" t="str">
        <f>IF(V119="↑↓↑↑",IF(X119="↑","増加傾向","×"),"判定外")</f>
        <v>判定外</v>
      </c>
      <c r="AA119" s="109" t="str">
        <f>IF(G119-E119&gt;0,"↑",IF(G119-E119&lt;0,"↓","－"))</f>
        <v>↑</v>
      </c>
      <c r="AB119" s="107" t="str">
        <f>IF(V119="↓↓↑↓",IF(AA119="↓","減少傾向","×"),"判定外")</f>
        <v>判定外</v>
      </c>
      <c r="AC119" s="108" t="str">
        <f>IF(V119="↑↑↓↑",IF(AA119="↑","増加傾向","×"),"判定外")</f>
        <v>判定外</v>
      </c>
      <c r="AD119" s="112" t="s">
        <v>213</v>
      </c>
      <c r="AE119" s="153"/>
    </row>
    <row r="120" spans="2:38">
      <c r="B120" s="150"/>
      <c r="C120" s="74" t="s">
        <v>260</v>
      </c>
      <c r="D120" s="127">
        <f>'10-2.2020'!F99</f>
        <v>9802</v>
      </c>
      <c r="E120" s="127">
        <f>'10-2.2021'!F99</f>
        <v>10015</v>
      </c>
      <c r="F120" s="127">
        <f>'10-2.2022'!F99</f>
        <v>9830</v>
      </c>
      <c r="G120" s="127">
        <f>'10-2.2023'!F99</f>
        <v>10118</v>
      </c>
      <c r="H120" s="127">
        <f>'10-2.2024'!F99</f>
        <v>10726</v>
      </c>
      <c r="I120" s="102">
        <f>AVERAGE(D120:H120)</f>
        <v>10098.200000000001</v>
      </c>
      <c r="J120" s="103">
        <f>I120*0.97</f>
        <v>9795.2540000000008</v>
      </c>
      <c r="K120" s="103">
        <f>I120*1.03</f>
        <v>10401.146000000001</v>
      </c>
      <c r="L120" s="95" t="str">
        <f>IF(AND(D120&gt;I120*0.97,D120&lt;I120*1.03),"○","×")</f>
        <v>○</v>
      </c>
      <c r="M120" s="95" t="str">
        <f>IF(AND(E120&gt;I120*0.97,E120&lt;I120*1.03),"○","×")</f>
        <v>○</v>
      </c>
      <c r="N120" s="95" t="str">
        <f>IF(AND(F120&gt;I120*0.97,F120&lt;I120*1.03),"○","×")</f>
        <v>○</v>
      </c>
      <c r="O120" s="95" t="str">
        <f>IF(AND(G120&gt;I120*0.97,G120&lt;I120*1.03),"○","×")</f>
        <v>○</v>
      </c>
      <c r="P120" s="95" t="str">
        <f>IF(AND(H120&gt;I120*0.97,H120&lt;I120*1.03),"○","×")</f>
        <v>×</v>
      </c>
      <c r="Q120" s="104" t="str">
        <f>IF(COUNTIF(L120:P120,"○")=5,"同程度","―")</f>
        <v>―</v>
      </c>
      <c r="R120" s="96" t="str">
        <f t="shared" si="16"/>
        <v>↑</v>
      </c>
      <c r="S120" s="95" t="str">
        <f t="shared" si="16"/>
        <v>↓</v>
      </c>
      <c r="T120" s="95" t="str">
        <f t="shared" si="16"/>
        <v>↑</v>
      </c>
      <c r="U120" s="95" t="str">
        <f t="shared" si="16"/>
        <v>↑</v>
      </c>
      <c r="V120" s="95" t="str">
        <f>R120&amp;S120&amp;T120&amp;U120</f>
        <v>↑↓↑↑</v>
      </c>
      <c r="W120" s="105" t="str" cm="1">
        <f t="array" ref="W120">INDEX($AL$2:$AL$82,MATCH(V120,$AK$2:$AK$82,0),0)</f>
        <v>年度により増減</v>
      </c>
      <c r="X120" s="106" t="str">
        <f>IF(F120-D120&gt;0,"↑",IF(F120-D120&lt;0,"↓","－"))</f>
        <v>↑</v>
      </c>
      <c r="Y120" s="107" t="str">
        <f>IF(V120="↓↑↓↓",IF(X120="↓","減少傾向","×"),"判定外")</f>
        <v>判定外</v>
      </c>
      <c r="Z120" s="108" t="str">
        <f>IF(V120="↑↓↑↑",IF(X120="↑","増加傾向","×"),"判定外")</f>
        <v>増加傾向</v>
      </c>
      <c r="AA120" s="109" t="str">
        <f>IF(G120-E120&gt;0,"↑",IF(G120-E120&lt;0,"↓","－"))</f>
        <v>↑</v>
      </c>
      <c r="AB120" s="107" t="str">
        <f>IF(V120="↓↓↑↓",IF(AA120="↓","減少傾向","×"),"判定外")</f>
        <v>判定外</v>
      </c>
      <c r="AC120" s="108" t="str">
        <f>IF(V120="↑↑↓↑",IF(AA120="↑","増加傾向","×"),"判定外")</f>
        <v>判定外</v>
      </c>
      <c r="AD120" s="110"/>
      <c r="AE120" s="153"/>
    </row>
    <row r="121" spans="2:38" ht="14.25" thickBot="1">
      <c r="B121" s="150"/>
      <c r="C121" s="74" t="s">
        <v>258</v>
      </c>
      <c r="D121" s="113">
        <f>ROUND(D119/D120,3)</f>
        <v>0.6</v>
      </c>
      <c r="E121" s="113">
        <f>ROUND(E119/E120,3)</f>
        <v>0.61299999999999999</v>
      </c>
      <c r="F121" s="113">
        <f>ROUND(F119/F120,3)</f>
        <v>0.625</v>
      </c>
      <c r="G121" s="113">
        <f>ROUND(G119/G120,3)</f>
        <v>0.61199999999999999</v>
      </c>
      <c r="H121" s="113">
        <f>ROUND(H119/H120,3)</f>
        <v>0.61599999999999999</v>
      </c>
      <c r="I121" s="114">
        <f>AVERAGE(D121:H121)</f>
        <v>0.61320000000000008</v>
      </c>
      <c r="J121" s="115">
        <f>I121-0.03</f>
        <v>0.58320000000000005</v>
      </c>
      <c r="K121" s="115">
        <f>I121+0.03</f>
        <v>0.6432000000000001</v>
      </c>
      <c r="L121" s="81" t="str">
        <f>IF(AND(D121&gt;I121-0.03,D121&lt;I121+0.03),"○","×")</f>
        <v>○</v>
      </c>
      <c r="M121" s="81" t="str">
        <f>IF(AND(E121&gt;I121-0.03,E121&lt;I121+0.03),"○","×")</f>
        <v>○</v>
      </c>
      <c r="N121" s="81" t="str">
        <f>IF(AND(F121&gt;I121-0.03,F121&lt;I121+0.03),"○","×")</f>
        <v>○</v>
      </c>
      <c r="O121" s="81" t="str">
        <f>IF(AND(G121&gt;I121-0.03,G121&lt;I121+0.03),"○","×")</f>
        <v>○</v>
      </c>
      <c r="P121" s="81" t="str">
        <f>IF(AND(H121&gt;I121-0.03,H121&lt;I121+0.03),"○","×")</f>
        <v>○</v>
      </c>
      <c r="Q121" s="116" t="str">
        <f>IF(COUNTIF(L121:P121,"○")=5,"同程度","―")</f>
        <v>同程度</v>
      </c>
      <c r="R121" s="117" t="str">
        <f t="shared" si="16"/>
        <v>↑</v>
      </c>
      <c r="S121" s="81" t="str">
        <f t="shared" si="16"/>
        <v>↑</v>
      </c>
      <c r="T121" s="81" t="str">
        <f t="shared" si="16"/>
        <v>↓</v>
      </c>
      <c r="U121" s="81" t="str">
        <f t="shared" si="16"/>
        <v>↑</v>
      </c>
      <c r="V121" s="81" t="str">
        <f>R121&amp;S121&amp;T121&amp;U121</f>
        <v>↑↑↓↑</v>
      </c>
      <c r="W121" s="118" t="str" cm="1">
        <f t="array" ref="W121">INDEX($AL$2:$AL$82,MATCH(V121,$AK$2:$AK$82,0),0)</f>
        <v>年度により増減</v>
      </c>
      <c r="X121" s="119" t="str">
        <f>IF(F121-D121&gt;0,"↑",IF(F121-D121&lt;0,"↓","－"))</f>
        <v>↑</v>
      </c>
      <c r="Y121" s="120" t="str">
        <f>IF(V121="↓↑↓↓",IF(X121="↓","減少傾向","×"),"判定外")</f>
        <v>判定外</v>
      </c>
      <c r="Z121" s="121" t="str">
        <f>IF(V121="↑↓↑↑",IF(X121="↑","増加傾向","×"),"判定外")</f>
        <v>判定外</v>
      </c>
      <c r="AA121" s="122" t="str">
        <f>IF(G121-E121&gt;0,"↑",IF(G121-E121&lt;0,"↓","－"))</f>
        <v>↓</v>
      </c>
      <c r="AB121" s="120" t="str">
        <f>IF(V121="↓↓↑↓",IF(AA121="↓","減少傾向","×"),"判定外")</f>
        <v>判定外</v>
      </c>
      <c r="AC121" s="121" t="str">
        <f>IF(V121="↑↑↓↑",IF(AA121="↑","増加傾向","×"),"判定外")</f>
        <v>×</v>
      </c>
      <c r="AD121" s="123" t="s">
        <v>276</v>
      </c>
      <c r="AE121" s="153"/>
      <c r="AK121" s="139"/>
      <c r="AL121" s="139"/>
    </row>
    <row r="122" spans="2:38" ht="14.25" thickBot="1">
      <c r="B122" s="150"/>
      <c r="C122" s="151"/>
      <c r="D122" s="152"/>
      <c r="E122" s="152"/>
      <c r="F122" s="152"/>
      <c r="G122" s="152"/>
      <c r="H122" s="152"/>
      <c r="I122" s="151"/>
      <c r="J122" s="151"/>
      <c r="K122" s="151"/>
      <c r="L122" s="151"/>
      <c r="M122" s="151"/>
      <c r="N122" s="151"/>
      <c r="O122" s="151"/>
      <c r="P122" s="151"/>
      <c r="Q122" s="151"/>
      <c r="R122" s="151"/>
      <c r="S122" s="151"/>
      <c r="T122" s="151"/>
      <c r="U122" s="151"/>
      <c r="V122" s="151"/>
      <c r="W122" s="151"/>
      <c r="X122" s="151"/>
      <c r="Y122" s="151"/>
      <c r="Z122" s="151"/>
      <c r="AA122" s="151"/>
      <c r="AB122" s="151"/>
      <c r="AC122" s="151"/>
      <c r="AD122" s="151"/>
      <c r="AE122" s="153"/>
      <c r="AF122" s="139"/>
      <c r="AG122" s="139"/>
      <c r="AI122" s="139"/>
      <c r="AJ122" s="139"/>
    </row>
    <row r="123" spans="2:38">
      <c r="B123" s="150"/>
      <c r="C123" s="151"/>
      <c r="D123" s="152"/>
      <c r="E123" s="152"/>
      <c r="F123" s="152"/>
      <c r="G123" s="152"/>
      <c r="H123" s="152"/>
      <c r="I123" s="237" t="s">
        <v>285</v>
      </c>
      <c r="J123" s="238"/>
      <c r="K123" s="238"/>
      <c r="L123" s="239"/>
      <c r="M123" s="239"/>
      <c r="N123" s="239"/>
      <c r="O123" s="239"/>
      <c r="P123" s="239"/>
      <c r="Q123" s="240" t="s">
        <v>286</v>
      </c>
      <c r="R123" s="237" t="s">
        <v>287</v>
      </c>
      <c r="S123" s="239"/>
      <c r="T123" s="239"/>
      <c r="U123" s="239"/>
      <c r="V123" s="242" t="s">
        <v>288</v>
      </c>
      <c r="W123" s="243"/>
      <c r="X123" s="246" t="s">
        <v>289</v>
      </c>
      <c r="Y123" s="231" t="s">
        <v>290</v>
      </c>
      <c r="Z123" s="232"/>
      <c r="AA123" s="235" t="s">
        <v>291</v>
      </c>
      <c r="AB123" s="231" t="s">
        <v>292</v>
      </c>
      <c r="AC123" s="232"/>
      <c r="AD123" s="233" t="s">
        <v>293</v>
      </c>
      <c r="AE123" s="153"/>
    </row>
    <row r="124" spans="2:38">
      <c r="B124" s="150"/>
      <c r="C124" s="128" t="s">
        <v>218</v>
      </c>
      <c r="D124" s="92" t="str">
        <f ca="1">D108&amp;"(n="&amp;D130&amp;")"</f>
        <v>R2(n=77)</v>
      </c>
      <c r="E124" s="92" t="str">
        <f ca="1">E108&amp;"(n="&amp;E130&amp;")"</f>
        <v>R3(n=77)</v>
      </c>
      <c r="F124" s="92" t="str">
        <f ca="1">F108&amp;"(n="&amp;F130&amp;")"</f>
        <v>R4(n=77)</v>
      </c>
      <c r="G124" s="92" t="str">
        <f ca="1">G108&amp;"(n="&amp;G130&amp;")"</f>
        <v>R5(n=77)</v>
      </c>
      <c r="H124" s="92" t="str">
        <f ca="1">H108&amp;"(n="&amp;H130&amp;")"</f>
        <v>R6(n=77)</v>
      </c>
      <c r="I124" s="93" t="s">
        <v>296</v>
      </c>
      <c r="J124" s="94">
        <v>-0.03</v>
      </c>
      <c r="K124" s="94">
        <v>0.03</v>
      </c>
      <c r="L124" s="175" t="str">
        <f ca="1">Q1</f>
        <v>R2</v>
      </c>
      <c r="M124" s="175" t="str">
        <f ca="1">R1</f>
        <v>R3</v>
      </c>
      <c r="N124" s="175" t="str">
        <f ca="1">S1</f>
        <v>R4</v>
      </c>
      <c r="O124" s="175" t="str">
        <f ca="1">T1</f>
        <v>R5</v>
      </c>
      <c r="P124" s="175" t="str">
        <f ca="1">U1</f>
        <v>R6</v>
      </c>
      <c r="Q124" s="241"/>
      <c r="R124" s="96" t="s">
        <v>297</v>
      </c>
      <c r="S124" s="95" t="s">
        <v>298</v>
      </c>
      <c r="T124" s="95" t="s">
        <v>299</v>
      </c>
      <c r="U124" s="95" t="s">
        <v>300</v>
      </c>
      <c r="V124" s="244"/>
      <c r="W124" s="245"/>
      <c r="X124" s="247"/>
      <c r="Y124" s="97" t="s">
        <v>301</v>
      </c>
      <c r="Z124" s="98" t="s">
        <v>302</v>
      </c>
      <c r="AA124" s="236"/>
      <c r="AB124" s="99" t="s">
        <v>303</v>
      </c>
      <c r="AC124" s="100" t="s">
        <v>304</v>
      </c>
      <c r="AD124" s="234"/>
      <c r="AE124" s="153"/>
    </row>
    <row r="125" spans="2:38">
      <c r="B125" s="150"/>
      <c r="C125" s="74" t="s">
        <v>256</v>
      </c>
      <c r="D125" s="129">
        <f>ROUND(D117/D130,1)</f>
        <v>55.7</v>
      </c>
      <c r="E125" s="129">
        <f>ROUND(E117/E130,1)</f>
        <v>59</v>
      </c>
      <c r="F125" s="129">
        <f>ROUND(F117/F130,1)</f>
        <v>57.6</v>
      </c>
      <c r="G125" s="129">
        <f>ROUND(G117/G130,1)</f>
        <v>57.8</v>
      </c>
      <c r="H125" s="129">
        <f>ROUND(H117/H130,1)</f>
        <v>61.6</v>
      </c>
      <c r="I125" s="102">
        <f>AVERAGE(D125:H125)</f>
        <v>58.340000000000011</v>
      </c>
      <c r="J125" s="103">
        <f>I125*0.97</f>
        <v>56.589800000000011</v>
      </c>
      <c r="K125" s="103">
        <f>I125*1.03</f>
        <v>60.09020000000001</v>
      </c>
      <c r="L125" s="95" t="str">
        <f>IF(AND(D125&gt;I125*0.97,D125&lt;I125*1.03),"○","×")</f>
        <v>×</v>
      </c>
      <c r="M125" s="95" t="str">
        <f>IF(AND(E125&gt;I125*0.97,E125&lt;I125*1.03),"○","×")</f>
        <v>○</v>
      </c>
      <c r="N125" s="95" t="str">
        <f>IF(AND(F125&gt;I125*0.97,F125&lt;I125*1.03),"○","×")</f>
        <v>○</v>
      </c>
      <c r="O125" s="95" t="str">
        <f>IF(AND(G125&gt;I125*0.97,G125&lt;I125*1.03),"○","×")</f>
        <v>○</v>
      </c>
      <c r="P125" s="95" t="str">
        <f>IF(AND(H125&gt;I125*0.97,H125&lt;I125*1.03),"○","×")</f>
        <v>×</v>
      </c>
      <c r="Q125" s="104" t="str">
        <f>IF(COUNTIF(L125:P125,"○")=5,"同程度","―")</f>
        <v>―</v>
      </c>
      <c r="R125" s="96" t="str">
        <f t="shared" ref="R125:U129" si="17">IF(E125-D125&gt;0,"↑",IF(E125-D125&lt;0,"↓","－"))</f>
        <v>↑</v>
      </c>
      <c r="S125" s="95" t="str">
        <f t="shared" si="17"/>
        <v>↓</v>
      </c>
      <c r="T125" s="95" t="str">
        <f t="shared" si="17"/>
        <v>↑</v>
      </c>
      <c r="U125" s="95" t="str">
        <f t="shared" si="17"/>
        <v>↑</v>
      </c>
      <c r="V125" s="95" t="str">
        <f>R125&amp;S125&amp;T125&amp;U125</f>
        <v>↑↓↑↑</v>
      </c>
      <c r="W125" s="105" t="str" cm="1">
        <f t="array" ref="W125">INDEX($AL$2:$AL$82,MATCH(V125,$AK$2:$AK$82,0),0)</f>
        <v>年度により増減</v>
      </c>
      <c r="X125" s="106" t="str">
        <f>IF(F125-D125&gt;0,"↑",IF(F125-D125&lt;0,"↓","－"))</f>
        <v>↑</v>
      </c>
      <c r="Y125" s="107" t="str">
        <f>IF(V125="↓↑↓↓",IF(X125="↓","減少傾向","×"),"判定外")</f>
        <v>判定外</v>
      </c>
      <c r="Z125" s="108" t="str">
        <f>IF(V125="↑↓↑↑",IF(X125="↑","増加傾向","×"),"判定外")</f>
        <v>増加傾向</v>
      </c>
      <c r="AA125" s="109" t="str">
        <f>IF(G125-E125&gt;0,"↑",IF(G125-E125&lt;0,"↓","－"))</f>
        <v>↓</v>
      </c>
      <c r="AB125" s="107" t="str">
        <f>IF(V125="↓↓↑↓",IF(AA125="↓","減少傾向","×"),"判定外")</f>
        <v>判定外</v>
      </c>
      <c r="AC125" s="108" t="str">
        <f>IF(V125="↑↑↓↑",IF(AA125="↑","増加傾向","×"),"判定外")</f>
        <v>判定外</v>
      </c>
      <c r="AD125" s="110"/>
      <c r="AE125" s="153"/>
    </row>
    <row r="126" spans="2:38">
      <c r="B126" s="150"/>
      <c r="C126" s="74" t="s">
        <v>257</v>
      </c>
      <c r="D126" s="129">
        <f>ROUND(D118/D130,1)</f>
        <v>20.7</v>
      </c>
      <c r="E126" s="129">
        <f>ROUND(E118/E130,1)</f>
        <v>20.8</v>
      </c>
      <c r="F126" s="129">
        <f>ROUND(F118/F130,1)</f>
        <v>22.2</v>
      </c>
      <c r="G126" s="129">
        <f>ROUND(G118/G130,1)</f>
        <v>22.6</v>
      </c>
      <c r="H126" s="129">
        <f>ROUND(H118/H130,1)</f>
        <v>24.3</v>
      </c>
      <c r="I126" s="102">
        <f>AVERAGE(D126:H126)</f>
        <v>22.12</v>
      </c>
      <c r="J126" s="103">
        <f>I126*0.97</f>
        <v>21.456400000000002</v>
      </c>
      <c r="K126" s="103">
        <f>I126*1.03</f>
        <v>22.7836</v>
      </c>
      <c r="L126" s="95" t="str">
        <f>IF(AND(D126&gt;I126*0.97,D126&lt;I126*1.03),"○","×")</f>
        <v>×</v>
      </c>
      <c r="M126" s="95" t="str">
        <f>IF(AND(E126&gt;I126*0.97,E126&lt;I126*1.03),"○","×")</f>
        <v>×</v>
      </c>
      <c r="N126" s="95" t="str">
        <f>IF(AND(F126&gt;I126*0.97,F126&lt;I126*1.03),"○","×")</f>
        <v>○</v>
      </c>
      <c r="O126" s="95" t="str">
        <f>IF(AND(G126&gt;I126*0.97,G126&lt;I126*1.03),"○","×")</f>
        <v>○</v>
      </c>
      <c r="P126" s="95" t="str">
        <f>IF(AND(H126&gt;I126*0.97,H126&lt;I126*1.03),"○","×")</f>
        <v>×</v>
      </c>
      <c r="Q126" s="104" t="str">
        <f>IF(COUNTIF(L126:P126,"○")=5,"同程度","―")</f>
        <v>―</v>
      </c>
      <c r="R126" s="96" t="str">
        <f t="shared" si="17"/>
        <v>↑</v>
      </c>
      <c r="S126" s="95" t="str">
        <f t="shared" si="17"/>
        <v>↑</v>
      </c>
      <c r="T126" s="95" t="str">
        <f t="shared" si="17"/>
        <v>↑</v>
      </c>
      <c r="U126" s="95" t="str">
        <f t="shared" si="17"/>
        <v>↑</v>
      </c>
      <c r="V126" s="95" t="str">
        <f>R126&amp;S126&amp;T126&amp;U126</f>
        <v>↑↑↑↑</v>
      </c>
      <c r="W126" s="105" t="str" cm="1">
        <f t="array" ref="W126">INDEX($AL$2:$AL$82,MATCH(V126,$AK$2:$AK$82,0),0)</f>
        <v>増加傾向⤴</v>
      </c>
      <c r="X126" s="106" t="str">
        <f>IF(F126-D126&gt;0,"↑",IF(F126-D126&lt;0,"↓","－"))</f>
        <v>↑</v>
      </c>
      <c r="Y126" s="107" t="str">
        <f>IF(V126="↓↑↓↓",IF(X126="↓","減少傾向","×"),"判定外")</f>
        <v>判定外</v>
      </c>
      <c r="Z126" s="108" t="str">
        <f>IF(V126="↑↓↑↑",IF(X126="↑","増加傾向","×"),"判定外")</f>
        <v>判定外</v>
      </c>
      <c r="AA126" s="109" t="str">
        <f>IF(G126-E126&gt;0,"↑",IF(G126-E126&lt;0,"↓","－"))</f>
        <v>↑</v>
      </c>
      <c r="AB126" s="107" t="str">
        <f>IF(V126="↓↓↑↓",IF(AA126="↓","減少傾向","×"),"判定外")</f>
        <v>判定外</v>
      </c>
      <c r="AC126" s="108" t="str">
        <f>IF(V126="↑↑↓↑",IF(AA126="↑","増加傾向","×"),"判定外")</f>
        <v>判定外</v>
      </c>
      <c r="AD126" s="110"/>
      <c r="AE126" s="153"/>
    </row>
    <row r="127" spans="2:38">
      <c r="B127" s="150"/>
      <c r="C127" s="74" t="s">
        <v>404</v>
      </c>
      <c r="D127" s="129">
        <f>D125+D126</f>
        <v>76.400000000000006</v>
      </c>
      <c r="E127" s="129">
        <f>E125+E126</f>
        <v>79.8</v>
      </c>
      <c r="F127" s="129">
        <f>F125+F126</f>
        <v>79.8</v>
      </c>
      <c r="G127" s="129">
        <f>G125+G126</f>
        <v>80.400000000000006</v>
      </c>
      <c r="H127" s="129">
        <f>H125+H126</f>
        <v>85.9</v>
      </c>
      <c r="I127" s="102">
        <f>AVERAGE(D127:H127)</f>
        <v>80.459999999999994</v>
      </c>
      <c r="J127" s="103">
        <f>I127*0.97</f>
        <v>78.046199999999985</v>
      </c>
      <c r="K127" s="103">
        <f>I127*1.03</f>
        <v>82.873800000000003</v>
      </c>
      <c r="L127" s="95" t="str">
        <f>IF(AND(D127&gt;I127*0.97,D127&lt;I127*1.03),"○","×")</f>
        <v>×</v>
      </c>
      <c r="M127" s="95" t="str">
        <f>IF(AND(E127&gt;I127*0.97,E127&lt;I127*1.03),"○","×")</f>
        <v>○</v>
      </c>
      <c r="N127" s="95" t="str">
        <f>IF(AND(F127&gt;I127*0.97,F127&lt;I127*1.03),"○","×")</f>
        <v>○</v>
      </c>
      <c r="O127" s="95" t="str">
        <f>IF(AND(G127&gt;I127*0.97,G127&lt;I127*1.03),"○","×")</f>
        <v>○</v>
      </c>
      <c r="P127" s="95" t="str">
        <f>IF(AND(H127&gt;I127*0.97,H127&lt;I127*1.03),"○","×")</f>
        <v>×</v>
      </c>
      <c r="Q127" s="104" t="str">
        <f>IF(COUNTIF(L127:P127,"○")=5,"同程度","―")</f>
        <v>―</v>
      </c>
      <c r="R127" s="96" t="str">
        <f t="shared" si="17"/>
        <v>↑</v>
      </c>
      <c r="S127" s="95" t="str">
        <f t="shared" si="17"/>
        <v>－</v>
      </c>
      <c r="T127" s="95" t="str">
        <f t="shared" si="17"/>
        <v>↑</v>
      </c>
      <c r="U127" s="95" t="str">
        <f t="shared" si="17"/>
        <v>↑</v>
      </c>
      <c r="V127" s="95" t="str">
        <f>R127&amp;S127&amp;T127&amp;U127</f>
        <v>↑－↑↑</v>
      </c>
      <c r="W127" s="105" t="str" cm="1">
        <f t="array" ref="W127">INDEX($AL$2:$AL$82,MATCH(V127,$AK$2:$AK$82,0),0)</f>
        <v>増加傾向⤴</v>
      </c>
      <c r="X127" s="106" t="str">
        <f>IF(F127-D127&gt;0,"↑",IF(F127-D127&lt;0,"↓","－"))</f>
        <v>↑</v>
      </c>
      <c r="Y127" s="107" t="str">
        <f>IF(V127="↓↑↓↓",IF(X127="↓","減少傾向","×"),"判定外")</f>
        <v>判定外</v>
      </c>
      <c r="Z127" s="108" t="str">
        <f>IF(V127="↑↓↑↑",IF(X127="↑","増加傾向","×"),"判定外")</f>
        <v>判定外</v>
      </c>
      <c r="AA127" s="109" t="str">
        <f>IF(G127-E127&gt;0,"↑",IF(G127-E127&lt;0,"↓","－"))</f>
        <v>↑</v>
      </c>
      <c r="AB127" s="107" t="str">
        <f>IF(V127="↓↓↑↓",IF(AA127="↓","減少傾向","×"),"判定外")</f>
        <v>判定外</v>
      </c>
      <c r="AC127" s="108" t="str">
        <f>IF(V127="↑↑↓↑",IF(AA127="↑","増加傾向","×"),"判定外")</f>
        <v>判定外</v>
      </c>
      <c r="AD127" s="112" t="s">
        <v>213</v>
      </c>
      <c r="AE127" s="153"/>
    </row>
    <row r="128" spans="2:38">
      <c r="B128" s="150"/>
      <c r="C128" s="74" t="s">
        <v>260</v>
      </c>
      <c r="D128" s="129">
        <f>ROUND(D120/D130,1)</f>
        <v>127.3</v>
      </c>
      <c r="E128" s="129">
        <f>ROUND(E120/E130,1)</f>
        <v>130.1</v>
      </c>
      <c r="F128" s="129">
        <f>ROUND(F120/F130,1)</f>
        <v>127.7</v>
      </c>
      <c r="G128" s="129">
        <f>ROUND(G120/G130,1)</f>
        <v>131.4</v>
      </c>
      <c r="H128" s="129">
        <f>ROUND(H120/H130,1)</f>
        <v>139.30000000000001</v>
      </c>
      <c r="I128" s="102">
        <f>AVERAGE(D128:H128)</f>
        <v>131.16</v>
      </c>
      <c r="J128" s="103">
        <f>I128*0.97</f>
        <v>127.22519999999999</v>
      </c>
      <c r="K128" s="103">
        <f>I128*1.03</f>
        <v>135.09479999999999</v>
      </c>
      <c r="L128" s="95" t="str">
        <f>IF(AND(D128&gt;I128*0.97,D128&lt;I128*1.03),"○","×")</f>
        <v>○</v>
      </c>
      <c r="M128" s="95" t="str">
        <f>IF(AND(E128&gt;I128*0.97,E128&lt;I128*1.03),"○","×")</f>
        <v>○</v>
      </c>
      <c r="N128" s="95" t="str">
        <f>IF(AND(F128&gt;I128*0.97,F128&lt;I128*1.03),"○","×")</f>
        <v>○</v>
      </c>
      <c r="O128" s="95" t="str">
        <f>IF(AND(G128&gt;I128*0.97,G128&lt;I128*1.03),"○","×")</f>
        <v>○</v>
      </c>
      <c r="P128" s="95" t="str">
        <f>IF(AND(H128&gt;I128*0.97,H128&lt;I128*1.03),"○","×")</f>
        <v>×</v>
      </c>
      <c r="Q128" s="104" t="str">
        <f>IF(COUNTIF(L128:P128,"○")=5,"同程度","―")</f>
        <v>―</v>
      </c>
      <c r="R128" s="96" t="str">
        <f t="shared" si="17"/>
        <v>↑</v>
      </c>
      <c r="S128" s="95" t="str">
        <f t="shared" si="17"/>
        <v>↓</v>
      </c>
      <c r="T128" s="95" t="str">
        <f t="shared" si="17"/>
        <v>↑</v>
      </c>
      <c r="U128" s="95" t="str">
        <f t="shared" si="17"/>
        <v>↑</v>
      </c>
      <c r="V128" s="95" t="str">
        <f>R128&amp;S128&amp;T128&amp;U128</f>
        <v>↑↓↑↑</v>
      </c>
      <c r="W128" s="105" t="str" cm="1">
        <f t="array" ref="W128">INDEX($AL$2:$AL$82,MATCH(V128,$AK$2:$AK$82,0),0)</f>
        <v>年度により増減</v>
      </c>
      <c r="X128" s="106" t="str">
        <f>IF(F128-D128&gt;0,"↑",IF(F128-D128&lt;0,"↓","－"))</f>
        <v>↑</v>
      </c>
      <c r="Y128" s="107" t="str">
        <f>IF(V128="↓↑↓↓",IF(X128="↓","減少傾向","×"),"判定外")</f>
        <v>判定外</v>
      </c>
      <c r="Z128" s="108" t="str">
        <f>IF(V128="↑↓↑↑",IF(X128="↑","増加傾向","×"),"判定外")</f>
        <v>増加傾向</v>
      </c>
      <c r="AA128" s="109" t="str">
        <f>IF(G128-E128&gt;0,"↑",IF(G128-E128&lt;0,"↓","－"))</f>
        <v>↑</v>
      </c>
      <c r="AB128" s="107" t="str">
        <f>IF(V128="↓↓↑↓",IF(AA128="↓","減少傾向","×"),"判定外")</f>
        <v>判定外</v>
      </c>
      <c r="AC128" s="108" t="str">
        <f>IF(V128="↑↑↓↑",IF(AA128="↑","増加傾向","×"),"判定外")</f>
        <v>判定外</v>
      </c>
      <c r="AD128" s="110"/>
      <c r="AE128" s="153"/>
    </row>
    <row r="129" spans="2:31" ht="14.25" thickBot="1">
      <c r="B129" s="150"/>
      <c r="C129" s="74" t="s">
        <v>258</v>
      </c>
      <c r="D129" s="113">
        <f>ROUND(D127/D128,3)</f>
        <v>0.6</v>
      </c>
      <c r="E129" s="113">
        <f>ROUND(E127/E128,3)</f>
        <v>0.61299999999999999</v>
      </c>
      <c r="F129" s="113">
        <f>ROUND(F127/F128,3)</f>
        <v>0.625</v>
      </c>
      <c r="G129" s="113">
        <f>ROUND(G127/G128,3)</f>
        <v>0.61199999999999999</v>
      </c>
      <c r="H129" s="113">
        <f>ROUND(H127/H128,3)</f>
        <v>0.61699999999999999</v>
      </c>
      <c r="I129" s="114">
        <f>AVERAGE(D129:H129)</f>
        <v>0.61340000000000006</v>
      </c>
      <c r="J129" s="115">
        <f>I129-0.03</f>
        <v>0.58340000000000003</v>
      </c>
      <c r="K129" s="115">
        <f>I129+0.03</f>
        <v>0.64340000000000008</v>
      </c>
      <c r="L129" s="81" t="str">
        <f>IF(AND(D129&gt;I129-0.03,D129&lt;I129+0.03),"○","×")</f>
        <v>○</v>
      </c>
      <c r="M129" s="81" t="str">
        <f>IF(AND(E129&gt;I129-0.03,E129&lt;I129+0.03),"○","×")</f>
        <v>○</v>
      </c>
      <c r="N129" s="81" t="str">
        <f>IF(AND(F129&gt;I129-0.03,F129&lt;I129+0.03),"○","×")</f>
        <v>○</v>
      </c>
      <c r="O129" s="81" t="str">
        <f>IF(AND(G129&gt;I129-0.03,G129&lt;I129+0.03),"○","×")</f>
        <v>○</v>
      </c>
      <c r="P129" s="81" t="str">
        <f>IF(AND(H129&gt;I129-0.03,H129&lt;I129+0.03),"○","×")</f>
        <v>○</v>
      </c>
      <c r="Q129" s="116" t="str">
        <f>IF(COUNTIF(L129:P129,"○")=5,"同程度","―")</f>
        <v>同程度</v>
      </c>
      <c r="R129" s="117" t="str">
        <f t="shared" si="17"/>
        <v>↑</v>
      </c>
      <c r="S129" s="81" t="str">
        <f t="shared" si="17"/>
        <v>↑</v>
      </c>
      <c r="T129" s="81" t="str">
        <f t="shared" si="17"/>
        <v>↓</v>
      </c>
      <c r="U129" s="81" t="str">
        <f t="shared" si="17"/>
        <v>↑</v>
      </c>
      <c r="V129" s="81" t="str">
        <f>R129&amp;S129&amp;T129&amp;U129</f>
        <v>↑↑↓↑</v>
      </c>
      <c r="W129" s="118" t="str" cm="1">
        <f t="array" ref="W129">INDEX($AL$2:$AL$82,MATCH(V129,$AK$2:$AK$82,0),0)</f>
        <v>年度により増減</v>
      </c>
      <c r="X129" s="119" t="str">
        <f>IF(F129-D129&gt;0,"↑",IF(F129-D129&lt;0,"↓","－"))</f>
        <v>↑</v>
      </c>
      <c r="Y129" s="120" t="str">
        <f>IF(V129="↓↑↓↓",IF(X129="↓","減少傾向","×"),"判定外")</f>
        <v>判定外</v>
      </c>
      <c r="Z129" s="121" t="str">
        <f>IF(V129="↑↓↑↑",IF(X129="↑","増加傾向","×"),"判定外")</f>
        <v>判定外</v>
      </c>
      <c r="AA129" s="122" t="str">
        <f>IF(G129-E129&gt;0,"↑",IF(G129-E129&lt;0,"↓","－"))</f>
        <v>↓</v>
      </c>
      <c r="AB129" s="120" t="str">
        <f>IF(V129="↓↓↑↓",IF(AA129="↓","減少傾向","×"),"判定外")</f>
        <v>判定外</v>
      </c>
      <c r="AC129" s="121" t="str">
        <f>IF(V129="↑↑↓↑",IF(AA129="↑","増加傾向","×"),"判定外")</f>
        <v>×</v>
      </c>
      <c r="AD129" s="123" t="s">
        <v>276</v>
      </c>
      <c r="AE129" s="153"/>
    </row>
    <row r="130" spans="2:31">
      <c r="B130" s="150"/>
      <c r="C130" s="130" t="s">
        <v>251</v>
      </c>
      <c r="D130" s="131">
        <f>COUNT('10-2.2020'!D12:D97)</f>
        <v>77</v>
      </c>
      <c r="E130" s="131">
        <f>COUNT('10-2.2021'!D12:D97)</f>
        <v>77</v>
      </c>
      <c r="F130" s="131">
        <f>COUNT('10-2.2022'!D12:D97)</f>
        <v>77</v>
      </c>
      <c r="G130" s="131">
        <f>COUNT('10-2.2023'!D12:D97)</f>
        <v>77</v>
      </c>
      <c r="H130" s="131">
        <f>COUNT('10-2.2024'!D12:D97)</f>
        <v>77</v>
      </c>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3"/>
    </row>
    <row r="131" spans="2:31" ht="14.25" thickBot="1">
      <c r="B131" s="150"/>
      <c r="C131" s="151"/>
      <c r="D131" s="152"/>
      <c r="E131" s="152"/>
      <c r="F131" s="152"/>
      <c r="G131" s="152"/>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3"/>
    </row>
    <row r="132" spans="2:31">
      <c r="B132" s="150"/>
      <c r="C132" s="151"/>
      <c r="D132" s="152"/>
      <c r="E132" s="152"/>
      <c r="F132" s="152"/>
      <c r="G132" s="152"/>
      <c r="H132" s="152"/>
      <c r="I132" s="237" t="s">
        <v>285</v>
      </c>
      <c r="J132" s="238"/>
      <c r="K132" s="238"/>
      <c r="L132" s="239"/>
      <c r="M132" s="239"/>
      <c r="N132" s="239"/>
      <c r="O132" s="239"/>
      <c r="P132" s="239"/>
      <c r="Q132" s="240" t="s">
        <v>286</v>
      </c>
      <c r="R132" s="237" t="s">
        <v>287</v>
      </c>
      <c r="S132" s="239"/>
      <c r="T132" s="239"/>
      <c r="U132" s="239"/>
      <c r="V132" s="242" t="s">
        <v>288</v>
      </c>
      <c r="W132" s="243"/>
      <c r="X132" s="246" t="s">
        <v>289</v>
      </c>
      <c r="Y132" s="231" t="s">
        <v>290</v>
      </c>
      <c r="Z132" s="232"/>
      <c r="AA132" s="235" t="s">
        <v>291</v>
      </c>
      <c r="AB132" s="231" t="s">
        <v>292</v>
      </c>
      <c r="AC132" s="232"/>
      <c r="AD132" s="233" t="s">
        <v>293</v>
      </c>
      <c r="AE132" s="153"/>
    </row>
    <row r="133" spans="2:31">
      <c r="B133" s="150"/>
      <c r="C133" s="130" t="s">
        <v>219</v>
      </c>
      <c r="D133" s="92" t="str">
        <f ca="1">D108&amp;"(n="&amp;D139&amp;")"</f>
        <v>R2(n=25)</v>
      </c>
      <c r="E133" s="92" t="str">
        <f ca="1">E108&amp;"(n="&amp;E139&amp;")"</f>
        <v>R3(n=25)</v>
      </c>
      <c r="F133" s="92" t="str">
        <f ca="1">F108&amp;"(n="&amp;F139&amp;")"</f>
        <v>R4(n=25)</v>
      </c>
      <c r="G133" s="92" t="str">
        <f ca="1">G108&amp;"(n="&amp;G139&amp;")"</f>
        <v>R5(n=25)</v>
      </c>
      <c r="H133" s="92" t="str">
        <f ca="1">H108&amp;"(n="&amp;H139&amp;")"</f>
        <v>R6(n=25)</v>
      </c>
      <c r="I133" s="93" t="s">
        <v>296</v>
      </c>
      <c r="J133" s="94">
        <v>-0.03</v>
      </c>
      <c r="K133" s="94">
        <v>0.03</v>
      </c>
      <c r="L133" s="175" t="str">
        <f ca="1">Q1</f>
        <v>R2</v>
      </c>
      <c r="M133" s="175" t="str">
        <f ca="1">R1</f>
        <v>R3</v>
      </c>
      <c r="N133" s="175" t="str">
        <f ca="1">S1</f>
        <v>R4</v>
      </c>
      <c r="O133" s="175" t="str">
        <f ca="1">T1</f>
        <v>R5</v>
      </c>
      <c r="P133" s="175" t="str">
        <f ca="1">U1</f>
        <v>R6</v>
      </c>
      <c r="Q133" s="241"/>
      <c r="R133" s="96" t="s">
        <v>297</v>
      </c>
      <c r="S133" s="95" t="s">
        <v>298</v>
      </c>
      <c r="T133" s="95" t="s">
        <v>299</v>
      </c>
      <c r="U133" s="95" t="s">
        <v>300</v>
      </c>
      <c r="V133" s="244"/>
      <c r="W133" s="245"/>
      <c r="X133" s="247"/>
      <c r="Y133" s="97" t="s">
        <v>301</v>
      </c>
      <c r="Z133" s="98" t="s">
        <v>302</v>
      </c>
      <c r="AA133" s="236"/>
      <c r="AB133" s="99" t="s">
        <v>303</v>
      </c>
      <c r="AC133" s="100" t="s">
        <v>304</v>
      </c>
      <c r="AD133" s="234"/>
      <c r="AE133" s="153"/>
    </row>
    <row r="134" spans="2:31">
      <c r="B134" s="150"/>
      <c r="C134" s="74" t="s">
        <v>256</v>
      </c>
      <c r="D134" s="132">
        <f>ROUND('10-2.2020'!G7,1)</f>
        <v>27.1</v>
      </c>
      <c r="E134" s="132">
        <f>ROUND('10-2.2021'!G7,1)</f>
        <v>29.2</v>
      </c>
      <c r="F134" s="132">
        <f>ROUND('10-2.2022'!G7,1)</f>
        <v>30.8</v>
      </c>
      <c r="G134" s="132">
        <f>ROUND('10-2.2023'!G7,1)</f>
        <v>28.7</v>
      </c>
      <c r="H134" s="132">
        <f>ROUND('10-2.2024'!G7,1)</f>
        <v>27.4</v>
      </c>
      <c r="I134" s="102">
        <f>AVERAGE(D134:H134)</f>
        <v>28.639999999999997</v>
      </c>
      <c r="J134" s="103">
        <f>I134*0.97</f>
        <v>27.780799999999996</v>
      </c>
      <c r="K134" s="103">
        <f>I134*1.03</f>
        <v>29.499199999999998</v>
      </c>
      <c r="L134" s="95" t="str">
        <f>IF(AND(D134&gt;I134*0.97,D134&lt;I134*1.03),"○","×")</f>
        <v>×</v>
      </c>
      <c r="M134" s="95" t="str">
        <f>IF(AND(E134&gt;I134*0.97,E134&lt;I134*1.03),"○","×")</f>
        <v>○</v>
      </c>
      <c r="N134" s="95" t="str">
        <f>IF(AND(F134&gt;I134*0.97,F134&lt;I134*1.03),"○","×")</f>
        <v>×</v>
      </c>
      <c r="O134" s="95" t="str">
        <f>IF(AND(G134&gt;I134*0.97,G134&lt;I134*1.03),"○","×")</f>
        <v>○</v>
      </c>
      <c r="P134" s="95" t="str">
        <f>IF(AND(H134&gt;I134*0.97,H134&lt;I134*1.03),"○","×")</f>
        <v>×</v>
      </c>
      <c r="Q134" s="104" t="str">
        <f>IF(COUNTIF(L134:P134,"○")=5,"同程度","―")</f>
        <v>―</v>
      </c>
      <c r="R134" s="96" t="str">
        <f t="shared" ref="R134:U138" si="18">IF(E134-D134&gt;0,"↑",IF(E134-D134&lt;0,"↓","－"))</f>
        <v>↑</v>
      </c>
      <c r="S134" s="95" t="str">
        <f t="shared" si="18"/>
        <v>↑</v>
      </c>
      <c r="T134" s="95" t="str">
        <f t="shared" si="18"/>
        <v>↓</v>
      </c>
      <c r="U134" s="95" t="str">
        <f t="shared" si="18"/>
        <v>↓</v>
      </c>
      <c r="V134" s="95" t="str">
        <f>R134&amp;S134&amp;T134&amp;U134</f>
        <v>↑↑↓↓</v>
      </c>
      <c r="W134" s="105" t="str" cm="1">
        <f t="array" ref="W134">INDEX($AL$2:$AL$82,MATCH(V134,$AK$2:$AK$82,0),0)</f>
        <v>年度により増減</v>
      </c>
      <c r="X134" s="106" t="str">
        <f>IF(F134-D134&gt;0,"↑",IF(F134-D134&lt;0,"↓","－"))</f>
        <v>↑</v>
      </c>
      <c r="Y134" s="107" t="str">
        <f>IF(V134="↓↑↓↓",IF(X134="↓","減少傾向","×"),"判定外")</f>
        <v>判定外</v>
      </c>
      <c r="Z134" s="108" t="str">
        <f>IF(V134="↑↓↑↑",IF(X134="↑","増加傾向","×"),"判定外")</f>
        <v>判定外</v>
      </c>
      <c r="AA134" s="109" t="str">
        <f>IF(G134-E134&gt;0,"↑",IF(G134-E134&lt;0,"↓","－"))</f>
        <v>↓</v>
      </c>
      <c r="AB134" s="107" t="str">
        <f>IF(V134="↓↓↑↓",IF(AA134="↓","減少傾向","×"),"判定外")</f>
        <v>判定外</v>
      </c>
      <c r="AC134" s="108" t="str">
        <f>IF(V134="↑↑↓↑",IF(AA134="↑","増加傾向","×"),"判定外")</f>
        <v>判定外</v>
      </c>
      <c r="AD134" s="110"/>
      <c r="AE134" s="153"/>
    </row>
    <row r="135" spans="2:31">
      <c r="B135" s="150"/>
      <c r="C135" s="74" t="s">
        <v>257</v>
      </c>
      <c r="D135" s="132">
        <f>ROUND('10-2.2020'!H7,1)</f>
        <v>10.5</v>
      </c>
      <c r="E135" s="132">
        <f>ROUND('10-2.2021'!H7,1)</f>
        <v>10.3</v>
      </c>
      <c r="F135" s="132">
        <f>ROUND('10-2.2022'!H7,1)</f>
        <v>10.199999999999999</v>
      </c>
      <c r="G135" s="132">
        <f>ROUND('10-2.2023'!H7,1)</f>
        <v>12.1</v>
      </c>
      <c r="H135" s="132">
        <f>ROUND('10-2.2024'!H7,1)</f>
        <v>11.6</v>
      </c>
      <c r="I135" s="102">
        <f>AVERAGE(D135:H135)</f>
        <v>10.940000000000001</v>
      </c>
      <c r="J135" s="103">
        <f>I135*0.97</f>
        <v>10.611800000000001</v>
      </c>
      <c r="K135" s="103">
        <f>I135*1.03</f>
        <v>11.268200000000002</v>
      </c>
      <c r="L135" s="95" t="str">
        <f>IF(AND(D135&gt;I135*0.97,D135&lt;I135*1.03),"○","×")</f>
        <v>×</v>
      </c>
      <c r="M135" s="95" t="str">
        <f>IF(AND(E135&gt;I135*0.97,E135&lt;I135*1.03),"○","×")</f>
        <v>×</v>
      </c>
      <c r="N135" s="95" t="str">
        <f>IF(AND(F135&gt;I135*0.97,F135&lt;I135*1.03),"○","×")</f>
        <v>×</v>
      </c>
      <c r="O135" s="95" t="str">
        <f>IF(AND(G135&gt;I135*0.97,G135&lt;I135*1.03),"○","×")</f>
        <v>×</v>
      </c>
      <c r="P135" s="95" t="str">
        <f>IF(AND(H135&gt;I135*0.97,H135&lt;I135*1.03),"○","×")</f>
        <v>×</v>
      </c>
      <c r="Q135" s="104" t="str">
        <f>IF(COUNTIF(L135:P135,"○")=5,"同程度","―")</f>
        <v>―</v>
      </c>
      <c r="R135" s="96" t="str">
        <f t="shared" si="18"/>
        <v>↓</v>
      </c>
      <c r="S135" s="95" t="str">
        <f t="shared" si="18"/>
        <v>↓</v>
      </c>
      <c r="T135" s="95" t="str">
        <f t="shared" si="18"/>
        <v>↑</v>
      </c>
      <c r="U135" s="95" t="str">
        <f t="shared" si="18"/>
        <v>↓</v>
      </c>
      <c r="V135" s="95" t="str">
        <f>R135&amp;S135&amp;T135&amp;U135</f>
        <v>↓↓↑↓</v>
      </c>
      <c r="W135" s="105" t="str" cm="1">
        <f t="array" ref="W135">INDEX($AL$2:$AL$82,MATCH(V135,$AK$2:$AK$82,0),0)</f>
        <v>年度により増減</v>
      </c>
      <c r="X135" s="106" t="str">
        <f>IF(F135-D135&gt;0,"↑",IF(F135-D135&lt;0,"↓","－"))</f>
        <v>↓</v>
      </c>
      <c r="Y135" s="107" t="str">
        <f>IF(V135="↓↑↓↓",IF(X135="↓","減少傾向","×"),"判定外")</f>
        <v>判定外</v>
      </c>
      <c r="Z135" s="108" t="str">
        <f>IF(V135="↑↓↑↑",IF(X135="↑","増加傾向","×"),"判定外")</f>
        <v>判定外</v>
      </c>
      <c r="AA135" s="109" t="str">
        <f>IF(G135-E135&gt;0,"↑",IF(G135-E135&lt;0,"↓","－"))</f>
        <v>↑</v>
      </c>
      <c r="AB135" s="107" t="str">
        <f>IF(V135="↓↓↑↓",IF(AA135="↓","減少傾向","×"),"判定外")</f>
        <v>×</v>
      </c>
      <c r="AC135" s="108" t="str">
        <f>IF(V135="↑↑↓↑",IF(AA135="↑","増加傾向","×"),"判定外")</f>
        <v>判定外</v>
      </c>
      <c r="AD135" s="110"/>
      <c r="AE135" s="153"/>
    </row>
    <row r="136" spans="2:31">
      <c r="B136" s="150"/>
      <c r="C136" s="74" t="s">
        <v>404</v>
      </c>
      <c r="D136" s="133">
        <f>SUM(D134:D135)</f>
        <v>37.6</v>
      </c>
      <c r="E136" s="133">
        <f>SUM(E134:E135)</f>
        <v>39.5</v>
      </c>
      <c r="F136" s="133">
        <f>SUM(F134:F135)</f>
        <v>41</v>
      </c>
      <c r="G136" s="133">
        <f>SUM(G134:G135)</f>
        <v>40.799999999999997</v>
      </c>
      <c r="H136" s="133">
        <f>SUM(H134:H135)</f>
        <v>39</v>
      </c>
      <c r="I136" s="102">
        <f>AVERAGE(D136:H136)</f>
        <v>39.58</v>
      </c>
      <c r="J136" s="103">
        <f>I136*0.97</f>
        <v>38.392599999999995</v>
      </c>
      <c r="K136" s="103">
        <f>I136*1.03</f>
        <v>40.767400000000002</v>
      </c>
      <c r="L136" s="95" t="str">
        <f>IF(AND(D136&gt;I136*0.97,D136&lt;I136*1.03),"○","×")</f>
        <v>×</v>
      </c>
      <c r="M136" s="95" t="str">
        <f>IF(AND(E136&gt;I136*0.97,E136&lt;I136*1.03),"○","×")</f>
        <v>○</v>
      </c>
      <c r="N136" s="95" t="str">
        <f>IF(AND(F136&gt;I136*0.97,F136&lt;I136*1.03),"○","×")</f>
        <v>×</v>
      </c>
      <c r="O136" s="95" t="str">
        <f>IF(AND(G136&gt;I136*0.97,G136&lt;I136*1.03),"○","×")</f>
        <v>×</v>
      </c>
      <c r="P136" s="95" t="str">
        <f>IF(AND(H136&gt;I136*0.97,H136&lt;I136*1.03),"○","×")</f>
        <v>○</v>
      </c>
      <c r="Q136" s="104" t="str">
        <f>IF(COUNTIF(L136:P136,"○")=5,"同程度","―")</f>
        <v>―</v>
      </c>
      <c r="R136" s="96" t="str">
        <f t="shared" si="18"/>
        <v>↑</v>
      </c>
      <c r="S136" s="95" t="str">
        <f t="shared" si="18"/>
        <v>↑</v>
      </c>
      <c r="T136" s="95" t="str">
        <f t="shared" si="18"/>
        <v>↓</v>
      </c>
      <c r="U136" s="95" t="str">
        <f t="shared" si="18"/>
        <v>↓</v>
      </c>
      <c r="V136" s="95" t="str">
        <f>R136&amp;S136&amp;T136&amp;U136</f>
        <v>↑↑↓↓</v>
      </c>
      <c r="W136" s="105" t="str" cm="1">
        <f t="array" ref="W136">INDEX($AL$2:$AL$82,MATCH(V136,$AK$2:$AK$82,0),0)</f>
        <v>年度により増減</v>
      </c>
      <c r="X136" s="106" t="str">
        <f>IF(F136-D136&gt;0,"↑",IF(F136-D136&lt;0,"↓","－"))</f>
        <v>↑</v>
      </c>
      <c r="Y136" s="107" t="str">
        <f>IF(V136="↓↑↓↓",IF(X136="↓","減少傾向","×"),"判定外")</f>
        <v>判定外</v>
      </c>
      <c r="Z136" s="108" t="str">
        <f>IF(V136="↑↓↑↑",IF(X136="↑","増加傾向","×"),"判定外")</f>
        <v>判定外</v>
      </c>
      <c r="AA136" s="109" t="str">
        <f>IF(G136-E136&gt;0,"↑",IF(G136-E136&lt;0,"↓","－"))</f>
        <v>↑</v>
      </c>
      <c r="AB136" s="107" t="str">
        <f>IF(V136="↓↓↑↓",IF(AA136="↓","減少傾向","×"),"判定外")</f>
        <v>判定外</v>
      </c>
      <c r="AC136" s="108" t="str">
        <f>IF(V136="↑↑↓↑",IF(AA136="↑","増加傾向","×"),"判定外")</f>
        <v>判定外</v>
      </c>
      <c r="AD136" s="112" t="s">
        <v>295</v>
      </c>
      <c r="AE136" s="153"/>
    </row>
    <row r="137" spans="2:31">
      <c r="B137" s="150"/>
      <c r="C137" s="74" t="s">
        <v>260</v>
      </c>
      <c r="D137" s="134">
        <f>'10-2.2020'!F7</f>
        <v>62.7</v>
      </c>
      <c r="E137" s="134">
        <f>'10-2.2021'!F7</f>
        <v>65.300000000000011</v>
      </c>
      <c r="F137" s="134">
        <f>'10-2.2022'!F7</f>
        <v>65.5</v>
      </c>
      <c r="G137" s="134">
        <f>'10-2.2023'!F7</f>
        <v>65</v>
      </c>
      <c r="H137" s="134">
        <f>'10-2.2024'!F7</f>
        <v>64.5</v>
      </c>
      <c r="I137" s="102">
        <f>AVERAGE(D137:H137)</f>
        <v>64.599999999999994</v>
      </c>
      <c r="J137" s="103">
        <f>I137*0.97</f>
        <v>62.661999999999992</v>
      </c>
      <c r="K137" s="103">
        <f>I137*1.03</f>
        <v>66.537999999999997</v>
      </c>
      <c r="L137" s="95" t="str">
        <f>IF(AND(D137&gt;I137*0.97,D137&lt;I137*1.03),"○","×")</f>
        <v>○</v>
      </c>
      <c r="M137" s="95" t="str">
        <f>IF(AND(E137&gt;I137*0.97,E137&lt;I137*1.03),"○","×")</f>
        <v>○</v>
      </c>
      <c r="N137" s="95" t="str">
        <f>IF(AND(F137&gt;I137*0.97,F137&lt;I137*1.03),"○","×")</f>
        <v>○</v>
      </c>
      <c r="O137" s="95" t="str">
        <f>IF(AND(G137&gt;I137*0.97,G137&lt;I137*1.03),"○","×")</f>
        <v>○</v>
      </c>
      <c r="P137" s="95" t="str">
        <f>IF(AND(H137&gt;I137*0.97,H137&lt;I137*1.03),"○","×")</f>
        <v>○</v>
      </c>
      <c r="Q137" s="104" t="str">
        <f>IF(COUNTIF(L137:P137,"○")=5,"同程度","―")</f>
        <v>同程度</v>
      </c>
      <c r="R137" s="96" t="str">
        <f t="shared" si="18"/>
        <v>↑</v>
      </c>
      <c r="S137" s="95" t="str">
        <f t="shared" si="18"/>
        <v>↑</v>
      </c>
      <c r="T137" s="95" t="str">
        <f t="shared" si="18"/>
        <v>↓</v>
      </c>
      <c r="U137" s="95" t="str">
        <f t="shared" si="18"/>
        <v>↓</v>
      </c>
      <c r="V137" s="95" t="str">
        <f>R137&amp;S137&amp;T137&amp;U137</f>
        <v>↑↑↓↓</v>
      </c>
      <c r="W137" s="105" t="str" cm="1">
        <f t="array" ref="W137">INDEX($AL$2:$AL$82,MATCH(V137,$AK$2:$AK$82,0),0)</f>
        <v>年度により増減</v>
      </c>
      <c r="X137" s="106" t="str">
        <f>IF(F137-D137&gt;0,"↑",IF(F137-D137&lt;0,"↓","－"))</f>
        <v>↑</v>
      </c>
      <c r="Y137" s="107" t="str">
        <f>IF(V137="↓↑↓↓",IF(X137="↓","減少傾向","×"),"判定外")</f>
        <v>判定外</v>
      </c>
      <c r="Z137" s="108" t="str">
        <f>IF(V137="↑↓↑↑",IF(X137="↑","増加傾向","×"),"判定外")</f>
        <v>判定外</v>
      </c>
      <c r="AA137" s="109" t="str">
        <f>IF(G137-E137&gt;0,"↑",IF(G137-E137&lt;0,"↓","－"))</f>
        <v>↓</v>
      </c>
      <c r="AB137" s="107" t="str">
        <f>IF(V137="↓↓↑↓",IF(AA137="↓","減少傾向","×"),"判定外")</f>
        <v>判定外</v>
      </c>
      <c r="AC137" s="108" t="str">
        <f>IF(V137="↑↑↓↑",IF(AA137="↑","増加傾向","×"),"判定外")</f>
        <v>判定外</v>
      </c>
      <c r="AD137" s="110"/>
      <c r="AE137" s="153"/>
    </row>
    <row r="138" spans="2:31" ht="14.25" thickBot="1">
      <c r="B138" s="150"/>
      <c r="C138" s="74" t="s">
        <v>258</v>
      </c>
      <c r="D138" s="113">
        <f>ROUND(D136/D137,3)</f>
        <v>0.6</v>
      </c>
      <c r="E138" s="113">
        <f>ROUND(E136/E137,3)</f>
        <v>0.60499999999999998</v>
      </c>
      <c r="F138" s="113">
        <f>ROUND(F136/F137,3)</f>
        <v>0.626</v>
      </c>
      <c r="G138" s="113">
        <f>ROUND(G136/G137,3)</f>
        <v>0.628</v>
      </c>
      <c r="H138" s="113">
        <f>ROUND(H136/H137,3)</f>
        <v>0.60499999999999998</v>
      </c>
      <c r="I138" s="114">
        <f>AVERAGE(D138:H138)</f>
        <v>0.61280000000000001</v>
      </c>
      <c r="J138" s="115">
        <f>I138-0.03</f>
        <v>0.58279999999999998</v>
      </c>
      <c r="K138" s="115">
        <f>I138+0.03</f>
        <v>0.64280000000000004</v>
      </c>
      <c r="L138" s="81" t="str">
        <f>IF(AND(D138&gt;I138-0.03,D138&lt;I138+0.03),"○","×")</f>
        <v>○</v>
      </c>
      <c r="M138" s="81" t="str">
        <f>IF(AND(E138&gt;I138-0.03,E138&lt;I138+0.03),"○","×")</f>
        <v>○</v>
      </c>
      <c r="N138" s="81" t="str">
        <f>IF(AND(F138&gt;I138-0.03,F138&lt;I138+0.03),"○","×")</f>
        <v>○</v>
      </c>
      <c r="O138" s="81" t="str">
        <f>IF(AND(G138&gt;I138-0.03,G138&lt;I138+0.03),"○","×")</f>
        <v>○</v>
      </c>
      <c r="P138" s="81" t="str">
        <f>IF(AND(H138&gt;I138-0.03,H138&lt;I138+0.03),"○","×")</f>
        <v>○</v>
      </c>
      <c r="Q138" s="116" t="str">
        <f>IF(COUNTIF(L138:P138,"○")=5,"同程度","―")</f>
        <v>同程度</v>
      </c>
      <c r="R138" s="117" t="str">
        <f t="shared" si="18"/>
        <v>↑</v>
      </c>
      <c r="S138" s="81" t="str">
        <f t="shared" si="18"/>
        <v>↑</v>
      </c>
      <c r="T138" s="81" t="str">
        <f t="shared" si="18"/>
        <v>↑</v>
      </c>
      <c r="U138" s="81" t="str">
        <f t="shared" si="18"/>
        <v>↓</v>
      </c>
      <c r="V138" s="81" t="str">
        <f>R138&amp;S138&amp;T138&amp;U138</f>
        <v>↑↑↑↓</v>
      </c>
      <c r="W138" s="118" t="str" cm="1">
        <f t="array" ref="W138">INDEX($AL$2:$AL$82,MATCH(V138,$AK$2:$AK$82,0),0)</f>
        <v>最新年度のみ減少</v>
      </c>
      <c r="X138" s="119" t="str">
        <f>IF(F138-D138&gt;0,"↑",IF(F138-D138&lt;0,"↓","－"))</f>
        <v>↑</v>
      </c>
      <c r="Y138" s="120" t="str">
        <f>IF(V138="↓↑↓↓",IF(X138="↓","減少傾向","×"),"判定外")</f>
        <v>判定外</v>
      </c>
      <c r="Z138" s="121" t="str">
        <f>IF(V138="↑↓↑↑",IF(X138="↑","増加傾向","×"),"判定外")</f>
        <v>判定外</v>
      </c>
      <c r="AA138" s="122" t="str">
        <f>IF(G138-E138&gt;0,"↑",IF(G138-E138&lt;0,"↓","－"))</f>
        <v>↑</v>
      </c>
      <c r="AB138" s="120" t="str">
        <f>IF(V138="↓↓↑↓",IF(AA138="↓","減少傾向","×"),"判定外")</f>
        <v>判定外</v>
      </c>
      <c r="AC138" s="121" t="str">
        <f>IF(V138="↑↑↓↑",IF(AA138="↑","増加傾向","×"),"判定外")</f>
        <v>判定外</v>
      </c>
      <c r="AD138" s="123" t="s">
        <v>276</v>
      </c>
      <c r="AE138" s="153"/>
    </row>
    <row r="139" spans="2:31">
      <c r="B139" s="150"/>
      <c r="C139" s="130" t="s">
        <v>251</v>
      </c>
      <c r="D139" s="131">
        <f>COUNTIFS('10-2.2020'!B12:B97,"G",'10-2.2020'!D12:D97,"&lt;&gt;")</f>
        <v>25</v>
      </c>
      <c r="E139" s="131">
        <f>COUNTIFS('10-2.2021'!B12:B97,"G",'10-2.2021'!D12:D97,"&lt;&gt;")</f>
        <v>25</v>
      </c>
      <c r="F139" s="131">
        <f>COUNTIFS('10-2.2022'!B12:B97,"G",'10-2.2022'!D12:D97,"&lt;&gt;")</f>
        <v>25</v>
      </c>
      <c r="G139" s="131">
        <f>COUNTIFS('10-2.2023'!B12:B97,"G",'10-2.2023'!D12:D97,"&lt;&gt;")</f>
        <v>25</v>
      </c>
      <c r="H139" s="131">
        <f>COUNTIFS('10-2.2024'!B12:B97,"G",'10-2.2024'!D12:D97,"&lt;&gt;")</f>
        <v>25</v>
      </c>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3"/>
    </row>
    <row r="140" spans="2:31" ht="14.25" thickBot="1">
      <c r="B140" s="154"/>
      <c r="C140" s="155"/>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7"/>
    </row>
    <row r="141" spans="2:31" ht="14.25" thickBot="1">
      <c r="C141" s="158"/>
      <c r="I141" s="69"/>
      <c r="J141" s="69"/>
      <c r="K141" s="69"/>
      <c r="L141" s="69"/>
      <c r="M141" s="69"/>
      <c r="N141" s="69"/>
      <c r="O141" s="69"/>
      <c r="P141" s="69"/>
      <c r="Q141" s="69"/>
      <c r="R141" s="69"/>
      <c r="S141" s="69"/>
      <c r="T141" s="69"/>
      <c r="U141" s="69"/>
      <c r="V141" s="69"/>
      <c r="W141" s="69"/>
      <c r="X141" s="69"/>
      <c r="Y141" s="69"/>
      <c r="Z141" s="69"/>
      <c r="AA141" s="69"/>
      <c r="AB141" s="69"/>
      <c r="AC141" s="69"/>
    </row>
    <row r="142" spans="2:31" ht="14.25" thickBot="1">
      <c r="B142" s="146" t="s">
        <v>389</v>
      </c>
      <c r="C142" s="147"/>
      <c r="D142" s="148"/>
      <c r="E142" s="148"/>
      <c r="F142" s="148"/>
      <c r="G142" s="148"/>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9"/>
    </row>
    <row r="143" spans="2:31">
      <c r="B143" s="150"/>
      <c r="C143" s="151"/>
      <c r="D143" s="152"/>
      <c r="E143" s="152"/>
      <c r="F143" s="152"/>
      <c r="G143" s="152"/>
      <c r="H143" s="152"/>
      <c r="I143" s="237" t="s">
        <v>285</v>
      </c>
      <c r="J143" s="238"/>
      <c r="K143" s="238"/>
      <c r="L143" s="239"/>
      <c r="M143" s="239"/>
      <c r="N143" s="239"/>
      <c r="O143" s="239"/>
      <c r="P143" s="239"/>
      <c r="Q143" s="240" t="s">
        <v>286</v>
      </c>
      <c r="R143" s="237" t="s">
        <v>287</v>
      </c>
      <c r="S143" s="239"/>
      <c r="T143" s="239"/>
      <c r="U143" s="239"/>
      <c r="V143" s="242" t="s">
        <v>288</v>
      </c>
      <c r="W143" s="243"/>
      <c r="X143" s="246" t="s">
        <v>289</v>
      </c>
      <c r="Y143" s="231" t="s">
        <v>290</v>
      </c>
      <c r="Z143" s="232"/>
      <c r="AA143" s="235" t="s">
        <v>291</v>
      </c>
      <c r="AB143" s="231" t="s">
        <v>292</v>
      </c>
      <c r="AC143" s="232"/>
      <c r="AD143" s="233" t="s">
        <v>293</v>
      </c>
      <c r="AE143" s="153"/>
    </row>
    <row r="144" spans="2:31">
      <c r="B144" s="150"/>
      <c r="C144" s="142" t="s">
        <v>228</v>
      </c>
      <c r="D144" s="174" t="str">
        <f ca="1">Q1</f>
        <v>R2</v>
      </c>
      <c r="E144" s="174" t="str">
        <f ca="1">R1</f>
        <v>R3</v>
      </c>
      <c r="F144" s="174" t="str">
        <f ca="1">S1</f>
        <v>R4</v>
      </c>
      <c r="G144" s="174" t="str">
        <f ca="1">T1</f>
        <v>R5</v>
      </c>
      <c r="H144" s="174" t="str">
        <f ca="1">U1</f>
        <v>R6</v>
      </c>
      <c r="I144" s="93" t="s">
        <v>296</v>
      </c>
      <c r="J144" s="94">
        <v>-0.03</v>
      </c>
      <c r="K144" s="94">
        <v>0.03</v>
      </c>
      <c r="L144" s="175" t="str">
        <f ca="1">Q1</f>
        <v>R2</v>
      </c>
      <c r="M144" s="175" t="str">
        <f ca="1">R1</f>
        <v>R3</v>
      </c>
      <c r="N144" s="175" t="str">
        <f ca="1">S1</f>
        <v>R4</v>
      </c>
      <c r="O144" s="175" t="str">
        <f ca="1">T1</f>
        <v>R5</v>
      </c>
      <c r="P144" s="175" t="str">
        <f ca="1">U1</f>
        <v>R6</v>
      </c>
      <c r="Q144" s="241"/>
      <c r="R144" s="96" t="s">
        <v>297</v>
      </c>
      <c r="S144" s="95" t="s">
        <v>298</v>
      </c>
      <c r="T144" s="95" t="s">
        <v>299</v>
      </c>
      <c r="U144" s="95" t="s">
        <v>300</v>
      </c>
      <c r="V144" s="244"/>
      <c r="W144" s="245"/>
      <c r="X144" s="247"/>
      <c r="Y144" s="97" t="s">
        <v>301</v>
      </c>
      <c r="Z144" s="98" t="s">
        <v>302</v>
      </c>
      <c r="AA144" s="236"/>
      <c r="AB144" s="99" t="s">
        <v>303</v>
      </c>
      <c r="AC144" s="100" t="s">
        <v>304</v>
      </c>
      <c r="AD144" s="234"/>
      <c r="AE144" s="153"/>
    </row>
    <row r="145" spans="2:31" ht="27">
      <c r="B145" s="150"/>
      <c r="C145" s="141" t="s">
        <v>396</v>
      </c>
      <c r="D145" s="46">
        <f ca="1">SUMIF('10.経年データ（専攻単位）'!A:A,'10.グラフデータ'!D42,'10.経年データ（専攻単位）'!AS:AS)</f>
        <v>1</v>
      </c>
      <c r="E145" s="46">
        <f ca="1">SUMIF('10.経年データ（専攻単位）'!A:A,'10.グラフデータ'!E42,'10.経年データ（専攻単位）'!AS:AS)</f>
        <v>1</v>
      </c>
      <c r="F145" s="46">
        <f ca="1">SUMIF('10.経年データ（専攻単位）'!A:A,'10.グラフデータ'!F42,'10.経年データ（専攻単位）'!AS:AS)</f>
        <v>4</v>
      </c>
      <c r="G145" s="46">
        <f ca="1">SUMIF('10.経年データ（専攻単位）'!A:A,'10.グラフデータ'!G42,'10.経年データ（専攻単位）'!AS:AS)</f>
        <v>3</v>
      </c>
      <c r="H145" s="46">
        <f ca="1">SUMIF('10.経年データ（専攻単位）'!A:A,'10.グラフデータ'!H42,'10.経年データ（専攻単位）'!AS:AS)</f>
        <v>6</v>
      </c>
      <c r="I145" s="102">
        <f ca="1">AVERAGE(D145:H145)</f>
        <v>3</v>
      </c>
      <c r="J145" s="103">
        <f ca="1">I145*0.97</f>
        <v>2.91</v>
      </c>
      <c r="K145" s="103">
        <f ca="1">I145*1.03</f>
        <v>3.09</v>
      </c>
      <c r="L145" s="95" t="str">
        <f ca="1">IF(AND(D145&gt;I145*0.97,D145&lt;I145*1.03),"○","×")</f>
        <v>×</v>
      </c>
      <c r="M145" s="95" t="str">
        <f ca="1">IF(AND(E145&gt;I145*0.97,E145&lt;I145*1.03),"○","×")</f>
        <v>×</v>
      </c>
      <c r="N145" s="95" t="str">
        <f ca="1">IF(AND(F145&gt;I145*0.97,F145&lt;I145*1.03),"○","×")</f>
        <v>×</v>
      </c>
      <c r="O145" s="95" t="str">
        <f ca="1">IF(AND(G145&gt;I145*0.97,G145&lt;I145*1.03),"○","×")</f>
        <v>○</v>
      </c>
      <c r="P145" s="95" t="str">
        <f ca="1">IF(AND(H145&gt;I145*0.97,H145&lt;I145*1.03),"○","×")</f>
        <v>×</v>
      </c>
      <c r="Q145" s="104" t="str">
        <f ca="1">IF(COUNTIF(L145:P145,"○")=5,"同程度","―")</f>
        <v>―</v>
      </c>
      <c r="R145" s="96" t="str">
        <f t="shared" ref="R145:U149" ca="1" si="19">IF(E145-D145&gt;0,"↑",IF(E145-D145&lt;0,"↓","－"))</f>
        <v>－</v>
      </c>
      <c r="S145" s="95" t="str">
        <f t="shared" ca="1" si="19"/>
        <v>↑</v>
      </c>
      <c r="T145" s="95" t="str">
        <f t="shared" ca="1" si="19"/>
        <v>↓</v>
      </c>
      <c r="U145" s="95" t="str">
        <f t="shared" ca="1" si="19"/>
        <v>↑</v>
      </c>
      <c r="V145" s="95" t="str">
        <f ca="1">R145&amp;S145&amp;T145&amp;U145</f>
        <v>－↑↓↑</v>
      </c>
      <c r="W145" s="105" t="str" cm="1">
        <f t="array" aca="1" ref="W145" ca="1">INDEX($AL$2:$AL$82,MATCH(V145,$AK$2:$AK$82,0),0)</f>
        <v>年度により増減</v>
      </c>
      <c r="X145" s="106" t="str">
        <f ca="1">IF(F145-D145&gt;0,"↑",IF(F145-D145&lt;0,"↓","－"))</f>
        <v>↑</v>
      </c>
      <c r="Y145" s="107" t="str">
        <f ca="1">IF(V145="↓↑↓↓",IF(X145="↓","減少傾向","×"),"判定外")</f>
        <v>判定外</v>
      </c>
      <c r="Z145" s="108" t="str">
        <f ca="1">IF(V145="↑↓↑↑",IF(X145="↑","増加傾向","×"),"判定外")</f>
        <v>判定外</v>
      </c>
      <c r="AA145" s="109" t="str">
        <f ca="1">IF(G145-E145&gt;0,"↑",IF(G145-E145&lt;0,"↓","－"))</f>
        <v>↑</v>
      </c>
      <c r="AB145" s="107" t="str">
        <f ca="1">IF(V145="↓↓↑↓",IF(AA145="↓","減少傾向","×"),"判定外")</f>
        <v>判定外</v>
      </c>
      <c r="AC145" s="108" t="str">
        <f ca="1">IF(V145="↑↑↓↑",IF(AA145="↑","増加傾向","×"),"判定外")</f>
        <v>判定外</v>
      </c>
      <c r="AD145" s="110"/>
      <c r="AE145" s="153"/>
    </row>
    <row r="146" spans="2:31" ht="27">
      <c r="B146" s="150"/>
      <c r="C146" s="141" t="s">
        <v>397</v>
      </c>
      <c r="D146" s="111">
        <f ca="1">SUMIF('10.経年データ（専攻単位）'!A:A,'10.グラフデータ'!D42,'10.経年データ（専攻単位）'!AT:AT)</f>
        <v>0</v>
      </c>
      <c r="E146" s="111">
        <f ca="1">SUMIF('10.経年データ（専攻単位）'!A:A,'10.グラフデータ'!E42,'10.経年データ（専攻単位）'!AT:AT)</f>
        <v>0</v>
      </c>
      <c r="F146" s="111">
        <f ca="1">SUMIF('10.経年データ（専攻単位）'!A:A,'10.グラフデータ'!F42,'10.経年データ（専攻単位）'!AT:AT)</f>
        <v>1</v>
      </c>
      <c r="G146" s="111">
        <f ca="1">SUMIF('10.経年データ（専攻単位）'!A:A,'10.グラフデータ'!G42,'10.経年データ（専攻単位）'!AT:AT)</f>
        <v>1</v>
      </c>
      <c r="H146" s="111">
        <f ca="1">SUMIF('10.経年データ（専攻単位）'!A:A,'10.グラフデータ'!H42,'10.経年データ（専攻単位）'!AT:AT)</f>
        <v>0</v>
      </c>
      <c r="I146" s="102">
        <f ca="1">AVERAGE(D146:H146)</f>
        <v>0.4</v>
      </c>
      <c r="J146" s="103">
        <f ca="1">I146*0.97</f>
        <v>0.38800000000000001</v>
      </c>
      <c r="K146" s="103">
        <f ca="1">I146*1.03</f>
        <v>0.41200000000000003</v>
      </c>
      <c r="L146" s="95" t="str">
        <f ca="1">IF(AND(D146&gt;I146*0.97,D146&lt;I146*1.03),"○","×")</f>
        <v>×</v>
      </c>
      <c r="M146" s="95" t="str">
        <f ca="1">IF(AND(E146&gt;I146*0.97,E146&lt;I146*1.03),"○","×")</f>
        <v>×</v>
      </c>
      <c r="N146" s="95" t="str">
        <f ca="1">IF(AND(F146&gt;I146*0.97,F146&lt;I146*1.03),"○","×")</f>
        <v>×</v>
      </c>
      <c r="O146" s="95" t="str">
        <f ca="1">IF(AND(G146&gt;I146*0.97,G146&lt;I146*1.03),"○","×")</f>
        <v>×</v>
      </c>
      <c r="P146" s="95" t="str">
        <f ca="1">IF(AND(H146&gt;I146*0.97,H146&lt;I146*1.03),"○","×")</f>
        <v>×</v>
      </c>
      <c r="Q146" s="104" t="str">
        <f ca="1">IF(COUNTIF(L146:P146,"○")=5,"同程度","―")</f>
        <v>―</v>
      </c>
      <c r="R146" s="96" t="str">
        <f t="shared" ca="1" si="19"/>
        <v>－</v>
      </c>
      <c r="S146" s="95" t="str">
        <f t="shared" ca="1" si="19"/>
        <v>↑</v>
      </c>
      <c r="T146" s="95" t="str">
        <f t="shared" ca="1" si="19"/>
        <v>－</v>
      </c>
      <c r="U146" s="95" t="str">
        <f t="shared" ca="1" si="19"/>
        <v>↓</v>
      </c>
      <c r="V146" s="95" t="str">
        <f ca="1">R146&amp;S146&amp;T146&amp;U146</f>
        <v>－↑－↓</v>
      </c>
      <c r="W146" s="105" t="str" cm="1">
        <f t="array" aca="1" ref="W146" ca="1">INDEX($AL$2:$AL$82,MATCH(V146,$AK$2:$AK$82,0),0)</f>
        <v>年度により増減</v>
      </c>
      <c r="X146" s="106" t="str">
        <f ca="1">IF(F146-D146&gt;0,"↑",IF(F146-D146&lt;0,"↓","－"))</f>
        <v>↑</v>
      </c>
      <c r="Y146" s="107" t="str">
        <f ca="1">IF(V146="↓↑↓↓",IF(X146="↓","減少傾向","×"),"判定外")</f>
        <v>判定外</v>
      </c>
      <c r="Z146" s="108" t="str">
        <f ca="1">IF(V146="↑↓↑↑",IF(X146="↑","増加傾向","×"),"判定外")</f>
        <v>判定外</v>
      </c>
      <c r="AA146" s="109" t="str">
        <f ca="1">IF(G146-E146&gt;0,"↑",IF(G146-E146&lt;0,"↓","－"))</f>
        <v>↑</v>
      </c>
      <c r="AB146" s="107" t="str">
        <f ca="1">IF(V146="↓↓↑↓",IF(AA146="↓","減少傾向","×"),"判定外")</f>
        <v>判定外</v>
      </c>
      <c r="AC146" s="108" t="str">
        <f ca="1">IF(V146="↑↑↓↑",IF(AA146="↑","増加傾向","×"),"判定外")</f>
        <v>判定外</v>
      </c>
      <c r="AD146" s="110"/>
      <c r="AE146" s="153"/>
    </row>
    <row r="147" spans="2:31" ht="27">
      <c r="B147" s="150"/>
      <c r="C147" s="141" t="s">
        <v>405</v>
      </c>
      <c r="D147" s="111">
        <f ca="1">SUM(D145:D146)</f>
        <v>1</v>
      </c>
      <c r="E147" s="111">
        <f ca="1">SUM(E145:E146)</f>
        <v>1</v>
      </c>
      <c r="F147" s="111">
        <f ca="1">SUM(F145:F146)</f>
        <v>5</v>
      </c>
      <c r="G147" s="111">
        <f ca="1">SUM(G145:G146)</f>
        <v>4</v>
      </c>
      <c r="H147" s="111">
        <f ca="1">SUM(H145:H146)</f>
        <v>6</v>
      </c>
      <c r="I147" s="102">
        <f ca="1">AVERAGE(D147:H147)</f>
        <v>3.4</v>
      </c>
      <c r="J147" s="103">
        <f ca="1">I147*0.97</f>
        <v>3.298</v>
      </c>
      <c r="K147" s="103">
        <f ca="1">I147*1.03</f>
        <v>3.5019999999999998</v>
      </c>
      <c r="L147" s="95" t="str">
        <f ca="1">IF(AND(D147&gt;I147*0.97,D147&lt;I147*1.03),"○","×")</f>
        <v>×</v>
      </c>
      <c r="M147" s="95" t="str">
        <f ca="1">IF(AND(E147&gt;I147*0.97,E147&lt;I147*1.03),"○","×")</f>
        <v>×</v>
      </c>
      <c r="N147" s="95" t="str">
        <f ca="1">IF(AND(F147&gt;I147*0.97,F147&lt;I147*1.03),"○","×")</f>
        <v>×</v>
      </c>
      <c r="O147" s="95" t="str">
        <f ca="1">IF(AND(G147&gt;I147*0.97,G147&lt;I147*1.03),"○","×")</f>
        <v>×</v>
      </c>
      <c r="P147" s="95" t="str">
        <f ca="1">IF(AND(H147&gt;I147*0.97,H147&lt;I147*1.03),"○","×")</f>
        <v>×</v>
      </c>
      <c r="Q147" s="104" t="str">
        <f ca="1">IF(COUNTIF(L147:P147,"○")=5,"同程度","―")</f>
        <v>―</v>
      </c>
      <c r="R147" s="96" t="str">
        <f t="shared" ca="1" si="19"/>
        <v>－</v>
      </c>
      <c r="S147" s="95" t="str">
        <f t="shared" ca="1" si="19"/>
        <v>↑</v>
      </c>
      <c r="T147" s="95" t="str">
        <f t="shared" ca="1" si="19"/>
        <v>↓</v>
      </c>
      <c r="U147" s="95" t="str">
        <f t="shared" ca="1" si="19"/>
        <v>↑</v>
      </c>
      <c r="V147" s="95" t="str">
        <f ca="1">R147&amp;S147&amp;T147&amp;U147</f>
        <v>－↑↓↑</v>
      </c>
      <c r="W147" s="105" t="str" cm="1">
        <f t="array" aca="1" ref="W147" ca="1">INDEX($AL$2:$AL$82,MATCH(V147,$AK$2:$AK$82,0),0)</f>
        <v>年度により増減</v>
      </c>
      <c r="X147" s="106" t="str">
        <f ca="1">IF(F147-D147&gt;0,"↑",IF(F147-D147&lt;0,"↓","－"))</f>
        <v>↑</v>
      </c>
      <c r="Y147" s="107" t="str">
        <f ca="1">IF(V147="↓↑↓↓",IF(X147="↓","減少傾向","×"),"判定外")</f>
        <v>判定外</v>
      </c>
      <c r="Z147" s="108" t="str">
        <f ca="1">IF(V147="↑↓↑↑",IF(X147="↑","増加傾向","×"),"判定外")</f>
        <v>判定外</v>
      </c>
      <c r="AA147" s="109" t="str">
        <f ca="1">IF(G147-E147&gt;0,"↑",IF(G147-E147&lt;0,"↓","－"))</f>
        <v>↑</v>
      </c>
      <c r="AB147" s="107" t="str">
        <f ca="1">IF(V147="↓↓↑↓",IF(AA147="↓","減少傾向","×"),"判定外")</f>
        <v>判定外</v>
      </c>
      <c r="AC147" s="108" t="str">
        <f ca="1">IF(V147="↑↑↓↑",IF(AA147="↑","増加傾向","×"),"判定外")</f>
        <v>判定外</v>
      </c>
      <c r="AD147" s="112" t="s">
        <v>295</v>
      </c>
      <c r="AE147" s="153"/>
    </row>
    <row r="148" spans="2:31" ht="27">
      <c r="B148" s="150"/>
      <c r="C148" s="141" t="s">
        <v>406</v>
      </c>
      <c r="D148" s="111">
        <f ca="1">SUMIF('10.経年データ（専攻単位）'!A:A,'10.グラフデータ'!D42,'10.経年データ（専攻単位）'!AR:AR)</f>
        <v>3</v>
      </c>
      <c r="E148" s="111">
        <f ca="1">SUMIF('10.経年データ（専攻単位）'!A:A,'10.グラフデータ'!E42,'10.経年データ（専攻単位）'!AR:AR)</f>
        <v>1</v>
      </c>
      <c r="F148" s="111">
        <f ca="1">SUMIF('10.経年データ（専攻単位）'!A:A,'10.グラフデータ'!F42,'10.経年データ（専攻単位）'!AR:AR)</f>
        <v>8</v>
      </c>
      <c r="G148" s="111">
        <f ca="1">SUMIF('10.経年データ（専攻単位）'!A:A,'10.グラフデータ'!G42,'10.経年データ（専攻単位）'!AR:AR)</f>
        <v>4</v>
      </c>
      <c r="H148" s="111">
        <f ca="1">SUMIF('10.経年データ（専攻単位）'!A:A,'10.グラフデータ'!H42,'10.経年データ（専攻単位）'!AR:AR)</f>
        <v>6</v>
      </c>
      <c r="I148" s="102">
        <f ca="1">AVERAGE(D148:H148)</f>
        <v>4.4000000000000004</v>
      </c>
      <c r="J148" s="103">
        <f ca="1">I148*0.97</f>
        <v>4.2679999999999998</v>
      </c>
      <c r="K148" s="103">
        <f ca="1">I148*1.03</f>
        <v>4.5320000000000009</v>
      </c>
      <c r="L148" s="95" t="str">
        <f ca="1">IF(AND(D148&gt;I148*0.97,D148&lt;I148*1.03),"○","×")</f>
        <v>×</v>
      </c>
      <c r="M148" s="95" t="str">
        <f ca="1">IF(AND(E148&gt;I148*0.97,E148&lt;I148*1.03),"○","×")</f>
        <v>×</v>
      </c>
      <c r="N148" s="95" t="str">
        <f ca="1">IF(AND(F148&gt;I148*0.97,F148&lt;I148*1.03),"○","×")</f>
        <v>×</v>
      </c>
      <c r="O148" s="95" t="str">
        <f ca="1">IF(AND(G148&gt;I148*0.97,G148&lt;I148*1.03),"○","×")</f>
        <v>×</v>
      </c>
      <c r="P148" s="95" t="str">
        <f ca="1">IF(AND(H148&gt;I148*0.97,H148&lt;I148*1.03),"○","×")</f>
        <v>×</v>
      </c>
      <c r="Q148" s="104" t="str">
        <f ca="1">IF(COUNTIF(L148:P148,"○")=5,"同程度","―")</f>
        <v>―</v>
      </c>
      <c r="R148" s="96" t="str">
        <f t="shared" ca="1" si="19"/>
        <v>↓</v>
      </c>
      <c r="S148" s="95" t="str">
        <f t="shared" ca="1" si="19"/>
        <v>↑</v>
      </c>
      <c r="T148" s="95" t="str">
        <f t="shared" ca="1" si="19"/>
        <v>↓</v>
      </c>
      <c r="U148" s="95" t="str">
        <f t="shared" ca="1" si="19"/>
        <v>↑</v>
      </c>
      <c r="V148" s="95" t="str">
        <f ca="1">R148&amp;S148&amp;T148&amp;U148</f>
        <v>↓↑↓↑</v>
      </c>
      <c r="W148" s="105" t="str" cm="1">
        <f t="array" aca="1" ref="W148" ca="1">INDEX($AL$2:$AL$82,MATCH(V148,$AK$2:$AK$82,0),0)</f>
        <v>隔年で増減</v>
      </c>
      <c r="X148" s="106" t="str">
        <f ca="1">IF(F148-D148&gt;0,"↑",IF(F148-D148&lt;0,"↓","－"))</f>
        <v>↑</v>
      </c>
      <c r="Y148" s="107" t="str">
        <f ca="1">IF(V148="↓↑↓↓",IF(X148="↓","減少傾向","×"),"判定外")</f>
        <v>判定外</v>
      </c>
      <c r="Z148" s="108" t="str">
        <f ca="1">IF(V148="↑↓↑↑",IF(X148="↑","増加傾向","×"),"判定外")</f>
        <v>判定外</v>
      </c>
      <c r="AA148" s="109" t="str">
        <f ca="1">IF(G148-E148&gt;0,"↑",IF(G148-E148&lt;0,"↓","－"))</f>
        <v>↑</v>
      </c>
      <c r="AB148" s="107" t="str">
        <f ca="1">IF(V148="↓↓↑↓",IF(AA148="↓","減少傾向","×"),"判定外")</f>
        <v>判定外</v>
      </c>
      <c r="AC148" s="108" t="str">
        <f ca="1">IF(V148="↑↑↓↑",IF(AA148="↑","増加傾向","×"),"判定外")</f>
        <v>判定外</v>
      </c>
      <c r="AD148" s="110"/>
      <c r="AE148" s="153"/>
    </row>
    <row r="149" spans="2:31" ht="14.25" thickBot="1">
      <c r="B149" s="150"/>
      <c r="C149" s="74" t="s">
        <v>393</v>
      </c>
      <c r="D149" s="113">
        <f ca="1">ROUND(D147/D148,3)</f>
        <v>0.33300000000000002</v>
      </c>
      <c r="E149" s="113">
        <f ca="1">ROUND(E147/E148,3)</f>
        <v>1</v>
      </c>
      <c r="F149" s="113">
        <f ca="1">ROUND(F147/F148,3)</f>
        <v>0.625</v>
      </c>
      <c r="G149" s="113">
        <f ca="1">ROUND(G147/G148,3)</f>
        <v>1</v>
      </c>
      <c r="H149" s="113">
        <f ca="1">ROUND(H147/H148,3)</f>
        <v>1</v>
      </c>
      <c r="I149" s="114">
        <f ca="1">AVERAGE(D149:H149)</f>
        <v>0.79160000000000008</v>
      </c>
      <c r="J149" s="115">
        <f ca="1">I149-0.03</f>
        <v>0.76160000000000005</v>
      </c>
      <c r="K149" s="115">
        <f ca="1">I149+0.03</f>
        <v>0.82160000000000011</v>
      </c>
      <c r="L149" s="81" t="str">
        <f ca="1">IF(AND(D149&gt;I149-0.03,D149&lt;I149+0.03),"○","×")</f>
        <v>×</v>
      </c>
      <c r="M149" s="81" t="str">
        <f ca="1">IF(AND(E149&gt;I149-0.03,E149&lt;I149+0.03),"○","×")</f>
        <v>×</v>
      </c>
      <c r="N149" s="81" t="str">
        <f ca="1">IF(AND(F149&gt;I149-0.03,F149&lt;I149+0.03),"○","×")</f>
        <v>×</v>
      </c>
      <c r="O149" s="81" t="str">
        <f ca="1">IF(AND(G149&gt;I149-0.03,G149&lt;I149+0.03),"○","×")</f>
        <v>×</v>
      </c>
      <c r="P149" s="81" t="str">
        <f ca="1">IF(AND(H149&gt;I149-0.03,H149&lt;I149+0.03),"○","×")</f>
        <v>×</v>
      </c>
      <c r="Q149" s="116" t="str">
        <f ca="1">IF(COUNTIF(L149:P149,"○")=5,"同程度","―")</f>
        <v>―</v>
      </c>
      <c r="R149" s="117" t="str">
        <f t="shared" ca="1" si="19"/>
        <v>↑</v>
      </c>
      <c r="S149" s="81" t="str">
        <f t="shared" ca="1" si="19"/>
        <v>↓</v>
      </c>
      <c r="T149" s="81" t="str">
        <f t="shared" ca="1" si="19"/>
        <v>↑</v>
      </c>
      <c r="U149" s="81" t="str">
        <f t="shared" ca="1" si="19"/>
        <v>－</v>
      </c>
      <c r="V149" s="81" t="str">
        <f ca="1">R149&amp;S149&amp;T149&amp;U149</f>
        <v>↑↓↑－</v>
      </c>
      <c r="W149" s="118" t="str" cm="1">
        <f t="array" aca="1" ref="W149" ca="1">INDEX($AL$2:$AL$82,MATCH(V149,$AK$2:$AK$82,0),0)</f>
        <v>年度により増減</v>
      </c>
      <c r="X149" s="119" t="str">
        <f ca="1">IF(F149-D149&gt;0,"↑",IF(F149-D149&lt;0,"↓","－"))</f>
        <v>↑</v>
      </c>
      <c r="Y149" s="120" t="str">
        <f ca="1">IF(V149="↓↑↓↓",IF(X149="↓","減少傾向","×"),"判定外")</f>
        <v>判定外</v>
      </c>
      <c r="Z149" s="121" t="str">
        <f ca="1">IF(V149="↑↓↑↑",IF(X149="↑","増加傾向","×"),"判定外")</f>
        <v>判定外</v>
      </c>
      <c r="AA149" s="122" t="str">
        <f ca="1">IF(G149-E149&gt;0,"↑",IF(G149-E149&lt;0,"↓","－"))</f>
        <v>－</v>
      </c>
      <c r="AB149" s="120" t="str">
        <f ca="1">IF(V149="↓↓↑↓",IF(AA149="↓","減少傾向","×"),"判定外")</f>
        <v>判定外</v>
      </c>
      <c r="AC149" s="121" t="str">
        <f ca="1">IF(V149="↑↑↓↑",IF(AA149="↑","増加傾向","×"),"判定外")</f>
        <v>判定外</v>
      </c>
      <c r="AD149" s="123" t="s">
        <v>295</v>
      </c>
      <c r="AE149" s="153"/>
    </row>
    <row r="150" spans="2:31" ht="14.25" thickBot="1">
      <c r="B150" s="150"/>
      <c r="C150" s="151"/>
      <c r="D150" s="152"/>
      <c r="E150" s="152"/>
      <c r="F150" s="152"/>
      <c r="G150" s="152"/>
      <c r="H150" s="152"/>
      <c r="I150" s="151"/>
      <c r="J150" s="151"/>
      <c r="K150" s="151"/>
      <c r="L150" s="151"/>
      <c r="M150" s="151"/>
      <c r="N150" s="151"/>
      <c r="O150" s="151"/>
      <c r="P150" s="151"/>
      <c r="Q150" s="151"/>
      <c r="R150" s="151"/>
      <c r="S150" s="151"/>
      <c r="T150" s="151"/>
      <c r="U150" s="151"/>
      <c r="V150" s="151"/>
      <c r="W150" s="151"/>
      <c r="X150" s="151"/>
      <c r="Y150" s="151"/>
      <c r="Z150" s="151"/>
      <c r="AA150" s="151"/>
      <c r="AB150" s="151"/>
      <c r="AC150" s="151"/>
      <c r="AD150" s="151"/>
      <c r="AE150" s="153"/>
    </row>
    <row r="151" spans="2:31">
      <c r="B151" s="150"/>
      <c r="C151" s="151"/>
      <c r="D151" s="152"/>
      <c r="E151" s="152"/>
      <c r="F151" s="152"/>
      <c r="G151" s="152"/>
      <c r="H151" s="152"/>
      <c r="I151" s="237" t="s">
        <v>285</v>
      </c>
      <c r="J151" s="238"/>
      <c r="K151" s="238"/>
      <c r="L151" s="239"/>
      <c r="M151" s="239"/>
      <c r="N151" s="239"/>
      <c r="O151" s="239"/>
      <c r="P151" s="239"/>
      <c r="Q151" s="240" t="s">
        <v>286</v>
      </c>
      <c r="R151" s="237" t="s">
        <v>287</v>
      </c>
      <c r="S151" s="239"/>
      <c r="T151" s="239"/>
      <c r="U151" s="239"/>
      <c r="V151" s="242" t="s">
        <v>288</v>
      </c>
      <c r="W151" s="243"/>
      <c r="X151" s="246" t="s">
        <v>289</v>
      </c>
      <c r="Y151" s="231" t="s">
        <v>290</v>
      </c>
      <c r="Z151" s="232"/>
      <c r="AA151" s="235" t="s">
        <v>291</v>
      </c>
      <c r="AB151" s="231" t="s">
        <v>292</v>
      </c>
      <c r="AC151" s="232"/>
      <c r="AD151" s="233" t="s">
        <v>293</v>
      </c>
      <c r="AE151" s="153"/>
    </row>
    <row r="152" spans="2:31">
      <c r="B152" s="150"/>
      <c r="C152" s="142" t="s">
        <v>229</v>
      </c>
      <c r="D152" s="174" t="str">
        <f ca="1">Q1</f>
        <v>R2</v>
      </c>
      <c r="E152" s="174" t="str">
        <f ca="1">R1</f>
        <v>R3</v>
      </c>
      <c r="F152" s="174" t="str">
        <f ca="1">S1</f>
        <v>R4</v>
      </c>
      <c r="G152" s="174" t="str">
        <f ca="1">T1</f>
        <v>R5</v>
      </c>
      <c r="H152" s="174" t="str">
        <f ca="1">U1</f>
        <v>R6</v>
      </c>
      <c r="I152" s="93" t="s">
        <v>296</v>
      </c>
      <c r="J152" s="94">
        <v>-0.03</v>
      </c>
      <c r="K152" s="94">
        <v>0.03</v>
      </c>
      <c r="L152" s="175" t="str">
        <f ca="1">Q1</f>
        <v>R2</v>
      </c>
      <c r="M152" s="175" t="str">
        <f ca="1">R1</f>
        <v>R3</v>
      </c>
      <c r="N152" s="175" t="str">
        <f ca="1">S1</f>
        <v>R4</v>
      </c>
      <c r="O152" s="175" t="str">
        <f ca="1">T1</f>
        <v>R5</v>
      </c>
      <c r="P152" s="175" t="str">
        <f ca="1">U1</f>
        <v>R6</v>
      </c>
      <c r="Q152" s="241"/>
      <c r="R152" s="96" t="s">
        <v>297</v>
      </c>
      <c r="S152" s="95" t="s">
        <v>298</v>
      </c>
      <c r="T152" s="95" t="s">
        <v>299</v>
      </c>
      <c r="U152" s="95" t="s">
        <v>300</v>
      </c>
      <c r="V152" s="244"/>
      <c r="W152" s="245"/>
      <c r="X152" s="247"/>
      <c r="Y152" s="97" t="s">
        <v>301</v>
      </c>
      <c r="Z152" s="98" t="s">
        <v>302</v>
      </c>
      <c r="AA152" s="236"/>
      <c r="AB152" s="99" t="s">
        <v>303</v>
      </c>
      <c r="AC152" s="100" t="s">
        <v>304</v>
      </c>
      <c r="AD152" s="234"/>
      <c r="AE152" s="153"/>
    </row>
    <row r="153" spans="2:31" ht="27">
      <c r="B153" s="150"/>
      <c r="C153" s="141" t="s">
        <v>396</v>
      </c>
      <c r="D153" s="46">
        <f ca="1">SUMIF('10.経年データ（専攻単位）'!A:A,'10.グラフデータ'!D42,'10.経年データ（専攻単位）'!AX:AX)</f>
        <v>10</v>
      </c>
      <c r="E153" s="46">
        <f ca="1">SUMIF('10.経年データ（専攻単位）'!A:A,'10.グラフデータ'!E42,'10.経年データ（専攻単位）'!AX:AX)</f>
        <v>9</v>
      </c>
      <c r="F153" s="46">
        <f ca="1">SUMIF('10.経年データ（専攻単位）'!A:A,'10.グラフデータ'!F42,'10.経年データ（専攻単位）'!AX:AX)</f>
        <v>11</v>
      </c>
      <c r="G153" s="46">
        <f ca="1">SUMIF('10.経年データ（専攻単位）'!A:A,'10.グラフデータ'!G42,'10.経年データ（専攻単位）'!AX:AX)</f>
        <v>9</v>
      </c>
      <c r="H153" s="46">
        <f ca="1">SUMIF('10.経年データ（専攻単位）'!A:A,'10.グラフデータ'!H42,'10.経年データ（専攻単位）'!AX:AX)</f>
        <v>10</v>
      </c>
      <c r="I153" s="102">
        <f ca="1">AVERAGE(D153:H153)</f>
        <v>9.8000000000000007</v>
      </c>
      <c r="J153" s="103">
        <f ca="1">I153*0.97</f>
        <v>9.5060000000000002</v>
      </c>
      <c r="K153" s="103">
        <f ca="1">I153*1.03</f>
        <v>10.094000000000001</v>
      </c>
      <c r="L153" s="95" t="str">
        <f ca="1">IF(AND(D153&gt;I153*0.97,D153&lt;I153*1.03),"○","×")</f>
        <v>○</v>
      </c>
      <c r="M153" s="95" t="str">
        <f ca="1">IF(AND(E153&gt;I153*0.97,E153&lt;I153*1.03),"○","×")</f>
        <v>×</v>
      </c>
      <c r="N153" s="95" t="str">
        <f ca="1">IF(AND(F153&gt;I153*0.97,F153&lt;I153*1.03),"○","×")</f>
        <v>×</v>
      </c>
      <c r="O153" s="95" t="str">
        <f ca="1">IF(AND(G153&gt;I153*0.97,G153&lt;I153*1.03),"○","×")</f>
        <v>×</v>
      </c>
      <c r="P153" s="95" t="str">
        <f ca="1">IF(AND(H153&gt;I153*0.97,H153&lt;I153*1.03),"○","×")</f>
        <v>○</v>
      </c>
      <c r="Q153" s="104" t="str">
        <f ca="1">IF(COUNTIF(L153:P153,"○")=5,"同程度","―")</f>
        <v>―</v>
      </c>
      <c r="R153" s="96" t="str">
        <f t="shared" ref="R153:U157" ca="1" si="20">IF(E153-D153&gt;0,"↑",IF(E153-D153&lt;0,"↓","－"))</f>
        <v>↓</v>
      </c>
      <c r="S153" s="95" t="str">
        <f t="shared" ca="1" si="20"/>
        <v>↑</v>
      </c>
      <c r="T153" s="95" t="str">
        <f t="shared" ca="1" si="20"/>
        <v>↓</v>
      </c>
      <c r="U153" s="95" t="str">
        <f t="shared" ca="1" si="20"/>
        <v>↑</v>
      </c>
      <c r="V153" s="95" t="str">
        <f ca="1">R153&amp;S153&amp;T153&amp;U153</f>
        <v>↓↑↓↑</v>
      </c>
      <c r="W153" s="105" t="str" cm="1">
        <f t="array" aca="1" ref="W153" ca="1">INDEX($AL$2:$AL$82,MATCH(V153,$AK$2:$AK$82,0),0)</f>
        <v>隔年で増減</v>
      </c>
      <c r="X153" s="106" t="str">
        <f ca="1">IF(F153-D153&gt;0,"↑",IF(F153-D153&lt;0,"↓","－"))</f>
        <v>↑</v>
      </c>
      <c r="Y153" s="107" t="str">
        <f ca="1">IF(V153="↓↑↓↓",IF(X153="↓","減少傾向","×"),"判定外")</f>
        <v>判定外</v>
      </c>
      <c r="Z153" s="108" t="str">
        <f ca="1">IF(V153="↑↓↑↑",IF(X153="↑","増加傾向","×"),"判定外")</f>
        <v>判定外</v>
      </c>
      <c r="AA153" s="109" t="str">
        <f ca="1">IF(G153-E153&gt;0,"↑",IF(G153-E153&lt;0,"↓","－"))</f>
        <v>－</v>
      </c>
      <c r="AB153" s="107" t="str">
        <f ca="1">IF(V153="↓↓↑↓",IF(AA153="↓","減少傾向","×"),"判定外")</f>
        <v>判定外</v>
      </c>
      <c r="AC153" s="108" t="str">
        <f ca="1">IF(V153="↑↑↓↑",IF(AA153="↑","増加傾向","×"),"判定外")</f>
        <v>判定外</v>
      </c>
      <c r="AD153" s="110"/>
      <c r="AE153" s="153"/>
    </row>
    <row r="154" spans="2:31" ht="27">
      <c r="B154" s="150"/>
      <c r="C154" s="141" t="s">
        <v>397</v>
      </c>
      <c r="D154" s="111">
        <f ca="1">SUMIF('10.経年データ（専攻単位）'!A:A,'10.グラフデータ'!D42,'10.経年データ（専攻単位）'!AY:AY)</f>
        <v>3</v>
      </c>
      <c r="E154" s="111">
        <f ca="1">SUMIF('10.経年データ（専攻単位）'!A:A,'10.グラフデータ'!E42,'10.経年データ（専攻単位）'!AY:AY)</f>
        <v>2</v>
      </c>
      <c r="F154" s="111">
        <f ca="1">SUMIF('10.経年データ（専攻単位）'!A:A,'10.グラフデータ'!F42,'10.経年データ（専攻単位）'!AY:AY)</f>
        <v>3</v>
      </c>
      <c r="G154" s="111">
        <f ca="1">SUMIF('10.経年データ（専攻単位）'!A:A,'10.グラフデータ'!G42,'10.経年データ（専攻単位）'!AY:AY)</f>
        <v>5</v>
      </c>
      <c r="H154" s="111">
        <f ca="1">SUMIF('10.経年データ（専攻単位）'!A:A,'10.グラフデータ'!H42,'10.経年データ（専攻単位）'!AY:AY)</f>
        <v>4</v>
      </c>
      <c r="I154" s="102">
        <f ca="1">AVERAGE(D154:H154)</f>
        <v>3.4</v>
      </c>
      <c r="J154" s="103">
        <f ca="1">I154*0.97</f>
        <v>3.298</v>
      </c>
      <c r="K154" s="103">
        <f ca="1">I154*1.03</f>
        <v>3.5019999999999998</v>
      </c>
      <c r="L154" s="95" t="str">
        <f ca="1">IF(AND(D154&gt;I154*0.97,D154&lt;I154*1.03),"○","×")</f>
        <v>×</v>
      </c>
      <c r="M154" s="95" t="str">
        <f ca="1">IF(AND(E154&gt;I154*0.97,E154&lt;I154*1.03),"○","×")</f>
        <v>×</v>
      </c>
      <c r="N154" s="95" t="str">
        <f ca="1">IF(AND(F154&gt;I154*0.97,F154&lt;I154*1.03),"○","×")</f>
        <v>×</v>
      </c>
      <c r="O154" s="95" t="str">
        <f ca="1">IF(AND(G154&gt;I154*0.97,G154&lt;I154*1.03),"○","×")</f>
        <v>×</v>
      </c>
      <c r="P154" s="95" t="str">
        <f ca="1">IF(AND(H154&gt;I154*0.97,H154&lt;I154*1.03),"○","×")</f>
        <v>×</v>
      </c>
      <c r="Q154" s="104" t="str">
        <f ca="1">IF(COUNTIF(L154:P154,"○")=5,"同程度","―")</f>
        <v>―</v>
      </c>
      <c r="R154" s="96" t="str">
        <f t="shared" ca="1" si="20"/>
        <v>↓</v>
      </c>
      <c r="S154" s="95" t="str">
        <f t="shared" ca="1" si="20"/>
        <v>↑</v>
      </c>
      <c r="T154" s="95" t="str">
        <f t="shared" ca="1" si="20"/>
        <v>↑</v>
      </c>
      <c r="U154" s="95" t="str">
        <f t="shared" ca="1" si="20"/>
        <v>↓</v>
      </c>
      <c r="V154" s="95" t="str">
        <f ca="1">R154&amp;S154&amp;T154&amp;U154</f>
        <v>↓↑↑↓</v>
      </c>
      <c r="W154" s="105" t="str" cm="1">
        <f t="array" aca="1" ref="W154" ca="1">INDEX($AL$2:$AL$82,MATCH(V154,$AK$2:$AK$82,0),0)</f>
        <v>年度により増減</v>
      </c>
      <c r="X154" s="106" t="str">
        <f ca="1">IF(F154-D154&gt;0,"↑",IF(F154-D154&lt;0,"↓","－"))</f>
        <v>－</v>
      </c>
      <c r="Y154" s="107" t="str">
        <f ca="1">IF(V154="↓↑↓↓",IF(X154="↓","減少傾向","×"),"判定外")</f>
        <v>判定外</v>
      </c>
      <c r="Z154" s="108" t="str">
        <f ca="1">IF(V154="↑↓↑↑",IF(X154="↑","増加傾向","×"),"判定外")</f>
        <v>判定外</v>
      </c>
      <c r="AA154" s="109" t="str">
        <f ca="1">IF(G154-E154&gt;0,"↑",IF(G154-E154&lt;0,"↓","－"))</f>
        <v>↑</v>
      </c>
      <c r="AB154" s="107" t="str">
        <f ca="1">IF(V154="↓↓↑↓",IF(AA154="↓","減少傾向","×"),"判定外")</f>
        <v>判定外</v>
      </c>
      <c r="AC154" s="108" t="str">
        <f ca="1">IF(V154="↑↑↓↑",IF(AA154="↑","増加傾向","×"),"判定外")</f>
        <v>判定外</v>
      </c>
      <c r="AD154" s="110"/>
      <c r="AE154" s="153"/>
    </row>
    <row r="155" spans="2:31" ht="27">
      <c r="B155" s="150"/>
      <c r="C155" s="141" t="s">
        <v>405</v>
      </c>
      <c r="D155" s="111">
        <f ca="1">SUM(D153:D154)</f>
        <v>13</v>
      </c>
      <c r="E155" s="111">
        <f ca="1">SUM(E153:E154)</f>
        <v>11</v>
      </c>
      <c r="F155" s="111">
        <f ca="1">SUM(F153:F154)</f>
        <v>14</v>
      </c>
      <c r="G155" s="111">
        <f ca="1">SUM(G153:G154)</f>
        <v>14</v>
      </c>
      <c r="H155" s="111">
        <f ca="1">SUM(H153:H154)</f>
        <v>14</v>
      </c>
      <c r="I155" s="102">
        <f ca="1">AVERAGE(D155:H155)</f>
        <v>13.2</v>
      </c>
      <c r="J155" s="103">
        <f ca="1">I155*0.97</f>
        <v>12.803999999999998</v>
      </c>
      <c r="K155" s="103">
        <f ca="1">I155*1.03</f>
        <v>13.596</v>
      </c>
      <c r="L155" s="95" t="str">
        <f ca="1">IF(AND(D155&gt;I155*0.97,D155&lt;I155*1.03),"○","×")</f>
        <v>○</v>
      </c>
      <c r="M155" s="95" t="str">
        <f ca="1">IF(AND(E155&gt;I155*0.97,E155&lt;I155*1.03),"○","×")</f>
        <v>×</v>
      </c>
      <c r="N155" s="95" t="str">
        <f ca="1">IF(AND(F155&gt;I155*0.97,F155&lt;I155*1.03),"○","×")</f>
        <v>×</v>
      </c>
      <c r="O155" s="95" t="str">
        <f ca="1">IF(AND(G155&gt;I155*0.97,G155&lt;I155*1.03),"○","×")</f>
        <v>×</v>
      </c>
      <c r="P155" s="95" t="str">
        <f ca="1">IF(AND(H155&gt;I155*0.97,H155&lt;I155*1.03),"○","×")</f>
        <v>×</v>
      </c>
      <c r="Q155" s="104" t="str">
        <f ca="1">IF(COUNTIF(L155:P155,"○")=5,"同程度","―")</f>
        <v>―</v>
      </c>
      <c r="R155" s="96" t="str">
        <f t="shared" ca="1" si="20"/>
        <v>↓</v>
      </c>
      <c r="S155" s="95" t="str">
        <f t="shared" ca="1" si="20"/>
        <v>↑</v>
      </c>
      <c r="T155" s="95" t="str">
        <f t="shared" ca="1" si="20"/>
        <v>－</v>
      </c>
      <c r="U155" s="95" t="str">
        <f t="shared" ca="1" si="20"/>
        <v>－</v>
      </c>
      <c r="V155" s="95" t="str">
        <f ca="1">R155&amp;S155&amp;T155&amp;U155</f>
        <v>↓↑－－</v>
      </c>
      <c r="W155" s="105" t="str" cm="1">
        <f t="array" aca="1" ref="W155" ca="1">INDEX($AL$2:$AL$82,MATCH(V155,$AK$2:$AK$82,0),0)</f>
        <v>年度により増減</v>
      </c>
      <c r="X155" s="106" t="str">
        <f ca="1">IF(F155-D155&gt;0,"↑",IF(F155-D155&lt;0,"↓","－"))</f>
        <v>↑</v>
      </c>
      <c r="Y155" s="107" t="str">
        <f ca="1">IF(V155="↓↑↓↓",IF(X155="↓","減少傾向","×"),"判定外")</f>
        <v>判定外</v>
      </c>
      <c r="Z155" s="108" t="str">
        <f ca="1">IF(V155="↑↓↑↑",IF(X155="↑","増加傾向","×"),"判定外")</f>
        <v>判定外</v>
      </c>
      <c r="AA155" s="109" t="str">
        <f ca="1">IF(G155-E155&gt;0,"↑",IF(G155-E155&lt;0,"↓","－"))</f>
        <v>↑</v>
      </c>
      <c r="AB155" s="107" t="str">
        <f ca="1">IF(V155="↓↓↑↓",IF(AA155="↓","減少傾向","×"),"判定外")</f>
        <v>判定外</v>
      </c>
      <c r="AC155" s="108" t="str">
        <f ca="1">IF(V155="↑↑↓↑",IF(AA155="↑","増加傾向","×"),"判定外")</f>
        <v>判定外</v>
      </c>
      <c r="AD155" s="112" t="s">
        <v>295</v>
      </c>
      <c r="AE155" s="153"/>
    </row>
    <row r="156" spans="2:31" ht="27">
      <c r="B156" s="150"/>
      <c r="C156" s="141" t="s">
        <v>406</v>
      </c>
      <c r="D156" s="111">
        <f ca="1">SUMIF('10.経年データ（専攻単位）'!A:A,'10.グラフデータ'!D42,'10.経年データ（専攻単位）'!AW:AW)</f>
        <v>20</v>
      </c>
      <c r="E156" s="111">
        <f ca="1">SUMIF('10.経年データ（専攻単位）'!A:A,'10.グラフデータ'!E42,'10.経年データ（専攻単位）'!AW:AW)</f>
        <v>20</v>
      </c>
      <c r="F156" s="111">
        <f ca="1">SUMIF('10.経年データ（専攻単位）'!A:A,'10.グラフデータ'!F42,'10.経年データ（専攻単位）'!AW:AW)</f>
        <v>24</v>
      </c>
      <c r="G156" s="111">
        <f ca="1">SUMIF('10.経年データ（専攻単位）'!A:A,'10.グラフデータ'!G42,'10.経年データ（専攻単位）'!AW:AW)</f>
        <v>16</v>
      </c>
      <c r="H156" s="111">
        <f ca="1">SUMIF('10.経年データ（専攻単位）'!A:A,'10.グラフデータ'!H42,'10.経年データ（専攻単位）'!AW:AW)</f>
        <v>22</v>
      </c>
      <c r="I156" s="102">
        <f ca="1">AVERAGE(D156:H156)</f>
        <v>20.399999999999999</v>
      </c>
      <c r="J156" s="103">
        <f ca="1">I156*0.97</f>
        <v>19.787999999999997</v>
      </c>
      <c r="K156" s="103">
        <f ca="1">I156*1.03</f>
        <v>21.012</v>
      </c>
      <c r="L156" s="95" t="str">
        <f ca="1">IF(AND(D156&gt;I156*0.97,D156&lt;I156*1.03),"○","×")</f>
        <v>○</v>
      </c>
      <c r="M156" s="95" t="str">
        <f ca="1">IF(AND(E156&gt;I156*0.97,E156&lt;I156*1.03),"○","×")</f>
        <v>○</v>
      </c>
      <c r="N156" s="95" t="str">
        <f ca="1">IF(AND(F156&gt;I156*0.97,F156&lt;I156*1.03),"○","×")</f>
        <v>×</v>
      </c>
      <c r="O156" s="95" t="str">
        <f ca="1">IF(AND(G156&gt;I156*0.97,G156&lt;I156*1.03),"○","×")</f>
        <v>×</v>
      </c>
      <c r="P156" s="95" t="str">
        <f ca="1">IF(AND(H156&gt;I156*0.97,H156&lt;I156*1.03),"○","×")</f>
        <v>×</v>
      </c>
      <c r="Q156" s="104" t="str">
        <f ca="1">IF(COUNTIF(L156:P156,"○")=5,"同程度","―")</f>
        <v>―</v>
      </c>
      <c r="R156" s="96" t="str">
        <f t="shared" ca="1" si="20"/>
        <v>－</v>
      </c>
      <c r="S156" s="95" t="str">
        <f t="shared" ca="1" si="20"/>
        <v>↑</v>
      </c>
      <c r="T156" s="95" t="str">
        <f t="shared" ca="1" si="20"/>
        <v>↓</v>
      </c>
      <c r="U156" s="95" t="str">
        <f t="shared" ca="1" si="20"/>
        <v>↑</v>
      </c>
      <c r="V156" s="95" t="str">
        <f ca="1">R156&amp;S156&amp;T156&amp;U156</f>
        <v>－↑↓↑</v>
      </c>
      <c r="W156" s="105" t="str" cm="1">
        <f t="array" aca="1" ref="W156" ca="1">INDEX($AL$2:$AL$82,MATCH(V156,$AK$2:$AK$82,0),0)</f>
        <v>年度により増減</v>
      </c>
      <c r="X156" s="106" t="str">
        <f ca="1">IF(F156-D156&gt;0,"↑",IF(F156-D156&lt;0,"↓","－"))</f>
        <v>↑</v>
      </c>
      <c r="Y156" s="107" t="str">
        <f ca="1">IF(V156="↓↑↓↓",IF(X156="↓","減少傾向","×"),"判定外")</f>
        <v>判定外</v>
      </c>
      <c r="Z156" s="108" t="str">
        <f ca="1">IF(V156="↑↓↑↑",IF(X156="↑","増加傾向","×"),"判定外")</f>
        <v>判定外</v>
      </c>
      <c r="AA156" s="109" t="str">
        <f ca="1">IF(G156-E156&gt;0,"↑",IF(G156-E156&lt;0,"↓","－"))</f>
        <v>↓</v>
      </c>
      <c r="AB156" s="107" t="str">
        <f ca="1">IF(V156="↓↓↑↓",IF(AA156="↓","減少傾向","×"),"判定外")</f>
        <v>判定外</v>
      </c>
      <c r="AC156" s="108" t="str">
        <f ca="1">IF(V156="↑↑↓↑",IF(AA156="↑","増加傾向","×"),"判定外")</f>
        <v>判定外</v>
      </c>
      <c r="AD156" s="110"/>
      <c r="AE156" s="153"/>
    </row>
    <row r="157" spans="2:31" ht="14.25" thickBot="1">
      <c r="B157" s="150"/>
      <c r="C157" s="74" t="s">
        <v>393</v>
      </c>
      <c r="D157" s="113">
        <f ca="1">ROUND(D155/D156,3)</f>
        <v>0.65</v>
      </c>
      <c r="E157" s="113">
        <f ca="1">ROUND(E155/E156,3)</f>
        <v>0.55000000000000004</v>
      </c>
      <c r="F157" s="113">
        <f ca="1">ROUND(F155/F156,3)</f>
        <v>0.58299999999999996</v>
      </c>
      <c r="G157" s="113">
        <f ca="1">ROUND(G155/G156,3)</f>
        <v>0.875</v>
      </c>
      <c r="H157" s="113">
        <f ca="1">ROUND(H155/H156,3)</f>
        <v>0.63600000000000001</v>
      </c>
      <c r="I157" s="114">
        <f ca="1">AVERAGE(D157:H157)</f>
        <v>0.65880000000000005</v>
      </c>
      <c r="J157" s="115">
        <f ca="1">I157-0.03</f>
        <v>0.62880000000000003</v>
      </c>
      <c r="K157" s="115">
        <f ca="1">I157+0.03</f>
        <v>0.68880000000000008</v>
      </c>
      <c r="L157" s="81" t="str">
        <f ca="1">IF(AND(D157&gt;I157-0.03,D157&lt;I157+0.03),"○","×")</f>
        <v>○</v>
      </c>
      <c r="M157" s="81" t="str">
        <f ca="1">IF(AND(E157&gt;I157-0.03,E157&lt;I157+0.03),"○","×")</f>
        <v>×</v>
      </c>
      <c r="N157" s="81" t="str">
        <f ca="1">IF(AND(F157&gt;I157-0.03,F157&lt;I157+0.03),"○","×")</f>
        <v>×</v>
      </c>
      <c r="O157" s="81" t="str">
        <f ca="1">IF(AND(G157&gt;I157-0.03,G157&lt;I157+0.03),"○","×")</f>
        <v>×</v>
      </c>
      <c r="P157" s="81" t="str">
        <f ca="1">IF(AND(H157&gt;I157-0.03,H157&lt;I157+0.03),"○","×")</f>
        <v>○</v>
      </c>
      <c r="Q157" s="116" t="str">
        <f ca="1">IF(COUNTIF(L157:P157,"○")=5,"同程度","―")</f>
        <v>―</v>
      </c>
      <c r="R157" s="117" t="str">
        <f t="shared" ca="1" si="20"/>
        <v>↓</v>
      </c>
      <c r="S157" s="81" t="str">
        <f t="shared" ca="1" si="20"/>
        <v>↑</v>
      </c>
      <c r="T157" s="81" t="str">
        <f t="shared" ca="1" si="20"/>
        <v>↑</v>
      </c>
      <c r="U157" s="81" t="str">
        <f t="shared" ca="1" si="20"/>
        <v>↓</v>
      </c>
      <c r="V157" s="81" t="str">
        <f ca="1">R157&amp;S157&amp;T157&amp;U157</f>
        <v>↓↑↑↓</v>
      </c>
      <c r="W157" s="118" t="str" cm="1">
        <f t="array" aca="1" ref="W157" ca="1">INDEX($AL$2:$AL$82,MATCH(V157,$AK$2:$AK$82,0),0)</f>
        <v>年度により増減</v>
      </c>
      <c r="X157" s="119" t="str">
        <f ca="1">IF(F157-D157&gt;0,"↑",IF(F157-D157&lt;0,"↓","－"))</f>
        <v>↓</v>
      </c>
      <c r="Y157" s="120" t="str">
        <f ca="1">IF(V157="↓↑↓↓",IF(X157="↓","減少傾向","×"),"判定外")</f>
        <v>判定外</v>
      </c>
      <c r="Z157" s="121" t="str">
        <f ca="1">IF(V157="↑↓↑↑",IF(X157="↑","増加傾向","×"),"判定外")</f>
        <v>判定外</v>
      </c>
      <c r="AA157" s="122" t="str">
        <f ca="1">IF(G157-E157&gt;0,"↑",IF(G157-E157&lt;0,"↓","－"))</f>
        <v>↑</v>
      </c>
      <c r="AB157" s="120" t="str">
        <f ca="1">IF(V157="↓↓↑↓",IF(AA157="↓","減少傾向","×"),"判定外")</f>
        <v>判定外</v>
      </c>
      <c r="AC157" s="121" t="str">
        <f ca="1">IF(V157="↑↑↓↑",IF(AA157="↑","増加傾向","×"),"判定外")</f>
        <v>判定外</v>
      </c>
      <c r="AD157" s="123" t="s">
        <v>295</v>
      </c>
      <c r="AE157" s="153"/>
    </row>
    <row r="158" spans="2:31" ht="14.25" thickBot="1">
      <c r="B158" s="150"/>
      <c r="C158" s="151"/>
      <c r="D158" s="152"/>
      <c r="E158" s="152"/>
      <c r="F158" s="152"/>
      <c r="G158" s="152"/>
      <c r="H158" s="152"/>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3"/>
    </row>
    <row r="159" spans="2:31">
      <c r="B159" s="150"/>
      <c r="C159" s="151"/>
      <c r="D159" s="152"/>
      <c r="E159" s="152"/>
      <c r="F159" s="152"/>
      <c r="G159" s="152"/>
      <c r="H159" s="152"/>
      <c r="I159" s="237" t="s">
        <v>285</v>
      </c>
      <c r="J159" s="238"/>
      <c r="K159" s="238"/>
      <c r="L159" s="239"/>
      <c r="M159" s="239"/>
      <c r="N159" s="239"/>
      <c r="O159" s="239"/>
      <c r="P159" s="239"/>
      <c r="Q159" s="240" t="s">
        <v>286</v>
      </c>
      <c r="R159" s="237" t="s">
        <v>287</v>
      </c>
      <c r="S159" s="239"/>
      <c r="T159" s="239"/>
      <c r="U159" s="239"/>
      <c r="V159" s="242" t="s">
        <v>288</v>
      </c>
      <c r="W159" s="243"/>
      <c r="X159" s="246" t="s">
        <v>289</v>
      </c>
      <c r="Y159" s="231" t="s">
        <v>290</v>
      </c>
      <c r="Z159" s="232"/>
      <c r="AA159" s="235" t="s">
        <v>291</v>
      </c>
      <c r="AB159" s="231" t="s">
        <v>292</v>
      </c>
      <c r="AC159" s="232"/>
      <c r="AD159" s="233" t="s">
        <v>293</v>
      </c>
      <c r="AE159" s="153"/>
    </row>
    <row r="160" spans="2:31">
      <c r="B160" s="150"/>
      <c r="C160" s="142" t="s">
        <v>230</v>
      </c>
      <c r="D160" s="174" t="str">
        <f ca="1">Q1</f>
        <v>R2</v>
      </c>
      <c r="E160" s="174" t="str">
        <f ca="1">R1</f>
        <v>R3</v>
      </c>
      <c r="F160" s="174" t="str">
        <f ca="1">S1</f>
        <v>R4</v>
      </c>
      <c r="G160" s="174" t="str">
        <f ca="1">T1</f>
        <v>R5</v>
      </c>
      <c r="H160" s="174" t="str">
        <f ca="1">U1</f>
        <v>R6</v>
      </c>
      <c r="I160" s="93" t="s">
        <v>296</v>
      </c>
      <c r="J160" s="94">
        <v>-0.03</v>
      </c>
      <c r="K160" s="94">
        <v>0.03</v>
      </c>
      <c r="L160" s="175" t="str">
        <f ca="1">Q1</f>
        <v>R2</v>
      </c>
      <c r="M160" s="175" t="str">
        <f ca="1">R1</f>
        <v>R3</v>
      </c>
      <c r="N160" s="175" t="str">
        <f ca="1">S1</f>
        <v>R4</v>
      </c>
      <c r="O160" s="175" t="str">
        <f ca="1">T1</f>
        <v>R5</v>
      </c>
      <c r="P160" s="175" t="str">
        <f ca="1">U1</f>
        <v>R6</v>
      </c>
      <c r="Q160" s="241"/>
      <c r="R160" s="96" t="s">
        <v>297</v>
      </c>
      <c r="S160" s="95" t="s">
        <v>298</v>
      </c>
      <c r="T160" s="95" t="s">
        <v>299</v>
      </c>
      <c r="U160" s="95" t="s">
        <v>300</v>
      </c>
      <c r="V160" s="244"/>
      <c r="W160" s="245"/>
      <c r="X160" s="247"/>
      <c r="Y160" s="97" t="s">
        <v>301</v>
      </c>
      <c r="Z160" s="98" t="s">
        <v>302</v>
      </c>
      <c r="AA160" s="236"/>
      <c r="AB160" s="99" t="s">
        <v>303</v>
      </c>
      <c r="AC160" s="100" t="s">
        <v>304</v>
      </c>
      <c r="AD160" s="234"/>
      <c r="AE160" s="153"/>
    </row>
    <row r="161" spans="2:31" ht="27">
      <c r="B161" s="150"/>
      <c r="C161" s="141" t="s">
        <v>396</v>
      </c>
      <c r="D161" s="46">
        <f ca="1">SUMIF('10.経年データ（専攻単位）'!A:A,'10.グラフデータ'!D42,'10.経年データ（専攻単位）'!BC:BC)</f>
        <v>0</v>
      </c>
      <c r="E161" s="46">
        <f ca="1">SUMIF('10.経年データ（専攻単位）'!A:A,'10.グラフデータ'!E42,'10.経年データ（専攻単位）'!BC:BC)</f>
        <v>0</v>
      </c>
      <c r="F161" s="46">
        <f ca="1">SUMIF('10.経年データ（専攻単位）'!A:A,'10.グラフデータ'!F42,'10.経年データ（専攻単位）'!BC:BC)</f>
        <v>0</v>
      </c>
      <c r="G161" s="46">
        <f ca="1">SUMIF('10.経年データ（専攻単位）'!A:A,'10.グラフデータ'!G42,'10.経年データ（専攻単位）'!BC:BC)</f>
        <v>1</v>
      </c>
      <c r="H161" s="46">
        <f ca="1">SUMIF('10.経年データ（専攻単位）'!A:A,'10.グラフデータ'!H42,'10.経年データ（専攻単位）'!BC:BC)</f>
        <v>4</v>
      </c>
      <c r="I161" s="102">
        <f ca="1">AVERAGE(D161:H161)</f>
        <v>1</v>
      </c>
      <c r="J161" s="103">
        <f ca="1">I161*0.97</f>
        <v>0.97</v>
      </c>
      <c r="K161" s="103">
        <f ca="1">I161*1.03</f>
        <v>1.03</v>
      </c>
      <c r="L161" s="95" t="str">
        <f ca="1">IF(AND(D161&gt;I161*0.97,D161&lt;I161*1.03),"○","×")</f>
        <v>×</v>
      </c>
      <c r="M161" s="95" t="str">
        <f ca="1">IF(AND(E161&gt;I161*0.97,E161&lt;I161*1.03),"○","×")</f>
        <v>×</v>
      </c>
      <c r="N161" s="95" t="str">
        <f ca="1">IF(AND(F161&gt;I161*0.97,F161&lt;I161*1.03),"○","×")</f>
        <v>×</v>
      </c>
      <c r="O161" s="95" t="str">
        <f ca="1">IF(AND(G161&gt;I161*0.97,G161&lt;I161*1.03),"○","×")</f>
        <v>○</v>
      </c>
      <c r="P161" s="95" t="str">
        <f ca="1">IF(AND(H161&gt;I161*0.97,H161&lt;I161*1.03),"○","×")</f>
        <v>×</v>
      </c>
      <c r="Q161" s="104" t="str">
        <f ca="1">IF(COUNTIF(L161:P161,"○")=5,"同程度","―")</f>
        <v>―</v>
      </c>
      <c r="R161" s="96" t="str">
        <f t="shared" ref="R161:U165" ca="1" si="21">IF(E161-D161&gt;0,"↑",IF(E161-D161&lt;0,"↓","－"))</f>
        <v>－</v>
      </c>
      <c r="S161" s="95" t="str">
        <f t="shared" ca="1" si="21"/>
        <v>－</v>
      </c>
      <c r="T161" s="95" t="str">
        <f t="shared" ca="1" si="21"/>
        <v>↑</v>
      </c>
      <c r="U161" s="95" t="str">
        <f t="shared" ca="1" si="21"/>
        <v>↑</v>
      </c>
      <c r="V161" s="95" t="str">
        <f ca="1">R161&amp;S161&amp;T161&amp;U161</f>
        <v>－－↑↑</v>
      </c>
      <c r="W161" s="105" t="str" cm="1">
        <f t="array" aca="1" ref="W161" ca="1">INDEX($AL$2:$AL$82,MATCH(V161,$AK$2:$AK$82,0),0)</f>
        <v>増加傾向⤴</v>
      </c>
      <c r="X161" s="106" t="str">
        <f ca="1">IF(F161-D161&gt;0,"↑",IF(F161-D161&lt;0,"↓","－"))</f>
        <v>－</v>
      </c>
      <c r="Y161" s="107" t="str">
        <f ca="1">IF(V161="↓↑↓↓",IF(X161="↓","減少傾向","×"),"判定外")</f>
        <v>判定外</v>
      </c>
      <c r="Z161" s="108" t="str">
        <f ca="1">IF(V161="↑↓↑↑",IF(X161="↑","増加傾向","×"),"判定外")</f>
        <v>判定外</v>
      </c>
      <c r="AA161" s="109" t="str">
        <f ca="1">IF(G161-E161&gt;0,"↑",IF(G161-E161&lt;0,"↓","－"))</f>
        <v>↑</v>
      </c>
      <c r="AB161" s="107" t="str">
        <f ca="1">IF(V161="↓↓↑↓",IF(AA161="↓","減少傾向","×"),"判定外")</f>
        <v>判定外</v>
      </c>
      <c r="AC161" s="108" t="str">
        <f ca="1">IF(V161="↑↑↓↑",IF(AA161="↑","増加傾向","×"),"判定外")</f>
        <v>判定外</v>
      </c>
      <c r="AD161" s="110"/>
      <c r="AE161" s="153"/>
    </row>
    <row r="162" spans="2:31" ht="27">
      <c r="B162" s="150"/>
      <c r="C162" s="141" t="s">
        <v>397</v>
      </c>
      <c r="D162" s="111">
        <f ca="1">SUMIF('10.経年データ（専攻単位）'!A:A,'10.グラフデータ'!D42,'10.経年データ（専攻単位）'!BD:BD)</f>
        <v>0</v>
      </c>
      <c r="E162" s="111">
        <f ca="1">SUMIF('10.経年データ（専攻単位）'!A:A,'10.グラフデータ'!E42,'10.経年データ（専攻単位）'!BD:BD)</f>
        <v>1</v>
      </c>
      <c r="F162" s="111">
        <f ca="1">SUMIF('10.経年データ（専攻単位）'!A:A,'10.グラフデータ'!F42,'10.経年データ（専攻単位）'!BD:BD)</f>
        <v>0</v>
      </c>
      <c r="G162" s="111">
        <f ca="1">SUMIF('10.経年データ（専攻単位）'!A:A,'10.グラフデータ'!G42,'10.経年データ（専攻単位）'!BD:BD)</f>
        <v>0</v>
      </c>
      <c r="H162" s="111">
        <f ca="1">SUMIF('10.経年データ（専攻単位）'!A:A,'10.グラフデータ'!H42,'10.経年データ（専攻単位）'!BD:BD)</f>
        <v>0</v>
      </c>
      <c r="I162" s="102">
        <f ca="1">AVERAGE(D162:H162)</f>
        <v>0.2</v>
      </c>
      <c r="J162" s="103">
        <f ca="1">I162*0.97</f>
        <v>0.19400000000000001</v>
      </c>
      <c r="K162" s="103">
        <f ca="1">I162*1.03</f>
        <v>0.20600000000000002</v>
      </c>
      <c r="L162" s="95" t="str">
        <f ca="1">IF(AND(D162&gt;I162*0.97,D162&lt;I162*1.03),"○","×")</f>
        <v>×</v>
      </c>
      <c r="M162" s="95" t="str">
        <f ca="1">IF(AND(E162&gt;I162*0.97,E162&lt;I162*1.03),"○","×")</f>
        <v>×</v>
      </c>
      <c r="N162" s="95" t="str">
        <f ca="1">IF(AND(F162&gt;I162*0.97,F162&lt;I162*1.03),"○","×")</f>
        <v>×</v>
      </c>
      <c r="O162" s="95" t="str">
        <f ca="1">IF(AND(G162&gt;I162*0.97,G162&lt;I162*1.03),"○","×")</f>
        <v>×</v>
      </c>
      <c r="P162" s="95" t="str">
        <f ca="1">IF(AND(H162&gt;I162*0.97,H162&lt;I162*1.03),"○","×")</f>
        <v>×</v>
      </c>
      <c r="Q162" s="104" t="str">
        <f ca="1">IF(COUNTIF(L162:P162,"○")=5,"同程度","―")</f>
        <v>―</v>
      </c>
      <c r="R162" s="96" t="str">
        <f t="shared" ca="1" si="21"/>
        <v>↑</v>
      </c>
      <c r="S162" s="95" t="str">
        <f t="shared" ca="1" si="21"/>
        <v>↓</v>
      </c>
      <c r="T162" s="95" t="str">
        <f t="shared" ca="1" si="21"/>
        <v>－</v>
      </c>
      <c r="U162" s="95" t="str">
        <f t="shared" ca="1" si="21"/>
        <v>－</v>
      </c>
      <c r="V162" s="95" t="str">
        <f ca="1">R162&amp;S162&amp;T162&amp;U162</f>
        <v>↑↓－－</v>
      </c>
      <c r="W162" s="105" t="str" cm="1">
        <f t="array" aca="1" ref="W162" ca="1">INDEX($AL$2:$AL$82,MATCH(V162,$AK$2:$AK$82,0),0)</f>
        <v>減少傾向⤵</v>
      </c>
      <c r="X162" s="106" t="str">
        <f ca="1">IF(F162-D162&gt;0,"↑",IF(F162-D162&lt;0,"↓","－"))</f>
        <v>－</v>
      </c>
      <c r="Y162" s="107" t="str">
        <f ca="1">IF(V162="↓↑↓↓",IF(X162="↓","減少傾向","×"),"判定外")</f>
        <v>判定外</v>
      </c>
      <c r="Z162" s="108" t="str">
        <f ca="1">IF(V162="↑↓↑↑",IF(X162="↑","増加傾向","×"),"判定外")</f>
        <v>判定外</v>
      </c>
      <c r="AA162" s="109" t="str">
        <f ca="1">IF(G162-E162&gt;0,"↑",IF(G162-E162&lt;0,"↓","－"))</f>
        <v>↓</v>
      </c>
      <c r="AB162" s="107" t="str">
        <f ca="1">IF(V162="↓↓↑↓",IF(AA162="↓","減少傾向","×"),"判定外")</f>
        <v>判定外</v>
      </c>
      <c r="AC162" s="108" t="str">
        <f ca="1">IF(V162="↑↑↓↑",IF(AA162="↑","増加傾向","×"),"判定外")</f>
        <v>判定外</v>
      </c>
      <c r="AD162" s="110"/>
      <c r="AE162" s="153"/>
    </row>
    <row r="163" spans="2:31" ht="27">
      <c r="B163" s="150"/>
      <c r="C163" s="141" t="s">
        <v>405</v>
      </c>
      <c r="D163" s="111">
        <f ca="1">SUM(D161:D162)</f>
        <v>0</v>
      </c>
      <c r="E163" s="111">
        <f ca="1">SUM(E161:E162)</f>
        <v>1</v>
      </c>
      <c r="F163" s="111">
        <f ca="1">SUM(F161:F162)</f>
        <v>0</v>
      </c>
      <c r="G163" s="111">
        <f ca="1">SUM(G161:G162)</f>
        <v>1</v>
      </c>
      <c r="H163" s="111">
        <f ca="1">SUM(H161:H162)</f>
        <v>4</v>
      </c>
      <c r="I163" s="102">
        <f ca="1">AVERAGE(D163:H163)</f>
        <v>1.2</v>
      </c>
      <c r="J163" s="103">
        <f ca="1">I163*0.97</f>
        <v>1.1639999999999999</v>
      </c>
      <c r="K163" s="103">
        <f ca="1">I163*1.03</f>
        <v>1.236</v>
      </c>
      <c r="L163" s="95" t="str">
        <f ca="1">IF(AND(D163&gt;I163*0.97,D163&lt;I163*1.03),"○","×")</f>
        <v>×</v>
      </c>
      <c r="M163" s="95" t="str">
        <f ca="1">IF(AND(E163&gt;I163*0.97,E163&lt;I163*1.03),"○","×")</f>
        <v>×</v>
      </c>
      <c r="N163" s="95" t="str">
        <f ca="1">IF(AND(F163&gt;I163*0.97,F163&lt;I163*1.03),"○","×")</f>
        <v>×</v>
      </c>
      <c r="O163" s="95" t="str">
        <f ca="1">IF(AND(G163&gt;I163*0.97,G163&lt;I163*1.03),"○","×")</f>
        <v>×</v>
      </c>
      <c r="P163" s="95" t="str">
        <f ca="1">IF(AND(H163&gt;I163*0.97,H163&lt;I163*1.03),"○","×")</f>
        <v>×</v>
      </c>
      <c r="Q163" s="104" t="str">
        <f ca="1">IF(COUNTIF(L163:P163,"○")=5,"同程度","―")</f>
        <v>―</v>
      </c>
      <c r="R163" s="96" t="str">
        <f t="shared" ca="1" si="21"/>
        <v>↑</v>
      </c>
      <c r="S163" s="95" t="str">
        <f t="shared" ca="1" si="21"/>
        <v>↓</v>
      </c>
      <c r="T163" s="95" t="str">
        <f t="shared" ca="1" si="21"/>
        <v>↑</v>
      </c>
      <c r="U163" s="95" t="str">
        <f t="shared" ca="1" si="21"/>
        <v>↑</v>
      </c>
      <c r="V163" s="95" t="str">
        <f ca="1">R163&amp;S163&amp;T163&amp;U163</f>
        <v>↑↓↑↑</v>
      </c>
      <c r="W163" s="105" t="str" cm="1">
        <f t="array" aca="1" ref="W163" ca="1">INDEX($AL$2:$AL$82,MATCH(V163,$AK$2:$AK$82,0),0)</f>
        <v>年度により増減</v>
      </c>
      <c r="X163" s="106" t="str">
        <f ca="1">IF(F163-D163&gt;0,"↑",IF(F163-D163&lt;0,"↓","－"))</f>
        <v>－</v>
      </c>
      <c r="Y163" s="107" t="str">
        <f ca="1">IF(V163="↓↑↓↓",IF(X163="↓","減少傾向","×"),"判定外")</f>
        <v>判定外</v>
      </c>
      <c r="Z163" s="108" t="str">
        <f ca="1">IF(V163="↑↓↑↑",IF(X163="↑","増加傾向","×"),"判定外")</f>
        <v>×</v>
      </c>
      <c r="AA163" s="109" t="str">
        <f ca="1">IF(G163-E163&gt;0,"↑",IF(G163-E163&lt;0,"↓","－"))</f>
        <v>－</v>
      </c>
      <c r="AB163" s="107" t="str">
        <f ca="1">IF(V163="↓↓↑↓",IF(AA163="↓","減少傾向","×"),"判定外")</f>
        <v>判定外</v>
      </c>
      <c r="AC163" s="108" t="str">
        <f ca="1">IF(V163="↑↑↓↑",IF(AA163="↑","増加傾向","×"),"判定外")</f>
        <v>判定外</v>
      </c>
      <c r="AD163" s="112" t="s">
        <v>295</v>
      </c>
      <c r="AE163" s="153"/>
    </row>
    <row r="164" spans="2:31" ht="27">
      <c r="B164" s="150"/>
      <c r="C164" s="141" t="s">
        <v>406</v>
      </c>
      <c r="D164" s="111">
        <f ca="1">SUMIF('10.経年データ（専攻単位）'!A:A,'10.グラフデータ'!D42,'10.経年データ（専攻単位）'!BB:BB)</f>
        <v>1</v>
      </c>
      <c r="E164" s="111">
        <f ca="1">SUMIF('10.経年データ（専攻単位）'!A:A,'10.グラフデータ'!E42,'10.経年データ（専攻単位）'!BB:BB)</f>
        <v>5</v>
      </c>
      <c r="F164" s="111">
        <f ca="1">SUMIF('10.経年データ（専攻単位）'!A:A,'10.グラフデータ'!F42,'10.経年データ（専攻単位）'!BB:BB)</f>
        <v>1</v>
      </c>
      <c r="G164" s="111">
        <f ca="1">SUMIF('10.経年データ（専攻単位）'!A:A,'10.グラフデータ'!G42,'10.経年データ（専攻単位）'!BB:BB)</f>
        <v>1</v>
      </c>
      <c r="H164" s="111">
        <f ca="1">SUMIF('10.経年データ（専攻単位）'!A:A,'10.グラフデータ'!H42,'10.経年データ（専攻単位）'!BB:BB)</f>
        <v>6</v>
      </c>
      <c r="I164" s="102">
        <f ca="1">AVERAGE(D164:H164)</f>
        <v>2.8</v>
      </c>
      <c r="J164" s="103">
        <f ca="1">I164*0.97</f>
        <v>2.7159999999999997</v>
      </c>
      <c r="K164" s="103">
        <f ca="1">I164*1.03</f>
        <v>2.8839999999999999</v>
      </c>
      <c r="L164" s="95" t="str">
        <f ca="1">IF(AND(D164&gt;I164*0.97,D164&lt;I164*1.03),"○","×")</f>
        <v>×</v>
      </c>
      <c r="M164" s="95" t="str">
        <f ca="1">IF(AND(E164&gt;I164*0.97,E164&lt;I164*1.03),"○","×")</f>
        <v>×</v>
      </c>
      <c r="N164" s="95" t="str">
        <f ca="1">IF(AND(F164&gt;I164*0.97,F164&lt;I164*1.03),"○","×")</f>
        <v>×</v>
      </c>
      <c r="O164" s="95" t="str">
        <f ca="1">IF(AND(G164&gt;I164*0.97,G164&lt;I164*1.03),"○","×")</f>
        <v>×</v>
      </c>
      <c r="P164" s="95" t="str">
        <f ca="1">IF(AND(H164&gt;I164*0.97,H164&lt;I164*1.03),"○","×")</f>
        <v>×</v>
      </c>
      <c r="Q164" s="104" t="str">
        <f ca="1">IF(COUNTIF(L164:P164,"○")=5,"同程度","―")</f>
        <v>―</v>
      </c>
      <c r="R164" s="96" t="str">
        <f t="shared" ca="1" si="21"/>
        <v>↑</v>
      </c>
      <c r="S164" s="95" t="str">
        <f t="shared" ca="1" si="21"/>
        <v>↓</v>
      </c>
      <c r="T164" s="95" t="str">
        <f t="shared" ca="1" si="21"/>
        <v>－</v>
      </c>
      <c r="U164" s="95" t="str">
        <f t="shared" ca="1" si="21"/>
        <v>↑</v>
      </c>
      <c r="V164" s="95" t="str">
        <f ca="1">R164&amp;S164&amp;T164&amp;U164</f>
        <v>↑↓－↑</v>
      </c>
      <c r="W164" s="105" t="str" cm="1">
        <f t="array" aca="1" ref="W164" ca="1">INDEX($AL$2:$AL$82,MATCH(V164,$AK$2:$AK$82,0),0)</f>
        <v>年度により増減</v>
      </c>
      <c r="X164" s="106" t="str">
        <f ca="1">IF(F164-D164&gt;0,"↑",IF(F164-D164&lt;0,"↓","－"))</f>
        <v>－</v>
      </c>
      <c r="Y164" s="107" t="str">
        <f ca="1">IF(V164="↓↑↓↓",IF(X164="↓","減少傾向","×"),"判定外")</f>
        <v>判定外</v>
      </c>
      <c r="Z164" s="108" t="str">
        <f ca="1">IF(V164="↑↓↑↑",IF(X164="↑","増加傾向","×"),"判定外")</f>
        <v>判定外</v>
      </c>
      <c r="AA164" s="109" t="str">
        <f ca="1">IF(G164-E164&gt;0,"↑",IF(G164-E164&lt;0,"↓","－"))</f>
        <v>↓</v>
      </c>
      <c r="AB164" s="107" t="str">
        <f ca="1">IF(V164="↓↓↑↓",IF(AA164="↓","減少傾向","×"),"判定外")</f>
        <v>判定外</v>
      </c>
      <c r="AC164" s="108" t="str">
        <f ca="1">IF(V164="↑↑↓↑",IF(AA164="↑","増加傾向","×"),"判定外")</f>
        <v>判定外</v>
      </c>
      <c r="AD164" s="110"/>
      <c r="AE164" s="153"/>
    </row>
    <row r="165" spans="2:31" ht="14.25" thickBot="1">
      <c r="B165" s="150"/>
      <c r="C165" s="74" t="s">
        <v>393</v>
      </c>
      <c r="D165" s="113">
        <f ca="1">ROUND(D163/D164,3)</f>
        <v>0</v>
      </c>
      <c r="E165" s="113">
        <f ca="1">ROUND(E163/E164,3)</f>
        <v>0.2</v>
      </c>
      <c r="F165" s="113">
        <f ca="1">ROUND(F163/F164,3)</f>
        <v>0</v>
      </c>
      <c r="G165" s="113">
        <f ca="1">ROUND(G163/G164,3)</f>
        <v>1</v>
      </c>
      <c r="H165" s="113">
        <f ca="1">ROUND(H163/H164,3)</f>
        <v>0.66700000000000004</v>
      </c>
      <c r="I165" s="114">
        <f ca="1">AVERAGE(D165:H165)</f>
        <v>0.37340000000000001</v>
      </c>
      <c r="J165" s="115">
        <f ca="1">I165-0.03</f>
        <v>0.34340000000000004</v>
      </c>
      <c r="K165" s="115">
        <f ca="1">I165+0.03</f>
        <v>0.40339999999999998</v>
      </c>
      <c r="L165" s="81" t="str">
        <f ca="1">IF(AND(D165&gt;I165-0.03,D165&lt;I165+0.03),"○","×")</f>
        <v>×</v>
      </c>
      <c r="M165" s="81" t="str">
        <f ca="1">IF(AND(E165&gt;I165-0.03,E165&lt;I165+0.03),"○","×")</f>
        <v>×</v>
      </c>
      <c r="N165" s="81" t="str">
        <f ca="1">IF(AND(F165&gt;I165-0.03,F165&lt;I165+0.03),"○","×")</f>
        <v>×</v>
      </c>
      <c r="O165" s="81" t="str">
        <f ca="1">IF(AND(G165&gt;I165-0.03,G165&lt;I165+0.03),"○","×")</f>
        <v>×</v>
      </c>
      <c r="P165" s="81" t="str">
        <f ca="1">IF(AND(H165&gt;I165-0.03,H165&lt;I165+0.03),"○","×")</f>
        <v>×</v>
      </c>
      <c r="Q165" s="116" t="str">
        <f ca="1">IF(COUNTIF(L165:P165,"○")=5,"同程度","―")</f>
        <v>―</v>
      </c>
      <c r="R165" s="117" t="str">
        <f t="shared" ca="1" si="21"/>
        <v>↑</v>
      </c>
      <c r="S165" s="81" t="str">
        <f t="shared" ca="1" si="21"/>
        <v>↓</v>
      </c>
      <c r="T165" s="81" t="str">
        <f t="shared" ca="1" si="21"/>
        <v>↑</v>
      </c>
      <c r="U165" s="81" t="str">
        <f t="shared" ca="1" si="21"/>
        <v>↓</v>
      </c>
      <c r="V165" s="81" t="str">
        <f ca="1">R165&amp;S165&amp;T165&amp;U165</f>
        <v>↑↓↑↓</v>
      </c>
      <c r="W165" s="118" t="str" cm="1">
        <f t="array" aca="1" ref="W165" ca="1">INDEX($AL$2:$AL$82,MATCH(V165,$AK$2:$AK$82,0),0)</f>
        <v>隔年で増減</v>
      </c>
      <c r="X165" s="119" t="str">
        <f ca="1">IF(F165-D165&gt;0,"↑",IF(F165-D165&lt;0,"↓","－"))</f>
        <v>－</v>
      </c>
      <c r="Y165" s="120" t="str">
        <f ca="1">IF(V165="↓↑↓↓",IF(X165="↓","減少傾向","×"),"判定外")</f>
        <v>判定外</v>
      </c>
      <c r="Z165" s="121" t="str">
        <f ca="1">IF(V165="↑↓↑↑",IF(X165="↑","増加傾向","×"),"判定外")</f>
        <v>判定外</v>
      </c>
      <c r="AA165" s="122" t="str">
        <f ca="1">IF(G165-E165&gt;0,"↑",IF(G165-E165&lt;0,"↓","－"))</f>
        <v>↑</v>
      </c>
      <c r="AB165" s="120" t="str">
        <f ca="1">IF(V165="↓↓↑↓",IF(AA165="↓","減少傾向","×"),"判定外")</f>
        <v>判定外</v>
      </c>
      <c r="AC165" s="121" t="str">
        <f ca="1">IF(V165="↑↑↓↑",IF(AA165="↑","増加傾向","×"),"判定外")</f>
        <v>判定外</v>
      </c>
      <c r="AD165" s="123" t="s">
        <v>221</v>
      </c>
      <c r="AE165" s="153"/>
    </row>
    <row r="166" spans="2:31" ht="14.25" thickBot="1">
      <c r="B166" s="154"/>
      <c r="C166" s="155"/>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7"/>
    </row>
    <row r="167" spans="2:31" ht="14.25" thickBot="1">
      <c r="C167" s="158"/>
      <c r="U167" s="144"/>
      <c r="V167" s="144"/>
      <c r="AE167" s="145"/>
    </row>
    <row r="168" spans="2:31" ht="14.25" thickBot="1">
      <c r="B168" s="159" t="s">
        <v>390</v>
      </c>
      <c r="C168" s="160"/>
      <c r="D168" s="161"/>
      <c r="E168" s="161"/>
      <c r="F168" s="161"/>
      <c r="G168" s="161"/>
      <c r="H168" s="161"/>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2"/>
    </row>
    <row r="169" spans="2:31">
      <c r="B169" s="163"/>
      <c r="C169" s="164"/>
      <c r="D169" s="165"/>
      <c r="E169" s="165"/>
      <c r="F169" s="165"/>
      <c r="G169" s="165"/>
      <c r="H169" s="165"/>
      <c r="I169" s="237" t="s">
        <v>285</v>
      </c>
      <c r="J169" s="238"/>
      <c r="K169" s="238"/>
      <c r="L169" s="239"/>
      <c r="M169" s="239"/>
      <c r="N169" s="239"/>
      <c r="O169" s="239"/>
      <c r="P169" s="239"/>
      <c r="Q169" s="240" t="s">
        <v>286</v>
      </c>
      <c r="R169" s="237" t="s">
        <v>287</v>
      </c>
      <c r="S169" s="239"/>
      <c r="T169" s="239"/>
      <c r="U169" s="239"/>
      <c r="V169" s="242" t="s">
        <v>288</v>
      </c>
      <c r="W169" s="243"/>
      <c r="X169" s="246" t="s">
        <v>289</v>
      </c>
      <c r="Y169" s="231" t="s">
        <v>290</v>
      </c>
      <c r="Z169" s="232"/>
      <c r="AA169" s="235" t="s">
        <v>291</v>
      </c>
      <c r="AB169" s="231" t="s">
        <v>292</v>
      </c>
      <c r="AC169" s="232"/>
      <c r="AD169" s="233" t="s">
        <v>293</v>
      </c>
      <c r="AE169" s="166"/>
    </row>
    <row r="170" spans="2:31">
      <c r="B170" s="163"/>
      <c r="C170" s="91" t="s">
        <v>2</v>
      </c>
      <c r="D170" s="174" t="str">
        <f ca="1">Q1</f>
        <v>R2</v>
      </c>
      <c r="E170" s="174" t="str">
        <f ca="1">R1</f>
        <v>R3</v>
      </c>
      <c r="F170" s="174" t="str">
        <f ca="1">S1</f>
        <v>R4</v>
      </c>
      <c r="G170" s="174" t="str">
        <f ca="1">T1</f>
        <v>R5</v>
      </c>
      <c r="H170" s="174" t="str">
        <f ca="1">U1</f>
        <v>R6</v>
      </c>
      <c r="I170" s="93" t="s">
        <v>296</v>
      </c>
      <c r="J170" s="94">
        <v>-0.03</v>
      </c>
      <c r="K170" s="94">
        <v>0.03</v>
      </c>
      <c r="L170" s="175" t="str">
        <f ca="1">Q1</f>
        <v>R2</v>
      </c>
      <c r="M170" s="175" t="str">
        <f ca="1">R1</f>
        <v>R3</v>
      </c>
      <c r="N170" s="175" t="str">
        <f ca="1">S1</f>
        <v>R4</v>
      </c>
      <c r="O170" s="175" t="str">
        <f ca="1">T1</f>
        <v>R5</v>
      </c>
      <c r="P170" s="175" t="str">
        <f ca="1">U1</f>
        <v>R6</v>
      </c>
      <c r="Q170" s="241"/>
      <c r="R170" s="96" t="s">
        <v>297</v>
      </c>
      <c r="S170" s="95" t="s">
        <v>298</v>
      </c>
      <c r="T170" s="95" t="s">
        <v>299</v>
      </c>
      <c r="U170" s="95" t="s">
        <v>300</v>
      </c>
      <c r="V170" s="244"/>
      <c r="W170" s="245"/>
      <c r="X170" s="247"/>
      <c r="Y170" s="97" t="s">
        <v>301</v>
      </c>
      <c r="Z170" s="98" t="s">
        <v>302</v>
      </c>
      <c r="AA170" s="236"/>
      <c r="AB170" s="99" t="s">
        <v>303</v>
      </c>
      <c r="AC170" s="100" t="s">
        <v>304</v>
      </c>
      <c r="AD170" s="234"/>
      <c r="AE170" s="166"/>
    </row>
    <row r="171" spans="2:31">
      <c r="B171" s="163"/>
      <c r="C171" s="74" t="s">
        <v>394</v>
      </c>
      <c r="D171" s="46" cm="1">
        <f t="array" ref="D171">INDEX('10-3.2020'!G:G,MATCH("F139110110504",'10-3.2020'!A:A,0),0)</f>
        <v>4</v>
      </c>
      <c r="E171" s="46" cm="1">
        <f t="array" ref="E171">INDEX('10-3.2021'!G:G,MATCH("F139110110504",'10-3.2021'!A:A,0),0)</f>
        <v>4</v>
      </c>
      <c r="F171" s="46" cm="1">
        <f t="array" ref="F171">INDEX('10-3.2022'!G:G,MATCH("F139110110504",'10-3.2022'!A:A,0),0)</f>
        <v>4</v>
      </c>
      <c r="G171" s="46" cm="1">
        <f t="array" ref="G171">INDEX('10-3.2023'!G:G,MATCH("F139110110504",'10-3.2023'!A:A,0),0)</f>
        <v>3</v>
      </c>
      <c r="H171" s="46" cm="1">
        <f t="array" ref="H171">INDEX('10-3.2024'!G:G,MATCH("F139110110504",'10-3.2024'!A:A,0),0)</f>
        <v>5</v>
      </c>
      <c r="I171" s="102">
        <f>AVERAGE(D171:H171)</f>
        <v>4</v>
      </c>
      <c r="J171" s="103">
        <f>I171*0.97</f>
        <v>3.88</v>
      </c>
      <c r="K171" s="103">
        <f>I171*1.03</f>
        <v>4.12</v>
      </c>
      <c r="L171" s="95" t="str">
        <f>IF(AND(D171&gt;I171*0.97,D171&lt;I171*1.03),"○","×")</f>
        <v>○</v>
      </c>
      <c r="M171" s="95" t="str">
        <f>IF(AND(E171&gt;I171*0.97,E171&lt;I171*1.03),"○","×")</f>
        <v>○</v>
      </c>
      <c r="N171" s="95" t="str">
        <f>IF(AND(F171&gt;I171*0.97,F171&lt;I171*1.03),"○","×")</f>
        <v>○</v>
      </c>
      <c r="O171" s="95" t="str">
        <f>IF(AND(G171&gt;I171*0.97,G171&lt;I171*1.03),"○","×")</f>
        <v>×</v>
      </c>
      <c r="P171" s="95" t="str">
        <f>IF(AND(H171&gt;I171*0.97,H171&lt;I171*1.03),"○","×")</f>
        <v>×</v>
      </c>
      <c r="Q171" s="104" t="str">
        <f>IF(COUNTIF(L171:P171,"○")=5,"同程度","―")</f>
        <v>―</v>
      </c>
      <c r="R171" s="96" t="str">
        <f t="shared" ref="R171:U175" si="22">IF(E171-D171&gt;0,"↑",IF(E171-D171&lt;0,"↓","－"))</f>
        <v>－</v>
      </c>
      <c r="S171" s="95" t="str">
        <f t="shared" si="22"/>
        <v>－</v>
      </c>
      <c r="T171" s="95" t="str">
        <f t="shared" si="22"/>
        <v>↓</v>
      </c>
      <c r="U171" s="95" t="str">
        <f t="shared" si="22"/>
        <v>↑</v>
      </c>
      <c r="V171" s="95" t="str">
        <f>R171&amp;S171&amp;T171&amp;U171</f>
        <v>－－↓↑</v>
      </c>
      <c r="W171" s="105" t="str" cm="1">
        <f t="array" ref="W171">INDEX($AL$2:$AL$82,MATCH(V171,$AK$2:$AK$82,0),0)</f>
        <v>年度により増減</v>
      </c>
      <c r="X171" s="106" t="str">
        <f>IF(F171-D171&gt;0,"↑",IF(F171-D171&lt;0,"↓","－"))</f>
        <v>－</v>
      </c>
      <c r="Y171" s="107" t="str">
        <f>IF(V171="↓↑↓↓",IF(X171="↓","減少傾向","×"),"判定外")</f>
        <v>判定外</v>
      </c>
      <c r="Z171" s="108" t="str">
        <f>IF(V171="↑↓↑↑",IF(X171="↑","増加傾向","×"),"判定外")</f>
        <v>判定外</v>
      </c>
      <c r="AA171" s="109" t="str">
        <f>IF(G171-E171&gt;0,"↑",IF(G171-E171&lt;0,"↓","－"))</f>
        <v>↓</v>
      </c>
      <c r="AB171" s="107" t="str">
        <f>IF(V171="↓↓↑↓",IF(AA171="↓","減少傾向","×"),"判定外")</f>
        <v>判定外</v>
      </c>
      <c r="AC171" s="108" t="str">
        <f>IF(V171="↑↑↓↑",IF(AA171="↑","増加傾向","×"),"判定外")</f>
        <v>判定外</v>
      </c>
      <c r="AD171" s="110"/>
      <c r="AE171" s="166"/>
    </row>
    <row r="172" spans="2:31">
      <c r="B172" s="163"/>
      <c r="C172" s="74" t="s">
        <v>395</v>
      </c>
      <c r="D172" s="22" cm="1">
        <f t="array" ref="D172">INDEX('10-3.2020'!H:H,MATCH("F139110110504",'10-3.2020'!A:A,0),0)</f>
        <v>2</v>
      </c>
      <c r="E172" s="22" cm="1">
        <f t="array" ref="E172">INDEX('10-3.2021'!H:H,MATCH("F139110110504",'10-3.2021'!A:A,0),0)</f>
        <v>0</v>
      </c>
      <c r="F172" s="22" cm="1">
        <f t="array" ref="F172">INDEX('10-3.2022'!H:H,MATCH("F139110110504",'10-3.2022'!A:A,0),0)</f>
        <v>2</v>
      </c>
      <c r="G172" s="22" cm="1">
        <f t="array" ref="G172">INDEX('10-3.2023'!H:H,MATCH("F139110110504",'10-3.2023'!A:A,0),0)</f>
        <v>2</v>
      </c>
      <c r="H172" s="22" cm="1">
        <f t="array" ref="H172">INDEX('10-3.2024'!H:H,MATCH("F139110110504",'10-3.2024'!A:A,0),0)</f>
        <v>2</v>
      </c>
      <c r="I172" s="102">
        <f>AVERAGE(D172:H172)</f>
        <v>1.6</v>
      </c>
      <c r="J172" s="103">
        <f>I172*0.97</f>
        <v>1.552</v>
      </c>
      <c r="K172" s="103">
        <f>I172*1.03</f>
        <v>1.6480000000000001</v>
      </c>
      <c r="L172" s="95" t="str">
        <f>IF(AND(D172&gt;I172*0.97,D172&lt;I172*1.03),"○","×")</f>
        <v>×</v>
      </c>
      <c r="M172" s="95" t="str">
        <f>IF(AND(E172&gt;I172*0.97,E172&lt;I172*1.03),"○","×")</f>
        <v>×</v>
      </c>
      <c r="N172" s="95" t="str">
        <f>IF(AND(F172&gt;I172*0.97,F172&lt;I172*1.03),"○","×")</f>
        <v>×</v>
      </c>
      <c r="O172" s="95" t="str">
        <f>IF(AND(G172&gt;I172*0.97,G172&lt;I172*1.03),"○","×")</f>
        <v>×</v>
      </c>
      <c r="P172" s="95" t="str">
        <f>IF(AND(H172&gt;I172*0.97,H172&lt;I172*1.03),"○","×")</f>
        <v>×</v>
      </c>
      <c r="Q172" s="104" t="str">
        <f>IF(COUNTIF(L172:P172,"○")=5,"同程度","―")</f>
        <v>―</v>
      </c>
      <c r="R172" s="96" t="str">
        <f t="shared" si="22"/>
        <v>↓</v>
      </c>
      <c r="S172" s="95" t="str">
        <f t="shared" si="22"/>
        <v>↑</v>
      </c>
      <c r="T172" s="95" t="str">
        <f t="shared" si="22"/>
        <v>－</v>
      </c>
      <c r="U172" s="95" t="str">
        <f t="shared" si="22"/>
        <v>－</v>
      </c>
      <c r="V172" s="95" t="str">
        <f>R172&amp;S172&amp;T172&amp;U172</f>
        <v>↓↑－－</v>
      </c>
      <c r="W172" s="105" t="str" cm="1">
        <f t="array" ref="W172">INDEX($AL$2:$AL$82,MATCH(V172,$AK$2:$AK$82,0),0)</f>
        <v>年度により増減</v>
      </c>
      <c r="X172" s="106" t="str">
        <f>IF(F172-D172&gt;0,"↑",IF(F172-D172&lt;0,"↓","－"))</f>
        <v>－</v>
      </c>
      <c r="Y172" s="107" t="str">
        <f>IF(V172="↓↑↓↓",IF(X172="↓","減少傾向","×"),"判定外")</f>
        <v>判定外</v>
      </c>
      <c r="Z172" s="108" t="str">
        <f>IF(V172="↑↓↑↑",IF(X172="↑","増加傾向","×"),"判定外")</f>
        <v>判定外</v>
      </c>
      <c r="AA172" s="109" t="str">
        <f>IF(G172-E172&gt;0,"↑",IF(G172-E172&lt;0,"↓","－"))</f>
        <v>↑</v>
      </c>
      <c r="AB172" s="107" t="str">
        <f>IF(V172="↓↓↑↓",IF(AA172="↓","減少傾向","×"),"判定外")</f>
        <v>判定外</v>
      </c>
      <c r="AC172" s="108" t="str">
        <f>IF(V172="↑↑↓↑",IF(AA172="↑","増加傾向","×"),"判定外")</f>
        <v>判定外</v>
      </c>
      <c r="AD172" s="110"/>
      <c r="AE172" s="166"/>
    </row>
    <row r="173" spans="2:31">
      <c r="B173" s="163"/>
      <c r="C173" s="74" t="s">
        <v>404</v>
      </c>
      <c r="D173" s="111">
        <f>SUM(D171:D172)</f>
        <v>6</v>
      </c>
      <c r="E173" s="111">
        <f>SUM(E171:E172)</f>
        <v>4</v>
      </c>
      <c r="F173" s="111">
        <f>SUM(F171:F172)</f>
        <v>6</v>
      </c>
      <c r="G173" s="111">
        <f>SUM(G171:G172)</f>
        <v>5</v>
      </c>
      <c r="H173" s="111">
        <f>SUM(H171:H172)</f>
        <v>7</v>
      </c>
      <c r="I173" s="102">
        <f>AVERAGE(D173:H173)</f>
        <v>5.6</v>
      </c>
      <c r="J173" s="103">
        <f>I173*0.97</f>
        <v>5.4319999999999995</v>
      </c>
      <c r="K173" s="103">
        <f>I173*1.03</f>
        <v>5.7679999999999998</v>
      </c>
      <c r="L173" s="95" t="str">
        <f>IF(AND(D173&gt;I173*0.97,D173&lt;I173*1.03),"○","×")</f>
        <v>×</v>
      </c>
      <c r="M173" s="95" t="str">
        <f>IF(AND(E173&gt;I173*0.97,E173&lt;I173*1.03),"○","×")</f>
        <v>×</v>
      </c>
      <c r="N173" s="95" t="str">
        <f>IF(AND(F173&gt;I173*0.97,F173&lt;I173*1.03),"○","×")</f>
        <v>×</v>
      </c>
      <c r="O173" s="95" t="str">
        <f>IF(AND(G173&gt;I173*0.97,G173&lt;I173*1.03),"○","×")</f>
        <v>×</v>
      </c>
      <c r="P173" s="95" t="str">
        <f>IF(AND(H173&gt;I173*0.97,H173&lt;I173*1.03),"○","×")</f>
        <v>×</v>
      </c>
      <c r="Q173" s="104" t="str">
        <f>IF(COUNTIF(L173:P173,"○")=5,"同程度","―")</f>
        <v>―</v>
      </c>
      <c r="R173" s="96" t="str">
        <f t="shared" si="22"/>
        <v>↓</v>
      </c>
      <c r="S173" s="95" t="str">
        <f t="shared" si="22"/>
        <v>↑</v>
      </c>
      <c r="T173" s="95" t="str">
        <f t="shared" si="22"/>
        <v>↓</v>
      </c>
      <c r="U173" s="95" t="str">
        <f t="shared" si="22"/>
        <v>↑</v>
      </c>
      <c r="V173" s="95" t="str">
        <f>R173&amp;S173&amp;T173&amp;U173</f>
        <v>↓↑↓↑</v>
      </c>
      <c r="W173" s="105" t="str" cm="1">
        <f t="array" ref="W173">INDEX($AL$2:$AL$82,MATCH(V173,$AK$2:$AK$82,0),0)</f>
        <v>隔年で増減</v>
      </c>
      <c r="X173" s="106" t="str">
        <f>IF(F173-D173&gt;0,"↑",IF(F173-D173&lt;0,"↓","－"))</f>
        <v>－</v>
      </c>
      <c r="Y173" s="107" t="str">
        <f>IF(V173="↓↑↓↓",IF(X173="↓","減少傾向","×"),"判定外")</f>
        <v>判定外</v>
      </c>
      <c r="Z173" s="108" t="str">
        <f>IF(V173="↑↓↑↑",IF(X173="↑","増加傾向","×"),"判定外")</f>
        <v>判定外</v>
      </c>
      <c r="AA173" s="109" t="str">
        <f>IF(G173-E173&gt;0,"↑",IF(G173-E173&lt;0,"↓","－"))</f>
        <v>↑</v>
      </c>
      <c r="AB173" s="107" t="str">
        <f>IF(V173="↓↓↑↓",IF(AA173="↓","減少傾向","×"),"判定外")</f>
        <v>判定外</v>
      </c>
      <c r="AC173" s="108" t="str">
        <f>IF(V173="↑↑↓↑",IF(AA173="↑","増加傾向","×"),"判定外")</f>
        <v>判定外</v>
      </c>
      <c r="AD173" s="112" t="s">
        <v>221</v>
      </c>
      <c r="AE173" s="166"/>
    </row>
    <row r="174" spans="2:31" ht="27">
      <c r="B174" s="163"/>
      <c r="C174" s="141" t="s">
        <v>261</v>
      </c>
      <c r="D174" s="22" cm="1">
        <f t="array" ref="D174">INDEX('10-3.2020'!F:F,MATCH("F139110110504",'10-3.2020'!A:A,0),0)</f>
        <v>15</v>
      </c>
      <c r="E174" s="22" cm="1">
        <f t="array" ref="E174">INDEX('10-3.2021'!F:F,MATCH("F139110110504",'10-3.2021'!A:A,0),0)</f>
        <v>13</v>
      </c>
      <c r="F174" s="22" cm="1">
        <f t="array" ref="F174">INDEX('10-3.2022'!F:F,MATCH("F139110110504",'10-3.2022'!A:A,0),0)</f>
        <v>14</v>
      </c>
      <c r="G174" s="22" cm="1">
        <f t="array" ref="G174">INDEX('10-3.2023'!F:F,MATCH("F139110110504",'10-3.2023'!A:A,0),0)</f>
        <v>11</v>
      </c>
      <c r="H174" s="22" cm="1">
        <f t="array" ref="H174">INDEX('10-3.2024'!F:F,MATCH("F139110110504",'10-3.2024'!A:A,0),0)</f>
        <v>14</v>
      </c>
      <c r="I174" s="102">
        <f>AVERAGE(D174:H174)</f>
        <v>13.4</v>
      </c>
      <c r="J174" s="103">
        <f>I174*0.97</f>
        <v>12.997999999999999</v>
      </c>
      <c r="K174" s="103">
        <f>I174*1.03</f>
        <v>13.802000000000001</v>
      </c>
      <c r="L174" s="95" t="str">
        <f>IF(AND(D174&gt;I174*0.97,D174&lt;I174*1.03),"○","×")</f>
        <v>×</v>
      </c>
      <c r="M174" s="95" t="str">
        <f>IF(AND(E174&gt;I174*0.97,E174&lt;I174*1.03),"○","×")</f>
        <v>○</v>
      </c>
      <c r="N174" s="95" t="str">
        <f>IF(AND(F174&gt;I174*0.97,F174&lt;I174*1.03),"○","×")</f>
        <v>×</v>
      </c>
      <c r="O174" s="95" t="str">
        <f>IF(AND(G174&gt;I174*0.97,G174&lt;I174*1.03),"○","×")</f>
        <v>×</v>
      </c>
      <c r="P174" s="95" t="str">
        <f>IF(AND(H174&gt;I174*0.97,H174&lt;I174*1.03),"○","×")</f>
        <v>×</v>
      </c>
      <c r="Q174" s="104" t="str">
        <f>IF(COUNTIF(L174:P174,"○")=5,"同程度","―")</f>
        <v>―</v>
      </c>
      <c r="R174" s="96" t="str">
        <f t="shared" si="22"/>
        <v>↓</v>
      </c>
      <c r="S174" s="95" t="str">
        <f t="shared" si="22"/>
        <v>↑</v>
      </c>
      <c r="T174" s="95" t="str">
        <f t="shared" si="22"/>
        <v>↓</v>
      </c>
      <c r="U174" s="95" t="str">
        <f t="shared" si="22"/>
        <v>↑</v>
      </c>
      <c r="V174" s="95" t="str">
        <f>R174&amp;S174&amp;T174&amp;U174</f>
        <v>↓↑↓↑</v>
      </c>
      <c r="W174" s="105" t="str" cm="1">
        <f t="array" ref="W174">INDEX($AL$2:$AL$82,MATCH(V174,$AK$2:$AK$82,0),0)</f>
        <v>隔年で増減</v>
      </c>
      <c r="X174" s="106" t="str">
        <f>IF(F174-D174&gt;0,"↑",IF(F174-D174&lt;0,"↓","－"))</f>
        <v>↓</v>
      </c>
      <c r="Y174" s="107" t="str">
        <f>IF(V174="↓↑↓↓",IF(X174="↓","減少傾向","×"),"判定外")</f>
        <v>判定外</v>
      </c>
      <c r="Z174" s="108" t="str">
        <f>IF(V174="↑↓↑↑",IF(X174="↑","増加傾向","×"),"判定外")</f>
        <v>判定外</v>
      </c>
      <c r="AA174" s="109" t="str">
        <f>IF(G174-E174&gt;0,"↑",IF(G174-E174&lt;0,"↓","－"))</f>
        <v>↓</v>
      </c>
      <c r="AB174" s="107" t="str">
        <f>IF(V174="↓↓↑↓",IF(AA174="↓","減少傾向","×"),"判定外")</f>
        <v>判定外</v>
      </c>
      <c r="AC174" s="108" t="str">
        <f>IF(V174="↑↑↓↑",IF(AA174="↑","増加傾向","×"),"判定外")</f>
        <v>判定外</v>
      </c>
      <c r="AD174" s="110"/>
      <c r="AE174" s="166"/>
    </row>
    <row r="175" spans="2:31" ht="14.25" thickBot="1">
      <c r="B175" s="163"/>
      <c r="C175" s="74" t="s">
        <v>393</v>
      </c>
      <c r="D175" s="113">
        <f>ROUND(D173/D174,3)</f>
        <v>0.4</v>
      </c>
      <c r="E175" s="113">
        <f>ROUND(E173/E174,3)</f>
        <v>0.308</v>
      </c>
      <c r="F175" s="113">
        <f>ROUND(F173/F174,3)</f>
        <v>0.42899999999999999</v>
      </c>
      <c r="G175" s="113">
        <f>ROUND(G173/G174,3)</f>
        <v>0.45500000000000002</v>
      </c>
      <c r="H175" s="113">
        <f>ROUND(H173/H174,3)</f>
        <v>0.5</v>
      </c>
      <c r="I175" s="114">
        <f>AVERAGE(D175:H175)</f>
        <v>0.41839999999999999</v>
      </c>
      <c r="J175" s="115">
        <f>I175-0.03</f>
        <v>0.38839999999999997</v>
      </c>
      <c r="K175" s="115">
        <f>I175+0.03</f>
        <v>0.44840000000000002</v>
      </c>
      <c r="L175" s="81" t="str">
        <f>IF(AND(D175&gt;I175-0.03,D175&lt;I175+0.03),"○","×")</f>
        <v>○</v>
      </c>
      <c r="M175" s="81" t="str">
        <f>IF(AND(E175&gt;I175-0.03,E175&lt;I175+0.03),"○","×")</f>
        <v>×</v>
      </c>
      <c r="N175" s="81" t="str">
        <f>IF(AND(F175&gt;I175-0.03,F175&lt;I175+0.03),"○","×")</f>
        <v>○</v>
      </c>
      <c r="O175" s="81" t="str">
        <f>IF(AND(G175&gt;I175-0.03,G175&lt;I175+0.03),"○","×")</f>
        <v>×</v>
      </c>
      <c r="P175" s="81" t="str">
        <f>IF(AND(H175&gt;I175-0.03,H175&lt;I175+0.03),"○","×")</f>
        <v>×</v>
      </c>
      <c r="Q175" s="116" t="str">
        <f>IF(COUNTIF(L175:P175,"○")=5,"同程度","―")</f>
        <v>―</v>
      </c>
      <c r="R175" s="117" t="str">
        <f t="shared" si="22"/>
        <v>↓</v>
      </c>
      <c r="S175" s="81" t="str">
        <f t="shared" si="22"/>
        <v>↑</v>
      </c>
      <c r="T175" s="81" t="str">
        <f t="shared" si="22"/>
        <v>↑</v>
      </c>
      <c r="U175" s="81" t="str">
        <f t="shared" si="22"/>
        <v>↑</v>
      </c>
      <c r="V175" s="81" t="str">
        <f>R175&amp;S175&amp;T175&amp;U175</f>
        <v>↓↑↑↑</v>
      </c>
      <c r="W175" s="118" t="str" cm="1">
        <f t="array" ref="W175">INDEX($AL$2:$AL$82,MATCH(V175,$AK$2:$AK$82,0),0)</f>
        <v>増加傾向⤴</v>
      </c>
      <c r="X175" s="119" t="str">
        <f>IF(F175-D175&gt;0,"↑",IF(F175-D175&lt;0,"↓","－"))</f>
        <v>↑</v>
      </c>
      <c r="Y175" s="120" t="str">
        <f>IF(V175="↓↑↓↓",IF(X175="↓","減少傾向","×"),"判定外")</f>
        <v>判定外</v>
      </c>
      <c r="Z175" s="121" t="str">
        <f>IF(V175="↑↓↑↑",IF(X175="↑","増加傾向","×"),"判定外")</f>
        <v>判定外</v>
      </c>
      <c r="AA175" s="122" t="str">
        <f>IF(G175-E175&gt;0,"↑",IF(G175-E175&lt;0,"↓","－"))</f>
        <v>↑</v>
      </c>
      <c r="AB175" s="120" t="str">
        <f>IF(V175="↓↓↑↓",IF(AA175="↓","減少傾向","×"),"判定外")</f>
        <v>判定外</v>
      </c>
      <c r="AC175" s="121" t="str">
        <f>IF(V175="↑↑↓↑",IF(AA175="↑","増加傾向","×"),"判定外")</f>
        <v>判定外</v>
      </c>
      <c r="AD175" s="123" t="s">
        <v>213</v>
      </c>
      <c r="AE175" s="166"/>
    </row>
    <row r="176" spans="2:31" ht="14.25" thickBot="1">
      <c r="B176" s="163"/>
      <c r="C176" s="164"/>
      <c r="D176" s="165"/>
      <c r="E176" s="165"/>
      <c r="F176" s="165"/>
      <c r="G176" s="165"/>
      <c r="H176" s="165"/>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6"/>
    </row>
    <row r="177" spans="2:31">
      <c r="B177" s="163"/>
      <c r="C177" s="164"/>
      <c r="D177" s="165"/>
      <c r="E177" s="165"/>
      <c r="F177" s="165"/>
      <c r="G177" s="165"/>
      <c r="H177" s="165"/>
      <c r="I177" s="237" t="s">
        <v>285</v>
      </c>
      <c r="J177" s="238"/>
      <c r="K177" s="238"/>
      <c r="L177" s="239"/>
      <c r="M177" s="239"/>
      <c r="N177" s="239"/>
      <c r="O177" s="239"/>
      <c r="P177" s="239"/>
      <c r="Q177" s="240" t="s">
        <v>286</v>
      </c>
      <c r="R177" s="237" t="s">
        <v>287</v>
      </c>
      <c r="S177" s="239"/>
      <c r="T177" s="239"/>
      <c r="U177" s="239"/>
      <c r="V177" s="242" t="s">
        <v>288</v>
      </c>
      <c r="W177" s="243"/>
      <c r="X177" s="246" t="s">
        <v>289</v>
      </c>
      <c r="Y177" s="231" t="s">
        <v>290</v>
      </c>
      <c r="Z177" s="232"/>
      <c r="AA177" s="235" t="s">
        <v>291</v>
      </c>
      <c r="AB177" s="231" t="s">
        <v>292</v>
      </c>
      <c r="AC177" s="232"/>
      <c r="AD177" s="233" t="s">
        <v>293</v>
      </c>
      <c r="AE177" s="166"/>
    </row>
    <row r="178" spans="2:31">
      <c r="B178" s="163"/>
      <c r="C178" s="126" t="s">
        <v>3</v>
      </c>
      <c r="D178" s="92" t="str">
        <f ca="1">D170&amp;"(n="&amp;D192&amp;")"</f>
        <v>R2(n=61)</v>
      </c>
      <c r="E178" s="92" t="str">
        <f ca="1">E170&amp;"(n="&amp;E192&amp;")"</f>
        <v>R3(n=60)</v>
      </c>
      <c r="F178" s="92" t="str">
        <f ca="1">F170&amp;"(n="&amp;F192&amp;")"</f>
        <v>R4(n=60)</v>
      </c>
      <c r="G178" s="92" t="str">
        <f ca="1">G170&amp;"(n="&amp;G192&amp;")"</f>
        <v>R5(n=60)</v>
      </c>
      <c r="H178" s="92" t="str">
        <f ca="1">H170&amp;"(n="&amp;H192&amp;")"</f>
        <v>R6(n=60)</v>
      </c>
      <c r="I178" s="93" t="s">
        <v>296</v>
      </c>
      <c r="J178" s="94">
        <v>-0.03</v>
      </c>
      <c r="K178" s="94">
        <v>0.03</v>
      </c>
      <c r="L178" s="175" t="str">
        <f ca="1">Q1</f>
        <v>R2</v>
      </c>
      <c r="M178" s="175" t="str">
        <f ca="1">R1</f>
        <v>R3</v>
      </c>
      <c r="N178" s="175" t="str">
        <f ca="1">S1</f>
        <v>R4</v>
      </c>
      <c r="O178" s="175" t="str">
        <f ca="1">T1</f>
        <v>R5</v>
      </c>
      <c r="P178" s="175" t="str">
        <f ca="1">U1</f>
        <v>R6</v>
      </c>
      <c r="Q178" s="241"/>
      <c r="R178" s="96" t="s">
        <v>297</v>
      </c>
      <c r="S178" s="95" t="s">
        <v>298</v>
      </c>
      <c r="T178" s="95" t="s">
        <v>299</v>
      </c>
      <c r="U178" s="95" t="s">
        <v>300</v>
      </c>
      <c r="V178" s="244"/>
      <c r="W178" s="245"/>
      <c r="X178" s="247"/>
      <c r="Y178" s="97" t="s">
        <v>301</v>
      </c>
      <c r="Z178" s="98" t="s">
        <v>302</v>
      </c>
      <c r="AA178" s="236"/>
      <c r="AB178" s="99" t="s">
        <v>303</v>
      </c>
      <c r="AC178" s="100" t="s">
        <v>304</v>
      </c>
      <c r="AD178" s="234"/>
      <c r="AE178" s="166"/>
    </row>
    <row r="179" spans="2:31">
      <c r="B179" s="163"/>
      <c r="C179" s="74" t="s">
        <v>256</v>
      </c>
      <c r="D179" s="101">
        <f>'10-3.2020'!$G$99</f>
        <v>673</v>
      </c>
      <c r="E179" s="101">
        <f>'10-3.2021'!$G$99</f>
        <v>726</v>
      </c>
      <c r="F179" s="101">
        <f>'10-3.2022'!$G$99</f>
        <v>781</v>
      </c>
      <c r="G179" s="101">
        <f>'10-3.2023'!$G$99</f>
        <v>776</v>
      </c>
      <c r="H179" s="101">
        <f>'10-3.2024'!$G$99</f>
        <v>790</v>
      </c>
      <c r="I179" s="102">
        <f>AVERAGE(D179:H179)</f>
        <v>749.2</v>
      </c>
      <c r="J179" s="103">
        <f>I179*0.97</f>
        <v>726.72400000000005</v>
      </c>
      <c r="K179" s="103">
        <f>I179*1.03</f>
        <v>771.67600000000004</v>
      </c>
      <c r="L179" s="95" t="str">
        <f>IF(AND(D179&gt;I179*0.97,D179&lt;I179*1.03),"○","×")</f>
        <v>×</v>
      </c>
      <c r="M179" s="95" t="str">
        <f>IF(AND(E179&gt;I179*0.97,E179&lt;I179*1.03),"○","×")</f>
        <v>×</v>
      </c>
      <c r="N179" s="95" t="str">
        <f>IF(AND(F179&gt;I179*0.97,F179&lt;I179*1.03),"○","×")</f>
        <v>×</v>
      </c>
      <c r="O179" s="95" t="str">
        <f>IF(AND(G179&gt;I179*0.97,G179&lt;I179*1.03),"○","×")</f>
        <v>×</v>
      </c>
      <c r="P179" s="95" t="str">
        <f>IF(AND(H179&gt;I179*0.97,H179&lt;I179*1.03),"○","×")</f>
        <v>×</v>
      </c>
      <c r="Q179" s="104" t="str">
        <f>IF(COUNTIF(L179:P179,"○")=5,"同程度","―")</f>
        <v>―</v>
      </c>
      <c r="R179" s="96" t="str">
        <f t="shared" ref="R179:U183" si="23">IF(E179-D179&gt;0,"↑",IF(E179-D179&lt;0,"↓","－"))</f>
        <v>↑</v>
      </c>
      <c r="S179" s="95" t="str">
        <f t="shared" si="23"/>
        <v>↑</v>
      </c>
      <c r="T179" s="95" t="str">
        <f t="shared" si="23"/>
        <v>↓</v>
      </c>
      <c r="U179" s="95" t="str">
        <f t="shared" si="23"/>
        <v>↑</v>
      </c>
      <c r="V179" s="95" t="str">
        <f>R179&amp;S179&amp;T179&amp;U179</f>
        <v>↑↑↓↑</v>
      </c>
      <c r="W179" s="105" t="str" cm="1">
        <f t="array" ref="W179">INDEX($AL$2:$AL$82,MATCH(V179,$AK$2:$AK$82,0),0)</f>
        <v>年度により増減</v>
      </c>
      <c r="X179" s="106" t="str">
        <f>IF(F179-D179&gt;0,"↑",IF(F179-D179&lt;0,"↓","－"))</f>
        <v>↑</v>
      </c>
      <c r="Y179" s="107" t="str">
        <f>IF(V179="↓↑↓↓",IF(X179="↓","減少傾向","×"),"判定外")</f>
        <v>判定外</v>
      </c>
      <c r="Z179" s="108" t="str">
        <f>IF(V179="↑↓↑↑",IF(X179="↑","増加傾向","×"),"判定外")</f>
        <v>判定外</v>
      </c>
      <c r="AA179" s="109" t="str">
        <f>IF(G179-E179&gt;0,"↑",IF(G179-E179&lt;0,"↓","－"))</f>
        <v>↑</v>
      </c>
      <c r="AB179" s="107" t="str">
        <f>IF(V179="↓↓↑↓",IF(AA179="↓","減少傾向","×"),"判定外")</f>
        <v>判定外</v>
      </c>
      <c r="AC179" s="108" t="str">
        <f>IF(V179="↑↑↓↑",IF(AA179="↑","増加傾向","×"),"判定外")</f>
        <v>増加傾向</v>
      </c>
      <c r="AD179" s="110"/>
      <c r="AE179" s="166"/>
    </row>
    <row r="180" spans="2:31">
      <c r="B180" s="163"/>
      <c r="C180" s="74" t="s">
        <v>257</v>
      </c>
      <c r="D180" s="111">
        <f>'10-3.2020'!$H$99</f>
        <v>389</v>
      </c>
      <c r="E180" s="111">
        <f>'10-3.2021'!$H$99</f>
        <v>402</v>
      </c>
      <c r="F180" s="111">
        <f>'10-3.2022'!$H$99</f>
        <v>450</v>
      </c>
      <c r="G180" s="111">
        <f>'10-3.2023'!$H$99</f>
        <v>496</v>
      </c>
      <c r="H180" s="111">
        <f>'10-3.2024'!$H$99</f>
        <v>463</v>
      </c>
      <c r="I180" s="102">
        <f>AVERAGE(D180:H180)</f>
        <v>440</v>
      </c>
      <c r="J180" s="103">
        <f>I180*0.97</f>
        <v>426.8</v>
      </c>
      <c r="K180" s="103">
        <f>I180*1.03</f>
        <v>453.2</v>
      </c>
      <c r="L180" s="95" t="str">
        <f>IF(AND(D180&gt;I180*0.97,D180&lt;I180*1.03),"○","×")</f>
        <v>×</v>
      </c>
      <c r="M180" s="95" t="str">
        <f>IF(AND(E180&gt;I180*0.97,E180&lt;I180*1.03),"○","×")</f>
        <v>×</v>
      </c>
      <c r="N180" s="95" t="str">
        <f>IF(AND(F180&gt;I180*0.97,F180&lt;I180*1.03),"○","×")</f>
        <v>○</v>
      </c>
      <c r="O180" s="95" t="str">
        <f>IF(AND(G180&gt;I180*0.97,G180&lt;I180*1.03),"○","×")</f>
        <v>×</v>
      </c>
      <c r="P180" s="95" t="str">
        <f>IF(AND(H180&gt;I180*0.97,H180&lt;I180*1.03),"○","×")</f>
        <v>×</v>
      </c>
      <c r="Q180" s="104" t="str">
        <f>IF(COUNTIF(L180:P180,"○")=5,"同程度","―")</f>
        <v>―</v>
      </c>
      <c r="R180" s="96" t="str">
        <f t="shared" si="23"/>
        <v>↑</v>
      </c>
      <c r="S180" s="95" t="str">
        <f t="shared" si="23"/>
        <v>↑</v>
      </c>
      <c r="T180" s="95" t="str">
        <f t="shared" si="23"/>
        <v>↑</v>
      </c>
      <c r="U180" s="95" t="str">
        <f t="shared" si="23"/>
        <v>↓</v>
      </c>
      <c r="V180" s="95" t="str">
        <f>R180&amp;S180&amp;T180&amp;U180</f>
        <v>↑↑↑↓</v>
      </c>
      <c r="W180" s="105" t="str" cm="1">
        <f t="array" ref="W180">INDEX($AL$2:$AL$82,MATCH(V180,$AK$2:$AK$82,0),0)</f>
        <v>最新年度のみ減少</v>
      </c>
      <c r="X180" s="106" t="str">
        <f>IF(F180-D180&gt;0,"↑",IF(F180-D180&lt;0,"↓","－"))</f>
        <v>↑</v>
      </c>
      <c r="Y180" s="107" t="str">
        <f>IF(V180="↓↑↓↓",IF(X180="↓","減少傾向","×"),"判定外")</f>
        <v>判定外</v>
      </c>
      <c r="Z180" s="108" t="str">
        <f>IF(V180="↑↓↑↑",IF(X180="↑","増加傾向","×"),"判定外")</f>
        <v>判定外</v>
      </c>
      <c r="AA180" s="109" t="str">
        <f>IF(G180-E180&gt;0,"↑",IF(G180-E180&lt;0,"↓","－"))</f>
        <v>↑</v>
      </c>
      <c r="AB180" s="107" t="str">
        <f>IF(V180="↓↓↑↓",IF(AA180="↓","減少傾向","×"),"判定外")</f>
        <v>判定外</v>
      </c>
      <c r="AC180" s="108" t="str">
        <f>IF(V180="↑↑↓↑",IF(AA180="↑","増加傾向","×"),"判定外")</f>
        <v>判定外</v>
      </c>
      <c r="AD180" s="110"/>
      <c r="AE180" s="166"/>
    </row>
    <row r="181" spans="2:31">
      <c r="B181" s="163"/>
      <c r="C181" s="74" t="s">
        <v>404</v>
      </c>
      <c r="D181" s="111">
        <f>SUM(D179:D180)</f>
        <v>1062</v>
      </c>
      <c r="E181" s="111">
        <f>SUM(E179:E180)</f>
        <v>1128</v>
      </c>
      <c r="F181" s="111">
        <f>SUM(F179:F180)</f>
        <v>1231</v>
      </c>
      <c r="G181" s="111">
        <f>SUM(G179:G180)</f>
        <v>1272</v>
      </c>
      <c r="H181" s="111">
        <f>SUM(H179:H180)</f>
        <v>1253</v>
      </c>
      <c r="I181" s="102">
        <f>AVERAGE(D181:H181)</f>
        <v>1189.2</v>
      </c>
      <c r="J181" s="103">
        <f>I181*0.97</f>
        <v>1153.5240000000001</v>
      </c>
      <c r="K181" s="103">
        <f>I181*1.03</f>
        <v>1224.876</v>
      </c>
      <c r="L181" s="95" t="str">
        <f>IF(AND(D181&gt;I181*0.97,D181&lt;I181*1.03),"○","×")</f>
        <v>×</v>
      </c>
      <c r="M181" s="95" t="str">
        <f>IF(AND(E181&gt;I181*0.97,E181&lt;I181*1.03),"○","×")</f>
        <v>×</v>
      </c>
      <c r="N181" s="95" t="str">
        <f>IF(AND(F181&gt;I181*0.97,F181&lt;I181*1.03),"○","×")</f>
        <v>×</v>
      </c>
      <c r="O181" s="95" t="str">
        <f>IF(AND(G181&gt;I181*0.97,G181&lt;I181*1.03),"○","×")</f>
        <v>×</v>
      </c>
      <c r="P181" s="95" t="str">
        <f>IF(AND(H181&gt;I181*0.97,H181&lt;I181*1.03),"○","×")</f>
        <v>×</v>
      </c>
      <c r="Q181" s="104" t="str">
        <f>IF(COUNTIF(L181:P181,"○")=5,"同程度","―")</f>
        <v>―</v>
      </c>
      <c r="R181" s="96" t="str">
        <f t="shared" si="23"/>
        <v>↑</v>
      </c>
      <c r="S181" s="95" t="str">
        <f t="shared" si="23"/>
        <v>↑</v>
      </c>
      <c r="T181" s="95" t="str">
        <f t="shared" si="23"/>
        <v>↑</v>
      </c>
      <c r="U181" s="95" t="str">
        <f t="shared" si="23"/>
        <v>↓</v>
      </c>
      <c r="V181" s="95" t="str">
        <f>R181&amp;S181&amp;T181&amp;U181</f>
        <v>↑↑↑↓</v>
      </c>
      <c r="W181" s="105" t="str" cm="1">
        <f t="array" ref="W181">INDEX($AL$2:$AL$82,MATCH(V181,$AK$2:$AK$82,0),0)</f>
        <v>最新年度のみ減少</v>
      </c>
      <c r="X181" s="106" t="str">
        <f>IF(F181-D181&gt;0,"↑",IF(F181-D181&lt;0,"↓","－"))</f>
        <v>↑</v>
      </c>
      <c r="Y181" s="107" t="str">
        <f>IF(V181="↓↑↓↓",IF(X181="↓","減少傾向","×"),"判定外")</f>
        <v>判定外</v>
      </c>
      <c r="Z181" s="108" t="str">
        <f>IF(V181="↑↓↑↑",IF(X181="↑","増加傾向","×"),"判定外")</f>
        <v>判定外</v>
      </c>
      <c r="AA181" s="109" t="str">
        <f>IF(G181-E181&gt;0,"↑",IF(G181-E181&lt;0,"↓","－"))</f>
        <v>↑</v>
      </c>
      <c r="AB181" s="107" t="str">
        <f>IF(V181="↓↓↑↓",IF(AA181="↓","減少傾向","×"),"判定外")</f>
        <v>判定外</v>
      </c>
      <c r="AC181" s="108" t="str">
        <f>IF(V181="↑↑↓↑",IF(AA181="↑","増加傾向","×"),"判定外")</f>
        <v>判定外</v>
      </c>
      <c r="AD181" s="112" t="s">
        <v>421</v>
      </c>
      <c r="AE181" s="166"/>
    </row>
    <row r="182" spans="2:31" ht="27">
      <c r="B182" s="163"/>
      <c r="C182" s="141" t="s">
        <v>261</v>
      </c>
      <c r="D182" s="127">
        <f>SUM('10-3.2020'!$D$99:$E$99)</f>
        <v>3438</v>
      </c>
      <c r="E182" s="127">
        <f>SUM('10-3.2021'!$D$99:$E$99)</f>
        <v>3530</v>
      </c>
      <c r="F182" s="127">
        <f>SUM('10-3.2022'!$D$99:$E$99)</f>
        <v>3813</v>
      </c>
      <c r="G182" s="127">
        <f>SUM('10-3.2023'!$D$99:$E$99)</f>
        <v>3845</v>
      </c>
      <c r="H182" s="127">
        <f>SUM('10-3.2024'!$D$99:$E$99)</f>
        <v>3847</v>
      </c>
      <c r="I182" s="102">
        <f>AVERAGE(D182:H182)</f>
        <v>3694.6</v>
      </c>
      <c r="J182" s="103">
        <f>I182*0.97</f>
        <v>3583.7619999999997</v>
      </c>
      <c r="K182" s="103">
        <f>I182*1.03</f>
        <v>3805.4380000000001</v>
      </c>
      <c r="L182" s="95" t="str">
        <f>IF(AND(D182&gt;I182*0.97,D182&lt;I182*1.03),"○","×")</f>
        <v>×</v>
      </c>
      <c r="M182" s="95" t="str">
        <f>IF(AND(E182&gt;I182*0.97,E182&lt;I182*1.03),"○","×")</f>
        <v>×</v>
      </c>
      <c r="N182" s="95" t="str">
        <f>IF(AND(F182&gt;I182*0.97,F182&lt;I182*1.03),"○","×")</f>
        <v>×</v>
      </c>
      <c r="O182" s="95" t="str">
        <f>IF(AND(G182&gt;I182*0.97,G182&lt;I182*1.03),"○","×")</f>
        <v>×</v>
      </c>
      <c r="P182" s="95" t="str">
        <f>IF(AND(H182&gt;I182*0.97,H182&lt;I182*1.03),"○","×")</f>
        <v>×</v>
      </c>
      <c r="Q182" s="104" t="str">
        <f>IF(COUNTIF(L182:P182,"○")=5,"同程度","―")</f>
        <v>―</v>
      </c>
      <c r="R182" s="96" t="str">
        <f t="shared" si="23"/>
        <v>↑</v>
      </c>
      <c r="S182" s="95" t="str">
        <f t="shared" si="23"/>
        <v>↑</v>
      </c>
      <c r="T182" s="95" t="str">
        <f t="shared" si="23"/>
        <v>↑</v>
      </c>
      <c r="U182" s="95" t="str">
        <f t="shared" si="23"/>
        <v>↑</v>
      </c>
      <c r="V182" s="95" t="str">
        <f>R182&amp;S182&amp;T182&amp;U182</f>
        <v>↑↑↑↑</v>
      </c>
      <c r="W182" s="105" t="str" cm="1">
        <f t="array" ref="W182">INDEX($AL$2:$AL$82,MATCH(V182,$AK$2:$AK$82,0),0)</f>
        <v>増加傾向⤴</v>
      </c>
      <c r="X182" s="106" t="str">
        <f>IF(F182-D182&gt;0,"↑",IF(F182-D182&lt;0,"↓","－"))</f>
        <v>↑</v>
      </c>
      <c r="Y182" s="107" t="str">
        <f>IF(V182="↓↑↓↓",IF(X182="↓","減少傾向","×"),"判定外")</f>
        <v>判定外</v>
      </c>
      <c r="Z182" s="108" t="str">
        <f>IF(V182="↑↓↑↑",IF(X182="↑","増加傾向","×"),"判定外")</f>
        <v>判定外</v>
      </c>
      <c r="AA182" s="109" t="str">
        <f>IF(G182-E182&gt;0,"↑",IF(G182-E182&lt;0,"↓","－"))</f>
        <v>↑</v>
      </c>
      <c r="AB182" s="107" t="str">
        <f>IF(V182="↓↓↑↓",IF(AA182="↓","減少傾向","×"),"判定外")</f>
        <v>判定外</v>
      </c>
      <c r="AC182" s="108" t="str">
        <f>IF(V182="↑↑↓↑",IF(AA182="↑","増加傾向","×"),"判定外")</f>
        <v>判定外</v>
      </c>
      <c r="AD182" s="110"/>
      <c r="AE182" s="166"/>
    </row>
    <row r="183" spans="2:31" ht="14.25" thickBot="1">
      <c r="B183" s="163"/>
      <c r="C183" s="74" t="s">
        <v>258</v>
      </c>
      <c r="D183" s="113">
        <f>ROUND(D181/D182,3)</f>
        <v>0.309</v>
      </c>
      <c r="E183" s="113">
        <f>ROUND(E181/E182,3)</f>
        <v>0.32</v>
      </c>
      <c r="F183" s="113">
        <f>ROUND(F181/F182,3)</f>
        <v>0.32300000000000001</v>
      </c>
      <c r="G183" s="113">
        <f>ROUND(G181/G182,3)</f>
        <v>0.33100000000000002</v>
      </c>
      <c r="H183" s="113">
        <f>ROUND(H181/H182,3)</f>
        <v>0.32600000000000001</v>
      </c>
      <c r="I183" s="114">
        <f>AVERAGE(D183:H183)</f>
        <v>0.32179999999999997</v>
      </c>
      <c r="J183" s="115">
        <f>I183-0.03</f>
        <v>0.29179999999999995</v>
      </c>
      <c r="K183" s="115">
        <f>I183+0.03</f>
        <v>0.3518</v>
      </c>
      <c r="L183" s="81" t="str">
        <f>IF(AND(D183&gt;I183-0.03,D183&lt;I183+0.03),"○","×")</f>
        <v>○</v>
      </c>
      <c r="M183" s="81" t="str">
        <f>IF(AND(E183&gt;I183-0.03,E183&lt;I183+0.03),"○","×")</f>
        <v>○</v>
      </c>
      <c r="N183" s="81" t="str">
        <f>IF(AND(F183&gt;I183-0.03,F183&lt;I183+0.03),"○","×")</f>
        <v>○</v>
      </c>
      <c r="O183" s="81" t="str">
        <f>IF(AND(G183&gt;I183-0.03,G183&lt;I183+0.03),"○","×")</f>
        <v>○</v>
      </c>
      <c r="P183" s="81" t="str">
        <f>IF(AND(H183&gt;I183-0.03,H183&lt;I183+0.03),"○","×")</f>
        <v>○</v>
      </c>
      <c r="Q183" s="116" t="str">
        <f>IF(COUNTIF(L183:P183,"○")=5,"同程度","―")</f>
        <v>同程度</v>
      </c>
      <c r="R183" s="117" t="str">
        <f t="shared" si="23"/>
        <v>↑</v>
      </c>
      <c r="S183" s="81" t="str">
        <f t="shared" si="23"/>
        <v>↑</v>
      </c>
      <c r="T183" s="81" t="str">
        <f t="shared" si="23"/>
        <v>↑</v>
      </c>
      <c r="U183" s="81" t="str">
        <f t="shared" si="23"/>
        <v>↓</v>
      </c>
      <c r="V183" s="81" t="str">
        <f>R183&amp;S183&amp;T183&amp;U183</f>
        <v>↑↑↑↓</v>
      </c>
      <c r="W183" s="118" t="str" cm="1">
        <f t="array" ref="W183">INDEX($AL$2:$AL$82,MATCH(V183,$AK$2:$AK$82,0),0)</f>
        <v>最新年度のみ減少</v>
      </c>
      <c r="X183" s="119" t="str">
        <f>IF(F183-D183&gt;0,"↑",IF(F183-D183&lt;0,"↓","－"))</f>
        <v>↑</v>
      </c>
      <c r="Y183" s="120" t="str">
        <f>IF(V183="↓↑↓↓",IF(X183="↓","減少傾向","×"),"判定外")</f>
        <v>判定外</v>
      </c>
      <c r="Z183" s="121" t="str">
        <f>IF(V183="↑↓↑↑",IF(X183="↑","増加傾向","×"),"判定外")</f>
        <v>判定外</v>
      </c>
      <c r="AA183" s="122" t="str">
        <f>IF(G183-E183&gt;0,"↑",IF(G183-E183&lt;0,"↓","－"))</f>
        <v>↑</v>
      </c>
      <c r="AB183" s="120" t="str">
        <f>IF(V183="↓↓↑↓",IF(AA183="↓","減少傾向","×"),"判定外")</f>
        <v>判定外</v>
      </c>
      <c r="AC183" s="121" t="str">
        <f>IF(V183="↑↑↓↑",IF(AA183="↑","増加傾向","×"),"判定外")</f>
        <v>判定外</v>
      </c>
      <c r="AD183" s="123" t="s">
        <v>276</v>
      </c>
      <c r="AE183" s="166"/>
    </row>
    <row r="184" spans="2:31" ht="14.25" thickBot="1">
      <c r="B184" s="163"/>
      <c r="C184" s="164"/>
      <c r="D184" s="165"/>
      <c r="E184" s="165"/>
      <c r="F184" s="165"/>
      <c r="G184" s="165"/>
      <c r="H184" s="165"/>
      <c r="I184" s="164"/>
      <c r="J184" s="164"/>
      <c r="K184" s="164"/>
      <c r="L184" s="164"/>
      <c r="M184" s="164"/>
      <c r="N184" s="164"/>
      <c r="O184" s="164"/>
      <c r="P184" s="164"/>
      <c r="Q184" s="164"/>
      <c r="R184" s="164"/>
      <c r="S184" s="164"/>
      <c r="T184" s="164"/>
      <c r="U184" s="164"/>
      <c r="V184" s="164"/>
      <c r="W184" s="164"/>
      <c r="X184" s="164"/>
      <c r="Y184" s="164"/>
      <c r="Z184" s="164"/>
      <c r="AA184" s="164"/>
      <c r="AB184" s="164"/>
      <c r="AC184" s="164"/>
      <c r="AD184" s="164"/>
      <c r="AE184" s="166"/>
    </row>
    <row r="185" spans="2:31">
      <c r="B185" s="163"/>
      <c r="C185" s="164"/>
      <c r="D185" s="165"/>
      <c r="E185" s="165"/>
      <c r="F185" s="165"/>
      <c r="G185" s="165"/>
      <c r="H185" s="165"/>
      <c r="I185" s="237" t="s">
        <v>285</v>
      </c>
      <c r="J185" s="238"/>
      <c r="K185" s="238"/>
      <c r="L185" s="239"/>
      <c r="M185" s="239"/>
      <c r="N185" s="239"/>
      <c r="O185" s="239"/>
      <c r="P185" s="239"/>
      <c r="Q185" s="240" t="s">
        <v>286</v>
      </c>
      <c r="R185" s="237" t="s">
        <v>287</v>
      </c>
      <c r="S185" s="239"/>
      <c r="T185" s="239"/>
      <c r="U185" s="239"/>
      <c r="V185" s="242" t="s">
        <v>288</v>
      </c>
      <c r="W185" s="243"/>
      <c r="X185" s="246" t="s">
        <v>289</v>
      </c>
      <c r="Y185" s="231" t="s">
        <v>290</v>
      </c>
      <c r="Z185" s="232"/>
      <c r="AA185" s="235" t="s">
        <v>291</v>
      </c>
      <c r="AB185" s="231" t="s">
        <v>292</v>
      </c>
      <c r="AC185" s="232"/>
      <c r="AD185" s="233" t="s">
        <v>293</v>
      </c>
      <c r="AE185" s="166"/>
    </row>
    <row r="186" spans="2:31">
      <c r="B186" s="163"/>
      <c r="C186" s="128" t="s">
        <v>218</v>
      </c>
      <c r="D186" s="92" t="str">
        <f ca="1">D170&amp;"(n="&amp;D192&amp;")"</f>
        <v>R2(n=61)</v>
      </c>
      <c r="E186" s="92" t="str">
        <f ca="1">E170&amp;"(n="&amp;E192&amp;")"</f>
        <v>R3(n=60)</v>
      </c>
      <c r="F186" s="92" t="str">
        <f ca="1">F170&amp;"(n="&amp;F192&amp;")"</f>
        <v>R4(n=60)</v>
      </c>
      <c r="G186" s="92" t="str">
        <f ca="1">G170&amp;"(n="&amp;G192&amp;")"</f>
        <v>R5(n=60)</v>
      </c>
      <c r="H186" s="92" t="str">
        <f ca="1">H170&amp;"(n="&amp;H192&amp;")"</f>
        <v>R6(n=60)</v>
      </c>
      <c r="I186" s="93" t="s">
        <v>296</v>
      </c>
      <c r="J186" s="94">
        <v>-0.03</v>
      </c>
      <c r="K186" s="94">
        <v>0.03</v>
      </c>
      <c r="L186" s="175" t="str">
        <f ca="1">Q1</f>
        <v>R2</v>
      </c>
      <c r="M186" s="175" t="str">
        <f ca="1">R1</f>
        <v>R3</v>
      </c>
      <c r="N186" s="175" t="str">
        <f ca="1">S1</f>
        <v>R4</v>
      </c>
      <c r="O186" s="175" t="str">
        <f ca="1">T1</f>
        <v>R5</v>
      </c>
      <c r="P186" s="175" t="str">
        <f ca="1">U1</f>
        <v>R6</v>
      </c>
      <c r="Q186" s="241"/>
      <c r="R186" s="96" t="s">
        <v>297</v>
      </c>
      <c r="S186" s="95" t="s">
        <v>298</v>
      </c>
      <c r="T186" s="95" t="s">
        <v>299</v>
      </c>
      <c r="U186" s="95" t="s">
        <v>300</v>
      </c>
      <c r="V186" s="244"/>
      <c r="W186" s="245"/>
      <c r="X186" s="247"/>
      <c r="Y186" s="97" t="s">
        <v>301</v>
      </c>
      <c r="Z186" s="98" t="s">
        <v>302</v>
      </c>
      <c r="AA186" s="236"/>
      <c r="AB186" s="99" t="s">
        <v>303</v>
      </c>
      <c r="AC186" s="100" t="s">
        <v>304</v>
      </c>
      <c r="AD186" s="234"/>
      <c r="AE186" s="166"/>
    </row>
    <row r="187" spans="2:31">
      <c r="B187" s="163"/>
      <c r="C187" s="74" t="s">
        <v>256</v>
      </c>
      <c r="D187" s="129">
        <f>ROUND(D179/D192,1)</f>
        <v>11</v>
      </c>
      <c r="E187" s="129">
        <f>ROUND(E179/E192,1)</f>
        <v>12.1</v>
      </c>
      <c r="F187" s="129">
        <f>ROUND(F179/F192,1)</f>
        <v>13</v>
      </c>
      <c r="G187" s="129">
        <f>ROUND(G179/G192,1)</f>
        <v>12.9</v>
      </c>
      <c r="H187" s="129">
        <f>ROUND(H179/H192,1)</f>
        <v>13.2</v>
      </c>
      <c r="I187" s="102">
        <f>AVERAGE(D187:H187)</f>
        <v>12.440000000000001</v>
      </c>
      <c r="J187" s="103">
        <f>I187*0.97</f>
        <v>12.066800000000001</v>
      </c>
      <c r="K187" s="103">
        <f>I187*1.03</f>
        <v>12.813200000000002</v>
      </c>
      <c r="L187" s="95" t="str">
        <f>IF(AND(D187&gt;I187*0.97,D187&lt;I187*1.03),"○","×")</f>
        <v>×</v>
      </c>
      <c r="M187" s="95" t="str">
        <f>IF(AND(E187&gt;I187*0.97,E187&lt;I187*1.03),"○","×")</f>
        <v>○</v>
      </c>
      <c r="N187" s="95" t="str">
        <f>IF(AND(F187&gt;I187*0.97,F187&lt;I187*1.03),"○","×")</f>
        <v>×</v>
      </c>
      <c r="O187" s="95" t="str">
        <f>IF(AND(G187&gt;I187*0.97,G187&lt;I187*1.03),"○","×")</f>
        <v>×</v>
      </c>
      <c r="P187" s="95" t="str">
        <f>IF(AND(H187&gt;I187*0.97,H187&lt;I187*1.03),"○","×")</f>
        <v>×</v>
      </c>
      <c r="Q187" s="104" t="str">
        <f>IF(COUNTIF(L187:P187,"○")=5,"同程度","―")</f>
        <v>―</v>
      </c>
      <c r="R187" s="96" t="str">
        <f t="shared" ref="R187:U191" si="24">IF(E187-D187&gt;0,"↑",IF(E187-D187&lt;0,"↓","－"))</f>
        <v>↑</v>
      </c>
      <c r="S187" s="95" t="str">
        <f t="shared" si="24"/>
        <v>↑</v>
      </c>
      <c r="T187" s="95" t="str">
        <f t="shared" si="24"/>
        <v>↓</v>
      </c>
      <c r="U187" s="95" t="str">
        <f t="shared" si="24"/>
        <v>↑</v>
      </c>
      <c r="V187" s="95" t="str">
        <f>R187&amp;S187&amp;T187&amp;U187</f>
        <v>↑↑↓↑</v>
      </c>
      <c r="W187" s="105" t="str" cm="1">
        <f t="array" ref="W187">INDEX($AL$2:$AL$82,MATCH(V187,$AK$2:$AK$82,0),0)</f>
        <v>年度により増減</v>
      </c>
      <c r="X187" s="106" t="str">
        <f>IF(F187-D187&gt;0,"↑",IF(F187-D187&lt;0,"↓","－"))</f>
        <v>↑</v>
      </c>
      <c r="Y187" s="107" t="str">
        <f>IF(V187="↓↑↓↓",IF(X187="↓","減少傾向","×"),"判定外")</f>
        <v>判定外</v>
      </c>
      <c r="Z187" s="108" t="str">
        <f>IF(V187="↑↓↑↑",IF(X187="↑","増加傾向","×"),"判定外")</f>
        <v>判定外</v>
      </c>
      <c r="AA187" s="109" t="str">
        <f>IF(G187-E187&gt;0,"↑",IF(G187-E187&lt;0,"↓","－"))</f>
        <v>↑</v>
      </c>
      <c r="AB187" s="107" t="str">
        <f>IF(V187="↓↓↑↓",IF(AA187="↓","減少傾向","×"),"判定外")</f>
        <v>判定外</v>
      </c>
      <c r="AC187" s="108" t="str">
        <f>IF(V187="↑↑↓↑",IF(AA187="↑","増加傾向","×"),"判定外")</f>
        <v>増加傾向</v>
      </c>
      <c r="AD187" s="110"/>
      <c r="AE187" s="166"/>
    </row>
    <row r="188" spans="2:31">
      <c r="B188" s="163"/>
      <c r="C188" s="74" t="s">
        <v>257</v>
      </c>
      <c r="D188" s="129">
        <f>ROUND(D180/D192,1)</f>
        <v>6.4</v>
      </c>
      <c r="E188" s="129">
        <f>ROUND(E180/E192,1)</f>
        <v>6.7</v>
      </c>
      <c r="F188" s="129">
        <f>ROUND(F180/F192,1)</f>
        <v>7.5</v>
      </c>
      <c r="G188" s="129">
        <f>ROUND(G180/G192,1)</f>
        <v>8.3000000000000007</v>
      </c>
      <c r="H188" s="129">
        <f>ROUND(H180/H192,1)</f>
        <v>7.7</v>
      </c>
      <c r="I188" s="102">
        <f>AVERAGE(D188:H188)</f>
        <v>7.32</v>
      </c>
      <c r="J188" s="103">
        <f>I188*0.97</f>
        <v>7.1004000000000005</v>
      </c>
      <c r="K188" s="103">
        <f>I188*1.03</f>
        <v>7.5396000000000001</v>
      </c>
      <c r="L188" s="95" t="str">
        <f>IF(AND(D188&gt;I188*0.97,D188&lt;I188*1.03),"○","×")</f>
        <v>×</v>
      </c>
      <c r="M188" s="95" t="str">
        <f>IF(AND(E188&gt;I188*0.97,E188&lt;I188*1.03),"○","×")</f>
        <v>×</v>
      </c>
      <c r="N188" s="95" t="str">
        <f>IF(AND(F188&gt;I188*0.97,F188&lt;I188*1.03),"○","×")</f>
        <v>○</v>
      </c>
      <c r="O188" s="95" t="str">
        <f>IF(AND(G188&gt;I188*0.97,G188&lt;I188*1.03),"○","×")</f>
        <v>×</v>
      </c>
      <c r="P188" s="95" t="str">
        <f>IF(AND(H188&gt;I188*0.97,H188&lt;I188*1.03),"○","×")</f>
        <v>×</v>
      </c>
      <c r="Q188" s="104" t="str">
        <f>IF(COUNTIF(L188:P188,"○")=5,"同程度","―")</f>
        <v>―</v>
      </c>
      <c r="R188" s="96" t="str">
        <f t="shared" si="24"/>
        <v>↑</v>
      </c>
      <c r="S188" s="95" t="str">
        <f t="shared" si="24"/>
        <v>↑</v>
      </c>
      <c r="T188" s="95" t="str">
        <f t="shared" si="24"/>
        <v>↑</v>
      </c>
      <c r="U188" s="95" t="str">
        <f t="shared" si="24"/>
        <v>↓</v>
      </c>
      <c r="V188" s="95" t="str">
        <f>R188&amp;S188&amp;T188&amp;U188</f>
        <v>↑↑↑↓</v>
      </c>
      <c r="W188" s="105" t="str" cm="1">
        <f t="array" ref="W188">INDEX($AL$2:$AL$82,MATCH(V188,$AK$2:$AK$82,0),0)</f>
        <v>最新年度のみ減少</v>
      </c>
      <c r="X188" s="106" t="str">
        <f>IF(F188-D188&gt;0,"↑",IF(F188-D188&lt;0,"↓","－"))</f>
        <v>↑</v>
      </c>
      <c r="Y188" s="107" t="str">
        <f>IF(V188="↓↑↓↓",IF(X188="↓","減少傾向","×"),"判定外")</f>
        <v>判定外</v>
      </c>
      <c r="Z188" s="108" t="str">
        <f>IF(V188="↑↓↑↑",IF(X188="↑","増加傾向","×"),"判定外")</f>
        <v>判定外</v>
      </c>
      <c r="AA188" s="109" t="str">
        <f>IF(G188-E188&gt;0,"↑",IF(G188-E188&lt;0,"↓","－"))</f>
        <v>↑</v>
      </c>
      <c r="AB188" s="107" t="str">
        <f>IF(V188="↓↓↑↓",IF(AA188="↓","減少傾向","×"),"判定外")</f>
        <v>判定外</v>
      </c>
      <c r="AC188" s="108" t="str">
        <f>IF(V188="↑↑↓↑",IF(AA188="↑","増加傾向","×"),"判定外")</f>
        <v>判定外</v>
      </c>
      <c r="AD188" s="110"/>
      <c r="AE188" s="166"/>
    </row>
    <row r="189" spans="2:31">
      <c r="B189" s="163"/>
      <c r="C189" s="74" t="s">
        <v>404</v>
      </c>
      <c r="D189" s="129">
        <f>D187+D188</f>
        <v>17.399999999999999</v>
      </c>
      <c r="E189" s="129">
        <f>E187+E188</f>
        <v>18.8</v>
      </c>
      <c r="F189" s="129">
        <f>F187+F188</f>
        <v>20.5</v>
      </c>
      <c r="G189" s="129">
        <f>G187+G188</f>
        <v>21.200000000000003</v>
      </c>
      <c r="H189" s="129">
        <f>H187+H188</f>
        <v>20.9</v>
      </c>
      <c r="I189" s="102">
        <f>AVERAGE(D189:H189)</f>
        <v>19.760000000000002</v>
      </c>
      <c r="J189" s="103">
        <f>I189*0.97</f>
        <v>19.167200000000001</v>
      </c>
      <c r="K189" s="103">
        <f>I189*1.03</f>
        <v>20.352800000000002</v>
      </c>
      <c r="L189" s="95" t="str">
        <f>IF(AND(D189&gt;I189*0.97,D189&lt;I189*1.03),"○","×")</f>
        <v>×</v>
      </c>
      <c r="M189" s="95" t="str">
        <f>IF(AND(E189&gt;I189*0.97,E189&lt;I189*1.03),"○","×")</f>
        <v>×</v>
      </c>
      <c r="N189" s="95" t="str">
        <f>IF(AND(F189&gt;I189*0.97,F189&lt;I189*1.03),"○","×")</f>
        <v>×</v>
      </c>
      <c r="O189" s="95" t="str">
        <f>IF(AND(G189&gt;I189*0.97,G189&lt;I189*1.03),"○","×")</f>
        <v>×</v>
      </c>
      <c r="P189" s="95" t="str">
        <f>IF(AND(H189&gt;I189*0.97,H189&lt;I189*1.03),"○","×")</f>
        <v>×</v>
      </c>
      <c r="Q189" s="104" t="str">
        <f>IF(COUNTIF(L189:P189,"○")=5,"同程度","―")</f>
        <v>―</v>
      </c>
      <c r="R189" s="96" t="str">
        <f t="shared" si="24"/>
        <v>↑</v>
      </c>
      <c r="S189" s="95" t="str">
        <f t="shared" si="24"/>
        <v>↑</v>
      </c>
      <c r="T189" s="95" t="str">
        <f t="shared" si="24"/>
        <v>↑</v>
      </c>
      <c r="U189" s="95" t="str">
        <f t="shared" si="24"/>
        <v>↓</v>
      </c>
      <c r="V189" s="95" t="str">
        <f>R189&amp;S189&amp;T189&amp;U189</f>
        <v>↑↑↑↓</v>
      </c>
      <c r="W189" s="105" t="str" cm="1">
        <f t="array" ref="W189">INDEX($AL$2:$AL$82,MATCH(V189,$AK$2:$AK$82,0),0)</f>
        <v>最新年度のみ減少</v>
      </c>
      <c r="X189" s="106" t="str">
        <f>IF(F189-D189&gt;0,"↑",IF(F189-D189&lt;0,"↓","－"))</f>
        <v>↑</v>
      </c>
      <c r="Y189" s="107" t="str">
        <f>IF(V189="↓↑↓↓",IF(X189="↓","減少傾向","×"),"判定外")</f>
        <v>判定外</v>
      </c>
      <c r="Z189" s="108" t="str">
        <f>IF(V189="↑↓↑↑",IF(X189="↑","増加傾向","×"),"判定外")</f>
        <v>判定外</v>
      </c>
      <c r="AA189" s="109" t="str">
        <f>IF(G189-E189&gt;0,"↑",IF(G189-E189&lt;0,"↓","－"))</f>
        <v>↑</v>
      </c>
      <c r="AB189" s="107" t="str">
        <f>IF(V189="↓↓↑↓",IF(AA189="↓","減少傾向","×"),"判定外")</f>
        <v>判定外</v>
      </c>
      <c r="AC189" s="108" t="str">
        <f>IF(V189="↑↑↓↑",IF(AA189="↑","増加傾向","×"),"判定外")</f>
        <v>判定外</v>
      </c>
      <c r="AD189" s="112" t="s">
        <v>421</v>
      </c>
      <c r="AE189" s="166"/>
    </row>
    <row r="190" spans="2:31" ht="27">
      <c r="B190" s="163"/>
      <c r="C190" s="141" t="s">
        <v>261</v>
      </c>
      <c r="D190" s="129">
        <f>ROUND(D182/D192,1)</f>
        <v>56.4</v>
      </c>
      <c r="E190" s="129">
        <f>ROUND(E182/E192,1)</f>
        <v>58.8</v>
      </c>
      <c r="F190" s="129">
        <f>ROUND(F182/F192,1)</f>
        <v>63.6</v>
      </c>
      <c r="G190" s="129">
        <f>ROUND(G182/G192,1)</f>
        <v>64.099999999999994</v>
      </c>
      <c r="H190" s="129">
        <f>ROUND(H182/H192,1)</f>
        <v>64.099999999999994</v>
      </c>
      <c r="I190" s="102">
        <f>AVERAGE(D190:H190)</f>
        <v>61.4</v>
      </c>
      <c r="J190" s="103">
        <f>I190*0.97</f>
        <v>59.558</v>
      </c>
      <c r="K190" s="103">
        <f>I190*1.03</f>
        <v>63.241999999999997</v>
      </c>
      <c r="L190" s="95" t="str">
        <f>IF(AND(D190&gt;I190*0.97,D190&lt;I190*1.03),"○","×")</f>
        <v>×</v>
      </c>
      <c r="M190" s="95" t="str">
        <f>IF(AND(E190&gt;I190*0.97,E190&lt;I190*1.03),"○","×")</f>
        <v>×</v>
      </c>
      <c r="N190" s="95" t="str">
        <f>IF(AND(F190&gt;I190*0.97,F190&lt;I190*1.03),"○","×")</f>
        <v>×</v>
      </c>
      <c r="O190" s="95" t="str">
        <f>IF(AND(G190&gt;I190*0.97,G190&lt;I190*1.03),"○","×")</f>
        <v>×</v>
      </c>
      <c r="P190" s="95" t="str">
        <f>IF(AND(H190&gt;I190*0.97,H190&lt;I190*1.03),"○","×")</f>
        <v>×</v>
      </c>
      <c r="Q190" s="104" t="str">
        <f>IF(COUNTIF(L190:P190,"○")=5,"同程度","―")</f>
        <v>―</v>
      </c>
      <c r="R190" s="96" t="str">
        <f t="shared" si="24"/>
        <v>↑</v>
      </c>
      <c r="S190" s="95" t="str">
        <f t="shared" si="24"/>
        <v>↑</v>
      </c>
      <c r="T190" s="95" t="str">
        <f t="shared" si="24"/>
        <v>↑</v>
      </c>
      <c r="U190" s="95" t="str">
        <f t="shared" si="24"/>
        <v>－</v>
      </c>
      <c r="V190" s="95" t="str">
        <f>R190&amp;S190&amp;T190&amp;U190</f>
        <v>↑↑↑－</v>
      </c>
      <c r="W190" s="105" t="str" cm="1">
        <f t="array" ref="W190">INDEX($AL$2:$AL$82,MATCH(V190,$AK$2:$AK$82,0),0)</f>
        <v>増加傾向⤴</v>
      </c>
      <c r="X190" s="106" t="str">
        <f>IF(F190-D190&gt;0,"↑",IF(F190-D190&lt;0,"↓","－"))</f>
        <v>↑</v>
      </c>
      <c r="Y190" s="107" t="str">
        <f>IF(V190="↓↑↓↓",IF(X190="↓","減少傾向","×"),"判定外")</f>
        <v>判定外</v>
      </c>
      <c r="Z190" s="108" t="str">
        <f>IF(V190="↑↓↑↑",IF(X190="↑","増加傾向","×"),"判定外")</f>
        <v>判定外</v>
      </c>
      <c r="AA190" s="109" t="str">
        <f>IF(G190-E190&gt;0,"↑",IF(G190-E190&lt;0,"↓","－"))</f>
        <v>↑</v>
      </c>
      <c r="AB190" s="107" t="str">
        <f>IF(V190="↓↓↑↓",IF(AA190="↓","減少傾向","×"),"判定外")</f>
        <v>判定外</v>
      </c>
      <c r="AC190" s="108" t="str">
        <f>IF(V190="↑↑↓↑",IF(AA190="↑","増加傾向","×"),"判定外")</f>
        <v>判定外</v>
      </c>
      <c r="AD190" s="110"/>
      <c r="AE190" s="166"/>
    </row>
    <row r="191" spans="2:31" ht="14.25" thickBot="1">
      <c r="B191" s="163"/>
      <c r="C191" s="74" t="s">
        <v>258</v>
      </c>
      <c r="D191" s="113">
        <f>ROUND(D189/D190,3)</f>
        <v>0.309</v>
      </c>
      <c r="E191" s="113">
        <f>ROUND(E189/E190,3)</f>
        <v>0.32</v>
      </c>
      <c r="F191" s="113">
        <f>ROUND(F189/F190,3)</f>
        <v>0.32200000000000001</v>
      </c>
      <c r="G191" s="113">
        <f>ROUND(G189/G190,3)</f>
        <v>0.33100000000000002</v>
      </c>
      <c r="H191" s="113">
        <f>ROUND(H189/H190,3)</f>
        <v>0.32600000000000001</v>
      </c>
      <c r="I191" s="114">
        <f>AVERAGE(D191:H191)</f>
        <v>0.3216</v>
      </c>
      <c r="J191" s="115">
        <f>I191-0.03</f>
        <v>0.29159999999999997</v>
      </c>
      <c r="K191" s="115">
        <f>I191+0.03</f>
        <v>0.35160000000000002</v>
      </c>
      <c r="L191" s="81" t="str">
        <f>IF(AND(D191&gt;I191-0.03,D191&lt;I191+0.03),"○","×")</f>
        <v>○</v>
      </c>
      <c r="M191" s="81" t="str">
        <f>IF(AND(E191&gt;I191-0.03,E191&lt;I191+0.03),"○","×")</f>
        <v>○</v>
      </c>
      <c r="N191" s="81" t="str">
        <f>IF(AND(F191&gt;I191-0.03,F191&lt;I191+0.03),"○","×")</f>
        <v>○</v>
      </c>
      <c r="O191" s="81" t="str">
        <f>IF(AND(G191&gt;I191-0.03,G191&lt;I191+0.03),"○","×")</f>
        <v>○</v>
      </c>
      <c r="P191" s="81" t="str">
        <f>IF(AND(H191&gt;I191-0.03,H191&lt;I191+0.03),"○","×")</f>
        <v>○</v>
      </c>
      <c r="Q191" s="116" t="str">
        <f>IF(COUNTIF(L191:P191,"○")=5,"同程度","―")</f>
        <v>同程度</v>
      </c>
      <c r="R191" s="117" t="str">
        <f t="shared" si="24"/>
        <v>↑</v>
      </c>
      <c r="S191" s="81" t="str">
        <f t="shared" si="24"/>
        <v>↑</v>
      </c>
      <c r="T191" s="81" t="str">
        <f t="shared" si="24"/>
        <v>↑</v>
      </c>
      <c r="U191" s="81" t="str">
        <f t="shared" si="24"/>
        <v>↓</v>
      </c>
      <c r="V191" s="81" t="str">
        <f>R191&amp;S191&amp;T191&amp;U191</f>
        <v>↑↑↑↓</v>
      </c>
      <c r="W191" s="118" t="str" cm="1">
        <f t="array" ref="W191">INDEX($AL$2:$AL$82,MATCH(V191,$AK$2:$AK$82,0),0)</f>
        <v>最新年度のみ減少</v>
      </c>
      <c r="X191" s="119" t="str">
        <f>IF(F191-D191&gt;0,"↑",IF(F191-D191&lt;0,"↓","－"))</f>
        <v>↑</v>
      </c>
      <c r="Y191" s="120" t="str">
        <f>IF(V191="↓↑↓↓",IF(X191="↓","減少傾向","×"),"判定外")</f>
        <v>判定外</v>
      </c>
      <c r="Z191" s="121" t="str">
        <f>IF(V191="↑↓↑↑",IF(X191="↑","増加傾向","×"),"判定外")</f>
        <v>判定外</v>
      </c>
      <c r="AA191" s="122" t="str">
        <f>IF(G191-E191&gt;0,"↑",IF(G191-E191&lt;0,"↓","－"))</f>
        <v>↑</v>
      </c>
      <c r="AB191" s="120" t="str">
        <f>IF(V191="↓↓↑↓",IF(AA191="↓","減少傾向","×"),"判定外")</f>
        <v>判定外</v>
      </c>
      <c r="AC191" s="121" t="str">
        <f>IF(V191="↑↑↓↑",IF(AA191="↑","増加傾向","×"),"判定外")</f>
        <v>判定外</v>
      </c>
      <c r="AD191" s="123" t="s">
        <v>276</v>
      </c>
      <c r="AE191" s="166"/>
    </row>
    <row r="192" spans="2:31">
      <c r="B192" s="163"/>
      <c r="C192" s="130" t="s">
        <v>251</v>
      </c>
      <c r="D192" s="131">
        <f>COUNT('10-3.2020'!D12:D97)</f>
        <v>61</v>
      </c>
      <c r="E192" s="131">
        <f>COUNT('10-3.2021'!D12:D97)</f>
        <v>60</v>
      </c>
      <c r="F192" s="131">
        <f>COUNT('10-3.2022'!D12:D97)</f>
        <v>60</v>
      </c>
      <c r="G192" s="131">
        <f>COUNT('10-3.2023'!D12:D97)</f>
        <v>60</v>
      </c>
      <c r="H192" s="131">
        <f>COUNT('10-3.2024'!D12:D97)</f>
        <v>60</v>
      </c>
      <c r="I192" s="164"/>
      <c r="J192" s="164"/>
      <c r="K192" s="164"/>
      <c r="L192" s="164"/>
      <c r="M192" s="164"/>
      <c r="N192" s="164"/>
      <c r="O192" s="164"/>
      <c r="P192" s="164"/>
      <c r="Q192" s="164"/>
      <c r="R192" s="164"/>
      <c r="S192" s="164"/>
      <c r="T192" s="164"/>
      <c r="U192" s="164"/>
      <c r="V192" s="164"/>
      <c r="W192" s="164"/>
      <c r="X192" s="164"/>
      <c r="Y192" s="164"/>
      <c r="Z192" s="164"/>
      <c r="AA192" s="164"/>
      <c r="AB192" s="164"/>
      <c r="AC192" s="164"/>
      <c r="AD192" s="164"/>
      <c r="AE192" s="166"/>
    </row>
    <row r="193" spans="2:38" ht="14.25" thickBot="1">
      <c r="B193" s="163"/>
      <c r="C193" s="164"/>
      <c r="D193" s="165"/>
      <c r="E193" s="165"/>
      <c r="F193" s="165"/>
      <c r="G193" s="165"/>
      <c r="H193" s="165"/>
      <c r="I193" s="164"/>
      <c r="J193" s="164"/>
      <c r="K193" s="164"/>
      <c r="L193" s="164"/>
      <c r="M193" s="164"/>
      <c r="N193" s="164"/>
      <c r="O193" s="164"/>
      <c r="P193" s="164"/>
      <c r="Q193" s="164"/>
      <c r="R193" s="164"/>
      <c r="S193" s="164"/>
      <c r="T193" s="164"/>
      <c r="U193" s="164"/>
      <c r="V193" s="164"/>
      <c r="W193" s="164"/>
      <c r="X193" s="164"/>
      <c r="Y193" s="164"/>
      <c r="Z193" s="164"/>
      <c r="AA193" s="164"/>
      <c r="AB193" s="164"/>
      <c r="AC193" s="164"/>
      <c r="AD193" s="164"/>
      <c r="AE193" s="166"/>
    </row>
    <row r="194" spans="2:38">
      <c r="B194" s="163"/>
      <c r="C194" s="164"/>
      <c r="D194" s="165"/>
      <c r="E194" s="165"/>
      <c r="F194" s="165"/>
      <c r="G194" s="165"/>
      <c r="H194" s="165"/>
      <c r="I194" s="237" t="s">
        <v>285</v>
      </c>
      <c r="J194" s="238"/>
      <c r="K194" s="238"/>
      <c r="L194" s="239"/>
      <c r="M194" s="239"/>
      <c r="N194" s="239"/>
      <c r="O194" s="239"/>
      <c r="P194" s="239"/>
      <c r="Q194" s="240" t="s">
        <v>286</v>
      </c>
      <c r="R194" s="237" t="s">
        <v>287</v>
      </c>
      <c r="S194" s="239"/>
      <c r="T194" s="239"/>
      <c r="U194" s="239"/>
      <c r="V194" s="242" t="s">
        <v>288</v>
      </c>
      <c r="W194" s="243"/>
      <c r="X194" s="246" t="s">
        <v>289</v>
      </c>
      <c r="Y194" s="231" t="s">
        <v>290</v>
      </c>
      <c r="Z194" s="232"/>
      <c r="AA194" s="235" t="s">
        <v>291</v>
      </c>
      <c r="AB194" s="231" t="s">
        <v>292</v>
      </c>
      <c r="AC194" s="232"/>
      <c r="AD194" s="233" t="s">
        <v>293</v>
      </c>
      <c r="AE194" s="166"/>
    </row>
    <row r="195" spans="2:38">
      <c r="B195" s="163"/>
      <c r="C195" s="130" t="s">
        <v>219</v>
      </c>
      <c r="D195" s="92" t="str">
        <f ca="1">D170&amp;"(n="&amp;D201&amp;")"</f>
        <v>R2(n=23)</v>
      </c>
      <c r="E195" s="92" t="str">
        <f ca="1">E170&amp;"(n="&amp;E201&amp;")"</f>
        <v>R3(n=23)</v>
      </c>
      <c r="F195" s="92" t="str">
        <f ca="1">F170&amp;"(n="&amp;F201&amp;")"</f>
        <v>R4(n=23)</v>
      </c>
      <c r="G195" s="92" t="str">
        <f ca="1">G170&amp;"(n="&amp;G201&amp;")"</f>
        <v>R5(n=23)</v>
      </c>
      <c r="H195" s="92" t="str">
        <f ca="1">H170&amp;"(n="&amp;H201&amp;")"</f>
        <v>R6(n=23)</v>
      </c>
      <c r="I195" s="93" t="s">
        <v>296</v>
      </c>
      <c r="J195" s="94">
        <v>-0.03</v>
      </c>
      <c r="K195" s="94">
        <v>0.03</v>
      </c>
      <c r="L195" s="175" t="str">
        <f ca="1">Q1</f>
        <v>R2</v>
      </c>
      <c r="M195" s="175" t="str">
        <f ca="1">R1</f>
        <v>R3</v>
      </c>
      <c r="N195" s="175" t="str">
        <f ca="1">S1</f>
        <v>R4</v>
      </c>
      <c r="O195" s="175" t="str">
        <f ca="1">T1</f>
        <v>R5</v>
      </c>
      <c r="P195" s="175" t="str">
        <f ca="1">U1</f>
        <v>R6</v>
      </c>
      <c r="Q195" s="241"/>
      <c r="R195" s="96" t="s">
        <v>297</v>
      </c>
      <c r="S195" s="95" t="s">
        <v>298</v>
      </c>
      <c r="T195" s="95" t="s">
        <v>299</v>
      </c>
      <c r="U195" s="95" t="s">
        <v>300</v>
      </c>
      <c r="V195" s="244"/>
      <c r="W195" s="245"/>
      <c r="X195" s="247"/>
      <c r="Y195" s="97" t="s">
        <v>301</v>
      </c>
      <c r="Z195" s="98" t="s">
        <v>302</v>
      </c>
      <c r="AA195" s="236"/>
      <c r="AB195" s="99" t="s">
        <v>303</v>
      </c>
      <c r="AC195" s="100" t="s">
        <v>304</v>
      </c>
      <c r="AD195" s="234"/>
      <c r="AE195" s="166"/>
    </row>
    <row r="196" spans="2:38">
      <c r="B196" s="163"/>
      <c r="C196" s="74" t="s">
        <v>256</v>
      </c>
      <c r="D196" s="132">
        <f>ROUND('10-3.2020'!G7,1)</f>
        <v>7.5</v>
      </c>
      <c r="E196" s="132">
        <f>ROUND('10-3.2021'!G7,1)</f>
        <v>7.1</v>
      </c>
      <c r="F196" s="132">
        <f>ROUND('10-3.2022'!G7,1)</f>
        <v>7.7</v>
      </c>
      <c r="G196" s="132">
        <f>ROUND('10-3.2023'!G7,1)</f>
        <v>7.9</v>
      </c>
      <c r="H196" s="132">
        <f>ROUND('10-3.2024'!G7,1)</f>
        <v>6.9</v>
      </c>
      <c r="I196" s="102">
        <f>AVERAGE(D196:H196)</f>
        <v>7.42</v>
      </c>
      <c r="J196" s="103">
        <f>I196*0.97</f>
        <v>7.1974</v>
      </c>
      <c r="K196" s="103">
        <f>I196*1.03</f>
        <v>7.6425999999999998</v>
      </c>
      <c r="L196" s="95" t="str">
        <f>IF(AND(D196&gt;I196*0.97,D196&lt;I196*1.03),"○","×")</f>
        <v>○</v>
      </c>
      <c r="M196" s="95" t="str">
        <f>IF(AND(E196&gt;I196*0.97,E196&lt;I196*1.03),"○","×")</f>
        <v>×</v>
      </c>
      <c r="N196" s="95" t="str">
        <f>IF(AND(F196&gt;I196*0.97,F196&lt;I196*1.03),"○","×")</f>
        <v>×</v>
      </c>
      <c r="O196" s="95" t="str">
        <f>IF(AND(G196&gt;I196*0.97,G196&lt;I196*1.03),"○","×")</f>
        <v>×</v>
      </c>
      <c r="P196" s="95" t="str">
        <f>IF(AND(H196&gt;I196*0.97,H196&lt;I196*1.03),"○","×")</f>
        <v>×</v>
      </c>
      <c r="Q196" s="104" t="str">
        <f>IF(COUNTIF(L196:P196,"○")=5,"同程度","―")</f>
        <v>―</v>
      </c>
      <c r="R196" s="96" t="str">
        <f t="shared" ref="R196:U200" si="25">IF(E196-D196&gt;0,"↑",IF(E196-D196&lt;0,"↓","－"))</f>
        <v>↓</v>
      </c>
      <c r="S196" s="95" t="str">
        <f t="shared" si="25"/>
        <v>↑</v>
      </c>
      <c r="T196" s="95" t="str">
        <f t="shared" si="25"/>
        <v>↑</v>
      </c>
      <c r="U196" s="95" t="str">
        <f t="shared" si="25"/>
        <v>↓</v>
      </c>
      <c r="V196" s="95" t="str">
        <f>R196&amp;S196&amp;T196&amp;U196</f>
        <v>↓↑↑↓</v>
      </c>
      <c r="W196" s="105" t="str" cm="1">
        <f t="array" ref="W196">INDEX($AL$2:$AL$82,MATCH(V196,$AK$2:$AK$82,0),0)</f>
        <v>年度により増減</v>
      </c>
      <c r="X196" s="106" t="str">
        <f>IF(F196-D196&gt;0,"↑",IF(F196-D196&lt;0,"↓","－"))</f>
        <v>↑</v>
      </c>
      <c r="Y196" s="107" t="str">
        <f>IF(V196="↓↑↓↓",IF(X196="↓","減少傾向","×"),"判定外")</f>
        <v>判定外</v>
      </c>
      <c r="Z196" s="108" t="str">
        <f>IF(V196="↑↓↑↑",IF(X196="↑","増加傾向","×"),"判定外")</f>
        <v>判定外</v>
      </c>
      <c r="AA196" s="109" t="str">
        <f>IF(G196-E196&gt;0,"↑",IF(G196-E196&lt;0,"↓","－"))</f>
        <v>↑</v>
      </c>
      <c r="AB196" s="107" t="str">
        <f>IF(V196="↓↓↑↓",IF(AA196="↓","減少傾向","×"),"判定外")</f>
        <v>判定外</v>
      </c>
      <c r="AC196" s="108" t="str">
        <f>IF(V196="↑↑↓↑",IF(AA196="↑","増加傾向","×"),"判定外")</f>
        <v>判定外</v>
      </c>
      <c r="AD196" s="110"/>
      <c r="AE196" s="166"/>
    </row>
    <row r="197" spans="2:38">
      <c r="B197" s="163"/>
      <c r="C197" s="74" t="s">
        <v>257</v>
      </c>
      <c r="D197" s="132">
        <f>ROUND('10-3.2020'!H7,1)</f>
        <v>5</v>
      </c>
      <c r="E197" s="132">
        <f>ROUND('10-3.2021'!H7,1)</f>
        <v>4.5999999999999996</v>
      </c>
      <c r="F197" s="132">
        <f>ROUND('10-3.2022'!H7,1)</f>
        <v>5.0999999999999996</v>
      </c>
      <c r="G197" s="132">
        <f>ROUND('10-3.2023'!H7,1)</f>
        <v>5.9</v>
      </c>
      <c r="H197" s="132">
        <f>ROUND('10-3.2024'!H7,1)</f>
        <v>4.9000000000000004</v>
      </c>
      <c r="I197" s="102">
        <f>AVERAGE(D197:H197)</f>
        <v>5.0999999999999996</v>
      </c>
      <c r="J197" s="103">
        <f>I197*0.97</f>
        <v>4.9469999999999992</v>
      </c>
      <c r="K197" s="103">
        <f>I197*1.03</f>
        <v>5.2530000000000001</v>
      </c>
      <c r="L197" s="95" t="str">
        <f>IF(AND(D197&gt;I197*0.97,D197&lt;I197*1.03),"○","×")</f>
        <v>○</v>
      </c>
      <c r="M197" s="95" t="str">
        <f>IF(AND(E197&gt;I197*0.97,E197&lt;I197*1.03),"○","×")</f>
        <v>×</v>
      </c>
      <c r="N197" s="95" t="str">
        <f>IF(AND(F197&gt;I197*0.97,F197&lt;I197*1.03),"○","×")</f>
        <v>○</v>
      </c>
      <c r="O197" s="95" t="str">
        <f>IF(AND(G197&gt;I197*0.97,G197&lt;I197*1.03),"○","×")</f>
        <v>×</v>
      </c>
      <c r="P197" s="95" t="str">
        <f>IF(AND(H197&gt;I197*0.97,H197&lt;I197*1.03),"○","×")</f>
        <v>×</v>
      </c>
      <c r="Q197" s="104" t="str">
        <f>IF(COUNTIF(L197:P197,"○")=5,"同程度","―")</f>
        <v>―</v>
      </c>
      <c r="R197" s="96" t="str">
        <f t="shared" si="25"/>
        <v>↓</v>
      </c>
      <c r="S197" s="95" t="str">
        <f t="shared" si="25"/>
        <v>↑</v>
      </c>
      <c r="T197" s="95" t="str">
        <f t="shared" si="25"/>
        <v>↑</v>
      </c>
      <c r="U197" s="95" t="str">
        <f t="shared" si="25"/>
        <v>↓</v>
      </c>
      <c r="V197" s="95" t="str">
        <f>R197&amp;S197&amp;T197&amp;U197</f>
        <v>↓↑↑↓</v>
      </c>
      <c r="W197" s="105" t="str" cm="1">
        <f t="array" ref="W197">INDEX($AL$2:$AL$82,MATCH(V197,$AK$2:$AK$82,0),0)</f>
        <v>年度により増減</v>
      </c>
      <c r="X197" s="106" t="str">
        <f>IF(F197-D197&gt;0,"↑",IF(F197-D197&lt;0,"↓","－"))</f>
        <v>↑</v>
      </c>
      <c r="Y197" s="107" t="str">
        <f>IF(V197="↓↑↓↓",IF(X197="↓","減少傾向","×"),"判定外")</f>
        <v>判定外</v>
      </c>
      <c r="Z197" s="108" t="str">
        <f>IF(V197="↑↓↑↑",IF(X197="↑","増加傾向","×"),"判定外")</f>
        <v>判定外</v>
      </c>
      <c r="AA197" s="109" t="str">
        <f>IF(G197-E197&gt;0,"↑",IF(G197-E197&lt;0,"↓","－"))</f>
        <v>↑</v>
      </c>
      <c r="AB197" s="107" t="str">
        <f>IF(V197="↓↓↑↓",IF(AA197="↓","減少傾向","×"),"判定外")</f>
        <v>判定外</v>
      </c>
      <c r="AC197" s="108" t="str">
        <f>IF(V197="↑↑↓↑",IF(AA197="↑","増加傾向","×"),"判定外")</f>
        <v>判定外</v>
      </c>
      <c r="AD197" s="110"/>
      <c r="AE197" s="166"/>
    </row>
    <row r="198" spans="2:38">
      <c r="B198" s="163"/>
      <c r="C198" s="74" t="s">
        <v>404</v>
      </c>
      <c r="D198" s="133">
        <f>SUM(D196:D197)</f>
        <v>12.5</v>
      </c>
      <c r="E198" s="133">
        <f>SUM(E196:E197)</f>
        <v>11.7</v>
      </c>
      <c r="F198" s="133">
        <f>SUM(F196:F197)</f>
        <v>12.8</v>
      </c>
      <c r="G198" s="133">
        <f>SUM(G196:G197)</f>
        <v>13.8</v>
      </c>
      <c r="H198" s="133">
        <f>SUM(H196:H197)</f>
        <v>11.8</v>
      </c>
      <c r="I198" s="102">
        <f>AVERAGE(D198:H198)</f>
        <v>12.52</v>
      </c>
      <c r="J198" s="103">
        <f>I198*0.97</f>
        <v>12.144399999999999</v>
      </c>
      <c r="K198" s="103">
        <f>I198*1.03</f>
        <v>12.8956</v>
      </c>
      <c r="L198" s="95" t="str">
        <f>IF(AND(D198&gt;I198*0.97,D198&lt;I198*1.03),"○","×")</f>
        <v>○</v>
      </c>
      <c r="M198" s="95" t="str">
        <f>IF(AND(E198&gt;I198*0.97,E198&lt;I198*1.03),"○","×")</f>
        <v>×</v>
      </c>
      <c r="N198" s="95" t="str">
        <f>IF(AND(F198&gt;I198*0.97,F198&lt;I198*1.03),"○","×")</f>
        <v>○</v>
      </c>
      <c r="O198" s="95" t="str">
        <f>IF(AND(G198&gt;I198*0.97,G198&lt;I198*1.03),"○","×")</f>
        <v>×</v>
      </c>
      <c r="P198" s="95" t="str">
        <f>IF(AND(H198&gt;I198*0.97,H198&lt;I198*1.03),"○","×")</f>
        <v>×</v>
      </c>
      <c r="Q198" s="104" t="str">
        <f>IF(COUNTIF(L198:P198,"○")=5,"同程度","―")</f>
        <v>―</v>
      </c>
      <c r="R198" s="96" t="str">
        <f t="shared" si="25"/>
        <v>↓</v>
      </c>
      <c r="S198" s="95" t="str">
        <f t="shared" si="25"/>
        <v>↑</v>
      </c>
      <c r="T198" s="95" t="str">
        <f t="shared" si="25"/>
        <v>↑</v>
      </c>
      <c r="U198" s="95" t="str">
        <f t="shared" si="25"/>
        <v>↓</v>
      </c>
      <c r="V198" s="95" t="str">
        <f>R198&amp;S198&amp;T198&amp;U198</f>
        <v>↓↑↑↓</v>
      </c>
      <c r="W198" s="105" t="str" cm="1">
        <f t="array" ref="W198">INDEX($AL$2:$AL$82,MATCH(V198,$AK$2:$AK$82,0),0)</f>
        <v>年度により増減</v>
      </c>
      <c r="X198" s="106" t="str">
        <f>IF(F198-D198&gt;0,"↑",IF(F198-D198&lt;0,"↓","－"))</f>
        <v>↑</v>
      </c>
      <c r="Y198" s="107" t="str">
        <f>IF(V198="↓↑↓↓",IF(X198="↓","減少傾向","×"),"判定外")</f>
        <v>判定外</v>
      </c>
      <c r="Z198" s="108" t="str">
        <f>IF(V198="↑↓↑↑",IF(X198="↑","増加傾向","×"),"判定外")</f>
        <v>判定外</v>
      </c>
      <c r="AA198" s="109" t="str">
        <f>IF(G198-E198&gt;0,"↑",IF(G198-E198&lt;0,"↓","－"))</f>
        <v>↑</v>
      </c>
      <c r="AB198" s="107" t="str">
        <f>IF(V198="↓↓↑↓",IF(AA198="↓","減少傾向","×"),"判定外")</f>
        <v>判定外</v>
      </c>
      <c r="AC198" s="108" t="str">
        <f>IF(V198="↑↑↓↑",IF(AA198="↑","増加傾向","×"),"判定外")</f>
        <v>判定外</v>
      </c>
      <c r="AD198" s="112" t="s">
        <v>295</v>
      </c>
      <c r="AE198" s="166"/>
    </row>
    <row r="199" spans="2:38" ht="27">
      <c r="B199" s="163"/>
      <c r="C199" s="141" t="s">
        <v>261</v>
      </c>
      <c r="D199" s="134">
        <f>'10-3.2020'!F7</f>
        <v>28.2</v>
      </c>
      <c r="E199" s="134">
        <f>'10-3.2021'!F7</f>
        <v>27</v>
      </c>
      <c r="F199" s="134">
        <f>'10-3.2022'!F7</f>
        <v>28.599999999999998</v>
      </c>
      <c r="G199" s="134">
        <f>'10-3.2023'!F7</f>
        <v>28.2</v>
      </c>
      <c r="H199" s="134">
        <f>'10-3.2024'!F7</f>
        <v>28.4</v>
      </c>
      <c r="I199" s="102">
        <f>AVERAGE(D199:H199)</f>
        <v>28.080000000000002</v>
      </c>
      <c r="J199" s="103">
        <f>I199*0.97</f>
        <v>27.2376</v>
      </c>
      <c r="K199" s="103">
        <f>I199*1.03</f>
        <v>28.922400000000003</v>
      </c>
      <c r="L199" s="95" t="str">
        <f>IF(AND(D199&gt;I199*0.97,D199&lt;I199*1.03),"○","×")</f>
        <v>○</v>
      </c>
      <c r="M199" s="95" t="str">
        <f>IF(AND(E199&gt;I199*0.97,E199&lt;I199*1.03),"○","×")</f>
        <v>×</v>
      </c>
      <c r="N199" s="95" t="str">
        <f>IF(AND(F199&gt;I199*0.97,F199&lt;I199*1.03),"○","×")</f>
        <v>○</v>
      </c>
      <c r="O199" s="95" t="str">
        <f>IF(AND(G199&gt;I199*0.97,G199&lt;I199*1.03),"○","×")</f>
        <v>○</v>
      </c>
      <c r="P199" s="95" t="str">
        <f>IF(AND(H199&gt;I199*0.97,H199&lt;I199*1.03),"○","×")</f>
        <v>○</v>
      </c>
      <c r="Q199" s="104" t="str">
        <f>IF(COUNTIF(L199:P199,"○")=5,"同程度","―")</f>
        <v>―</v>
      </c>
      <c r="R199" s="96" t="str">
        <f t="shared" si="25"/>
        <v>↓</v>
      </c>
      <c r="S199" s="95" t="str">
        <f t="shared" si="25"/>
        <v>↑</v>
      </c>
      <c r="T199" s="95" t="str">
        <f t="shared" si="25"/>
        <v>↓</v>
      </c>
      <c r="U199" s="95" t="str">
        <f t="shared" si="25"/>
        <v>↑</v>
      </c>
      <c r="V199" s="95" t="str">
        <f>R199&amp;S199&amp;T199&amp;U199</f>
        <v>↓↑↓↑</v>
      </c>
      <c r="W199" s="105" t="str" cm="1">
        <f t="array" ref="W199">INDEX($AL$2:$AL$82,MATCH(V199,$AK$2:$AK$82,0),0)</f>
        <v>隔年で増減</v>
      </c>
      <c r="X199" s="106" t="str">
        <f>IF(F199-D199&gt;0,"↑",IF(F199-D199&lt;0,"↓","－"))</f>
        <v>↑</v>
      </c>
      <c r="Y199" s="107" t="str">
        <f>IF(V199="↓↑↓↓",IF(X199="↓","減少傾向","×"),"判定外")</f>
        <v>判定外</v>
      </c>
      <c r="Z199" s="108" t="str">
        <f>IF(V199="↑↓↑↑",IF(X199="↑","増加傾向","×"),"判定外")</f>
        <v>判定外</v>
      </c>
      <c r="AA199" s="109" t="str">
        <f>IF(G199-E199&gt;0,"↑",IF(G199-E199&lt;0,"↓","－"))</f>
        <v>↑</v>
      </c>
      <c r="AB199" s="107" t="str">
        <f>IF(V199="↓↓↑↓",IF(AA199="↓","減少傾向","×"),"判定外")</f>
        <v>判定外</v>
      </c>
      <c r="AC199" s="108" t="str">
        <f>IF(V199="↑↑↓↑",IF(AA199="↑","増加傾向","×"),"判定外")</f>
        <v>判定外</v>
      </c>
      <c r="AD199" s="110"/>
      <c r="AE199" s="166"/>
    </row>
    <row r="200" spans="2:38" ht="14.25" thickBot="1">
      <c r="B200" s="163"/>
      <c r="C200" s="74" t="s">
        <v>258</v>
      </c>
      <c r="D200" s="113">
        <f>ROUND(D198/D199,3)</f>
        <v>0.443</v>
      </c>
      <c r="E200" s="113">
        <f>ROUND(E198/E199,3)</f>
        <v>0.433</v>
      </c>
      <c r="F200" s="113">
        <f>ROUND(F198/F199,3)</f>
        <v>0.44800000000000001</v>
      </c>
      <c r="G200" s="113">
        <f>ROUND(G198/G199,3)</f>
        <v>0.48899999999999999</v>
      </c>
      <c r="H200" s="113">
        <f>ROUND(H198/H199,3)</f>
        <v>0.41499999999999998</v>
      </c>
      <c r="I200" s="114">
        <f>AVERAGE(D200:H200)</f>
        <v>0.44560000000000005</v>
      </c>
      <c r="J200" s="115">
        <f>I200-0.03</f>
        <v>0.41560000000000008</v>
      </c>
      <c r="K200" s="115">
        <f>I200+0.03</f>
        <v>0.47560000000000002</v>
      </c>
      <c r="L200" s="81" t="str">
        <f>IF(AND(D200&gt;I200-0.03,D200&lt;I200+0.03),"○","×")</f>
        <v>○</v>
      </c>
      <c r="M200" s="81" t="str">
        <f>IF(AND(E200&gt;I200-0.03,E200&lt;I200+0.03),"○","×")</f>
        <v>○</v>
      </c>
      <c r="N200" s="81" t="str">
        <f>IF(AND(F200&gt;I200-0.03,F200&lt;I200+0.03),"○","×")</f>
        <v>○</v>
      </c>
      <c r="O200" s="81" t="str">
        <f>IF(AND(G200&gt;I200-0.03,G200&lt;I200+0.03),"○","×")</f>
        <v>×</v>
      </c>
      <c r="P200" s="81" t="str">
        <f>IF(AND(H200&gt;I200-0.03,H200&lt;I200+0.03),"○","×")</f>
        <v>×</v>
      </c>
      <c r="Q200" s="116" t="str">
        <f>IF(COUNTIF(L200:P200,"○")=5,"同程度","―")</f>
        <v>―</v>
      </c>
      <c r="R200" s="117" t="str">
        <f t="shared" si="25"/>
        <v>↓</v>
      </c>
      <c r="S200" s="81" t="str">
        <f t="shared" si="25"/>
        <v>↑</v>
      </c>
      <c r="T200" s="81" t="str">
        <f t="shared" si="25"/>
        <v>↑</v>
      </c>
      <c r="U200" s="81" t="str">
        <f t="shared" si="25"/>
        <v>↓</v>
      </c>
      <c r="V200" s="81" t="str">
        <f>R200&amp;S200&amp;T200&amp;U200</f>
        <v>↓↑↑↓</v>
      </c>
      <c r="W200" s="118" t="str" cm="1">
        <f t="array" ref="W200">INDEX($AL$2:$AL$82,MATCH(V200,$AK$2:$AK$82,0),0)</f>
        <v>年度により増減</v>
      </c>
      <c r="X200" s="119" t="str">
        <f>IF(F200-D200&gt;0,"↑",IF(F200-D200&lt;0,"↓","－"))</f>
        <v>↑</v>
      </c>
      <c r="Y200" s="120" t="str">
        <f>IF(V200="↓↑↓↓",IF(X200="↓","減少傾向","×"),"判定外")</f>
        <v>判定外</v>
      </c>
      <c r="Z200" s="121" t="str">
        <f>IF(V200="↑↓↑↑",IF(X200="↑","増加傾向","×"),"判定外")</f>
        <v>判定外</v>
      </c>
      <c r="AA200" s="122" t="str">
        <f>IF(G200-E200&gt;0,"↑",IF(G200-E200&lt;0,"↓","－"))</f>
        <v>↑</v>
      </c>
      <c r="AB200" s="120" t="str">
        <f>IF(V200="↓↓↑↓",IF(AA200="↓","減少傾向","×"),"判定外")</f>
        <v>判定外</v>
      </c>
      <c r="AC200" s="121" t="str">
        <f>IF(V200="↑↑↓↑",IF(AA200="↑","増加傾向","×"),"判定外")</f>
        <v>判定外</v>
      </c>
      <c r="AD200" s="123" t="s">
        <v>295</v>
      </c>
      <c r="AE200" s="166"/>
    </row>
    <row r="201" spans="2:38">
      <c r="B201" s="163"/>
      <c r="C201" s="130" t="s">
        <v>251</v>
      </c>
      <c r="D201" s="131">
        <f>COUNTIFS('10-3.2020'!B12:B97,"G",'10-3.2020'!D12:D97,"&lt;&gt;")</f>
        <v>23</v>
      </c>
      <c r="E201" s="131">
        <f>COUNTIFS('10-3.2021'!B12:B97,"G",'10-3.2021'!D12:D97,"&lt;&gt;")</f>
        <v>23</v>
      </c>
      <c r="F201" s="131">
        <f>COUNTIFS('10-3.2022'!B12:B97,"G",'10-3.2022'!D12:D97,"&lt;&gt;")</f>
        <v>23</v>
      </c>
      <c r="G201" s="131">
        <f>COUNTIFS('10-3.2023'!B12:B97,"G",'10-3.2023'!D12:D97,"&lt;&gt;")</f>
        <v>23</v>
      </c>
      <c r="H201" s="131">
        <f>COUNTIFS('10-3.2024'!B12:B97,"G",'10-3.2024'!D12:D97,"&lt;&gt;")</f>
        <v>23</v>
      </c>
      <c r="I201" s="164"/>
      <c r="J201" s="164"/>
      <c r="K201" s="164"/>
      <c r="L201" s="164"/>
      <c r="M201" s="164"/>
      <c r="N201" s="164"/>
      <c r="O201" s="164"/>
      <c r="P201" s="164"/>
      <c r="Q201" s="164"/>
      <c r="R201" s="164"/>
      <c r="S201" s="164"/>
      <c r="T201" s="164"/>
      <c r="U201" s="164"/>
      <c r="V201" s="164"/>
      <c r="W201" s="164"/>
      <c r="X201" s="164"/>
      <c r="Y201" s="164"/>
      <c r="Z201" s="164"/>
      <c r="AA201" s="164"/>
      <c r="AB201" s="164"/>
      <c r="AC201" s="164"/>
      <c r="AD201" s="164"/>
      <c r="AE201" s="166"/>
    </row>
    <row r="202" spans="2:38" ht="14.25" thickBot="1">
      <c r="B202" s="167"/>
      <c r="C202" s="168"/>
      <c r="D202" s="169"/>
      <c r="E202" s="169"/>
      <c r="F202" s="169"/>
      <c r="G202" s="169"/>
      <c r="H202" s="169"/>
      <c r="I202" s="168"/>
      <c r="J202" s="168"/>
      <c r="K202" s="168"/>
      <c r="L202" s="168"/>
      <c r="M202" s="168"/>
      <c r="N202" s="168"/>
      <c r="O202" s="168"/>
      <c r="P202" s="168"/>
      <c r="Q202" s="168"/>
      <c r="R202" s="168"/>
      <c r="S202" s="168"/>
      <c r="T202" s="168"/>
      <c r="U202" s="168"/>
      <c r="V202" s="168"/>
      <c r="W202" s="168"/>
      <c r="X202" s="168"/>
      <c r="Y202" s="168"/>
      <c r="Z202" s="168"/>
      <c r="AA202" s="168"/>
      <c r="AB202" s="168"/>
      <c r="AC202" s="168"/>
      <c r="AD202" s="168"/>
      <c r="AE202" s="170"/>
    </row>
    <row r="203" spans="2:38">
      <c r="C203" s="158"/>
      <c r="U203" s="144"/>
      <c r="V203" s="144"/>
    </row>
    <row r="204" spans="2:38">
      <c r="C204" s="158"/>
      <c r="U204" s="144"/>
      <c r="V204" s="144"/>
      <c r="AK204" s="139"/>
      <c r="AL204" s="139"/>
    </row>
    <row r="205" spans="2:38">
      <c r="U205" s="144"/>
      <c r="V205" s="144"/>
    </row>
    <row r="206" spans="2:38">
      <c r="U206" s="144"/>
      <c r="V206" s="144"/>
    </row>
    <row r="207" spans="2:38">
      <c r="U207" s="144"/>
      <c r="V207" s="144"/>
    </row>
    <row r="208" spans="2:38">
      <c r="U208" s="144"/>
      <c r="V208" s="144"/>
    </row>
    <row r="209" spans="21:22">
      <c r="U209" s="144"/>
      <c r="V209" s="144"/>
    </row>
    <row r="210" spans="21:22">
      <c r="U210" s="144"/>
      <c r="V210" s="144"/>
    </row>
    <row r="211" spans="21:22">
      <c r="U211" s="144"/>
      <c r="V211" s="144"/>
    </row>
    <row r="212" spans="21:22">
      <c r="U212" s="144"/>
      <c r="V212" s="144"/>
    </row>
    <row r="213" spans="21:22">
      <c r="U213" s="144"/>
      <c r="V213" s="144"/>
    </row>
    <row r="214" spans="21:22">
      <c r="U214" s="144"/>
      <c r="V214" s="144"/>
    </row>
    <row r="215" spans="21:22">
      <c r="U215" s="144"/>
      <c r="V215" s="144"/>
    </row>
    <row r="216" spans="21:22">
      <c r="U216" s="144"/>
      <c r="V216" s="144"/>
    </row>
    <row r="217" spans="21:22">
      <c r="U217" s="144"/>
      <c r="V217" s="144"/>
    </row>
    <row r="218" spans="21:22">
      <c r="U218" s="144"/>
      <c r="V218" s="144"/>
    </row>
    <row r="219" spans="21:22">
      <c r="U219" s="144"/>
      <c r="V219" s="144"/>
    </row>
    <row r="220" spans="21:22">
      <c r="U220" s="144"/>
      <c r="V220" s="144"/>
    </row>
    <row r="221" spans="21:22">
      <c r="U221" s="144"/>
      <c r="V221" s="144"/>
    </row>
    <row r="222" spans="21:22">
      <c r="U222" s="144"/>
      <c r="V222" s="144"/>
    </row>
    <row r="223" spans="21:22">
      <c r="U223" s="144"/>
      <c r="V223" s="144"/>
    </row>
    <row r="224" spans="21:22">
      <c r="U224" s="144"/>
      <c r="V224" s="144"/>
    </row>
    <row r="225" spans="21:22">
      <c r="U225" s="144"/>
      <c r="V225" s="144"/>
    </row>
    <row r="226" spans="21:22">
      <c r="U226" s="144"/>
      <c r="V226" s="144"/>
    </row>
    <row r="227" spans="21:22">
      <c r="U227" s="144"/>
      <c r="V227" s="144"/>
    </row>
    <row r="228" spans="21:22">
      <c r="U228" s="144"/>
      <c r="V228" s="144"/>
    </row>
    <row r="229" spans="21:22">
      <c r="U229" s="144"/>
      <c r="V229" s="144"/>
    </row>
    <row r="230" spans="21:22">
      <c r="U230" s="144"/>
      <c r="V230" s="144"/>
    </row>
    <row r="231" spans="21:22">
      <c r="U231" s="144"/>
      <c r="V231" s="144"/>
    </row>
    <row r="232" spans="21:22">
      <c r="U232" s="144"/>
      <c r="V232" s="144"/>
    </row>
    <row r="233" spans="21:22">
      <c r="U233" s="144"/>
      <c r="V233" s="144"/>
    </row>
    <row r="234" spans="21:22">
      <c r="U234" s="144"/>
      <c r="V234" s="144"/>
    </row>
    <row r="235" spans="21:22">
      <c r="U235" s="144"/>
      <c r="V235" s="144"/>
    </row>
    <row r="236" spans="21:22">
      <c r="U236" s="144"/>
      <c r="V236" s="144"/>
    </row>
    <row r="237" spans="21:22">
      <c r="U237" s="144"/>
      <c r="V237" s="144"/>
    </row>
    <row r="238" spans="21:22">
      <c r="U238" s="144"/>
      <c r="V238" s="144"/>
    </row>
    <row r="239" spans="21:22">
      <c r="U239" s="144"/>
      <c r="V239" s="144"/>
    </row>
    <row r="240" spans="21:22">
      <c r="U240" s="144"/>
      <c r="V240" s="144"/>
    </row>
    <row r="241" spans="21:22">
      <c r="U241" s="144"/>
      <c r="V241" s="144"/>
    </row>
    <row r="242" spans="21:22">
      <c r="U242" s="144"/>
      <c r="V242" s="144"/>
    </row>
    <row r="243" spans="21:22">
      <c r="U243" s="144"/>
      <c r="V243" s="144"/>
    </row>
    <row r="244" spans="21:22">
      <c r="U244" s="144"/>
      <c r="V244" s="144"/>
    </row>
    <row r="245" spans="21:22">
      <c r="U245" s="144"/>
      <c r="V245" s="144"/>
    </row>
    <row r="246" spans="21:22">
      <c r="U246" s="144"/>
      <c r="V246" s="144"/>
    </row>
    <row r="247" spans="21:22">
      <c r="U247" s="144"/>
      <c r="V247" s="144"/>
    </row>
    <row r="248" spans="21:22">
      <c r="U248" s="144"/>
      <c r="V248" s="144"/>
    </row>
    <row r="249" spans="21:22">
      <c r="U249" s="144"/>
      <c r="V249" s="144"/>
    </row>
    <row r="250" spans="21:22">
      <c r="U250" s="144"/>
      <c r="V250" s="144"/>
    </row>
    <row r="251" spans="21:22">
      <c r="U251" s="144"/>
      <c r="V251" s="144"/>
    </row>
    <row r="252" spans="21:22">
      <c r="U252" s="144"/>
      <c r="V252" s="144"/>
    </row>
  </sheetData>
  <sheetProtection algorithmName="SHA-512" hashValue="GpEdBezcC/dqcZu0xkI9XgtcbdRnLvrGwqVHOV6iB0SnhfZbJreZqwIdc5zor7wal0J3Nn22/ke71v5jgjVbOg==" saltValue="425nWyD8kgW/qKOcnnUdkg==" spinCount="100000" sheet="1" objects="1" scenarios="1"/>
  <mergeCells count="208">
    <mergeCell ref="X97:X98"/>
    <mergeCell ref="Y97:Z97"/>
    <mergeCell ref="AA97:AA98"/>
    <mergeCell ref="AB97:AC97"/>
    <mergeCell ref="AD97:AD98"/>
    <mergeCell ref="AA5:AA6"/>
    <mergeCell ref="AB5:AC5"/>
    <mergeCell ref="AD5:AD6"/>
    <mergeCell ref="I5:P5"/>
    <mergeCell ref="Q5:Q6"/>
    <mergeCell ref="R5:U5"/>
    <mergeCell ref="V5:W6"/>
    <mergeCell ref="X5:X6"/>
    <mergeCell ref="Y5:Z5"/>
    <mergeCell ref="AA13:AA14"/>
    <mergeCell ref="AB13:AC13"/>
    <mergeCell ref="AD13:AD14"/>
    <mergeCell ref="I21:P21"/>
    <mergeCell ref="Q21:Q22"/>
    <mergeCell ref="R21:U21"/>
    <mergeCell ref="V21:W22"/>
    <mergeCell ref="X21:X22"/>
    <mergeCell ref="Y21:Z21"/>
    <mergeCell ref="AA21:AA22"/>
    <mergeCell ref="AA194:AA195"/>
    <mergeCell ref="AB194:AC194"/>
    <mergeCell ref="AD194:AD195"/>
    <mergeCell ref="I194:P194"/>
    <mergeCell ref="Q194:Q195"/>
    <mergeCell ref="R194:U194"/>
    <mergeCell ref="V194:W195"/>
    <mergeCell ref="X194:X195"/>
    <mergeCell ref="Y194:Z194"/>
    <mergeCell ref="I13:P13"/>
    <mergeCell ref="Q13:Q14"/>
    <mergeCell ref="R13:U13"/>
    <mergeCell ref="V13:W14"/>
    <mergeCell ref="X13:X14"/>
    <mergeCell ref="Y13:Z13"/>
    <mergeCell ref="AB21:AC21"/>
    <mergeCell ref="AD21:AD22"/>
    <mergeCell ref="I30:P30"/>
    <mergeCell ref="Q30:Q31"/>
    <mergeCell ref="R30:U30"/>
    <mergeCell ref="V30:W31"/>
    <mergeCell ref="X30:X31"/>
    <mergeCell ref="Y30:Z30"/>
    <mergeCell ref="AA30:AA31"/>
    <mergeCell ref="AB30:AC30"/>
    <mergeCell ref="AD30:AD31"/>
    <mergeCell ref="I41:P41"/>
    <mergeCell ref="Q41:Q42"/>
    <mergeCell ref="R41:U41"/>
    <mergeCell ref="V41:W42"/>
    <mergeCell ref="X41:X42"/>
    <mergeCell ref="Y41:Z41"/>
    <mergeCell ref="AA41:AA42"/>
    <mergeCell ref="AB41:AC41"/>
    <mergeCell ref="AD41:AD42"/>
    <mergeCell ref="AA49:AA50"/>
    <mergeCell ref="AB49:AC49"/>
    <mergeCell ref="AD49:AD50"/>
    <mergeCell ref="I57:P57"/>
    <mergeCell ref="Q57:Q58"/>
    <mergeCell ref="R57:U57"/>
    <mergeCell ref="V57:W58"/>
    <mergeCell ref="X57:X58"/>
    <mergeCell ref="Y57:Z57"/>
    <mergeCell ref="AA57:AA58"/>
    <mergeCell ref="I49:P49"/>
    <mergeCell ref="Q49:Q50"/>
    <mergeCell ref="R49:U49"/>
    <mergeCell ref="V49:W50"/>
    <mergeCell ref="X49:X50"/>
    <mergeCell ref="Y49:Z49"/>
    <mergeCell ref="AB57:AC57"/>
    <mergeCell ref="AD57:AD58"/>
    <mergeCell ref="I73:P73"/>
    <mergeCell ref="Q73:Q74"/>
    <mergeCell ref="R73:U73"/>
    <mergeCell ref="V73:W74"/>
    <mergeCell ref="X73:X74"/>
    <mergeCell ref="Y73:Z73"/>
    <mergeCell ref="AA73:AA74"/>
    <mergeCell ref="AB73:AC73"/>
    <mergeCell ref="AA65:AA66"/>
    <mergeCell ref="AB65:AC65"/>
    <mergeCell ref="AD65:AD66"/>
    <mergeCell ref="I65:P65"/>
    <mergeCell ref="Q65:Q66"/>
    <mergeCell ref="R65:U65"/>
    <mergeCell ref="V65:W66"/>
    <mergeCell ref="X65:X66"/>
    <mergeCell ref="Y65:Z65"/>
    <mergeCell ref="AD73:AD74"/>
    <mergeCell ref="I89:P89"/>
    <mergeCell ref="Q89:Q90"/>
    <mergeCell ref="R89:U89"/>
    <mergeCell ref="V89:W90"/>
    <mergeCell ref="X89:X90"/>
    <mergeCell ref="Y89:Z89"/>
    <mergeCell ref="AA89:AA90"/>
    <mergeCell ref="AB89:AC89"/>
    <mergeCell ref="AD89:AD90"/>
    <mergeCell ref="AD81:AD82"/>
    <mergeCell ref="I81:P81"/>
    <mergeCell ref="Q81:Q82"/>
    <mergeCell ref="R81:U81"/>
    <mergeCell ref="V81:W82"/>
    <mergeCell ref="X81:X82"/>
    <mergeCell ref="Y81:Z81"/>
    <mergeCell ref="AA81:AA82"/>
    <mergeCell ref="AB81:AC81"/>
    <mergeCell ref="AA107:AA108"/>
    <mergeCell ref="AB107:AC107"/>
    <mergeCell ref="AD107:AD108"/>
    <mergeCell ref="I115:P115"/>
    <mergeCell ref="Q115:Q116"/>
    <mergeCell ref="R115:U115"/>
    <mergeCell ref="V115:W116"/>
    <mergeCell ref="X115:X116"/>
    <mergeCell ref="Y115:Z115"/>
    <mergeCell ref="AA115:AA116"/>
    <mergeCell ref="I107:P107"/>
    <mergeCell ref="Q107:Q108"/>
    <mergeCell ref="R107:U107"/>
    <mergeCell ref="V107:W108"/>
    <mergeCell ref="X107:X108"/>
    <mergeCell ref="Y107:Z107"/>
    <mergeCell ref="AB115:AC115"/>
    <mergeCell ref="AD115:AD116"/>
    <mergeCell ref="I97:P97"/>
    <mergeCell ref="Q97:Q98"/>
    <mergeCell ref="R97:U97"/>
    <mergeCell ref="V97:W98"/>
    <mergeCell ref="I123:P123"/>
    <mergeCell ref="Q123:Q124"/>
    <mergeCell ref="R123:U123"/>
    <mergeCell ref="V123:W124"/>
    <mergeCell ref="X123:X124"/>
    <mergeCell ref="Y123:Z123"/>
    <mergeCell ref="AA123:AA124"/>
    <mergeCell ref="AB123:AC123"/>
    <mergeCell ref="AD123:AD124"/>
    <mergeCell ref="I132:P132"/>
    <mergeCell ref="Q132:Q133"/>
    <mergeCell ref="R132:U132"/>
    <mergeCell ref="V132:W133"/>
    <mergeCell ref="X132:X133"/>
    <mergeCell ref="Y132:Z132"/>
    <mergeCell ref="AA132:AA133"/>
    <mergeCell ref="AB132:AC132"/>
    <mergeCell ref="AD132:AD133"/>
    <mergeCell ref="AA143:AA144"/>
    <mergeCell ref="AB143:AC143"/>
    <mergeCell ref="AD143:AD144"/>
    <mergeCell ref="I151:P151"/>
    <mergeCell ref="Q151:Q152"/>
    <mergeCell ref="R151:U151"/>
    <mergeCell ref="V151:W152"/>
    <mergeCell ref="X151:X152"/>
    <mergeCell ref="Y151:Z151"/>
    <mergeCell ref="AA151:AA152"/>
    <mergeCell ref="I143:P143"/>
    <mergeCell ref="Q143:Q144"/>
    <mergeCell ref="R143:U143"/>
    <mergeCell ref="V143:W144"/>
    <mergeCell ref="X143:X144"/>
    <mergeCell ref="Y143:Z143"/>
    <mergeCell ref="AB151:AC151"/>
    <mergeCell ref="AD151:AD152"/>
    <mergeCell ref="Y169:Z169"/>
    <mergeCell ref="AA169:AA170"/>
    <mergeCell ref="AB169:AC169"/>
    <mergeCell ref="AD169:AD170"/>
    <mergeCell ref="I159:P159"/>
    <mergeCell ref="Q159:Q160"/>
    <mergeCell ref="R159:U159"/>
    <mergeCell ref="V159:W160"/>
    <mergeCell ref="X159:X160"/>
    <mergeCell ref="Y159:Z159"/>
    <mergeCell ref="AA159:AA160"/>
    <mergeCell ref="AB159:AC159"/>
    <mergeCell ref="AD159:AD160"/>
    <mergeCell ref="N1:P3"/>
    <mergeCell ref="AB185:AC185"/>
    <mergeCell ref="AD185:AD186"/>
    <mergeCell ref="AA177:AA178"/>
    <mergeCell ref="AB177:AC177"/>
    <mergeCell ref="AD177:AD178"/>
    <mergeCell ref="I185:P185"/>
    <mergeCell ref="Q185:Q186"/>
    <mergeCell ref="R185:U185"/>
    <mergeCell ref="V185:W186"/>
    <mergeCell ref="X185:X186"/>
    <mergeCell ref="Y185:Z185"/>
    <mergeCell ref="AA185:AA186"/>
    <mergeCell ref="I177:P177"/>
    <mergeCell ref="Q177:Q178"/>
    <mergeCell ref="R177:U177"/>
    <mergeCell ref="V177:W178"/>
    <mergeCell ref="X177:X178"/>
    <mergeCell ref="Y177:Z177"/>
    <mergeCell ref="I169:P169"/>
    <mergeCell ref="Q169:Q170"/>
    <mergeCell ref="R169:U169"/>
    <mergeCell ref="V169:W170"/>
    <mergeCell ref="X169:X170"/>
  </mergeCells>
  <phoneticPr fontId="1"/>
  <conditionalFormatting sqref="L1:P5 L7:P13 L15:P21 L23:P30 L32:P41 L43:P49 L51:P57 L59:P65 L67:P73 L75:P81 L83:P88 L91:P95 L109:P115 L117:P123 L125:P132 L134:P143 L145:P151 L153:P159 L161:P169 L171:P177 L179:P185 L187:P194 L196:P1048576 L104:P107">
    <cfRule type="containsText" dxfId="57" priority="57" operator="containsText" text="×">
      <formula>NOT(ISERROR(SEARCH("×",L1)))</formula>
    </cfRule>
  </conditionalFormatting>
  <conditionalFormatting sqref="I1:I38 I40:I88 I90:I95 I104:I1048576">
    <cfRule type="cellIs" dxfId="56" priority="44" operator="between">
      <formula>1E-26</formula>
      <formula>0.05</formula>
    </cfRule>
  </conditionalFormatting>
  <conditionalFormatting sqref="V1:V38 V40:V95 V104:V1048576">
    <cfRule type="containsText" dxfId="55" priority="43" operator="containsText" text="－">
      <formula>NOT(ISERROR(SEARCH("－",V1)))</formula>
    </cfRule>
    <cfRule type="containsText" dxfId="54" priority="58" operator="containsText" text="↓↓↑↓">
      <formula>NOT(ISERROR(SEARCH("↓↓↑↓",V1)))</formula>
    </cfRule>
    <cfRule type="containsText" dxfId="53" priority="59" operator="containsText" text="↓↑↓↓">
      <formula>NOT(ISERROR(SEARCH("↓↑↓↓",V1)))</formula>
    </cfRule>
    <cfRule type="containsText" dxfId="52" priority="60" operator="containsText" text="↑↓↑↑">
      <formula>NOT(ISERROR(SEARCH("↑↓↑↑",V1)))</formula>
    </cfRule>
    <cfRule type="containsText" dxfId="51" priority="61" operator="containsText" text="↑↑↓↑">
      <formula>NOT(ISERROR(SEARCH("↑↑↓↑",V1)))</formula>
    </cfRule>
  </conditionalFormatting>
  <conditionalFormatting sqref="Y1:Z38 AB1:AC38 AB40:AC95 Y40:Z95 Y104:Z1048576 AB104:AC1048576">
    <cfRule type="containsText" dxfId="50" priority="45" operator="containsText" text="判定外">
      <formula>NOT(ISERROR(SEARCH("判定外",Y1)))</formula>
    </cfRule>
    <cfRule type="containsText" dxfId="49" priority="46" operator="containsText" text="×">
      <formula>NOT(ISERROR(SEARCH("×",Y1)))</formula>
    </cfRule>
    <cfRule type="containsText" dxfId="48" priority="47" operator="containsText" text="減少">
      <formula>NOT(ISERROR(SEARCH("減少",Y1)))</formula>
    </cfRule>
    <cfRule type="containsText" dxfId="47" priority="48" operator="containsText" text="増加">
      <formula>NOT(ISERROR(SEARCH("増加",Y1)))</formula>
    </cfRule>
  </conditionalFormatting>
  <conditionalFormatting sqref="Q2:Q95 Q104:Q1048576">
    <cfRule type="containsText" dxfId="46" priority="55" operator="containsText" text="同程度">
      <formula>NOT(ISERROR(SEARCH("同程度",Q2)))</formula>
    </cfRule>
    <cfRule type="containsText" dxfId="45" priority="56" operator="containsText" text="―">
      <formula>NOT(ISERROR(SEARCH("―",Q2)))</formula>
    </cfRule>
  </conditionalFormatting>
  <conditionalFormatting sqref="R2:U95 X1:X95 AA1:AA95 AA104:AA1048576 X104:X1048576 R104:U1048576">
    <cfRule type="containsText" dxfId="44" priority="52" operator="containsText" text="－">
      <formula>NOT(ISERROR(SEARCH("－",R1)))</formula>
    </cfRule>
    <cfRule type="containsText" dxfId="43" priority="53" operator="containsText" text="↓">
      <formula>NOT(ISERROR(SEARCH("↓",R1)))</formula>
    </cfRule>
    <cfRule type="containsText" dxfId="42" priority="54" operator="containsText" text="↑">
      <formula>NOT(ISERROR(SEARCH("↑",R1)))</formula>
    </cfRule>
  </conditionalFormatting>
  <conditionalFormatting sqref="L6:P6">
    <cfRule type="containsText" dxfId="41" priority="42" operator="containsText" text="×">
      <formula>NOT(ISERROR(SEARCH("×",L6)))</formula>
    </cfRule>
  </conditionalFormatting>
  <conditionalFormatting sqref="L14:P14">
    <cfRule type="containsText" dxfId="40" priority="40" operator="containsText" text="×">
      <formula>NOT(ISERROR(SEARCH("×",L14)))</formula>
    </cfRule>
  </conditionalFormatting>
  <conditionalFormatting sqref="L22:P22">
    <cfRule type="containsText" dxfId="39" priority="39" operator="containsText" text="×">
      <formula>NOT(ISERROR(SEARCH("×",L22)))</formula>
    </cfRule>
  </conditionalFormatting>
  <conditionalFormatting sqref="L31:P31">
    <cfRule type="containsText" dxfId="38" priority="38" operator="containsText" text="×">
      <formula>NOT(ISERROR(SEARCH("×",L31)))</formula>
    </cfRule>
  </conditionalFormatting>
  <conditionalFormatting sqref="L42:P42">
    <cfRule type="containsText" dxfId="37" priority="37" operator="containsText" text="×">
      <formula>NOT(ISERROR(SEARCH("×",L42)))</formula>
    </cfRule>
  </conditionalFormatting>
  <conditionalFormatting sqref="L50:P50">
    <cfRule type="containsText" dxfId="36" priority="36" operator="containsText" text="×">
      <formula>NOT(ISERROR(SEARCH("×",L50)))</formula>
    </cfRule>
  </conditionalFormatting>
  <conditionalFormatting sqref="L58:P58">
    <cfRule type="containsText" dxfId="35" priority="35" operator="containsText" text="×">
      <formula>NOT(ISERROR(SEARCH("×",L58)))</formula>
    </cfRule>
  </conditionalFormatting>
  <conditionalFormatting sqref="L66:P66">
    <cfRule type="containsText" dxfId="34" priority="34" operator="containsText" text="×">
      <formula>NOT(ISERROR(SEARCH("×",L66)))</formula>
    </cfRule>
  </conditionalFormatting>
  <conditionalFormatting sqref="L74:P74">
    <cfRule type="containsText" dxfId="33" priority="33" operator="containsText" text="×">
      <formula>NOT(ISERROR(SEARCH("×",L74)))</formula>
    </cfRule>
  </conditionalFormatting>
  <conditionalFormatting sqref="L82:P82">
    <cfRule type="containsText" dxfId="32" priority="32" operator="containsText" text="×">
      <formula>NOT(ISERROR(SEARCH("×",L82)))</formula>
    </cfRule>
  </conditionalFormatting>
  <conditionalFormatting sqref="L90:P90">
    <cfRule type="containsText" dxfId="31" priority="31" operator="containsText" text="×">
      <formula>NOT(ISERROR(SEARCH("×",L90)))</formula>
    </cfRule>
  </conditionalFormatting>
  <conditionalFormatting sqref="L108:P108">
    <cfRule type="containsText" dxfId="30" priority="30" operator="containsText" text="×">
      <formula>NOT(ISERROR(SEARCH("×",L108)))</formula>
    </cfRule>
  </conditionalFormatting>
  <conditionalFormatting sqref="L116:P116">
    <cfRule type="containsText" dxfId="29" priority="29" operator="containsText" text="×">
      <formula>NOT(ISERROR(SEARCH("×",L116)))</formula>
    </cfRule>
  </conditionalFormatting>
  <conditionalFormatting sqref="L124:P124">
    <cfRule type="containsText" dxfId="28" priority="28" operator="containsText" text="×">
      <formula>NOT(ISERROR(SEARCH("×",L124)))</formula>
    </cfRule>
  </conditionalFormatting>
  <conditionalFormatting sqref="L133:P133">
    <cfRule type="containsText" dxfId="27" priority="27" operator="containsText" text="×">
      <formula>NOT(ISERROR(SEARCH("×",L133)))</formula>
    </cfRule>
  </conditionalFormatting>
  <conditionalFormatting sqref="L144:P144">
    <cfRule type="containsText" dxfId="26" priority="26" operator="containsText" text="×">
      <formula>NOT(ISERROR(SEARCH("×",L144)))</formula>
    </cfRule>
  </conditionalFormatting>
  <conditionalFormatting sqref="L152:P152">
    <cfRule type="containsText" dxfId="25" priority="25" operator="containsText" text="×">
      <formula>NOT(ISERROR(SEARCH("×",L152)))</formula>
    </cfRule>
  </conditionalFormatting>
  <conditionalFormatting sqref="L160:P160">
    <cfRule type="containsText" dxfId="24" priority="24" operator="containsText" text="×">
      <formula>NOT(ISERROR(SEARCH("×",L160)))</formula>
    </cfRule>
  </conditionalFormatting>
  <conditionalFormatting sqref="L170:P170">
    <cfRule type="containsText" dxfId="23" priority="23" operator="containsText" text="×">
      <formula>NOT(ISERROR(SEARCH("×",L170)))</formula>
    </cfRule>
  </conditionalFormatting>
  <conditionalFormatting sqref="L178:P178">
    <cfRule type="containsText" dxfId="22" priority="22" operator="containsText" text="×">
      <formula>NOT(ISERROR(SEARCH("×",L178)))</formula>
    </cfRule>
  </conditionalFormatting>
  <conditionalFormatting sqref="L186:P186">
    <cfRule type="containsText" dxfId="21" priority="21" operator="containsText" text="×">
      <formula>NOT(ISERROR(SEARCH("×",L186)))</formula>
    </cfRule>
  </conditionalFormatting>
  <conditionalFormatting sqref="L195:P195">
    <cfRule type="containsText" dxfId="20" priority="20" operator="containsText" text="×">
      <formula>NOT(ISERROR(SEARCH("×",L195)))</formula>
    </cfRule>
  </conditionalFormatting>
  <conditionalFormatting sqref="L89:P89">
    <cfRule type="containsText" dxfId="19" priority="19" operator="containsText" text="×">
      <formula>NOT(ISERROR(SEARCH("×",L89)))</formula>
    </cfRule>
  </conditionalFormatting>
  <conditionalFormatting sqref="I89">
    <cfRule type="cellIs" dxfId="18" priority="18" operator="between">
      <formula>1E-26</formula>
      <formula>0.05</formula>
    </cfRule>
  </conditionalFormatting>
  <conditionalFormatting sqref="L96:P97 L99:P103">
    <cfRule type="containsText" dxfId="17" priority="13" operator="containsText" text="×">
      <formula>NOT(ISERROR(SEARCH("×",L96)))</formula>
    </cfRule>
  </conditionalFormatting>
  <conditionalFormatting sqref="I96:I103">
    <cfRule type="cellIs" dxfId="16" priority="3" operator="between">
      <formula>1E-26</formula>
      <formula>0.05</formula>
    </cfRule>
  </conditionalFormatting>
  <conditionalFormatting sqref="V96:V103">
    <cfRule type="containsText" dxfId="15" priority="2" operator="containsText" text="－">
      <formula>NOT(ISERROR(SEARCH("－",V96)))</formula>
    </cfRule>
    <cfRule type="containsText" dxfId="14" priority="14" operator="containsText" text="↓↓↑↓">
      <formula>NOT(ISERROR(SEARCH("↓↓↑↓",V96)))</formula>
    </cfRule>
    <cfRule type="containsText" dxfId="13" priority="15" operator="containsText" text="↓↑↓↓">
      <formula>NOT(ISERROR(SEARCH("↓↑↓↓",V96)))</formula>
    </cfRule>
    <cfRule type="containsText" dxfId="12" priority="16" operator="containsText" text="↑↓↑↑">
      <formula>NOT(ISERROR(SEARCH("↑↓↑↑",V96)))</formula>
    </cfRule>
    <cfRule type="containsText" dxfId="11" priority="17" operator="containsText" text="↑↑↓↑">
      <formula>NOT(ISERROR(SEARCH("↑↑↓↑",V96)))</formula>
    </cfRule>
  </conditionalFormatting>
  <conditionalFormatting sqref="AB96:AC103 Y96:Z103">
    <cfRule type="containsText" dxfId="10" priority="4" operator="containsText" text="判定外">
      <formula>NOT(ISERROR(SEARCH("判定外",Y96)))</formula>
    </cfRule>
    <cfRule type="containsText" dxfId="9" priority="5" operator="containsText" text="×">
      <formula>NOT(ISERROR(SEARCH("×",Y96)))</formula>
    </cfRule>
    <cfRule type="containsText" dxfId="8" priority="6" operator="containsText" text="減少">
      <formula>NOT(ISERROR(SEARCH("減少",Y96)))</formula>
    </cfRule>
    <cfRule type="containsText" dxfId="7" priority="7" operator="containsText" text="増加">
      <formula>NOT(ISERROR(SEARCH("増加",Y96)))</formula>
    </cfRule>
  </conditionalFormatting>
  <conditionalFormatting sqref="Q96:Q103">
    <cfRule type="containsText" dxfId="6" priority="11" operator="containsText" text="同程度">
      <formula>NOT(ISERROR(SEARCH("同程度",Q96)))</formula>
    </cfRule>
    <cfRule type="containsText" dxfId="5" priority="12" operator="containsText" text="―">
      <formula>NOT(ISERROR(SEARCH("―",Q96)))</formula>
    </cfRule>
  </conditionalFormatting>
  <conditionalFormatting sqref="R96:U103 X96:X103 AA96:AA103">
    <cfRule type="containsText" dxfId="4" priority="8" operator="containsText" text="－">
      <formula>NOT(ISERROR(SEARCH("－",R96)))</formula>
    </cfRule>
    <cfRule type="containsText" dxfId="3" priority="9" operator="containsText" text="↓">
      <formula>NOT(ISERROR(SEARCH("↓",R96)))</formula>
    </cfRule>
    <cfRule type="containsText" dxfId="2" priority="10" operator="containsText" text="↑">
      <formula>NOT(ISERROR(SEARCH("↑",R96)))</formula>
    </cfRule>
  </conditionalFormatting>
  <conditionalFormatting sqref="L98:P98">
    <cfRule type="containsText" dxfId="1" priority="1" operator="containsText" text="×">
      <formula>NOT(ISERROR(SEARCH("×",L98)))</formula>
    </cfRule>
  </conditionalFormatting>
  <dataValidations count="1">
    <dataValidation type="list" allowBlank="1" showInputMessage="1" showErrorMessage="1" sqref="AD189 AD11 AD17 AD25 AD34 AD45 AD53 AD61 AD69 AD77 AD85 AD93 AD111 AD119 AD127 AD136 AD147 AD155 AD163 AD173 AD181 AD9 AD19 AD27 AD36 AD47 AD55 AD63 AD71 AD79 AD87 AD198 AD113 AD121 AD129 AD138 AD149 AD157 AD165 AD175 AD183 AD191 AD200 AD95 AD101 AD103" xr:uid="{020044CC-8BEC-4693-85DB-4A9E673B44A8}">
      <formula1>$AI$2:$AI$9</formula1>
    </dataValidation>
  </dataValidations>
  <hyperlinks>
    <hyperlink ref="C1" location="目次!A1" display="目次に戻る" xr:uid="{00000000-0004-0000-0900-000000000000}"/>
  </hyperlinks>
  <pageMargins left="0.51181102362204722" right="0.51181102362204722" top="0.74803149606299213" bottom="0.74803149606299213" header="0.31496062992125984" footer="0.31496062992125984"/>
  <pageSetup paperSize="9" scale="60" orientation="landscape" r:id="rId1"/>
  <headerFooter>
    <oddFooter>&amp;R&amp;6出典：大学改革支援・学位授与機構「大学基本情報」（https://portal.niad.ac.jp/ptrt/table.html）を加工して作成</oddFooter>
  </headerFooter>
  <rowBreaks count="3" manualBreakCount="3">
    <brk id="55" min="1" max="31" man="1"/>
    <brk id="96" min="1" max="31" man="1"/>
    <brk id="150" min="1" max="31" man="1"/>
  </rowBreaks>
  <ignoredErrors>
    <ignoredError sqref="D48:H48"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I15"/>
  <sheetViews>
    <sheetView zoomScale="85" zoomScaleNormal="85" workbookViewId="0">
      <pane xSplit="1" ySplit="5" topLeftCell="C6" activePane="bottomRight" state="frozen"/>
      <selection pane="topRight" activeCell="B1" sqref="B1"/>
      <selection pane="bottomLeft" activeCell="A6" sqref="A6"/>
      <selection pane="bottomRight" activeCell="N13" sqref="N13"/>
    </sheetView>
  </sheetViews>
  <sheetFormatPr defaultRowHeight="13.5"/>
  <cols>
    <col min="1" max="1" width="4.5" customWidth="1"/>
    <col min="2" max="61" width="3.875" customWidth="1"/>
  </cols>
  <sheetData>
    <row r="1" spans="1:61" ht="25.5" customHeight="1" thickBot="1">
      <c r="A1" s="253" t="s">
        <v>195</v>
      </c>
      <c r="B1" s="254"/>
      <c r="C1" s="255"/>
      <c r="D1" s="178"/>
      <c r="I1" s="178"/>
      <c r="N1" s="178"/>
      <c r="S1" s="178"/>
      <c r="X1" s="178"/>
      <c r="AC1" s="178"/>
      <c r="AH1" s="178"/>
      <c r="AM1" s="178"/>
      <c r="AR1" s="178"/>
      <c r="AW1" s="178"/>
      <c r="BB1" s="178"/>
      <c r="BG1" s="178"/>
    </row>
    <row r="2" spans="1:61" ht="14.25" thickBot="1"/>
    <row r="3" spans="1:61">
      <c r="A3" s="3"/>
      <c r="B3" s="256" t="s">
        <v>4</v>
      </c>
      <c r="C3" s="257"/>
      <c r="D3" s="257"/>
      <c r="E3" s="257"/>
      <c r="F3" s="258"/>
      <c r="G3" s="256" t="s">
        <v>5</v>
      </c>
      <c r="H3" s="257"/>
      <c r="I3" s="257"/>
      <c r="J3" s="257"/>
      <c r="K3" s="258"/>
      <c r="L3" s="256" t="s">
        <v>6</v>
      </c>
      <c r="M3" s="257"/>
      <c r="N3" s="257"/>
      <c r="O3" s="257"/>
      <c r="P3" s="258"/>
      <c r="Q3" s="256" t="s">
        <v>7</v>
      </c>
      <c r="R3" s="257"/>
      <c r="S3" s="257"/>
      <c r="T3" s="257"/>
      <c r="U3" s="258"/>
      <c r="V3" s="256" t="s">
        <v>8</v>
      </c>
      <c r="W3" s="257"/>
      <c r="X3" s="257"/>
      <c r="Y3" s="257"/>
      <c r="Z3" s="258"/>
      <c r="AA3" s="256" t="s">
        <v>9</v>
      </c>
      <c r="AB3" s="257"/>
      <c r="AC3" s="257"/>
      <c r="AD3" s="257"/>
      <c r="AE3" s="258"/>
      <c r="AF3" s="256" t="s">
        <v>10</v>
      </c>
      <c r="AG3" s="257"/>
      <c r="AH3" s="257"/>
      <c r="AI3" s="257"/>
      <c r="AJ3" s="258"/>
      <c r="AK3" s="256" t="s">
        <v>440</v>
      </c>
      <c r="AL3" s="257"/>
      <c r="AM3" s="257"/>
      <c r="AN3" s="257"/>
      <c r="AO3" s="258"/>
      <c r="AP3" s="256" t="s">
        <v>11</v>
      </c>
      <c r="AQ3" s="257"/>
      <c r="AR3" s="257"/>
      <c r="AS3" s="257"/>
      <c r="AT3" s="258"/>
      <c r="AU3" s="256" t="s">
        <v>12</v>
      </c>
      <c r="AV3" s="257"/>
      <c r="AW3" s="257"/>
      <c r="AX3" s="257"/>
      <c r="AY3" s="258"/>
      <c r="AZ3" s="256" t="s">
        <v>13</v>
      </c>
      <c r="BA3" s="257"/>
      <c r="BB3" s="257"/>
      <c r="BC3" s="257"/>
      <c r="BD3" s="258"/>
      <c r="BE3" s="256" t="s">
        <v>14</v>
      </c>
      <c r="BF3" s="257"/>
      <c r="BG3" s="257"/>
      <c r="BH3" s="257"/>
      <c r="BI3" s="258"/>
    </row>
    <row r="4" spans="1:61">
      <c r="A4" s="3"/>
      <c r="B4" s="249" t="s">
        <v>422</v>
      </c>
      <c r="C4" s="250"/>
      <c r="D4" s="250"/>
      <c r="E4" s="251" t="s">
        <v>412</v>
      </c>
      <c r="F4" s="252"/>
      <c r="G4" s="249" t="s">
        <v>422</v>
      </c>
      <c r="H4" s="250"/>
      <c r="I4" s="250"/>
      <c r="J4" s="251" t="s">
        <v>412</v>
      </c>
      <c r="K4" s="252"/>
      <c r="L4" s="249" t="s">
        <v>422</v>
      </c>
      <c r="M4" s="250"/>
      <c r="N4" s="250"/>
      <c r="O4" s="251" t="s">
        <v>412</v>
      </c>
      <c r="P4" s="252"/>
      <c r="Q4" s="249" t="s">
        <v>422</v>
      </c>
      <c r="R4" s="250"/>
      <c r="S4" s="250"/>
      <c r="T4" s="251" t="s">
        <v>412</v>
      </c>
      <c r="U4" s="252"/>
      <c r="V4" s="249" t="s">
        <v>422</v>
      </c>
      <c r="W4" s="250"/>
      <c r="X4" s="250"/>
      <c r="Y4" s="251" t="s">
        <v>412</v>
      </c>
      <c r="Z4" s="252"/>
      <c r="AA4" s="249" t="s">
        <v>422</v>
      </c>
      <c r="AB4" s="250"/>
      <c r="AC4" s="250"/>
      <c r="AD4" s="251" t="s">
        <v>412</v>
      </c>
      <c r="AE4" s="252"/>
      <c r="AF4" s="249" t="s">
        <v>422</v>
      </c>
      <c r="AG4" s="250"/>
      <c r="AH4" s="250"/>
      <c r="AI4" s="251" t="s">
        <v>412</v>
      </c>
      <c r="AJ4" s="252"/>
      <c r="AK4" s="249" t="s">
        <v>422</v>
      </c>
      <c r="AL4" s="250"/>
      <c r="AM4" s="250"/>
      <c r="AN4" s="251" t="s">
        <v>412</v>
      </c>
      <c r="AO4" s="252"/>
      <c r="AP4" s="249" t="s">
        <v>422</v>
      </c>
      <c r="AQ4" s="250"/>
      <c r="AR4" s="250"/>
      <c r="AS4" s="251" t="s">
        <v>412</v>
      </c>
      <c r="AT4" s="252"/>
      <c r="AU4" s="249" t="s">
        <v>422</v>
      </c>
      <c r="AV4" s="250"/>
      <c r="AW4" s="250"/>
      <c r="AX4" s="251" t="s">
        <v>412</v>
      </c>
      <c r="AY4" s="252"/>
      <c r="AZ4" s="249" t="s">
        <v>422</v>
      </c>
      <c r="BA4" s="250"/>
      <c r="BB4" s="250"/>
      <c r="BC4" s="251" t="s">
        <v>412</v>
      </c>
      <c r="BD4" s="252"/>
      <c r="BE4" s="249" t="s">
        <v>422</v>
      </c>
      <c r="BF4" s="250"/>
      <c r="BG4" s="250"/>
      <c r="BH4" s="251" t="s">
        <v>412</v>
      </c>
      <c r="BI4" s="252"/>
    </row>
    <row r="5" spans="1:61">
      <c r="A5" s="3"/>
      <c r="B5" s="196" t="s">
        <v>413</v>
      </c>
      <c r="C5" s="177" t="s">
        <v>414</v>
      </c>
      <c r="D5" s="185" t="s">
        <v>425</v>
      </c>
      <c r="E5" s="188" t="s">
        <v>413</v>
      </c>
      <c r="F5" s="197" t="s">
        <v>414</v>
      </c>
      <c r="G5" s="196" t="s">
        <v>413</v>
      </c>
      <c r="H5" s="177" t="s">
        <v>414</v>
      </c>
      <c r="I5" s="185" t="s">
        <v>425</v>
      </c>
      <c r="J5" s="188" t="s">
        <v>413</v>
      </c>
      <c r="K5" s="197" t="s">
        <v>414</v>
      </c>
      <c r="L5" s="196" t="s">
        <v>413</v>
      </c>
      <c r="M5" s="177" t="s">
        <v>414</v>
      </c>
      <c r="N5" s="185" t="s">
        <v>425</v>
      </c>
      <c r="O5" s="188" t="s">
        <v>413</v>
      </c>
      <c r="P5" s="197" t="s">
        <v>414</v>
      </c>
      <c r="Q5" s="196" t="s">
        <v>413</v>
      </c>
      <c r="R5" s="177" t="s">
        <v>414</v>
      </c>
      <c r="S5" s="185" t="s">
        <v>425</v>
      </c>
      <c r="T5" s="188" t="s">
        <v>413</v>
      </c>
      <c r="U5" s="197" t="s">
        <v>414</v>
      </c>
      <c r="V5" s="196" t="s">
        <v>413</v>
      </c>
      <c r="W5" s="177" t="s">
        <v>414</v>
      </c>
      <c r="X5" s="185" t="s">
        <v>425</v>
      </c>
      <c r="Y5" s="188" t="s">
        <v>413</v>
      </c>
      <c r="Z5" s="197" t="s">
        <v>414</v>
      </c>
      <c r="AA5" s="196" t="s">
        <v>413</v>
      </c>
      <c r="AB5" s="177" t="s">
        <v>414</v>
      </c>
      <c r="AC5" s="185" t="s">
        <v>425</v>
      </c>
      <c r="AD5" s="188" t="s">
        <v>413</v>
      </c>
      <c r="AE5" s="197" t="s">
        <v>414</v>
      </c>
      <c r="AF5" s="196" t="s">
        <v>413</v>
      </c>
      <c r="AG5" s="177" t="s">
        <v>414</v>
      </c>
      <c r="AH5" s="185" t="s">
        <v>425</v>
      </c>
      <c r="AI5" s="188" t="s">
        <v>413</v>
      </c>
      <c r="AJ5" s="197" t="s">
        <v>414</v>
      </c>
      <c r="AK5" s="196" t="s">
        <v>413</v>
      </c>
      <c r="AL5" s="177" t="s">
        <v>414</v>
      </c>
      <c r="AM5" s="185" t="s">
        <v>425</v>
      </c>
      <c r="AN5" s="188" t="s">
        <v>413</v>
      </c>
      <c r="AO5" s="197" t="s">
        <v>414</v>
      </c>
      <c r="AP5" s="196" t="s">
        <v>413</v>
      </c>
      <c r="AQ5" s="177" t="s">
        <v>414</v>
      </c>
      <c r="AR5" s="185" t="s">
        <v>425</v>
      </c>
      <c r="AS5" s="188" t="s">
        <v>413</v>
      </c>
      <c r="AT5" s="197" t="s">
        <v>414</v>
      </c>
      <c r="AU5" s="196" t="s">
        <v>413</v>
      </c>
      <c r="AV5" s="177" t="s">
        <v>414</v>
      </c>
      <c r="AW5" s="185" t="s">
        <v>425</v>
      </c>
      <c r="AX5" s="188" t="s">
        <v>413</v>
      </c>
      <c r="AY5" s="197" t="s">
        <v>414</v>
      </c>
      <c r="AZ5" s="196" t="s">
        <v>413</v>
      </c>
      <c r="BA5" s="177" t="s">
        <v>414</v>
      </c>
      <c r="BB5" s="185" t="s">
        <v>425</v>
      </c>
      <c r="BC5" s="188" t="s">
        <v>413</v>
      </c>
      <c r="BD5" s="197" t="s">
        <v>414</v>
      </c>
      <c r="BE5" s="196" t="s">
        <v>413</v>
      </c>
      <c r="BF5" s="177" t="s">
        <v>414</v>
      </c>
      <c r="BG5" s="185" t="s">
        <v>425</v>
      </c>
      <c r="BH5" s="188" t="s">
        <v>413</v>
      </c>
      <c r="BI5" s="197" t="s">
        <v>414</v>
      </c>
    </row>
    <row r="6" spans="1:61" s="195" customFormat="1">
      <c r="A6" s="190" t="s">
        <v>1</v>
      </c>
      <c r="B6" s="198">
        <v>0</v>
      </c>
      <c r="C6" s="191">
        <v>3</v>
      </c>
      <c r="D6" s="192">
        <f>SUM(B6:C6)</f>
        <v>3</v>
      </c>
      <c r="E6" s="193">
        <v>0</v>
      </c>
      <c r="F6" s="199">
        <v>3</v>
      </c>
      <c r="G6" s="198">
        <v>5</v>
      </c>
      <c r="H6" s="191">
        <v>0</v>
      </c>
      <c r="I6" s="192">
        <f>SUM(G6:H6)</f>
        <v>5</v>
      </c>
      <c r="J6" s="193">
        <v>2</v>
      </c>
      <c r="K6" s="199">
        <v>0</v>
      </c>
      <c r="L6" s="198">
        <v>43</v>
      </c>
      <c r="M6" s="191">
        <v>15</v>
      </c>
      <c r="N6" s="192">
        <f>SUM(L6:M6)</f>
        <v>58</v>
      </c>
      <c r="O6" s="193">
        <v>42</v>
      </c>
      <c r="P6" s="199">
        <v>15</v>
      </c>
      <c r="Q6" s="198">
        <v>10</v>
      </c>
      <c r="R6" s="191">
        <v>2</v>
      </c>
      <c r="S6" s="192">
        <f>SUM(Q6:R6)</f>
        <v>12</v>
      </c>
      <c r="T6" s="193">
        <v>0</v>
      </c>
      <c r="U6" s="199">
        <v>0</v>
      </c>
      <c r="V6" s="198">
        <v>1</v>
      </c>
      <c r="W6" s="191">
        <v>13</v>
      </c>
      <c r="X6" s="192">
        <f>SUM(V6:W6)</f>
        <v>14</v>
      </c>
      <c r="Y6" s="193">
        <v>0</v>
      </c>
      <c r="Z6" s="199">
        <v>4</v>
      </c>
      <c r="AA6" s="198">
        <v>26</v>
      </c>
      <c r="AB6" s="191">
        <v>10</v>
      </c>
      <c r="AC6" s="192">
        <f>SUM(AA6:AB6)</f>
        <v>36</v>
      </c>
      <c r="AD6" s="193">
        <v>21</v>
      </c>
      <c r="AE6" s="199">
        <v>8</v>
      </c>
      <c r="AF6" s="202"/>
      <c r="AG6" s="194"/>
      <c r="AH6" s="203"/>
      <c r="AI6" s="204"/>
      <c r="AJ6" s="205"/>
      <c r="AK6" s="202"/>
      <c r="AL6" s="194"/>
      <c r="AM6" s="203"/>
      <c r="AN6" s="204"/>
      <c r="AO6" s="205"/>
      <c r="AP6" s="198">
        <v>7</v>
      </c>
      <c r="AQ6" s="191">
        <v>1</v>
      </c>
      <c r="AR6" s="192">
        <f>SUM(AP6:AQ6)</f>
        <v>8</v>
      </c>
      <c r="AS6" s="193">
        <v>6</v>
      </c>
      <c r="AT6" s="199">
        <v>1</v>
      </c>
      <c r="AU6" s="198">
        <v>14</v>
      </c>
      <c r="AV6" s="191">
        <v>10</v>
      </c>
      <c r="AW6" s="192">
        <f>SUM(AU6:AV6)</f>
        <v>24</v>
      </c>
      <c r="AX6" s="193">
        <v>10</v>
      </c>
      <c r="AY6" s="199">
        <v>8</v>
      </c>
      <c r="AZ6" s="198">
        <v>3</v>
      </c>
      <c r="BA6" s="191">
        <v>0</v>
      </c>
      <c r="BB6" s="192">
        <f>SUM(AZ6:BA6)</f>
        <v>3</v>
      </c>
      <c r="BC6" s="193">
        <v>2</v>
      </c>
      <c r="BD6" s="199">
        <v>0</v>
      </c>
      <c r="BE6" s="198">
        <v>5</v>
      </c>
      <c r="BF6" s="191">
        <v>6</v>
      </c>
      <c r="BG6" s="192">
        <f>SUM(BE6:BF6)</f>
        <v>11</v>
      </c>
      <c r="BH6" s="193">
        <v>2</v>
      </c>
      <c r="BI6" s="199">
        <v>1</v>
      </c>
    </row>
    <row r="7" spans="1:61" s="195" customFormat="1">
      <c r="A7" s="190" t="s">
        <v>415</v>
      </c>
      <c r="B7" s="198">
        <v>3</v>
      </c>
      <c r="C7" s="191">
        <v>4</v>
      </c>
      <c r="D7" s="192">
        <f t="shared" ref="D7:D10" si="0">SUM(B7:C7)</f>
        <v>7</v>
      </c>
      <c r="E7" s="193">
        <v>0</v>
      </c>
      <c r="F7" s="199">
        <v>3</v>
      </c>
      <c r="G7" s="198">
        <v>6</v>
      </c>
      <c r="H7" s="191">
        <v>3</v>
      </c>
      <c r="I7" s="192">
        <f t="shared" ref="I7:I8" si="1">SUM(G7:H7)</f>
        <v>9</v>
      </c>
      <c r="J7" s="193">
        <v>3</v>
      </c>
      <c r="K7" s="199">
        <v>3</v>
      </c>
      <c r="L7" s="198">
        <v>46</v>
      </c>
      <c r="M7" s="191">
        <v>13</v>
      </c>
      <c r="N7" s="192">
        <f t="shared" ref="N7:N10" si="2">SUM(L7:M7)</f>
        <v>59</v>
      </c>
      <c r="O7" s="193">
        <v>43</v>
      </c>
      <c r="P7" s="199">
        <v>12</v>
      </c>
      <c r="Q7" s="198">
        <v>9</v>
      </c>
      <c r="R7" s="191">
        <v>2</v>
      </c>
      <c r="S7" s="192">
        <f t="shared" ref="S7:S10" si="3">SUM(Q7:R7)</f>
        <v>11</v>
      </c>
      <c r="T7" s="193">
        <v>1</v>
      </c>
      <c r="U7" s="199">
        <v>0</v>
      </c>
      <c r="V7" s="198">
        <v>0</v>
      </c>
      <c r="W7" s="191">
        <v>11</v>
      </c>
      <c r="X7" s="192">
        <f t="shared" ref="X7:X10" si="4">SUM(V7:W7)</f>
        <v>11</v>
      </c>
      <c r="Y7" s="193">
        <v>0</v>
      </c>
      <c r="Z7" s="199">
        <v>5</v>
      </c>
      <c r="AA7" s="198">
        <v>19</v>
      </c>
      <c r="AB7" s="191">
        <v>15</v>
      </c>
      <c r="AC7" s="192">
        <f t="shared" ref="AC7:AC10" si="5">SUM(AA7:AB7)</f>
        <v>34</v>
      </c>
      <c r="AD7" s="193">
        <v>17</v>
      </c>
      <c r="AE7" s="199">
        <v>15</v>
      </c>
      <c r="AF7" s="198">
        <v>2</v>
      </c>
      <c r="AG7" s="191">
        <v>1</v>
      </c>
      <c r="AH7" s="192">
        <f t="shared" ref="AH7:AH10" si="6">SUM(AF7:AG7)</f>
        <v>3</v>
      </c>
      <c r="AI7" s="193">
        <v>2</v>
      </c>
      <c r="AJ7" s="199">
        <v>0</v>
      </c>
      <c r="AK7" s="202"/>
      <c r="AL7" s="194"/>
      <c r="AM7" s="203"/>
      <c r="AN7" s="204"/>
      <c r="AO7" s="205"/>
      <c r="AP7" s="198">
        <v>2</v>
      </c>
      <c r="AQ7" s="191">
        <v>1</v>
      </c>
      <c r="AR7" s="192">
        <f t="shared" ref="AR7:AR10" si="7">SUM(AP7:AQ7)</f>
        <v>3</v>
      </c>
      <c r="AS7" s="193">
        <v>1</v>
      </c>
      <c r="AT7" s="199">
        <v>0</v>
      </c>
      <c r="AU7" s="198">
        <v>13</v>
      </c>
      <c r="AV7" s="191">
        <v>7</v>
      </c>
      <c r="AW7" s="192">
        <f t="shared" ref="AW7:AW10" si="8">SUM(AU7:AV7)</f>
        <v>20</v>
      </c>
      <c r="AX7" s="193">
        <v>10</v>
      </c>
      <c r="AY7" s="199">
        <v>3</v>
      </c>
      <c r="AZ7" s="198">
        <v>1</v>
      </c>
      <c r="BA7" s="191">
        <v>0</v>
      </c>
      <c r="BB7" s="192">
        <f t="shared" ref="BB7:BB10" si="9">SUM(AZ7:BA7)</f>
        <v>1</v>
      </c>
      <c r="BC7" s="193">
        <v>0</v>
      </c>
      <c r="BD7" s="199">
        <v>0</v>
      </c>
      <c r="BE7" s="198">
        <v>7</v>
      </c>
      <c r="BF7" s="191">
        <v>8</v>
      </c>
      <c r="BG7" s="192">
        <f t="shared" ref="BG7:BG10" si="10">SUM(BE7:BF7)</f>
        <v>15</v>
      </c>
      <c r="BH7" s="193">
        <v>4</v>
      </c>
      <c r="BI7" s="199">
        <v>2</v>
      </c>
    </row>
    <row r="8" spans="1:61" s="195" customFormat="1">
      <c r="A8" s="190" t="s">
        <v>416</v>
      </c>
      <c r="B8" s="198">
        <v>3</v>
      </c>
      <c r="C8" s="191">
        <v>3</v>
      </c>
      <c r="D8" s="192">
        <f t="shared" si="0"/>
        <v>6</v>
      </c>
      <c r="E8" s="193">
        <v>2</v>
      </c>
      <c r="F8" s="199">
        <v>2</v>
      </c>
      <c r="G8" s="198">
        <v>5</v>
      </c>
      <c r="H8" s="191">
        <v>5</v>
      </c>
      <c r="I8" s="192">
        <f t="shared" si="1"/>
        <v>10</v>
      </c>
      <c r="J8" s="193">
        <v>2</v>
      </c>
      <c r="K8" s="199">
        <v>2</v>
      </c>
      <c r="L8" s="198">
        <v>48</v>
      </c>
      <c r="M8" s="191">
        <v>10</v>
      </c>
      <c r="N8" s="192">
        <f t="shared" si="2"/>
        <v>58</v>
      </c>
      <c r="O8" s="193">
        <v>45</v>
      </c>
      <c r="P8" s="199">
        <v>9</v>
      </c>
      <c r="Q8" s="198">
        <v>9</v>
      </c>
      <c r="R8" s="191">
        <v>5</v>
      </c>
      <c r="S8" s="192">
        <f t="shared" si="3"/>
        <v>14</v>
      </c>
      <c r="T8" s="193">
        <v>0</v>
      </c>
      <c r="U8" s="199">
        <v>0</v>
      </c>
      <c r="V8" s="198">
        <v>0</v>
      </c>
      <c r="W8" s="191">
        <v>7</v>
      </c>
      <c r="X8" s="192">
        <f t="shared" si="4"/>
        <v>7</v>
      </c>
      <c r="Y8" s="193">
        <v>0</v>
      </c>
      <c r="Z8" s="199">
        <v>3</v>
      </c>
      <c r="AA8" s="198">
        <v>38</v>
      </c>
      <c r="AB8" s="191">
        <v>11</v>
      </c>
      <c r="AC8" s="192">
        <f t="shared" si="5"/>
        <v>49</v>
      </c>
      <c r="AD8" s="193">
        <v>34</v>
      </c>
      <c r="AE8" s="199">
        <v>10</v>
      </c>
      <c r="AF8" s="198">
        <v>2</v>
      </c>
      <c r="AG8" s="191">
        <v>0</v>
      </c>
      <c r="AH8" s="192">
        <f t="shared" si="6"/>
        <v>2</v>
      </c>
      <c r="AI8" s="193">
        <v>2</v>
      </c>
      <c r="AJ8" s="199">
        <v>0</v>
      </c>
      <c r="AK8" s="202"/>
      <c r="AL8" s="194"/>
      <c r="AM8" s="203"/>
      <c r="AN8" s="204"/>
      <c r="AO8" s="205"/>
      <c r="AP8" s="198">
        <v>1</v>
      </c>
      <c r="AQ8" s="191">
        <v>0</v>
      </c>
      <c r="AR8" s="192">
        <f t="shared" si="7"/>
        <v>1</v>
      </c>
      <c r="AS8" s="193">
        <v>1</v>
      </c>
      <c r="AT8" s="199">
        <v>0</v>
      </c>
      <c r="AU8" s="198">
        <v>15</v>
      </c>
      <c r="AV8" s="191">
        <v>5</v>
      </c>
      <c r="AW8" s="192">
        <f t="shared" si="8"/>
        <v>20</v>
      </c>
      <c r="AX8" s="193">
        <v>9</v>
      </c>
      <c r="AY8" s="199">
        <v>2</v>
      </c>
      <c r="AZ8" s="198">
        <v>1</v>
      </c>
      <c r="BA8" s="191">
        <v>4</v>
      </c>
      <c r="BB8" s="192">
        <f t="shared" si="9"/>
        <v>5</v>
      </c>
      <c r="BC8" s="193">
        <v>0</v>
      </c>
      <c r="BD8" s="199">
        <v>1</v>
      </c>
      <c r="BE8" s="198">
        <v>7</v>
      </c>
      <c r="BF8" s="191">
        <v>6</v>
      </c>
      <c r="BG8" s="192">
        <f t="shared" si="10"/>
        <v>13</v>
      </c>
      <c r="BH8" s="193">
        <v>4</v>
      </c>
      <c r="BI8" s="199">
        <v>0</v>
      </c>
    </row>
    <row r="9" spans="1:61" s="195" customFormat="1">
      <c r="A9" s="190" t="s">
        <v>417</v>
      </c>
      <c r="B9" s="198">
        <v>3</v>
      </c>
      <c r="C9" s="191">
        <v>4</v>
      </c>
      <c r="D9" s="192">
        <f t="shared" si="0"/>
        <v>7</v>
      </c>
      <c r="E9" s="193">
        <v>0</v>
      </c>
      <c r="F9" s="199">
        <v>2</v>
      </c>
      <c r="G9" s="202"/>
      <c r="H9" s="194"/>
      <c r="I9" s="203"/>
      <c r="J9" s="204"/>
      <c r="K9" s="205"/>
      <c r="L9" s="198">
        <v>46</v>
      </c>
      <c r="M9" s="191">
        <v>20</v>
      </c>
      <c r="N9" s="192">
        <f t="shared" si="2"/>
        <v>66</v>
      </c>
      <c r="O9" s="193">
        <v>41</v>
      </c>
      <c r="P9" s="199">
        <v>17</v>
      </c>
      <c r="Q9" s="198">
        <v>11</v>
      </c>
      <c r="R9" s="191">
        <v>6</v>
      </c>
      <c r="S9" s="192">
        <f t="shared" si="3"/>
        <v>17</v>
      </c>
      <c r="T9" s="193">
        <v>1</v>
      </c>
      <c r="U9" s="199">
        <v>1</v>
      </c>
      <c r="V9" s="198">
        <v>0</v>
      </c>
      <c r="W9" s="191">
        <v>12</v>
      </c>
      <c r="X9" s="192">
        <f t="shared" si="4"/>
        <v>12</v>
      </c>
      <c r="Y9" s="193">
        <v>0</v>
      </c>
      <c r="Z9" s="199">
        <v>2</v>
      </c>
      <c r="AA9" s="198">
        <v>41</v>
      </c>
      <c r="AB9" s="191">
        <v>14</v>
      </c>
      <c r="AC9" s="192">
        <f t="shared" si="5"/>
        <v>55</v>
      </c>
      <c r="AD9" s="193">
        <v>38</v>
      </c>
      <c r="AE9" s="199">
        <v>9</v>
      </c>
      <c r="AF9" s="198">
        <v>1</v>
      </c>
      <c r="AG9" s="191">
        <v>1</v>
      </c>
      <c r="AH9" s="192">
        <f t="shared" si="6"/>
        <v>2</v>
      </c>
      <c r="AI9" s="193">
        <v>0</v>
      </c>
      <c r="AJ9" s="199">
        <v>1</v>
      </c>
      <c r="AK9" s="202"/>
      <c r="AL9" s="194"/>
      <c r="AM9" s="203"/>
      <c r="AN9" s="204"/>
      <c r="AO9" s="205"/>
      <c r="AP9" s="198">
        <v>7</v>
      </c>
      <c r="AQ9" s="191">
        <v>1</v>
      </c>
      <c r="AR9" s="192">
        <f t="shared" si="7"/>
        <v>8</v>
      </c>
      <c r="AS9" s="193">
        <v>4</v>
      </c>
      <c r="AT9" s="199">
        <v>1</v>
      </c>
      <c r="AU9" s="198">
        <v>18</v>
      </c>
      <c r="AV9" s="191">
        <v>6</v>
      </c>
      <c r="AW9" s="192">
        <f t="shared" si="8"/>
        <v>24</v>
      </c>
      <c r="AX9" s="193">
        <v>11</v>
      </c>
      <c r="AY9" s="199">
        <v>3</v>
      </c>
      <c r="AZ9" s="198">
        <v>0</v>
      </c>
      <c r="BA9" s="191">
        <v>1</v>
      </c>
      <c r="BB9" s="192">
        <f t="shared" si="9"/>
        <v>1</v>
      </c>
      <c r="BC9" s="193">
        <v>0</v>
      </c>
      <c r="BD9" s="199">
        <v>0</v>
      </c>
      <c r="BE9" s="198">
        <v>8</v>
      </c>
      <c r="BF9" s="191">
        <v>6</v>
      </c>
      <c r="BG9" s="192">
        <f t="shared" si="10"/>
        <v>14</v>
      </c>
      <c r="BH9" s="193">
        <v>4</v>
      </c>
      <c r="BI9" s="199">
        <v>2</v>
      </c>
    </row>
    <row r="10" spans="1:61" s="195" customFormat="1">
      <c r="A10" s="190" t="s">
        <v>424</v>
      </c>
      <c r="B10" s="198">
        <v>5</v>
      </c>
      <c r="C10" s="191">
        <v>1</v>
      </c>
      <c r="D10" s="192">
        <f t="shared" si="0"/>
        <v>6</v>
      </c>
      <c r="E10" s="193">
        <v>1</v>
      </c>
      <c r="F10" s="199">
        <v>0</v>
      </c>
      <c r="G10" s="202"/>
      <c r="H10" s="194"/>
      <c r="I10" s="203"/>
      <c r="J10" s="204"/>
      <c r="K10" s="205"/>
      <c r="L10" s="198">
        <v>50</v>
      </c>
      <c r="M10" s="191">
        <v>13</v>
      </c>
      <c r="N10" s="192">
        <f t="shared" si="2"/>
        <v>63</v>
      </c>
      <c r="O10" s="193">
        <v>47</v>
      </c>
      <c r="P10" s="199">
        <v>11</v>
      </c>
      <c r="Q10" s="198">
        <v>3</v>
      </c>
      <c r="R10" s="191">
        <v>2</v>
      </c>
      <c r="S10" s="192">
        <f t="shared" si="3"/>
        <v>5</v>
      </c>
      <c r="T10" s="193">
        <v>0</v>
      </c>
      <c r="U10" s="199">
        <v>0</v>
      </c>
      <c r="V10" s="198">
        <v>0</v>
      </c>
      <c r="W10" s="191">
        <v>11</v>
      </c>
      <c r="X10" s="192">
        <f t="shared" si="4"/>
        <v>11</v>
      </c>
      <c r="Y10" s="193">
        <v>0</v>
      </c>
      <c r="Z10" s="199">
        <v>4</v>
      </c>
      <c r="AA10" s="198">
        <v>39</v>
      </c>
      <c r="AB10" s="191">
        <v>13</v>
      </c>
      <c r="AC10" s="192">
        <f t="shared" si="5"/>
        <v>52</v>
      </c>
      <c r="AD10" s="193">
        <v>35</v>
      </c>
      <c r="AE10" s="199">
        <v>11</v>
      </c>
      <c r="AF10" s="198">
        <v>3</v>
      </c>
      <c r="AG10" s="191">
        <v>1</v>
      </c>
      <c r="AH10" s="192">
        <f t="shared" si="6"/>
        <v>4</v>
      </c>
      <c r="AI10" s="193">
        <v>1</v>
      </c>
      <c r="AJ10" s="199">
        <v>0</v>
      </c>
      <c r="AK10" s="202"/>
      <c r="AL10" s="194"/>
      <c r="AM10" s="203"/>
      <c r="AN10" s="204"/>
      <c r="AO10" s="205"/>
      <c r="AP10" s="198">
        <v>3</v>
      </c>
      <c r="AQ10" s="191">
        <v>1</v>
      </c>
      <c r="AR10" s="192">
        <f t="shared" si="7"/>
        <v>4</v>
      </c>
      <c r="AS10" s="193">
        <v>3</v>
      </c>
      <c r="AT10" s="199">
        <v>1</v>
      </c>
      <c r="AU10" s="198">
        <v>11</v>
      </c>
      <c r="AV10" s="191">
        <v>5</v>
      </c>
      <c r="AW10" s="192">
        <f t="shared" si="8"/>
        <v>16</v>
      </c>
      <c r="AX10" s="193">
        <v>9</v>
      </c>
      <c r="AY10" s="199">
        <v>5</v>
      </c>
      <c r="AZ10" s="198">
        <v>1</v>
      </c>
      <c r="BA10" s="191">
        <v>0</v>
      </c>
      <c r="BB10" s="192">
        <f t="shared" si="9"/>
        <v>1</v>
      </c>
      <c r="BC10" s="193">
        <v>1</v>
      </c>
      <c r="BD10" s="199">
        <v>0</v>
      </c>
      <c r="BE10" s="198">
        <v>5</v>
      </c>
      <c r="BF10" s="191">
        <v>6</v>
      </c>
      <c r="BG10" s="192">
        <f t="shared" si="10"/>
        <v>11</v>
      </c>
      <c r="BH10" s="193">
        <v>3</v>
      </c>
      <c r="BI10" s="199">
        <v>2</v>
      </c>
    </row>
    <row r="11" spans="1:61" s="195" customFormat="1">
      <c r="A11" s="190" t="s">
        <v>426</v>
      </c>
      <c r="B11" s="198">
        <v>5</v>
      </c>
      <c r="C11" s="191">
        <v>6</v>
      </c>
      <c r="D11" s="192">
        <v>11</v>
      </c>
      <c r="E11" s="193">
        <v>2</v>
      </c>
      <c r="F11" s="199">
        <v>1</v>
      </c>
      <c r="G11" s="202"/>
      <c r="H11" s="194"/>
      <c r="I11" s="203"/>
      <c r="J11" s="204"/>
      <c r="K11" s="205"/>
      <c r="L11" s="198">
        <v>42</v>
      </c>
      <c r="M11" s="191">
        <v>20</v>
      </c>
      <c r="N11" s="192">
        <v>62</v>
      </c>
      <c r="O11" s="193">
        <v>41</v>
      </c>
      <c r="P11" s="199">
        <v>18</v>
      </c>
      <c r="Q11" s="198">
        <v>5</v>
      </c>
      <c r="R11" s="191">
        <v>2</v>
      </c>
      <c r="S11" s="192">
        <v>7</v>
      </c>
      <c r="T11" s="193">
        <v>1</v>
      </c>
      <c r="U11" s="199">
        <v>0</v>
      </c>
      <c r="V11" s="198">
        <v>0</v>
      </c>
      <c r="W11" s="191">
        <v>14</v>
      </c>
      <c r="X11" s="192">
        <v>14</v>
      </c>
      <c r="Y11" s="193">
        <v>0</v>
      </c>
      <c r="Z11" s="199">
        <v>5</v>
      </c>
      <c r="AA11" s="198">
        <v>31</v>
      </c>
      <c r="AB11" s="191">
        <v>17</v>
      </c>
      <c r="AC11" s="192">
        <v>48</v>
      </c>
      <c r="AD11" s="193">
        <v>28</v>
      </c>
      <c r="AE11" s="199">
        <v>16</v>
      </c>
      <c r="AF11" s="198">
        <v>2</v>
      </c>
      <c r="AG11" s="191">
        <v>0</v>
      </c>
      <c r="AH11" s="192">
        <v>2</v>
      </c>
      <c r="AI11" s="193">
        <v>2</v>
      </c>
      <c r="AJ11" s="199">
        <v>0</v>
      </c>
      <c r="AK11" s="198">
        <v>2</v>
      </c>
      <c r="AL11" s="191">
        <v>3</v>
      </c>
      <c r="AM11" s="192">
        <v>5</v>
      </c>
      <c r="AN11" s="193">
        <v>1</v>
      </c>
      <c r="AO11" s="199">
        <v>3</v>
      </c>
      <c r="AP11" s="198">
        <v>6</v>
      </c>
      <c r="AQ11" s="191">
        <v>0</v>
      </c>
      <c r="AR11" s="192">
        <v>6</v>
      </c>
      <c r="AS11" s="193">
        <v>6</v>
      </c>
      <c r="AT11" s="199">
        <v>0</v>
      </c>
      <c r="AU11" s="198">
        <v>17</v>
      </c>
      <c r="AV11" s="191">
        <v>5</v>
      </c>
      <c r="AW11" s="192">
        <v>22</v>
      </c>
      <c r="AX11" s="193">
        <v>10</v>
      </c>
      <c r="AY11" s="199">
        <v>4</v>
      </c>
      <c r="AZ11" s="198">
        <v>4</v>
      </c>
      <c r="BA11" s="191">
        <v>2</v>
      </c>
      <c r="BB11" s="192">
        <v>6</v>
      </c>
      <c r="BC11" s="193">
        <v>4</v>
      </c>
      <c r="BD11" s="199">
        <v>0</v>
      </c>
      <c r="BE11" s="198">
        <v>7</v>
      </c>
      <c r="BF11" s="191">
        <v>7</v>
      </c>
      <c r="BG11" s="192">
        <v>14</v>
      </c>
      <c r="BH11" s="193">
        <v>5</v>
      </c>
      <c r="BI11" s="199">
        <v>2</v>
      </c>
    </row>
    <row r="12" spans="1:61">
      <c r="A12" s="176" t="s">
        <v>427</v>
      </c>
      <c r="B12" s="200"/>
      <c r="C12" s="46"/>
      <c r="D12" s="187"/>
      <c r="E12" s="189"/>
      <c r="F12" s="201"/>
      <c r="G12" s="206"/>
      <c r="H12" s="186"/>
      <c r="I12" s="207"/>
      <c r="J12" s="208"/>
      <c r="K12" s="209"/>
      <c r="L12" s="200"/>
      <c r="M12" s="46"/>
      <c r="N12" s="187"/>
      <c r="O12" s="189"/>
      <c r="P12" s="201"/>
      <c r="Q12" s="200"/>
      <c r="R12" s="46"/>
      <c r="S12" s="187"/>
      <c r="T12" s="189"/>
      <c r="U12" s="201"/>
      <c r="V12" s="200"/>
      <c r="W12" s="46"/>
      <c r="X12" s="187"/>
      <c r="Y12" s="189"/>
      <c r="Z12" s="201"/>
      <c r="AA12" s="200"/>
      <c r="AB12" s="46"/>
      <c r="AC12" s="187"/>
      <c r="AD12" s="189"/>
      <c r="AE12" s="201"/>
      <c r="AF12" s="200"/>
      <c r="AG12" s="46"/>
      <c r="AH12" s="187"/>
      <c r="AI12" s="189"/>
      <c r="AJ12" s="201"/>
      <c r="AK12" s="200"/>
      <c r="AL12" s="46"/>
      <c r="AM12" s="187"/>
      <c r="AN12" s="189"/>
      <c r="AO12" s="201"/>
      <c r="AP12" s="200"/>
      <c r="AQ12" s="46"/>
      <c r="AR12" s="187"/>
      <c r="AS12" s="189"/>
      <c r="AT12" s="201"/>
      <c r="AU12" s="200"/>
      <c r="AV12" s="46"/>
      <c r="AW12" s="187"/>
      <c r="AX12" s="189"/>
      <c r="AY12" s="201"/>
      <c r="AZ12" s="200"/>
      <c r="BA12" s="46"/>
      <c r="BB12" s="187"/>
      <c r="BC12" s="189"/>
      <c r="BD12" s="201"/>
      <c r="BE12" s="200"/>
      <c r="BF12" s="46"/>
      <c r="BG12" s="187"/>
      <c r="BH12" s="189"/>
      <c r="BI12" s="201"/>
    </row>
    <row r="13" spans="1:61">
      <c r="A13" s="176" t="s">
        <v>428</v>
      </c>
      <c r="B13" s="200"/>
      <c r="C13" s="46"/>
      <c r="D13" s="187"/>
      <c r="E13" s="189"/>
      <c r="F13" s="201"/>
      <c r="G13" s="206"/>
      <c r="H13" s="186"/>
      <c r="I13" s="207"/>
      <c r="J13" s="208"/>
      <c r="K13" s="209"/>
      <c r="L13" s="200"/>
      <c r="M13" s="46"/>
      <c r="N13" s="187"/>
      <c r="O13" s="189"/>
      <c r="P13" s="201"/>
      <c r="Q13" s="200"/>
      <c r="R13" s="46"/>
      <c r="S13" s="187"/>
      <c r="T13" s="189"/>
      <c r="U13" s="201"/>
      <c r="V13" s="200"/>
      <c r="W13" s="46"/>
      <c r="X13" s="187"/>
      <c r="Y13" s="189"/>
      <c r="Z13" s="201"/>
      <c r="AA13" s="200"/>
      <c r="AB13" s="46"/>
      <c r="AC13" s="187"/>
      <c r="AD13" s="189"/>
      <c r="AE13" s="201"/>
      <c r="AF13" s="200"/>
      <c r="AG13" s="46"/>
      <c r="AH13" s="187"/>
      <c r="AI13" s="189"/>
      <c r="AJ13" s="201"/>
      <c r="AK13" s="200"/>
      <c r="AL13" s="46"/>
      <c r="AM13" s="187"/>
      <c r="AN13" s="189"/>
      <c r="AO13" s="201"/>
      <c r="AP13" s="200"/>
      <c r="AQ13" s="46"/>
      <c r="AR13" s="187"/>
      <c r="AS13" s="189"/>
      <c r="AT13" s="201"/>
      <c r="AU13" s="200"/>
      <c r="AV13" s="46"/>
      <c r="AW13" s="187"/>
      <c r="AX13" s="189"/>
      <c r="AY13" s="201"/>
      <c r="AZ13" s="200"/>
      <c r="BA13" s="46"/>
      <c r="BB13" s="187"/>
      <c r="BC13" s="189"/>
      <c r="BD13" s="201"/>
      <c r="BE13" s="200"/>
      <c r="BF13" s="46"/>
      <c r="BG13" s="187"/>
      <c r="BH13" s="189"/>
      <c r="BI13" s="201"/>
    </row>
    <row r="14" spans="1:61">
      <c r="A14" s="176" t="s">
        <v>429</v>
      </c>
      <c r="B14" s="200"/>
      <c r="C14" s="46"/>
      <c r="D14" s="187"/>
      <c r="E14" s="189"/>
      <c r="F14" s="201"/>
      <c r="G14" s="206"/>
      <c r="H14" s="186"/>
      <c r="I14" s="207"/>
      <c r="J14" s="208"/>
      <c r="K14" s="209"/>
      <c r="L14" s="200"/>
      <c r="M14" s="46"/>
      <c r="N14" s="187"/>
      <c r="O14" s="189"/>
      <c r="P14" s="201"/>
      <c r="Q14" s="200"/>
      <c r="R14" s="46"/>
      <c r="S14" s="187"/>
      <c r="T14" s="189"/>
      <c r="U14" s="201"/>
      <c r="V14" s="200"/>
      <c r="W14" s="46"/>
      <c r="X14" s="187"/>
      <c r="Y14" s="189"/>
      <c r="Z14" s="201"/>
      <c r="AA14" s="200"/>
      <c r="AB14" s="46"/>
      <c r="AC14" s="187"/>
      <c r="AD14" s="189"/>
      <c r="AE14" s="201"/>
      <c r="AF14" s="200"/>
      <c r="AG14" s="46"/>
      <c r="AH14" s="187"/>
      <c r="AI14" s="189"/>
      <c r="AJ14" s="201"/>
      <c r="AK14" s="200"/>
      <c r="AL14" s="46"/>
      <c r="AM14" s="187"/>
      <c r="AN14" s="189"/>
      <c r="AO14" s="201"/>
      <c r="AP14" s="200"/>
      <c r="AQ14" s="46"/>
      <c r="AR14" s="187"/>
      <c r="AS14" s="189"/>
      <c r="AT14" s="201"/>
      <c r="AU14" s="200"/>
      <c r="AV14" s="46"/>
      <c r="AW14" s="187"/>
      <c r="AX14" s="189"/>
      <c r="AY14" s="201"/>
      <c r="AZ14" s="200"/>
      <c r="BA14" s="46"/>
      <c r="BB14" s="187"/>
      <c r="BC14" s="189"/>
      <c r="BD14" s="201"/>
      <c r="BE14" s="200"/>
      <c r="BF14" s="46"/>
      <c r="BG14" s="187"/>
      <c r="BH14" s="189"/>
      <c r="BI14" s="201"/>
    </row>
    <row r="15" spans="1:61">
      <c r="A15" s="176" t="s">
        <v>430</v>
      </c>
      <c r="B15" s="200"/>
      <c r="C15" s="46"/>
      <c r="D15" s="187"/>
      <c r="E15" s="189"/>
      <c r="F15" s="201"/>
      <c r="G15" s="206"/>
      <c r="H15" s="186"/>
      <c r="I15" s="207"/>
      <c r="J15" s="208"/>
      <c r="K15" s="209"/>
      <c r="L15" s="200"/>
      <c r="M15" s="46"/>
      <c r="N15" s="187"/>
      <c r="O15" s="189"/>
      <c r="P15" s="201"/>
      <c r="Q15" s="200"/>
      <c r="R15" s="46"/>
      <c r="S15" s="187"/>
      <c r="T15" s="189"/>
      <c r="U15" s="201"/>
      <c r="V15" s="200"/>
      <c r="W15" s="46"/>
      <c r="X15" s="187"/>
      <c r="Y15" s="189"/>
      <c r="Z15" s="201"/>
      <c r="AA15" s="200"/>
      <c r="AB15" s="46"/>
      <c r="AC15" s="187"/>
      <c r="AD15" s="189"/>
      <c r="AE15" s="201"/>
      <c r="AF15" s="200"/>
      <c r="AG15" s="46"/>
      <c r="AH15" s="187"/>
      <c r="AI15" s="189"/>
      <c r="AJ15" s="201"/>
      <c r="AK15" s="200"/>
      <c r="AL15" s="46"/>
      <c r="AM15" s="187"/>
      <c r="AN15" s="189"/>
      <c r="AO15" s="201"/>
      <c r="AP15" s="200"/>
      <c r="AQ15" s="46"/>
      <c r="AR15" s="187"/>
      <c r="AS15" s="189"/>
      <c r="AT15" s="201"/>
      <c r="AU15" s="200"/>
      <c r="AV15" s="46"/>
      <c r="AW15" s="187"/>
      <c r="AX15" s="189"/>
      <c r="AY15" s="201"/>
      <c r="AZ15" s="200"/>
      <c r="BA15" s="46"/>
      <c r="BB15" s="187"/>
      <c r="BC15" s="189"/>
      <c r="BD15" s="201"/>
      <c r="BE15" s="200"/>
      <c r="BF15" s="46"/>
      <c r="BG15" s="187"/>
      <c r="BH15" s="189"/>
      <c r="BI15" s="201"/>
    </row>
  </sheetData>
  <mergeCells count="37">
    <mergeCell ref="B3:F3"/>
    <mergeCell ref="G3:K3"/>
    <mergeCell ref="L3:P3"/>
    <mergeCell ref="Q3:U3"/>
    <mergeCell ref="V3:Z3"/>
    <mergeCell ref="AP3:AT3"/>
    <mergeCell ref="AF4:AH4"/>
    <mergeCell ref="AP4:AR4"/>
    <mergeCell ref="AU3:AY3"/>
    <mergeCell ref="AZ3:BD3"/>
    <mergeCell ref="AU4:AW4"/>
    <mergeCell ref="AZ4:BB4"/>
    <mergeCell ref="AK3:AO3"/>
    <mergeCell ref="AK4:AM4"/>
    <mergeCell ref="AN4:AO4"/>
    <mergeCell ref="BH4:BI4"/>
    <mergeCell ref="A1:C1"/>
    <mergeCell ref="AS4:AT4"/>
    <mergeCell ref="AX4:AY4"/>
    <mergeCell ref="BC4:BD4"/>
    <mergeCell ref="BE3:BI3"/>
    <mergeCell ref="E4:F4"/>
    <mergeCell ref="J4:K4"/>
    <mergeCell ref="O4:P4"/>
    <mergeCell ref="T4:U4"/>
    <mergeCell ref="Y4:Z4"/>
    <mergeCell ref="AD4:AE4"/>
    <mergeCell ref="AA4:AC4"/>
    <mergeCell ref="AI4:AJ4"/>
    <mergeCell ref="AA3:AE3"/>
    <mergeCell ref="AF3:AJ3"/>
    <mergeCell ref="BE4:BG4"/>
    <mergeCell ref="B4:D4"/>
    <mergeCell ref="G4:I4"/>
    <mergeCell ref="L4:N4"/>
    <mergeCell ref="Q4:S4"/>
    <mergeCell ref="V4:X4"/>
  </mergeCells>
  <phoneticPr fontId="1"/>
  <conditionalFormatting sqref="A7:AJ8 A9:F15 L11:BI15 L9:AJ10 AP6:BI10 A6:AE6">
    <cfRule type="expression" dxfId="0" priority="1">
      <formula>MOD(ROW(),2)=0</formula>
    </cfRule>
  </conditionalFormatting>
  <hyperlinks>
    <hyperlink ref="A1" location="目次!A1" display="目次に戻る" xr:uid="{00000000-0004-0000-0B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T99"/>
  <sheetViews>
    <sheetView workbookViewId="0">
      <pane xSplit="3" ySplit="11" topLeftCell="D12" activePane="bottomRight" state="frozen"/>
      <selection activeCell="P46" sqref="P46:T46"/>
      <selection pane="topRight" activeCell="P46" sqref="P46:T46"/>
      <selection pane="bottomLeft" activeCell="P46" sqref="P46:T46"/>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216</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85</v>
      </c>
      <c r="E6" s="48">
        <f>INDEX(E12:E97,MATCH(C6,C12:C97,0),0)</f>
        <v>49</v>
      </c>
      <c r="F6" s="48">
        <f>SUM(D6:E6)</f>
        <v>134</v>
      </c>
      <c r="G6" s="48">
        <f>INDEX(G12:G97,MATCH(C6,C12:C97,0),0)</f>
        <v>66</v>
      </c>
      <c r="H6" s="48">
        <f>INDEX(H12:H97,MATCH(C6,C12:C97,0),0)</f>
        <v>38</v>
      </c>
      <c r="I6" s="48">
        <f>SUM(G6:H6)</f>
        <v>104</v>
      </c>
      <c r="J6" s="49">
        <f>(G6+H6)/(D6+E6)</f>
        <v>0.77611940298507465</v>
      </c>
      <c r="K6" s="50">
        <f>_xlfn.RANK.EQ(J6,$J$12:$J$97,0)</f>
        <v>42</v>
      </c>
    </row>
    <row r="7" spans="1:20">
      <c r="C7" s="14" t="s">
        <v>18</v>
      </c>
      <c r="D7" s="62">
        <f>ROUND(SUMIF($B$12:$B$97,"G",D12:D97)/(COUNTIFS(B12:B97,"G",D12:D97,"&lt;&gt;")),1)</f>
        <v>262.39999999999998</v>
      </c>
      <c r="E7" s="63">
        <f>ROUND(SUMIF($B$12:$B$97,"G",E12:E97)/(COUNTIFS(B12:B97,"G",D12:D97,"&lt;&gt;")),1)</f>
        <v>75.5</v>
      </c>
      <c r="F7" s="63">
        <f>SUM(D7:E7)</f>
        <v>337.9</v>
      </c>
      <c r="G7" s="63">
        <f>ROUND(SUMIF($B$12:$B$97,"G",G12:G97)/(COUNTIFS(B12:B97,"G",D12:D97,"&lt;&gt;")),1)</f>
        <v>236</v>
      </c>
      <c r="H7" s="63">
        <f>ROUND(SUMIF($B$12:$B$97,"G",H12:H97)/(COUNTIFS(B12:B97,"G",D12:D97,"&lt;&gt;")),1)</f>
        <v>54.9</v>
      </c>
      <c r="I7" s="63">
        <f>SUM(G7:H7)</f>
        <v>290.89999999999998</v>
      </c>
      <c r="J7" s="16">
        <f>(G7+H7)/(D7+E7)</f>
        <v>0.86090559337081973</v>
      </c>
      <c r="K7" s="17"/>
    </row>
    <row r="8" spans="1:20" ht="14.25" thickBot="1">
      <c r="C8" s="18" t="s">
        <v>19</v>
      </c>
      <c r="D8" s="64">
        <f>ROUND(AVERAGE(D12:D97),1)</f>
        <v>358.9</v>
      </c>
      <c r="E8" s="65">
        <f>ROUND(AVERAGE(E12:E97),1)</f>
        <v>129.1</v>
      </c>
      <c r="F8" s="65">
        <f>SUM(D8:E8)</f>
        <v>488</v>
      </c>
      <c r="G8" s="65">
        <f>ROUND(AVERAGE(G12:G97),1)</f>
        <v>267.8</v>
      </c>
      <c r="H8" s="65">
        <f>ROUND(AVERAGE(H12:H97),1)</f>
        <v>67.5</v>
      </c>
      <c r="I8" s="65">
        <f>SUM(G8:H8)</f>
        <v>335.3</v>
      </c>
      <c r="J8" s="19">
        <f>(G8+H8)/(D8+E8)</f>
        <v>0.68709016393442623</v>
      </c>
      <c r="K8" s="20"/>
    </row>
    <row r="10" spans="1:20" ht="21" customHeight="1">
      <c r="D10" s="259" t="str" cm="1">
        <f t="array" aca="1" ref="D10" ca="1">RIGHT(CELL("filename",A1),4)&amp;"年度（基準日：５月１日）"</f>
        <v>2020年度（基準日：５月１日）</v>
      </c>
      <c r="E10" s="259"/>
      <c r="F10" s="259"/>
      <c r="G10" s="259"/>
      <c r="H10" s="259"/>
      <c r="I10" s="259"/>
      <c r="J10" s="259"/>
      <c r="K10" s="259"/>
    </row>
    <row r="11" spans="1:20" ht="40.5">
      <c r="A11" s="11"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9">
        <v>1180</v>
      </c>
      <c r="E12" s="9">
        <v>491</v>
      </c>
      <c r="F12" s="9">
        <f>SUM(D12:E12)</f>
        <v>1671</v>
      </c>
      <c r="G12" s="9">
        <v>912</v>
      </c>
      <c r="H12" s="9">
        <v>268</v>
      </c>
      <c r="I12" s="9">
        <f>SUM(G12:H12)</f>
        <v>1180</v>
      </c>
      <c r="J12" s="16">
        <f t="shared" ref="J12:J45" si="0">(G12+H12)/(D12+E12)</f>
        <v>0.70616397366846195</v>
      </c>
      <c r="K12" s="15">
        <f t="shared" ref="K12:K45" si="1">_xlfn.RANK.EQ(J12,$J$12:$J$98,0)</f>
        <v>47</v>
      </c>
      <c r="Q12" s="54"/>
      <c r="R12" s="54"/>
      <c r="S12" s="54"/>
      <c r="T12" s="54"/>
    </row>
    <row r="13" spans="1:20">
      <c r="A13" s="1" t="s">
        <v>27</v>
      </c>
      <c r="B13" s="1" t="s">
        <v>244</v>
      </c>
      <c r="C13" s="176" t="s">
        <v>28</v>
      </c>
      <c r="D13" s="15">
        <v>47</v>
      </c>
      <c r="E13" s="15">
        <v>38</v>
      </c>
      <c r="F13" s="9">
        <f t="shared" ref="F13:F76" si="2">SUM(D13:E13)</f>
        <v>85</v>
      </c>
      <c r="G13" s="15">
        <v>29</v>
      </c>
      <c r="H13" s="15">
        <v>21</v>
      </c>
      <c r="I13" s="9">
        <f t="shared" ref="I13:I76" si="3">SUM(G13:H13)</f>
        <v>50</v>
      </c>
      <c r="J13" s="16">
        <f t="shared" si="0"/>
        <v>0.58823529411764708</v>
      </c>
      <c r="K13" s="15">
        <f t="shared" si="1"/>
        <v>59</v>
      </c>
      <c r="Q13" s="54"/>
      <c r="R13" s="54"/>
      <c r="S13" s="54"/>
      <c r="T13" s="54"/>
    </row>
    <row r="14" spans="1:20">
      <c r="A14" s="1" t="s">
        <v>29</v>
      </c>
      <c r="B14" s="1" t="s">
        <v>245</v>
      </c>
      <c r="C14" s="176" t="s">
        <v>30</v>
      </c>
      <c r="D14" s="15">
        <v>206</v>
      </c>
      <c r="E14" s="15">
        <v>24</v>
      </c>
      <c r="F14" s="9">
        <f t="shared" si="2"/>
        <v>230</v>
      </c>
      <c r="G14" s="15">
        <v>193</v>
      </c>
      <c r="H14" s="15">
        <v>17</v>
      </c>
      <c r="I14" s="9">
        <f t="shared" si="3"/>
        <v>210</v>
      </c>
      <c r="J14" s="16">
        <f t="shared" si="0"/>
        <v>0.91304347826086951</v>
      </c>
      <c r="K14" s="15">
        <f t="shared" si="1"/>
        <v>7</v>
      </c>
      <c r="Q14" s="54"/>
      <c r="R14" s="54"/>
      <c r="S14" s="54"/>
      <c r="T14" s="54"/>
    </row>
    <row r="15" spans="1:20">
      <c r="A15" s="1" t="s">
        <v>31</v>
      </c>
      <c r="B15" s="1" t="s">
        <v>246</v>
      </c>
      <c r="C15" s="176" t="s">
        <v>32</v>
      </c>
      <c r="D15" s="15">
        <v>7</v>
      </c>
      <c r="E15" s="15">
        <v>6</v>
      </c>
      <c r="F15" s="9">
        <f t="shared" si="2"/>
        <v>13</v>
      </c>
      <c r="G15" s="15">
        <v>1</v>
      </c>
      <c r="H15" s="15">
        <v>0</v>
      </c>
      <c r="I15" s="9">
        <f t="shared" si="3"/>
        <v>1</v>
      </c>
      <c r="J15" s="16">
        <f t="shared" si="0"/>
        <v>7.6923076923076927E-2</v>
      </c>
      <c r="K15" s="15">
        <f t="shared" si="1"/>
        <v>80</v>
      </c>
      <c r="Q15" s="54"/>
      <c r="R15" s="54"/>
      <c r="S15" s="54"/>
      <c r="T15" s="54"/>
    </row>
    <row r="16" spans="1:20">
      <c r="A16" s="1" t="s">
        <v>33</v>
      </c>
      <c r="B16" s="1" t="s">
        <v>245</v>
      </c>
      <c r="C16" s="176" t="s">
        <v>34</v>
      </c>
      <c r="D16" s="15">
        <v>22</v>
      </c>
      <c r="E16" s="15">
        <v>23</v>
      </c>
      <c r="F16" s="9">
        <f t="shared" si="2"/>
        <v>45</v>
      </c>
      <c r="G16" s="15">
        <v>21</v>
      </c>
      <c r="H16" s="15">
        <v>20</v>
      </c>
      <c r="I16" s="9">
        <f t="shared" si="3"/>
        <v>41</v>
      </c>
      <c r="J16" s="16">
        <f t="shared" si="0"/>
        <v>0.91111111111111109</v>
      </c>
      <c r="K16" s="15">
        <f t="shared" si="1"/>
        <v>8</v>
      </c>
      <c r="Q16" s="54"/>
      <c r="R16" s="54"/>
      <c r="S16" s="54"/>
      <c r="T16" s="54"/>
    </row>
    <row r="17" spans="1:20">
      <c r="A17" s="1" t="s">
        <v>35</v>
      </c>
      <c r="B17" s="1" t="s">
        <v>245</v>
      </c>
      <c r="C17" s="176" t="s">
        <v>36</v>
      </c>
      <c r="D17" s="15">
        <v>90</v>
      </c>
      <c r="E17" s="15">
        <v>16</v>
      </c>
      <c r="F17" s="9">
        <f t="shared" si="2"/>
        <v>106</v>
      </c>
      <c r="G17" s="15">
        <v>90</v>
      </c>
      <c r="H17" s="15">
        <v>15</v>
      </c>
      <c r="I17" s="9">
        <f t="shared" si="3"/>
        <v>105</v>
      </c>
      <c r="J17" s="16">
        <f t="shared" si="0"/>
        <v>0.99056603773584906</v>
      </c>
      <c r="K17" s="15">
        <f t="shared" si="1"/>
        <v>1</v>
      </c>
      <c r="Q17" s="54"/>
      <c r="R17" s="54"/>
      <c r="S17" s="54"/>
      <c r="T17" s="54"/>
    </row>
    <row r="18" spans="1:20">
      <c r="A18" s="1" t="s">
        <v>37</v>
      </c>
      <c r="B18" s="1" t="s">
        <v>247</v>
      </c>
      <c r="C18" s="176" t="s">
        <v>38</v>
      </c>
      <c r="D18" s="15">
        <v>3</v>
      </c>
      <c r="E18" s="15">
        <v>8</v>
      </c>
      <c r="F18" s="9">
        <f t="shared" si="2"/>
        <v>11</v>
      </c>
      <c r="G18" s="15">
        <v>0</v>
      </c>
      <c r="H18" s="15">
        <v>2</v>
      </c>
      <c r="I18" s="9">
        <f t="shared" si="3"/>
        <v>2</v>
      </c>
      <c r="J18" s="16">
        <f t="shared" si="0"/>
        <v>0.18181818181818182</v>
      </c>
      <c r="K18" s="15">
        <f t="shared" si="1"/>
        <v>75</v>
      </c>
      <c r="Q18" s="54"/>
      <c r="R18" s="54"/>
      <c r="S18" s="54"/>
      <c r="T18" s="54"/>
    </row>
    <row r="19" spans="1:20">
      <c r="A19" s="1" t="s">
        <v>39</v>
      </c>
      <c r="B19" s="1" t="s">
        <v>248</v>
      </c>
      <c r="C19" s="176" t="s">
        <v>40</v>
      </c>
      <c r="D19" s="15">
        <v>160</v>
      </c>
      <c r="E19" s="15">
        <v>51</v>
      </c>
      <c r="F19" s="9">
        <f t="shared" si="2"/>
        <v>211</v>
      </c>
      <c r="G19" s="15">
        <v>140</v>
      </c>
      <c r="H19" s="15">
        <v>34</v>
      </c>
      <c r="I19" s="9">
        <f t="shared" si="3"/>
        <v>174</v>
      </c>
      <c r="J19" s="16">
        <f t="shared" si="0"/>
        <v>0.82464454976303314</v>
      </c>
      <c r="K19" s="15">
        <f t="shared" si="1"/>
        <v>33</v>
      </c>
      <c r="Q19" s="54"/>
      <c r="R19" s="54"/>
      <c r="S19" s="54"/>
      <c r="T19" s="54"/>
    </row>
    <row r="20" spans="1:20">
      <c r="A20" s="1" t="s">
        <v>41</v>
      </c>
      <c r="B20" s="1" t="s">
        <v>249</v>
      </c>
      <c r="C20" s="176" t="s">
        <v>42</v>
      </c>
      <c r="D20" s="15">
        <v>213</v>
      </c>
      <c r="E20" s="15">
        <v>58</v>
      </c>
      <c r="F20" s="9">
        <f t="shared" si="2"/>
        <v>271</v>
      </c>
      <c r="G20" s="15">
        <v>201</v>
      </c>
      <c r="H20" s="15">
        <v>50</v>
      </c>
      <c r="I20" s="9">
        <f t="shared" si="3"/>
        <v>251</v>
      </c>
      <c r="J20" s="16">
        <f t="shared" si="0"/>
        <v>0.92619926199261993</v>
      </c>
      <c r="K20" s="15">
        <f t="shared" si="1"/>
        <v>5</v>
      </c>
      <c r="Q20" s="54"/>
      <c r="R20" s="54"/>
      <c r="S20" s="54"/>
      <c r="T20" s="54"/>
    </row>
    <row r="21" spans="1:20">
      <c r="A21" s="1" t="s">
        <v>43</v>
      </c>
      <c r="B21" s="1" t="s">
        <v>243</v>
      </c>
      <c r="C21" s="176" t="s">
        <v>44</v>
      </c>
      <c r="D21" s="15">
        <v>1381</v>
      </c>
      <c r="E21" s="15">
        <v>445</v>
      </c>
      <c r="F21" s="9">
        <f t="shared" si="2"/>
        <v>1826</v>
      </c>
      <c r="G21" s="15">
        <v>998</v>
      </c>
      <c r="H21" s="15">
        <v>212</v>
      </c>
      <c r="I21" s="9">
        <f t="shared" si="3"/>
        <v>1210</v>
      </c>
      <c r="J21" s="16">
        <f t="shared" si="0"/>
        <v>0.66265060240963858</v>
      </c>
      <c r="K21" s="15">
        <f t="shared" si="1"/>
        <v>51</v>
      </c>
      <c r="Q21" s="54"/>
      <c r="R21" s="54"/>
      <c r="S21" s="54"/>
      <c r="T21" s="54"/>
    </row>
    <row r="22" spans="1:20">
      <c r="A22" s="1" t="s">
        <v>45</v>
      </c>
      <c r="B22" s="1" t="s">
        <v>244</v>
      </c>
      <c r="C22" s="176" t="s">
        <v>46</v>
      </c>
      <c r="D22" s="15">
        <v>11</v>
      </c>
      <c r="E22" s="15">
        <v>11</v>
      </c>
      <c r="F22" s="9">
        <f t="shared" si="2"/>
        <v>22</v>
      </c>
      <c r="G22" s="15">
        <v>10</v>
      </c>
      <c r="H22" s="15">
        <v>4</v>
      </c>
      <c r="I22" s="9">
        <f t="shared" si="3"/>
        <v>14</v>
      </c>
      <c r="J22" s="16">
        <f t="shared" si="0"/>
        <v>0.63636363636363635</v>
      </c>
      <c r="K22" s="15">
        <f t="shared" si="1"/>
        <v>56</v>
      </c>
      <c r="Q22" s="54"/>
      <c r="R22" s="54"/>
      <c r="S22" s="54"/>
      <c r="T22" s="54"/>
    </row>
    <row r="23" spans="1:20">
      <c r="A23" s="1" t="s">
        <v>47</v>
      </c>
      <c r="B23" s="1" t="s">
        <v>248</v>
      </c>
      <c r="C23" s="176" t="s">
        <v>48</v>
      </c>
      <c r="D23" s="15">
        <v>172</v>
      </c>
      <c r="E23" s="15">
        <v>51</v>
      </c>
      <c r="F23" s="9">
        <f t="shared" si="2"/>
        <v>223</v>
      </c>
      <c r="G23" s="15">
        <v>152</v>
      </c>
      <c r="H23" s="15">
        <v>45</v>
      </c>
      <c r="I23" s="9">
        <f t="shared" si="3"/>
        <v>197</v>
      </c>
      <c r="J23" s="16">
        <f t="shared" si="0"/>
        <v>0.88340807174887892</v>
      </c>
      <c r="K23" s="15">
        <f t="shared" si="1"/>
        <v>18</v>
      </c>
      <c r="Q23" s="54"/>
      <c r="R23" s="54"/>
      <c r="S23" s="54"/>
      <c r="T23" s="54"/>
    </row>
    <row r="24" spans="1:20">
      <c r="A24" s="1" t="s">
        <v>49</v>
      </c>
      <c r="B24" s="1" t="s">
        <v>248</v>
      </c>
      <c r="C24" s="176" t="s">
        <v>50</v>
      </c>
      <c r="D24" s="15">
        <v>352</v>
      </c>
      <c r="E24" s="15">
        <v>83</v>
      </c>
      <c r="F24" s="9">
        <f t="shared" si="2"/>
        <v>435</v>
      </c>
      <c r="G24" s="15">
        <v>316</v>
      </c>
      <c r="H24" s="15">
        <v>67</v>
      </c>
      <c r="I24" s="9">
        <f t="shared" si="3"/>
        <v>383</v>
      </c>
      <c r="J24" s="16">
        <f t="shared" si="0"/>
        <v>0.88045977011494247</v>
      </c>
      <c r="K24" s="15">
        <f t="shared" si="1"/>
        <v>20</v>
      </c>
      <c r="Q24" s="54"/>
      <c r="R24" s="54"/>
      <c r="S24" s="54"/>
      <c r="T24" s="54"/>
    </row>
    <row r="25" spans="1:20">
      <c r="A25" s="1" t="s">
        <v>51</v>
      </c>
      <c r="B25" s="1" t="s">
        <v>246</v>
      </c>
      <c r="C25" s="176" t="s">
        <v>52</v>
      </c>
      <c r="D25" s="15">
        <v>49</v>
      </c>
      <c r="E25" s="15">
        <v>38</v>
      </c>
      <c r="F25" s="9">
        <f t="shared" si="2"/>
        <v>87</v>
      </c>
      <c r="G25" s="15">
        <v>35</v>
      </c>
      <c r="H25" s="15">
        <v>22</v>
      </c>
      <c r="I25" s="9">
        <f t="shared" si="3"/>
        <v>57</v>
      </c>
      <c r="J25" s="16">
        <f t="shared" si="0"/>
        <v>0.65517241379310343</v>
      </c>
      <c r="K25" s="15">
        <f t="shared" si="1"/>
        <v>52</v>
      </c>
      <c r="Q25" s="54"/>
      <c r="R25" s="54"/>
      <c r="S25" s="54"/>
      <c r="T25" s="54"/>
    </row>
    <row r="26" spans="1:20">
      <c r="A26" s="1" t="s">
        <v>53</v>
      </c>
      <c r="B26" s="1" t="s">
        <v>249</v>
      </c>
      <c r="C26" s="176" t="s">
        <v>54</v>
      </c>
      <c r="D26" s="15">
        <v>390</v>
      </c>
      <c r="E26" s="15">
        <v>104</v>
      </c>
      <c r="F26" s="9">
        <f t="shared" si="2"/>
        <v>494</v>
      </c>
      <c r="G26" s="15">
        <v>348</v>
      </c>
      <c r="H26" s="15">
        <v>79</v>
      </c>
      <c r="I26" s="9">
        <f t="shared" si="3"/>
        <v>427</v>
      </c>
      <c r="J26" s="16">
        <f t="shared" si="0"/>
        <v>0.86437246963562753</v>
      </c>
      <c r="K26" s="15">
        <f t="shared" si="1"/>
        <v>23</v>
      </c>
      <c r="Q26" s="54"/>
      <c r="R26" s="54"/>
      <c r="S26" s="54"/>
      <c r="T26" s="54"/>
    </row>
    <row r="27" spans="1:20">
      <c r="A27" s="1" t="s">
        <v>55</v>
      </c>
      <c r="B27" s="1" t="s">
        <v>243</v>
      </c>
      <c r="C27" s="176" t="s">
        <v>56</v>
      </c>
      <c r="D27" s="15">
        <v>1223</v>
      </c>
      <c r="E27" s="15">
        <v>633</v>
      </c>
      <c r="F27" s="9">
        <f t="shared" si="2"/>
        <v>1856</v>
      </c>
      <c r="G27" s="15">
        <v>628</v>
      </c>
      <c r="H27" s="15">
        <v>259</v>
      </c>
      <c r="I27" s="9">
        <f t="shared" si="3"/>
        <v>887</v>
      </c>
      <c r="J27" s="16">
        <f t="shared" si="0"/>
        <v>0.47790948275862066</v>
      </c>
      <c r="K27" s="15">
        <f t="shared" si="1"/>
        <v>67</v>
      </c>
      <c r="Q27" s="54"/>
      <c r="R27" s="54"/>
      <c r="S27" s="54"/>
      <c r="T27" s="54"/>
    </row>
    <row r="28" spans="1:20">
      <c r="A28" s="1" t="s">
        <v>57</v>
      </c>
      <c r="B28" s="1" t="s">
        <v>246</v>
      </c>
      <c r="C28" s="176" t="s">
        <v>58</v>
      </c>
      <c r="D28" s="15">
        <v>2</v>
      </c>
      <c r="E28" s="15">
        <v>4</v>
      </c>
      <c r="F28" s="9">
        <f t="shared" si="2"/>
        <v>6</v>
      </c>
      <c r="G28" s="15">
        <v>0</v>
      </c>
      <c r="H28" s="15">
        <v>3</v>
      </c>
      <c r="I28" s="9">
        <f t="shared" si="3"/>
        <v>3</v>
      </c>
      <c r="J28" s="16">
        <f t="shared" si="0"/>
        <v>0.5</v>
      </c>
      <c r="K28" s="15">
        <f t="shared" si="1"/>
        <v>62</v>
      </c>
      <c r="Q28" s="54"/>
      <c r="R28" s="54"/>
      <c r="S28" s="54"/>
      <c r="T28" s="54"/>
    </row>
    <row r="29" spans="1:20">
      <c r="A29" s="1" t="s">
        <v>59</v>
      </c>
      <c r="B29" s="1" t="s">
        <v>249</v>
      </c>
      <c r="C29" s="176" t="s">
        <v>60</v>
      </c>
      <c r="D29" s="15">
        <v>270</v>
      </c>
      <c r="E29" s="15">
        <v>96</v>
      </c>
      <c r="F29" s="9">
        <f t="shared" si="2"/>
        <v>366</v>
      </c>
      <c r="G29" s="15">
        <v>239</v>
      </c>
      <c r="H29" s="15">
        <v>55</v>
      </c>
      <c r="I29" s="9">
        <f t="shared" si="3"/>
        <v>294</v>
      </c>
      <c r="J29" s="16">
        <f t="shared" si="0"/>
        <v>0.80327868852459017</v>
      </c>
      <c r="K29" s="15">
        <f t="shared" si="1"/>
        <v>38</v>
      </c>
      <c r="Q29" s="54"/>
      <c r="R29" s="54"/>
      <c r="S29" s="54"/>
      <c r="T29" s="54"/>
    </row>
    <row r="30" spans="1:20">
      <c r="A30" s="1" t="s">
        <v>61</v>
      </c>
      <c r="B30" s="1" t="s">
        <v>248</v>
      </c>
      <c r="C30" s="176" t="s">
        <v>62</v>
      </c>
      <c r="D30" s="15">
        <v>303</v>
      </c>
      <c r="E30" s="15">
        <v>87</v>
      </c>
      <c r="F30" s="9">
        <f t="shared" si="2"/>
        <v>390</v>
      </c>
      <c r="G30" s="15">
        <v>275</v>
      </c>
      <c r="H30" s="15">
        <v>74</v>
      </c>
      <c r="I30" s="9">
        <f t="shared" si="3"/>
        <v>349</v>
      </c>
      <c r="J30" s="16">
        <f t="shared" si="0"/>
        <v>0.89487179487179491</v>
      </c>
      <c r="K30" s="15">
        <f t="shared" si="1"/>
        <v>17</v>
      </c>
      <c r="Q30" s="54"/>
      <c r="R30" s="54"/>
      <c r="S30" s="54"/>
      <c r="T30" s="54"/>
    </row>
    <row r="31" spans="1:20">
      <c r="A31" s="1" t="s">
        <v>63</v>
      </c>
      <c r="B31" s="1" t="s">
        <v>249</v>
      </c>
      <c r="C31" s="176" t="s">
        <v>64</v>
      </c>
      <c r="D31" s="15">
        <v>388</v>
      </c>
      <c r="E31" s="15">
        <v>128</v>
      </c>
      <c r="F31" s="9">
        <f t="shared" si="2"/>
        <v>516</v>
      </c>
      <c r="G31" s="15">
        <v>297</v>
      </c>
      <c r="H31" s="15">
        <v>68</v>
      </c>
      <c r="I31" s="9">
        <f t="shared" si="3"/>
        <v>365</v>
      </c>
      <c r="J31" s="16">
        <f t="shared" si="0"/>
        <v>0.70736434108527135</v>
      </c>
      <c r="K31" s="15">
        <f t="shared" si="1"/>
        <v>46</v>
      </c>
      <c r="Q31" s="54"/>
      <c r="R31" s="54"/>
      <c r="S31" s="54"/>
      <c r="T31" s="54"/>
    </row>
    <row r="32" spans="1:20">
      <c r="A32" s="1" t="s">
        <v>65</v>
      </c>
      <c r="B32" s="1" t="s">
        <v>243</v>
      </c>
      <c r="C32" s="176" t="s">
        <v>66</v>
      </c>
      <c r="D32" s="15">
        <v>639</v>
      </c>
      <c r="E32" s="15">
        <v>244</v>
      </c>
      <c r="F32" s="9">
        <f t="shared" si="2"/>
        <v>883</v>
      </c>
      <c r="G32" s="15">
        <v>538</v>
      </c>
      <c r="H32" s="15">
        <v>166</v>
      </c>
      <c r="I32" s="9">
        <f t="shared" si="3"/>
        <v>704</v>
      </c>
      <c r="J32" s="16">
        <f t="shared" si="0"/>
        <v>0.79728199320498305</v>
      </c>
      <c r="K32" s="15">
        <f t="shared" si="1"/>
        <v>39</v>
      </c>
      <c r="Q32" s="54"/>
      <c r="R32" s="54"/>
      <c r="S32" s="54"/>
      <c r="T32" s="54"/>
    </row>
    <row r="33" spans="1:20">
      <c r="A33" s="1" t="s">
        <v>67</v>
      </c>
      <c r="B33" s="1" t="s">
        <v>243</v>
      </c>
      <c r="C33" s="176" t="s">
        <v>68</v>
      </c>
      <c r="D33" s="15">
        <v>2258</v>
      </c>
      <c r="E33" s="15">
        <v>728</v>
      </c>
      <c r="F33" s="9">
        <f t="shared" si="2"/>
        <v>2986</v>
      </c>
      <c r="G33" s="15">
        <v>1281</v>
      </c>
      <c r="H33" s="15">
        <v>207</v>
      </c>
      <c r="I33" s="9">
        <f t="shared" si="3"/>
        <v>1488</v>
      </c>
      <c r="J33" s="16">
        <f t="shared" si="0"/>
        <v>0.4983255190890824</v>
      </c>
      <c r="K33" s="15">
        <f t="shared" si="1"/>
        <v>65</v>
      </c>
      <c r="Q33" s="54"/>
      <c r="R33" s="54"/>
      <c r="S33" s="54"/>
      <c r="T33" s="54"/>
    </row>
    <row r="34" spans="1:20">
      <c r="A34" s="1" t="s">
        <v>69</v>
      </c>
      <c r="B34" s="1" t="s">
        <v>247</v>
      </c>
      <c r="C34" s="176" t="s">
        <v>70</v>
      </c>
      <c r="D34" s="15">
        <v>66</v>
      </c>
      <c r="E34" s="15">
        <v>70</v>
      </c>
      <c r="F34" s="9">
        <f t="shared" si="2"/>
        <v>136</v>
      </c>
      <c r="G34" s="15">
        <v>5</v>
      </c>
      <c r="H34" s="15">
        <v>19</v>
      </c>
      <c r="I34" s="9">
        <f t="shared" si="3"/>
        <v>24</v>
      </c>
      <c r="J34" s="16">
        <f t="shared" si="0"/>
        <v>0.17647058823529413</v>
      </c>
      <c r="K34" s="15">
        <f t="shared" si="1"/>
        <v>76</v>
      </c>
      <c r="Q34" s="54"/>
      <c r="R34" s="54"/>
      <c r="S34" s="54"/>
      <c r="T34" s="54"/>
    </row>
    <row r="35" spans="1:20">
      <c r="A35" s="1" t="s">
        <v>71</v>
      </c>
      <c r="B35" s="1" t="s">
        <v>246</v>
      </c>
      <c r="C35" s="176" t="s">
        <v>72</v>
      </c>
      <c r="D35" s="15">
        <v>42</v>
      </c>
      <c r="E35" s="15">
        <v>78</v>
      </c>
      <c r="F35" s="9">
        <f t="shared" si="2"/>
        <v>120</v>
      </c>
      <c r="G35" s="15">
        <v>14</v>
      </c>
      <c r="H35" s="15">
        <v>21</v>
      </c>
      <c r="I35" s="9">
        <f t="shared" si="3"/>
        <v>35</v>
      </c>
      <c r="J35" s="16">
        <f t="shared" si="0"/>
        <v>0.29166666666666669</v>
      </c>
      <c r="K35" s="15">
        <f t="shared" si="1"/>
        <v>73</v>
      </c>
      <c r="Q35" s="54"/>
      <c r="R35" s="54"/>
      <c r="S35" s="54"/>
      <c r="T35" s="54"/>
    </row>
    <row r="36" spans="1:20">
      <c r="A36" s="1" t="s">
        <v>73</v>
      </c>
      <c r="B36" s="1" t="s">
        <v>246</v>
      </c>
      <c r="C36" s="176" t="s">
        <v>74</v>
      </c>
      <c r="D36" s="15">
        <v>151</v>
      </c>
      <c r="E36" s="15">
        <v>253</v>
      </c>
      <c r="F36" s="9">
        <f t="shared" si="2"/>
        <v>404</v>
      </c>
      <c r="G36" s="15">
        <v>71</v>
      </c>
      <c r="H36" s="15">
        <v>129</v>
      </c>
      <c r="I36" s="9">
        <f t="shared" si="3"/>
        <v>200</v>
      </c>
      <c r="J36" s="16">
        <f t="shared" si="0"/>
        <v>0.49504950495049505</v>
      </c>
      <c r="K36" s="15">
        <f t="shared" si="1"/>
        <v>66</v>
      </c>
      <c r="Q36" s="54"/>
      <c r="R36" s="54"/>
      <c r="S36" s="54"/>
      <c r="T36" s="54"/>
    </row>
    <row r="37" spans="1:20">
      <c r="A37" s="1" t="s">
        <v>75</v>
      </c>
      <c r="B37" s="1" t="s">
        <v>245</v>
      </c>
      <c r="C37" s="176" t="s">
        <v>76</v>
      </c>
      <c r="D37" s="15">
        <v>1337</v>
      </c>
      <c r="E37" s="15">
        <v>261</v>
      </c>
      <c r="F37" s="9">
        <f t="shared" si="2"/>
        <v>1598</v>
      </c>
      <c r="G37" s="15">
        <v>715</v>
      </c>
      <c r="H37" s="15">
        <v>99</v>
      </c>
      <c r="I37" s="9">
        <f t="shared" si="3"/>
        <v>814</v>
      </c>
      <c r="J37" s="16">
        <f t="shared" si="0"/>
        <v>0.50938673341677099</v>
      </c>
      <c r="K37" s="15">
        <f t="shared" si="1"/>
        <v>61</v>
      </c>
      <c r="Q37" s="54"/>
      <c r="R37" s="54"/>
      <c r="S37" s="54"/>
      <c r="T37" s="54"/>
    </row>
    <row r="38" spans="1:20">
      <c r="A38" s="1" t="s">
        <v>77</v>
      </c>
      <c r="B38" s="1" t="s">
        <v>249</v>
      </c>
      <c r="C38" s="176" t="s">
        <v>78</v>
      </c>
      <c r="D38" s="15">
        <v>1</v>
      </c>
      <c r="E38" s="15">
        <v>230</v>
      </c>
      <c r="F38" s="9">
        <f t="shared" si="2"/>
        <v>231</v>
      </c>
      <c r="G38" s="15">
        <v>0</v>
      </c>
      <c r="H38" s="15">
        <v>133</v>
      </c>
      <c r="I38" s="9">
        <f t="shared" si="3"/>
        <v>133</v>
      </c>
      <c r="J38" s="16">
        <f t="shared" si="0"/>
        <v>0.5757575757575758</v>
      </c>
      <c r="K38" s="15">
        <f t="shared" si="1"/>
        <v>60</v>
      </c>
      <c r="Q38" s="54"/>
      <c r="R38" s="54"/>
      <c r="S38" s="54"/>
      <c r="T38" s="54"/>
    </row>
    <row r="39" spans="1:20">
      <c r="A39" s="1" t="s">
        <v>79</v>
      </c>
      <c r="B39" s="1" t="s">
        <v>244</v>
      </c>
      <c r="C39" s="176" t="s">
        <v>80</v>
      </c>
      <c r="D39" s="15">
        <v>28</v>
      </c>
      <c r="E39" s="15">
        <v>77</v>
      </c>
      <c r="F39" s="9">
        <f t="shared" si="2"/>
        <v>105</v>
      </c>
      <c r="G39" s="15">
        <v>13</v>
      </c>
      <c r="H39" s="15">
        <v>30</v>
      </c>
      <c r="I39" s="9">
        <f t="shared" si="3"/>
        <v>43</v>
      </c>
      <c r="J39" s="16">
        <f t="shared" si="0"/>
        <v>0.40952380952380951</v>
      </c>
      <c r="K39" s="15">
        <f t="shared" si="1"/>
        <v>69</v>
      </c>
      <c r="Q39" s="54"/>
      <c r="R39" s="54"/>
      <c r="S39" s="54"/>
      <c r="T39" s="54"/>
    </row>
    <row r="40" spans="1:20">
      <c r="A40" s="1" t="s">
        <v>81</v>
      </c>
      <c r="B40" s="1" t="s">
        <v>245</v>
      </c>
      <c r="C40" s="176" t="s">
        <v>82</v>
      </c>
      <c r="D40" s="15">
        <v>447</v>
      </c>
      <c r="E40" s="15">
        <v>174</v>
      </c>
      <c r="F40" s="9">
        <f t="shared" si="2"/>
        <v>621</v>
      </c>
      <c r="G40" s="15">
        <v>413</v>
      </c>
      <c r="H40" s="15">
        <v>148</v>
      </c>
      <c r="I40" s="9">
        <f t="shared" si="3"/>
        <v>561</v>
      </c>
      <c r="J40" s="16">
        <f t="shared" si="0"/>
        <v>0.90338164251207731</v>
      </c>
      <c r="K40" s="15">
        <f t="shared" si="1"/>
        <v>12</v>
      </c>
      <c r="Q40" s="54"/>
      <c r="R40" s="54"/>
      <c r="S40" s="54"/>
      <c r="T40" s="54"/>
    </row>
    <row r="41" spans="1:20">
      <c r="A41" s="1" t="s">
        <v>83</v>
      </c>
      <c r="B41" s="1" t="s">
        <v>245</v>
      </c>
      <c r="C41" s="176" t="s">
        <v>84</v>
      </c>
      <c r="D41" s="15">
        <v>465</v>
      </c>
      <c r="E41" s="15">
        <v>66</v>
      </c>
      <c r="F41" s="9">
        <f t="shared" si="2"/>
        <v>531</v>
      </c>
      <c r="G41" s="15">
        <v>378</v>
      </c>
      <c r="H41" s="15">
        <v>55</v>
      </c>
      <c r="I41" s="9">
        <f t="shared" si="3"/>
        <v>433</v>
      </c>
      <c r="J41" s="16">
        <f t="shared" si="0"/>
        <v>0.81544256120527303</v>
      </c>
      <c r="K41" s="15">
        <f t="shared" si="1"/>
        <v>36</v>
      </c>
      <c r="Q41" s="54"/>
      <c r="R41" s="54"/>
      <c r="S41" s="54"/>
      <c r="T41" s="54"/>
    </row>
    <row r="42" spans="1:20">
      <c r="A42" s="1" t="s">
        <v>85</v>
      </c>
      <c r="B42" s="1" t="s">
        <v>246</v>
      </c>
      <c r="C42" s="176" t="s">
        <v>86</v>
      </c>
      <c r="D42" s="15">
        <v>240</v>
      </c>
      <c r="E42" s="15">
        <v>188</v>
      </c>
      <c r="F42" s="9">
        <f t="shared" si="2"/>
        <v>428</v>
      </c>
      <c r="G42" s="15">
        <v>41</v>
      </c>
      <c r="H42" s="15">
        <v>16</v>
      </c>
      <c r="I42" s="9">
        <f t="shared" si="3"/>
        <v>57</v>
      </c>
      <c r="J42" s="16">
        <f t="shared" si="0"/>
        <v>0.13317757009345793</v>
      </c>
      <c r="K42" s="15">
        <f t="shared" si="1"/>
        <v>77</v>
      </c>
      <c r="Q42" s="54"/>
      <c r="R42" s="54"/>
      <c r="S42" s="54"/>
      <c r="T42" s="54"/>
    </row>
    <row r="43" spans="1:20">
      <c r="A43" s="1" t="s">
        <v>87</v>
      </c>
      <c r="B43" s="1" t="s">
        <v>250</v>
      </c>
      <c r="C43" s="176" t="s">
        <v>88</v>
      </c>
      <c r="D43" s="15">
        <v>62</v>
      </c>
      <c r="E43" s="15">
        <v>18</v>
      </c>
      <c r="F43" s="9">
        <f t="shared" si="2"/>
        <v>80</v>
      </c>
      <c r="G43" s="15">
        <v>0</v>
      </c>
      <c r="H43" s="15">
        <v>0</v>
      </c>
      <c r="I43" s="9">
        <f t="shared" si="3"/>
        <v>0</v>
      </c>
      <c r="J43" s="16">
        <f t="shared" si="0"/>
        <v>0</v>
      </c>
      <c r="K43" s="15">
        <f t="shared" si="1"/>
        <v>83</v>
      </c>
      <c r="Q43" s="54"/>
      <c r="R43" s="54"/>
      <c r="S43" s="54"/>
      <c r="T43" s="54"/>
    </row>
    <row r="44" spans="1:20">
      <c r="A44" s="1" t="s">
        <v>89</v>
      </c>
      <c r="B44" s="1" t="s">
        <v>245</v>
      </c>
      <c r="C44" s="176" t="s">
        <v>90</v>
      </c>
      <c r="D44" s="15">
        <v>141</v>
      </c>
      <c r="E44" s="15">
        <v>77</v>
      </c>
      <c r="F44" s="9">
        <f t="shared" si="2"/>
        <v>218</v>
      </c>
      <c r="G44" s="15">
        <v>120</v>
      </c>
      <c r="H44" s="15">
        <v>60</v>
      </c>
      <c r="I44" s="9">
        <f t="shared" si="3"/>
        <v>180</v>
      </c>
      <c r="J44" s="16">
        <f t="shared" si="0"/>
        <v>0.82568807339449546</v>
      </c>
      <c r="K44" s="15">
        <f t="shared" si="1"/>
        <v>32</v>
      </c>
      <c r="Q44" s="54"/>
      <c r="R44" s="54"/>
      <c r="S44" s="54"/>
      <c r="T44" s="54"/>
    </row>
    <row r="45" spans="1:20">
      <c r="A45" s="1" t="s">
        <v>91</v>
      </c>
      <c r="B45" s="1" t="s">
        <v>249</v>
      </c>
      <c r="C45" s="176" t="s">
        <v>92</v>
      </c>
      <c r="D45" s="15">
        <v>556</v>
      </c>
      <c r="E45" s="15">
        <v>245</v>
      </c>
      <c r="F45" s="9">
        <f t="shared" si="2"/>
        <v>801</v>
      </c>
      <c r="G45" s="15">
        <v>411</v>
      </c>
      <c r="H45" s="15">
        <v>97</v>
      </c>
      <c r="I45" s="9">
        <f t="shared" si="3"/>
        <v>508</v>
      </c>
      <c r="J45" s="16">
        <f t="shared" si="0"/>
        <v>0.63420724094881398</v>
      </c>
      <c r="K45" s="15">
        <f t="shared" si="1"/>
        <v>57</v>
      </c>
      <c r="Q45" s="54"/>
      <c r="R45" s="54"/>
      <c r="S45" s="54"/>
      <c r="T45" s="54"/>
    </row>
    <row r="46" spans="1:20">
      <c r="A46" s="24" t="s">
        <v>23</v>
      </c>
      <c r="B46" s="24" t="s">
        <v>250</v>
      </c>
      <c r="C46" s="183" t="s">
        <v>24</v>
      </c>
      <c r="D46" s="25"/>
      <c r="E46" s="25"/>
      <c r="F46" s="25"/>
      <c r="G46" s="25"/>
      <c r="H46" s="25"/>
      <c r="I46" s="25"/>
      <c r="J46" s="25"/>
      <c r="K46" s="25"/>
      <c r="Q46" s="54"/>
      <c r="R46" s="54"/>
      <c r="S46" s="54"/>
      <c r="T46" s="54"/>
    </row>
    <row r="47" spans="1:20">
      <c r="A47" s="1" t="s">
        <v>93</v>
      </c>
      <c r="B47" s="1" t="s">
        <v>243</v>
      </c>
      <c r="C47" s="176" t="s">
        <v>94</v>
      </c>
      <c r="D47" s="15">
        <v>443</v>
      </c>
      <c r="E47" s="15">
        <v>114</v>
      </c>
      <c r="F47" s="9">
        <f t="shared" si="2"/>
        <v>557</v>
      </c>
      <c r="G47" s="15">
        <v>401</v>
      </c>
      <c r="H47" s="15">
        <v>81</v>
      </c>
      <c r="I47" s="9">
        <f t="shared" si="3"/>
        <v>482</v>
      </c>
      <c r="J47" s="16">
        <f t="shared" ref="J47:J78" si="4">(G47+H47)/(D47+E47)</f>
        <v>0.86535008976660677</v>
      </c>
      <c r="K47" s="15">
        <f t="shared" ref="K47:K78" si="5">_xlfn.RANK.EQ(J47,$J$12:$J$98,0)</f>
        <v>22</v>
      </c>
      <c r="Q47" s="54"/>
      <c r="R47" s="54"/>
      <c r="S47" s="54"/>
      <c r="T47" s="54"/>
    </row>
    <row r="48" spans="1:20">
      <c r="A48" s="1" t="s">
        <v>95</v>
      </c>
      <c r="B48" s="1" t="s">
        <v>245</v>
      </c>
      <c r="C48" s="176" t="s">
        <v>96</v>
      </c>
      <c r="D48" s="15">
        <v>348</v>
      </c>
      <c r="E48" s="15">
        <v>37</v>
      </c>
      <c r="F48" s="9">
        <f t="shared" si="2"/>
        <v>385</v>
      </c>
      <c r="G48" s="15">
        <v>313</v>
      </c>
      <c r="H48" s="15">
        <v>34</v>
      </c>
      <c r="I48" s="9">
        <f t="shared" si="3"/>
        <v>347</v>
      </c>
      <c r="J48" s="16">
        <f t="shared" si="4"/>
        <v>0.90129870129870127</v>
      </c>
      <c r="K48" s="15">
        <f t="shared" si="5"/>
        <v>13</v>
      </c>
      <c r="Q48" s="54"/>
      <c r="R48" s="54"/>
      <c r="S48" s="54"/>
      <c r="T48" s="54"/>
    </row>
    <row r="49" spans="1:20">
      <c r="A49" s="1" t="s">
        <v>97</v>
      </c>
      <c r="B49" s="1" t="s">
        <v>244</v>
      </c>
      <c r="C49" s="176" t="s">
        <v>98</v>
      </c>
      <c r="D49" s="15">
        <v>51</v>
      </c>
      <c r="E49" s="15">
        <v>73</v>
      </c>
      <c r="F49" s="9">
        <f t="shared" si="2"/>
        <v>124</v>
      </c>
      <c r="G49" s="15">
        <v>8</v>
      </c>
      <c r="H49" s="15">
        <v>6</v>
      </c>
      <c r="I49" s="9">
        <f t="shared" si="3"/>
        <v>14</v>
      </c>
      <c r="J49" s="16">
        <f t="shared" si="4"/>
        <v>0.11290322580645161</v>
      </c>
      <c r="K49" s="15">
        <f t="shared" si="5"/>
        <v>78</v>
      </c>
      <c r="Q49" s="54"/>
      <c r="R49" s="54"/>
      <c r="S49" s="54"/>
      <c r="T49" s="54"/>
    </row>
    <row r="50" spans="1:20">
      <c r="A50" s="1" t="s">
        <v>99</v>
      </c>
      <c r="B50" s="1" t="s">
        <v>248</v>
      </c>
      <c r="C50" s="176" t="s">
        <v>100</v>
      </c>
      <c r="D50" s="15">
        <v>274</v>
      </c>
      <c r="E50" s="15">
        <v>78</v>
      </c>
      <c r="F50" s="9">
        <f t="shared" si="2"/>
        <v>352</v>
      </c>
      <c r="G50" s="15">
        <v>247</v>
      </c>
      <c r="H50" s="15">
        <v>52</v>
      </c>
      <c r="I50" s="9">
        <f t="shared" si="3"/>
        <v>299</v>
      </c>
      <c r="J50" s="16">
        <f t="shared" si="4"/>
        <v>0.84943181818181823</v>
      </c>
      <c r="K50" s="15">
        <f t="shared" si="5"/>
        <v>26</v>
      </c>
      <c r="Q50" s="54"/>
      <c r="R50" s="54"/>
      <c r="S50" s="54"/>
      <c r="T50" s="54"/>
    </row>
    <row r="51" spans="1:20">
      <c r="A51" s="1" t="s">
        <v>101</v>
      </c>
      <c r="B51" s="1" t="s">
        <v>248</v>
      </c>
      <c r="C51" s="176" t="s">
        <v>102</v>
      </c>
      <c r="D51" s="15">
        <v>441</v>
      </c>
      <c r="E51" s="15">
        <v>128</v>
      </c>
      <c r="F51" s="9">
        <f t="shared" si="2"/>
        <v>569</v>
      </c>
      <c r="G51" s="15">
        <v>381</v>
      </c>
      <c r="H51" s="15">
        <v>87</v>
      </c>
      <c r="I51" s="9">
        <f t="shared" si="3"/>
        <v>468</v>
      </c>
      <c r="J51" s="16">
        <f t="shared" si="4"/>
        <v>0.82249560632688923</v>
      </c>
      <c r="K51" s="15">
        <f t="shared" si="5"/>
        <v>35</v>
      </c>
      <c r="Q51" s="54"/>
      <c r="R51" s="54"/>
      <c r="S51" s="54"/>
      <c r="T51" s="54"/>
    </row>
    <row r="52" spans="1:20">
      <c r="A52" s="1" t="s">
        <v>103</v>
      </c>
      <c r="B52" s="1" t="s">
        <v>250</v>
      </c>
      <c r="C52" s="176" t="s">
        <v>104</v>
      </c>
      <c r="D52" s="15">
        <v>219</v>
      </c>
      <c r="E52" s="15">
        <v>58</v>
      </c>
      <c r="F52" s="9">
        <f t="shared" si="2"/>
        <v>277</v>
      </c>
      <c r="G52" s="15">
        <v>0</v>
      </c>
      <c r="H52" s="15">
        <v>0</v>
      </c>
      <c r="I52" s="9">
        <f t="shared" si="3"/>
        <v>0</v>
      </c>
      <c r="J52" s="16">
        <f t="shared" si="4"/>
        <v>0</v>
      </c>
      <c r="K52" s="15">
        <f t="shared" si="5"/>
        <v>83</v>
      </c>
      <c r="Q52" s="54"/>
      <c r="R52" s="54"/>
      <c r="S52" s="54"/>
      <c r="T52" s="54"/>
    </row>
    <row r="53" spans="1:20">
      <c r="A53" s="1" t="s">
        <v>105</v>
      </c>
      <c r="B53" s="1" t="s">
        <v>248</v>
      </c>
      <c r="C53" s="176" t="s">
        <v>106</v>
      </c>
      <c r="D53" s="15">
        <v>247</v>
      </c>
      <c r="E53" s="15">
        <v>36</v>
      </c>
      <c r="F53" s="9">
        <f t="shared" si="2"/>
        <v>283</v>
      </c>
      <c r="G53" s="15">
        <v>229</v>
      </c>
      <c r="H53" s="15">
        <v>26</v>
      </c>
      <c r="I53" s="9">
        <f t="shared" si="3"/>
        <v>255</v>
      </c>
      <c r="J53" s="16">
        <f t="shared" si="4"/>
        <v>0.90106007067137805</v>
      </c>
      <c r="K53" s="15">
        <f t="shared" si="5"/>
        <v>14</v>
      </c>
      <c r="Q53" s="54"/>
      <c r="R53" s="54"/>
      <c r="S53" s="54"/>
      <c r="T53" s="54"/>
    </row>
    <row r="54" spans="1:20">
      <c r="A54" s="1" t="s">
        <v>107</v>
      </c>
      <c r="B54" s="1" t="s">
        <v>248</v>
      </c>
      <c r="C54" s="176" t="s">
        <v>108</v>
      </c>
      <c r="D54" s="15">
        <v>164</v>
      </c>
      <c r="E54" s="15">
        <v>46</v>
      </c>
      <c r="F54" s="9">
        <f t="shared" si="2"/>
        <v>210</v>
      </c>
      <c r="G54" s="15">
        <v>143</v>
      </c>
      <c r="H54" s="15">
        <v>30</v>
      </c>
      <c r="I54" s="9">
        <f t="shared" si="3"/>
        <v>173</v>
      </c>
      <c r="J54" s="16">
        <f t="shared" si="4"/>
        <v>0.82380952380952377</v>
      </c>
      <c r="K54" s="15">
        <f t="shared" si="5"/>
        <v>34</v>
      </c>
      <c r="Q54" s="54"/>
      <c r="R54" s="54"/>
      <c r="S54" s="54"/>
      <c r="T54" s="54"/>
    </row>
    <row r="55" spans="1:20">
      <c r="A55" s="1" t="s">
        <v>109</v>
      </c>
      <c r="B55" s="1" t="s">
        <v>248</v>
      </c>
      <c r="C55" s="176" t="s">
        <v>110</v>
      </c>
      <c r="D55" s="15">
        <v>526</v>
      </c>
      <c r="E55" s="15">
        <v>145</v>
      </c>
      <c r="F55" s="9">
        <f t="shared" si="2"/>
        <v>671</v>
      </c>
      <c r="G55" s="15">
        <v>488</v>
      </c>
      <c r="H55" s="15">
        <v>119</v>
      </c>
      <c r="I55" s="9">
        <f t="shared" si="3"/>
        <v>607</v>
      </c>
      <c r="J55" s="16">
        <f t="shared" si="4"/>
        <v>0.90461997019374063</v>
      </c>
      <c r="K55" s="15">
        <f t="shared" si="5"/>
        <v>11</v>
      </c>
      <c r="Q55" s="54"/>
      <c r="R55" s="54"/>
      <c r="S55" s="54"/>
      <c r="T55" s="54"/>
    </row>
    <row r="56" spans="1:20">
      <c r="A56" s="1" t="s">
        <v>111</v>
      </c>
      <c r="B56" s="1" t="s">
        <v>248</v>
      </c>
      <c r="C56" s="176" t="s">
        <v>112</v>
      </c>
      <c r="D56" s="15">
        <v>365</v>
      </c>
      <c r="E56" s="15">
        <v>121</v>
      </c>
      <c r="F56" s="9">
        <f t="shared" si="2"/>
        <v>486</v>
      </c>
      <c r="G56" s="15">
        <v>323</v>
      </c>
      <c r="H56" s="15">
        <v>85</v>
      </c>
      <c r="I56" s="9">
        <f t="shared" si="3"/>
        <v>408</v>
      </c>
      <c r="J56" s="16">
        <f t="shared" si="4"/>
        <v>0.83950617283950613</v>
      </c>
      <c r="K56" s="15">
        <f t="shared" si="5"/>
        <v>29</v>
      </c>
      <c r="Q56" s="54"/>
      <c r="R56" s="54"/>
      <c r="S56" s="54"/>
      <c r="T56" s="54"/>
    </row>
    <row r="57" spans="1:20">
      <c r="A57" s="1" t="s">
        <v>113</v>
      </c>
      <c r="B57" s="1" t="s">
        <v>249</v>
      </c>
      <c r="C57" s="176" t="s">
        <v>114</v>
      </c>
      <c r="D57" s="15">
        <v>481</v>
      </c>
      <c r="E57" s="15">
        <v>92</v>
      </c>
      <c r="F57" s="9">
        <f t="shared" si="2"/>
        <v>573</v>
      </c>
      <c r="G57" s="15">
        <v>445</v>
      </c>
      <c r="H57" s="15">
        <v>79</v>
      </c>
      <c r="I57" s="9">
        <f t="shared" si="3"/>
        <v>524</v>
      </c>
      <c r="J57" s="16">
        <f t="shared" si="4"/>
        <v>0.91448516579406636</v>
      </c>
      <c r="K57" s="15">
        <f t="shared" si="5"/>
        <v>6</v>
      </c>
      <c r="Q57" s="54"/>
      <c r="R57" s="54"/>
      <c r="S57" s="54"/>
      <c r="T57" s="54"/>
    </row>
    <row r="58" spans="1:20">
      <c r="A58" s="1" t="s">
        <v>115</v>
      </c>
      <c r="B58" s="1" t="s">
        <v>247</v>
      </c>
      <c r="C58" s="176" t="s">
        <v>116</v>
      </c>
      <c r="D58" s="15">
        <v>3</v>
      </c>
      <c r="E58" s="15">
        <v>12</v>
      </c>
      <c r="F58" s="9">
        <f t="shared" si="2"/>
        <v>15</v>
      </c>
      <c r="G58" s="15">
        <v>1</v>
      </c>
      <c r="H58" s="15">
        <v>6</v>
      </c>
      <c r="I58" s="9">
        <f t="shared" si="3"/>
        <v>7</v>
      </c>
      <c r="J58" s="16">
        <f t="shared" si="4"/>
        <v>0.46666666666666667</v>
      </c>
      <c r="K58" s="15">
        <f t="shared" si="5"/>
        <v>68</v>
      </c>
      <c r="Q58" s="54"/>
      <c r="R58" s="54"/>
      <c r="S58" s="54"/>
      <c r="T58" s="54"/>
    </row>
    <row r="59" spans="1:20">
      <c r="A59" s="1" t="s">
        <v>117</v>
      </c>
      <c r="B59" s="1" t="s">
        <v>243</v>
      </c>
      <c r="C59" s="176" t="s">
        <v>118</v>
      </c>
      <c r="D59" s="15">
        <v>1264</v>
      </c>
      <c r="E59" s="15">
        <v>451</v>
      </c>
      <c r="F59" s="9">
        <f t="shared" si="2"/>
        <v>1715</v>
      </c>
      <c r="G59" s="15">
        <v>886</v>
      </c>
      <c r="H59" s="15">
        <v>196</v>
      </c>
      <c r="I59" s="9">
        <f t="shared" si="3"/>
        <v>1082</v>
      </c>
      <c r="J59" s="16">
        <f t="shared" si="4"/>
        <v>0.63090379008746356</v>
      </c>
      <c r="K59" s="15">
        <f t="shared" si="5"/>
        <v>58</v>
      </c>
      <c r="Q59" s="54"/>
      <c r="R59" s="54"/>
      <c r="S59" s="54"/>
      <c r="T59" s="54"/>
    </row>
    <row r="60" spans="1:20">
      <c r="A60" s="1" t="s">
        <v>119</v>
      </c>
      <c r="B60" s="1" t="s">
        <v>245</v>
      </c>
      <c r="C60" s="176" t="s">
        <v>120</v>
      </c>
      <c r="D60" s="15">
        <v>629</v>
      </c>
      <c r="E60" s="15">
        <v>105</v>
      </c>
      <c r="F60" s="9">
        <f t="shared" si="2"/>
        <v>734</v>
      </c>
      <c r="G60" s="15">
        <v>571</v>
      </c>
      <c r="H60" s="15">
        <v>86</v>
      </c>
      <c r="I60" s="9">
        <f t="shared" si="3"/>
        <v>657</v>
      </c>
      <c r="J60" s="16">
        <f t="shared" si="4"/>
        <v>0.89509536784741139</v>
      </c>
      <c r="K60" s="15">
        <f t="shared" si="5"/>
        <v>16</v>
      </c>
      <c r="Q60" s="54"/>
      <c r="R60" s="54"/>
      <c r="S60" s="54"/>
      <c r="T60" s="54"/>
    </row>
    <row r="61" spans="1:20">
      <c r="A61" s="1" t="s">
        <v>121</v>
      </c>
      <c r="B61" s="1" t="s">
        <v>244</v>
      </c>
      <c r="C61" s="176" t="s">
        <v>122</v>
      </c>
      <c r="D61" s="15">
        <v>1</v>
      </c>
      <c r="E61" s="15">
        <v>19</v>
      </c>
      <c r="F61" s="9">
        <f t="shared" si="2"/>
        <v>20</v>
      </c>
      <c r="G61" s="15">
        <v>0</v>
      </c>
      <c r="H61" s="15">
        <v>2</v>
      </c>
      <c r="I61" s="9">
        <f t="shared" si="3"/>
        <v>2</v>
      </c>
      <c r="J61" s="16">
        <f t="shared" si="4"/>
        <v>0.1</v>
      </c>
      <c r="K61" s="15">
        <f t="shared" si="5"/>
        <v>79</v>
      </c>
      <c r="Q61" s="54"/>
      <c r="R61" s="54"/>
      <c r="S61" s="54"/>
      <c r="T61" s="54"/>
    </row>
    <row r="62" spans="1:20">
      <c r="A62" s="1" t="s">
        <v>123</v>
      </c>
      <c r="B62" s="1" t="s">
        <v>245</v>
      </c>
      <c r="C62" s="176" t="s">
        <v>124</v>
      </c>
      <c r="D62" s="15">
        <v>323</v>
      </c>
      <c r="E62" s="15">
        <v>27</v>
      </c>
      <c r="F62" s="9">
        <f t="shared" si="2"/>
        <v>350</v>
      </c>
      <c r="G62" s="15">
        <v>305</v>
      </c>
      <c r="H62" s="15">
        <v>24</v>
      </c>
      <c r="I62" s="9">
        <f t="shared" si="3"/>
        <v>329</v>
      </c>
      <c r="J62" s="16">
        <f t="shared" si="4"/>
        <v>0.94</v>
      </c>
      <c r="K62" s="15">
        <f t="shared" si="5"/>
        <v>3</v>
      </c>
      <c r="Q62" s="54"/>
      <c r="R62" s="54"/>
      <c r="S62" s="54"/>
      <c r="T62" s="54"/>
    </row>
    <row r="63" spans="1:20">
      <c r="A63" s="1" t="s">
        <v>125</v>
      </c>
      <c r="B63" s="1" t="s">
        <v>248</v>
      </c>
      <c r="C63" s="176" t="s">
        <v>126</v>
      </c>
      <c r="D63" s="15">
        <v>250</v>
      </c>
      <c r="E63" s="15">
        <v>79</v>
      </c>
      <c r="F63" s="9">
        <f t="shared" si="2"/>
        <v>329</v>
      </c>
      <c r="G63" s="15">
        <v>222</v>
      </c>
      <c r="H63" s="15">
        <v>53</v>
      </c>
      <c r="I63" s="9">
        <f t="shared" si="3"/>
        <v>275</v>
      </c>
      <c r="J63" s="16">
        <f t="shared" si="4"/>
        <v>0.83586626139817632</v>
      </c>
      <c r="K63" s="15">
        <f t="shared" si="5"/>
        <v>30</v>
      </c>
      <c r="Q63" s="54"/>
      <c r="R63" s="54"/>
      <c r="S63" s="54"/>
      <c r="T63" s="54"/>
    </row>
    <row r="64" spans="1:20">
      <c r="A64" s="1" t="s">
        <v>127</v>
      </c>
      <c r="B64" s="1" t="s">
        <v>246</v>
      </c>
      <c r="C64" s="176" t="s">
        <v>128</v>
      </c>
      <c r="D64" s="15">
        <v>51</v>
      </c>
      <c r="E64" s="15">
        <v>19</v>
      </c>
      <c r="F64" s="9">
        <f t="shared" si="2"/>
        <v>70</v>
      </c>
      <c r="G64" s="15">
        <v>13</v>
      </c>
      <c r="H64" s="15">
        <v>3</v>
      </c>
      <c r="I64" s="9">
        <f t="shared" si="3"/>
        <v>16</v>
      </c>
      <c r="J64" s="16">
        <f t="shared" si="4"/>
        <v>0.22857142857142856</v>
      </c>
      <c r="K64" s="15">
        <f t="shared" si="5"/>
        <v>74</v>
      </c>
      <c r="Q64" s="54"/>
      <c r="R64" s="54"/>
      <c r="S64" s="54"/>
      <c r="T64" s="54"/>
    </row>
    <row r="65" spans="1:20">
      <c r="A65" s="1" t="s">
        <v>129</v>
      </c>
      <c r="B65" s="1" t="s">
        <v>247</v>
      </c>
      <c r="C65" s="176" t="s">
        <v>130</v>
      </c>
      <c r="D65" s="15">
        <v>2</v>
      </c>
      <c r="E65" s="15">
        <v>4</v>
      </c>
      <c r="F65" s="9">
        <f t="shared" si="2"/>
        <v>6</v>
      </c>
      <c r="G65" s="15">
        <v>1</v>
      </c>
      <c r="H65" s="15">
        <v>1</v>
      </c>
      <c r="I65" s="9">
        <f t="shared" si="3"/>
        <v>2</v>
      </c>
      <c r="J65" s="16">
        <f t="shared" si="4"/>
        <v>0.33333333333333331</v>
      </c>
      <c r="K65" s="15">
        <f t="shared" si="5"/>
        <v>71</v>
      </c>
      <c r="Q65" s="54"/>
      <c r="R65" s="54"/>
      <c r="S65" s="54"/>
      <c r="T65" s="54"/>
    </row>
    <row r="66" spans="1:20">
      <c r="A66" s="1" t="s">
        <v>131</v>
      </c>
      <c r="B66" s="1" t="s">
        <v>243</v>
      </c>
      <c r="C66" s="176" t="s">
        <v>132</v>
      </c>
      <c r="D66" s="15">
        <v>1719</v>
      </c>
      <c r="E66" s="15">
        <v>556</v>
      </c>
      <c r="F66" s="9">
        <f t="shared" si="2"/>
        <v>2275</v>
      </c>
      <c r="G66" s="15">
        <v>1225</v>
      </c>
      <c r="H66" s="15">
        <v>248</v>
      </c>
      <c r="I66" s="9">
        <f t="shared" si="3"/>
        <v>1473</v>
      </c>
      <c r="J66" s="16">
        <f t="shared" si="4"/>
        <v>0.64747252747252748</v>
      </c>
      <c r="K66" s="15">
        <f t="shared" si="5"/>
        <v>54</v>
      </c>
      <c r="Q66" s="54"/>
      <c r="R66" s="54"/>
      <c r="S66" s="54"/>
      <c r="T66" s="54"/>
    </row>
    <row r="67" spans="1:20">
      <c r="A67" s="1" t="s">
        <v>133</v>
      </c>
      <c r="B67" s="1" t="s">
        <v>244</v>
      </c>
      <c r="C67" s="176" t="s">
        <v>134</v>
      </c>
      <c r="D67" s="15">
        <v>28</v>
      </c>
      <c r="E67" s="15">
        <v>24</v>
      </c>
      <c r="F67" s="9">
        <f t="shared" si="2"/>
        <v>52</v>
      </c>
      <c r="G67" s="15">
        <v>18</v>
      </c>
      <c r="H67" s="15">
        <v>8</v>
      </c>
      <c r="I67" s="9">
        <f t="shared" si="3"/>
        <v>26</v>
      </c>
      <c r="J67" s="16">
        <f t="shared" si="4"/>
        <v>0.5</v>
      </c>
      <c r="K67" s="15">
        <f t="shared" si="5"/>
        <v>62</v>
      </c>
      <c r="Q67" s="54"/>
      <c r="R67" s="54"/>
      <c r="S67" s="54"/>
      <c r="T67" s="54"/>
    </row>
    <row r="68" spans="1:20">
      <c r="A68" s="1" t="s">
        <v>135</v>
      </c>
      <c r="B68" s="1" t="s">
        <v>245</v>
      </c>
      <c r="C68" s="176" t="s">
        <v>136</v>
      </c>
      <c r="D68" s="15">
        <v>370</v>
      </c>
      <c r="E68" s="15">
        <v>130</v>
      </c>
      <c r="F68" s="9">
        <f t="shared" si="2"/>
        <v>500</v>
      </c>
      <c r="G68" s="15">
        <v>323</v>
      </c>
      <c r="H68" s="15">
        <v>105</v>
      </c>
      <c r="I68" s="9">
        <f t="shared" si="3"/>
        <v>428</v>
      </c>
      <c r="J68" s="16">
        <f t="shared" si="4"/>
        <v>0.85599999999999998</v>
      </c>
      <c r="K68" s="15">
        <f t="shared" si="5"/>
        <v>24</v>
      </c>
      <c r="Q68" s="54"/>
      <c r="R68" s="54"/>
      <c r="S68" s="54"/>
      <c r="T68" s="54"/>
    </row>
    <row r="69" spans="1:20">
      <c r="A69" s="1" t="s">
        <v>137</v>
      </c>
      <c r="B69" s="1" t="s">
        <v>243</v>
      </c>
      <c r="C69" s="176" t="s">
        <v>138</v>
      </c>
      <c r="D69" s="15">
        <v>1545</v>
      </c>
      <c r="E69" s="15">
        <v>607</v>
      </c>
      <c r="F69" s="9">
        <f t="shared" si="2"/>
        <v>2152</v>
      </c>
      <c r="G69" s="15">
        <v>1147</v>
      </c>
      <c r="H69" s="15">
        <v>288</v>
      </c>
      <c r="I69" s="9">
        <f t="shared" si="3"/>
        <v>1435</v>
      </c>
      <c r="J69" s="16">
        <f t="shared" si="4"/>
        <v>0.66682156133828996</v>
      </c>
      <c r="K69" s="15">
        <f t="shared" si="5"/>
        <v>49</v>
      </c>
      <c r="Q69" s="54"/>
      <c r="R69" s="54"/>
      <c r="S69" s="54"/>
      <c r="T69" s="54"/>
    </row>
    <row r="70" spans="1:20">
      <c r="A70" s="1" t="s">
        <v>139</v>
      </c>
      <c r="B70" s="1" t="s">
        <v>244</v>
      </c>
      <c r="C70" s="176" t="s">
        <v>140</v>
      </c>
      <c r="D70" s="15">
        <v>25</v>
      </c>
      <c r="E70" s="15">
        <v>34</v>
      </c>
      <c r="F70" s="9">
        <f t="shared" si="2"/>
        <v>59</v>
      </c>
      <c r="G70" s="15">
        <v>11</v>
      </c>
      <c r="H70" s="15">
        <v>7</v>
      </c>
      <c r="I70" s="9">
        <f t="shared" si="3"/>
        <v>18</v>
      </c>
      <c r="J70" s="16">
        <f t="shared" si="4"/>
        <v>0.30508474576271188</v>
      </c>
      <c r="K70" s="15">
        <f t="shared" si="5"/>
        <v>72</v>
      </c>
      <c r="Q70" s="54"/>
      <c r="R70" s="54"/>
      <c r="S70" s="54"/>
      <c r="T70" s="54"/>
    </row>
    <row r="71" spans="1:20">
      <c r="A71" s="1" t="s">
        <v>141</v>
      </c>
      <c r="B71" s="1" t="s">
        <v>243</v>
      </c>
      <c r="C71" s="176" t="s">
        <v>142</v>
      </c>
      <c r="D71" s="15">
        <v>780</v>
      </c>
      <c r="E71" s="15">
        <v>411</v>
      </c>
      <c r="F71" s="9">
        <f t="shared" si="2"/>
        <v>1191</v>
      </c>
      <c r="G71" s="15">
        <v>558</v>
      </c>
      <c r="H71" s="15">
        <v>201</v>
      </c>
      <c r="I71" s="9">
        <f t="shared" si="3"/>
        <v>759</v>
      </c>
      <c r="J71" s="16">
        <f t="shared" si="4"/>
        <v>0.63727959697732994</v>
      </c>
      <c r="K71" s="15">
        <f t="shared" si="5"/>
        <v>55</v>
      </c>
      <c r="Q71" s="54"/>
      <c r="R71" s="54"/>
      <c r="S71" s="54"/>
      <c r="T71" s="54"/>
    </row>
    <row r="72" spans="1:20">
      <c r="A72" s="1" t="s">
        <v>143</v>
      </c>
      <c r="B72" s="1" t="s">
        <v>244</v>
      </c>
      <c r="C72" s="176" t="s">
        <v>144</v>
      </c>
      <c r="D72" s="15">
        <v>48</v>
      </c>
      <c r="E72" s="15">
        <v>104</v>
      </c>
      <c r="F72" s="9">
        <f t="shared" si="2"/>
        <v>152</v>
      </c>
      <c r="G72" s="15">
        <v>4</v>
      </c>
      <c r="H72" s="15">
        <v>3</v>
      </c>
      <c r="I72" s="9">
        <f t="shared" si="3"/>
        <v>7</v>
      </c>
      <c r="J72" s="16">
        <f t="shared" si="4"/>
        <v>4.6052631578947366E-2</v>
      </c>
      <c r="K72" s="15">
        <f t="shared" si="5"/>
        <v>82</v>
      </c>
      <c r="Q72" s="54"/>
      <c r="R72" s="54"/>
      <c r="S72" s="54"/>
      <c r="T72" s="54"/>
    </row>
    <row r="73" spans="1:20">
      <c r="A73" s="1" t="s">
        <v>145</v>
      </c>
      <c r="B73" s="1" t="s">
        <v>244</v>
      </c>
      <c r="C73" s="176" t="s">
        <v>146</v>
      </c>
      <c r="D73" s="15">
        <v>19</v>
      </c>
      <c r="E73" s="15">
        <v>15</v>
      </c>
      <c r="F73" s="9">
        <f t="shared" si="2"/>
        <v>34</v>
      </c>
      <c r="G73" s="15">
        <v>11</v>
      </c>
      <c r="H73" s="15">
        <v>6</v>
      </c>
      <c r="I73" s="9">
        <f t="shared" si="3"/>
        <v>17</v>
      </c>
      <c r="J73" s="16">
        <f t="shared" si="4"/>
        <v>0.5</v>
      </c>
      <c r="K73" s="15">
        <f t="shared" si="5"/>
        <v>62</v>
      </c>
      <c r="Q73" s="54"/>
      <c r="R73" s="54"/>
      <c r="S73" s="54"/>
      <c r="T73" s="54"/>
    </row>
    <row r="74" spans="1:20">
      <c r="A74" s="1" t="s">
        <v>147</v>
      </c>
      <c r="B74" s="1" t="s">
        <v>249</v>
      </c>
      <c r="C74" s="176" t="s">
        <v>148</v>
      </c>
      <c r="D74" s="15">
        <v>0</v>
      </c>
      <c r="E74" s="15">
        <v>187</v>
      </c>
      <c r="F74" s="9">
        <f t="shared" si="2"/>
        <v>187</v>
      </c>
      <c r="G74" s="15">
        <v>0</v>
      </c>
      <c r="H74" s="15">
        <v>151</v>
      </c>
      <c r="I74" s="9">
        <f t="shared" si="3"/>
        <v>151</v>
      </c>
      <c r="J74" s="16">
        <f t="shared" si="4"/>
        <v>0.80748663101604279</v>
      </c>
      <c r="K74" s="15">
        <f t="shared" si="5"/>
        <v>37</v>
      </c>
      <c r="Q74" s="54"/>
      <c r="R74" s="54"/>
      <c r="S74" s="54"/>
      <c r="T74" s="54"/>
    </row>
    <row r="75" spans="1:20">
      <c r="A75" s="1" t="s">
        <v>149</v>
      </c>
      <c r="B75" s="1" t="s">
        <v>250</v>
      </c>
      <c r="C75" s="176" t="s">
        <v>150</v>
      </c>
      <c r="D75" s="15">
        <v>261</v>
      </c>
      <c r="E75" s="15">
        <v>57</v>
      </c>
      <c r="F75" s="9">
        <f t="shared" si="2"/>
        <v>318</v>
      </c>
      <c r="G75" s="15">
        <v>0</v>
      </c>
      <c r="H75" s="15">
        <v>0</v>
      </c>
      <c r="I75" s="9">
        <f t="shared" si="3"/>
        <v>0</v>
      </c>
      <c r="J75" s="16">
        <f t="shared" si="4"/>
        <v>0</v>
      </c>
      <c r="K75" s="15">
        <f t="shared" si="5"/>
        <v>83</v>
      </c>
      <c r="Q75" s="54"/>
      <c r="R75" s="54"/>
      <c r="S75" s="54"/>
      <c r="T75" s="54"/>
    </row>
    <row r="76" spans="1:20">
      <c r="A76" s="1" t="s">
        <v>151</v>
      </c>
      <c r="B76" s="1" t="s">
        <v>249</v>
      </c>
      <c r="C76" s="176" t="s">
        <v>152</v>
      </c>
      <c r="D76" s="15">
        <v>142</v>
      </c>
      <c r="E76" s="15">
        <v>44</v>
      </c>
      <c r="F76" s="9">
        <f t="shared" si="2"/>
        <v>186</v>
      </c>
      <c r="G76" s="15">
        <v>121</v>
      </c>
      <c r="H76" s="15">
        <v>17</v>
      </c>
      <c r="I76" s="9">
        <f t="shared" si="3"/>
        <v>138</v>
      </c>
      <c r="J76" s="16">
        <f t="shared" si="4"/>
        <v>0.74193548387096775</v>
      </c>
      <c r="K76" s="15">
        <f t="shared" si="5"/>
        <v>44</v>
      </c>
      <c r="Q76" s="54"/>
      <c r="R76" s="54"/>
      <c r="S76" s="54"/>
      <c r="T76" s="54"/>
    </row>
    <row r="77" spans="1:20">
      <c r="A77" s="1" t="s">
        <v>153</v>
      </c>
      <c r="B77" s="1" t="s">
        <v>248</v>
      </c>
      <c r="C77" s="176" t="s">
        <v>154</v>
      </c>
      <c r="D77" s="15">
        <v>215</v>
      </c>
      <c r="E77" s="15">
        <v>76</v>
      </c>
      <c r="F77" s="9">
        <f t="shared" ref="F77:F97" si="6">SUM(D77:E77)</f>
        <v>291</v>
      </c>
      <c r="G77" s="15">
        <v>199</v>
      </c>
      <c r="H77" s="15">
        <v>65</v>
      </c>
      <c r="I77" s="9">
        <f t="shared" ref="I77:I97" si="7">SUM(G77:H77)</f>
        <v>264</v>
      </c>
      <c r="J77" s="16">
        <f t="shared" si="4"/>
        <v>0.90721649484536082</v>
      </c>
      <c r="K77" s="15">
        <f t="shared" si="5"/>
        <v>10</v>
      </c>
      <c r="Q77" s="54"/>
      <c r="R77" s="54"/>
      <c r="S77" s="54"/>
      <c r="T77" s="54"/>
    </row>
    <row r="78" spans="1:20">
      <c r="A78" s="1" t="s">
        <v>155</v>
      </c>
      <c r="B78" s="1" t="s">
        <v>248</v>
      </c>
      <c r="C78" s="176" t="s">
        <v>156</v>
      </c>
      <c r="D78" s="15">
        <v>134</v>
      </c>
      <c r="E78" s="15">
        <v>49</v>
      </c>
      <c r="F78" s="9">
        <f t="shared" si="6"/>
        <v>183</v>
      </c>
      <c r="G78" s="15">
        <v>117</v>
      </c>
      <c r="H78" s="15">
        <v>23</v>
      </c>
      <c r="I78" s="9">
        <f t="shared" si="7"/>
        <v>140</v>
      </c>
      <c r="J78" s="16">
        <f t="shared" si="4"/>
        <v>0.76502732240437155</v>
      </c>
      <c r="K78" s="15">
        <f t="shared" si="5"/>
        <v>43</v>
      </c>
      <c r="Q78" s="54"/>
      <c r="R78" s="54"/>
      <c r="S78" s="54"/>
      <c r="T78" s="54"/>
    </row>
    <row r="79" spans="1:20">
      <c r="A79" s="1" t="s">
        <v>157</v>
      </c>
      <c r="B79" s="1" t="s">
        <v>243</v>
      </c>
      <c r="C79" s="176" t="s">
        <v>158</v>
      </c>
      <c r="D79" s="15">
        <v>553</v>
      </c>
      <c r="E79" s="15">
        <v>217</v>
      </c>
      <c r="F79" s="9">
        <f t="shared" si="6"/>
        <v>770</v>
      </c>
      <c r="G79" s="15">
        <v>458</v>
      </c>
      <c r="H79" s="15">
        <v>143</v>
      </c>
      <c r="I79" s="9">
        <f t="shared" si="7"/>
        <v>601</v>
      </c>
      <c r="J79" s="16">
        <f t="shared" ref="J79:J97" si="8">(G79+H79)/(D79+E79)</f>
        <v>0.7805194805194805</v>
      </c>
      <c r="K79" s="15">
        <f t="shared" ref="K79:K97" si="9">_xlfn.RANK.EQ(J79,$J$12:$J$98,0)</f>
        <v>41</v>
      </c>
      <c r="Q79" s="54"/>
      <c r="R79" s="54"/>
      <c r="S79" s="54"/>
      <c r="T79" s="54"/>
    </row>
    <row r="80" spans="1:20">
      <c r="A80" s="1" t="s">
        <v>159</v>
      </c>
      <c r="B80" s="1" t="s">
        <v>243</v>
      </c>
      <c r="C80" s="176" t="s">
        <v>160</v>
      </c>
      <c r="D80" s="15">
        <v>693</v>
      </c>
      <c r="E80" s="15">
        <v>325</v>
      </c>
      <c r="F80" s="9">
        <f t="shared" si="6"/>
        <v>1018</v>
      </c>
      <c r="G80" s="15">
        <v>563</v>
      </c>
      <c r="H80" s="15">
        <v>135</v>
      </c>
      <c r="I80" s="9">
        <f t="shared" si="7"/>
        <v>698</v>
      </c>
      <c r="J80" s="16">
        <f t="shared" si="8"/>
        <v>0.68565815324165025</v>
      </c>
      <c r="K80" s="15">
        <f t="shared" si="9"/>
        <v>48</v>
      </c>
      <c r="Q80" s="54"/>
      <c r="R80" s="54"/>
      <c r="S80" s="54"/>
      <c r="T80" s="54"/>
    </row>
    <row r="81" spans="1:20">
      <c r="A81" s="1" t="s">
        <v>161</v>
      </c>
      <c r="B81" s="1" t="s">
        <v>248</v>
      </c>
      <c r="C81" s="176" t="s">
        <v>162</v>
      </c>
      <c r="D81" s="15">
        <v>368</v>
      </c>
      <c r="E81" s="15">
        <v>72</v>
      </c>
      <c r="F81" s="9">
        <f t="shared" si="6"/>
        <v>440</v>
      </c>
      <c r="G81" s="15">
        <v>351</v>
      </c>
      <c r="H81" s="15">
        <v>64</v>
      </c>
      <c r="I81" s="9">
        <f t="shared" si="7"/>
        <v>415</v>
      </c>
      <c r="J81" s="16">
        <f t="shared" si="8"/>
        <v>0.94318181818181823</v>
      </c>
      <c r="K81" s="15">
        <f t="shared" si="9"/>
        <v>2</v>
      </c>
      <c r="Q81" s="54"/>
      <c r="R81" s="54"/>
      <c r="S81" s="54"/>
      <c r="T81" s="54"/>
    </row>
    <row r="82" spans="1:20">
      <c r="A82" s="1" t="s">
        <v>163</v>
      </c>
      <c r="B82" s="1" t="s">
        <v>248</v>
      </c>
      <c r="C82" s="176" t="s">
        <v>164</v>
      </c>
      <c r="D82" s="15">
        <v>365</v>
      </c>
      <c r="E82" s="15">
        <v>112</v>
      </c>
      <c r="F82" s="9">
        <f t="shared" si="6"/>
        <v>477</v>
      </c>
      <c r="G82" s="15">
        <v>343</v>
      </c>
      <c r="H82" s="15">
        <v>90</v>
      </c>
      <c r="I82" s="9">
        <f t="shared" si="7"/>
        <v>433</v>
      </c>
      <c r="J82" s="16">
        <f t="shared" si="8"/>
        <v>0.90775681341719072</v>
      </c>
      <c r="K82" s="15">
        <f t="shared" si="9"/>
        <v>9</v>
      </c>
      <c r="Q82" s="54"/>
      <c r="R82" s="54"/>
      <c r="S82" s="54"/>
      <c r="T82" s="54"/>
    </row>
    <row r="83" spans="1:20">
      <c r="A83" s="1" t="s">
        <v>165</v>
      </c>
      <c r="B83" s="1" t="s">
        <v>244</v>
      </c>
      <c r="C83" s="176" t="s">
        <v>166</v>
      </c>
      <c r="D83" s="15">
        <v>40</v>
      </c>
      <c r="E83" s="15">
        <v>53</v>
      </c>
      <c r="F83" s="9">
        <f t="shared" si="6"/>
        <v>93</v>
      </c>
      <c r="G83" s="15">
        <v>4</v>
      </c>
      <c r="H83" s="15">
        <v>1</v>
      </c>
      <c r="I83" s="9">
        <f t="shared" si="7"/>
        <v>5</v>
      </c>
      <c r="J83" s="16">
        <f t="shared" si="8"/>
        <v>5.3763440860215055E-2</v>
      </c>
      <c r="K83" s="15">
        <f t="shared" si="9"/>
        <v>81</v>
      </c>
      <c r="Q83" s="54"/>
      <c r="R83" s="54"/>
      <c r="S83" s="54"/>
      <c r="T83" s="54"/>
    </row>
    <row r="84" spans="1:20">
      <c r="A84" s="1" t="s">
        <v>167</v>
      </c>
      <c r="B84" s="1" t="s">
        <v>248</v>
      </c>
      <c r="C84" s="176" t="s">
        <v>168</v>
      </c>
      <c r="D84" s="15">
        <v>114</v>
      </c>
      <c r="E84" s="15">
        <v>39</v>
      </c>
      <c r="F84" s="9">
        <f t="shared" si="6"/>
        <v>153</v>
      </c>
      <c r="G84" s="15">
        <v>103</v>
      </c>
      <c r="H84" s="15">
        <v>27</v>
      </c>
      <c r="I84" s="9">
        <f t="shared" si="7"/>
        <v>130</v>
      </c>
      <c r="J84" s="16">
        <f t="shared" si="8"/>
        <v>0.84967320261437906</v>
      </c>
      <c r="K84" s="15">
        <f t="shared" si="9"/>
        <v>25</v>
      </c>
      <c r="Q84" s="54"/>
      <c r="R84" s="54"/>
      <c r="S84" s="54"/>
      <c r="T84" s="54"/>
    </row>
    <row r="85" spans="1:20">
      <c r="A85" s="1" t="s">
        <v>169</v>
      </c>
      <c r="B85" s="1" t="s">
        <v>248</v>
      </c>
      <c r="C85" s="176" t="s">
        <v>170</v>
      </c>
      <c r="D85" s="15">
        <v>289</v>
      </c>
      <c r="E85" s="15">
        <v>63</v>
      </c>
      <c r="F85" s="9">
        <f t="shared" si="6"/>
        <v>352</v>
      </c>
      <c r="G85" s="15">
        <v>279</v>
      </c>
      <c r="H85" s="15">
        <v>50</v>
      </c>
      <c r="I85" s="9">
        <f t="shared" si="7"/>
        <v>329</v>
      </c>
      <c r="J85" s="16">
        <f t="shared" si="8"/>
        <v>0.93465909090909094</v>
      </c>
      <c r="K85" s="15">
        <f t="shared" si="9"/>
        <v>4</v>
      </c>
      <c r="Q85" s="54"/>
      <c r="R85" s="54"/>
      <c r="S85" s="54"/>
      <c r="T85" s="54"/>
    </row>
    <row r="86" spans="1:20">
      <c r="A86" s="8" t="s">
        <v>171</v>
      </c>
      <c r="B86" s="8" t="s">
        <v>248</v>
      </c>
      <c r="C86" s="184" t="s">
        <v>172</v>
      </c>
      <c r="D86" s="28">
        <v>85</v>
      </c>
      <c r="E86" s="28">
        <v>49</v>
      </c>
      <c r="F86" s="181">
        <f t="shared" si="6"/>
        <v>134</v>
      </c>
      <c r="G86" s="28">
        <v>66</v>
      </c>
      <c r="H86" s="28">
        <v>38</v>
      </c>
      <c r="I86" s="181">
        <f t="shared" si="7"/>
        <v>104</v>
      </c>
      <c r="J86" s="29">
        <f t="shared" si="8"/>
        <v>0.77611940298507465</v>
      </c>
      <c r="K86" s="28">
        <f t="shared" si="9"/>
        <v>42</v>
      </c>
      <c r="Q86" s="54"/>
      <c r="R86" s="54"/>
      <c r="S86" s="54"/>
      <c r="T86" s="54"/>
    </row>
    <row r="87" spans="1:20">
      <c r="A87" s="1" t="s">
        <v>173</v>
      </c>
      <c r="B87" s="1" t="s">
        <v>245</v>
      </c>
      <c r="C87" s="176" t="s">
        <v>174</v>
      </c>
      <c r="D87" s="15">
        <v>549</v>
      </c>
      <c r="E87" s="15">
        <v>42</v>
      </c>
      <c r="F87" s="9">
        <f t="shared" si="6"/>
        <v>591</v>
      </c>
      <c r="G87" s="15">
        <v>487</v>
      </c>
      <c r="H87" s="15">
        <v>30</v>
      </c>
      <c r="I87" s="9">
        <f t="shared" si="7"/>
        <v>517</v>
      </c>
      <c r="J87" s="16">
        <f t="shared" si="8"/>
        <v>0.87478849407783421</v>
      </c>
      <c r="K87" s="15">
        <f t="shared" si="9"/>
        <v>21</v>
      </c>
      <c r="Q87" s="54"/>
      <c r="R87" s="54"/>
      <c r="S87" s="54"/>
      <c r="T87" s="54"/>
    </row>
    <row r="88" spans="1:20">
      <c r="A88" s="1" t="s">
        <v>175</v>
      </c>
      <c r="B88" s="1" t="s">
        <v>244</v>
      </c>
      <c r="C88" s="176" t="s">
        <v>176</v>
      </c>
      <c r="D88" s="15">
        <v>13</v>
      </c>
      <c r="E88" s="15">
        <v>17</v>
      </c>
      <c r="F88" s="9">
        <f t="shared" si="6"/>
        <v>30</v>
      </c>
      <c r="G88" s="15">
        <v>10</v>
      </c>
      <c r="H88" s="15">
        <v>10</v>
      </c>
      <c r="I88" s="9">
        <f t="shared" si="7"/>
        <v>20</v>
      </c>
      <c r="J88" s="16">
        <f t="shared" si="8"/>
        <v>0.66666666666666663</v>
      </c>
      <c r="K88" s="15">
        <f t="shared" si="9"/>
        <v>50</v>
      </c>
      <c r="Q88" s="54"/>
      <c r="R88" s="54"/>
      <c r="S88" s="54"/>
      <c r="T88" s="54"/>
    </row>
    <row r="89" spans="1:20">
      <c r="A89" s="1" t="s">
        <v>177</v>
      </c>
      <c r="B89" s="1" t="s">
        <v>243</v>
      </c>
      <c r="C89" s="176" t="s">
        <v>178</v>
      </c>
      <c r="D89" s="15">
        <v>1419</v>
      </c>
      <c r="E89" s="15">
        <v>420</v>
      </c>
      <c r="F89" s="9">
        <f t="shared" si="6"/>
        <v>1839</v>
      </c>
      <c r="G89" s="15">
        <v>977</v>
      </c>
      <c r="H89" s="15">
        <v>216</v>
      </c>
      <c r="I89" s="9">
        <f t="shared" si="7"/>
        <v>1193</v>
      </c>
      <c r="J89" s="16">
        <f t="shared" si="8"/>
        <v>0.6487221315932572</v>
      </c>
      <c r="K89" s="15">
        <f t="shared" si="9"/>
        <v>53</v>
      </c>
      <c r="Q89" s="54"/>
      <c r="R89" s="54"/>
      <c r="S89" s="54"/>
      <c r="T89" s="54"/>
    </row>
    <row r="90" spans="1:20">
      <c r="A90" s="1" t="s">
        <v>179</v>
      </c>
      <c r="B90" s="1" t="s">
        <v>248</v>
      </c>
      <c r="C90" s="176" t="s">
        <v>180</v>
      </c>
      <c r="D90" s="15">
        <v>213</v>
      </c>
      <c r="E90" s="15">
        <v>58</v>
      </c>
      <c r="F90" s="9">
        <f t="shared" si="6"/>
        <v>271</v>
      </c>
      <c r="G90" s="15">
        <v>200</v>
      </c>
      <c r="H90" s="15">
        <v>44</v>
      </c>
      <c r="I90" s="9">
        <f t="shared" si="7"/>
        <v>244</v>
      </c>
      <c r="J90" s="16">
        <f t="shared" si="8"/>
        <v>0.90036900369003692</v>
      </c>
      <c r="K90" s="15">
        <f t="shared" si="9"/>
        <v>15</v>
      </c>
      <c r="Q90" s="54"/>
      <c r="R90" s="54"/>
      <c r="S90" s="54"/>
      <c r="T90" s="54"/>
    </row>
    <row r="91" spans="1:20">
      <c r="A91" s="1" t="s">
        <v>181</v>
      </c>
      <c r="B91" s="1" t="s">
        <v>248</v>
      </c>
      <c r="C91" s="176" t="s">
        <v>182</v>
      </c>
      <c r="D91" s="15">
        <v>262</v>
      </c>
      <c r="E91" s="15">
        <v>66</v>
      </c>
      <c r="F91" s="9">
        <f t="shared" si="6"/>
        <v>328</v>
      </c>
      <c r="G91" s="15">
        <v>230</v>
      </c>
      <c r="H91" s="15">
        <v>47</v>
      </c>
      <c r="I91" s="9">
        <f t="shared" si="7"/>
        <v>277</v>
      </c>
      <c r="J91" s="16">
        <f t="shared" si="8"/>
        <v>0.84451219512195119</v>
      </c>
      <c r="K91" s="15">
        <f t="shared" si="9"/>
        <v>27</v>
      </c>
      <c r="Q91" s="54"/>
      <c r="R91" s="54"/>
      <c r="S91" s="54"/>
      <c r="T91" s="54"/>
    </row>
    <row r="92" spans="1:20">
      <c r="A92" s="1" t="s">
        <v>183</v>
      </c>
      <c r="B92" s="1" t="s">
        <v>248</v>
      </c>
      <c r="C92" s="176" t="s">
        <v>184</v>
      </c>
      <c r="D92" s="15">
        <v>449</v>
      </c>
      <c r="E92" s="15">
        <v>146</v>
      </c>
      <c r="F92" s="9">
        <f t="shared" si="6"/>
        <v>595</v>
      </c>
      <c r="G92" s="15">
        <v>379</v>
      </c>
      <c r="H92" s="15">
        <v>90</v>
      </c>
      <c r="I92" s="9">
        <f t="shared" si="7"/>
        <v>469</v>
      </c>
      <c r="J92" s="16">
        <f t="shared" si="8"/>
        <v>0.78823529411764703</v>
      </c>
      <c r="K92" s="15">
        <f t="shared" si="9"/>
        <v>40</v>
      </c>
      <c r="Q92" s="54"/>
      <c r="R92" s="54"/>
      <c r="S92" s="54"/>
      <c r="T92" s="54"/>
    </row>
    <row r="93" spans="1:20">
      <c r="A93" s="1" t="s">
        <v>185</v>
      </c>
      <c r="B93" s="1" t="s">
        <v>248</v>
      </c>
      <c r="C93" s="176" t="s">
        <v>186</v>
      </c>
      <c r="D93" s="15">
        <v>154</v>
      </c>
      <c r="E93" s="15">
        <v>40</v>
      </c>
      <c r="F93" s="9">
        <f t="shared" si="6"/>
        <v>194</v>
      </c>
      <c r="G93" s="15">
        <v>141</v>
      </c>
      <c r="H93" s="15">
        <v>30</v>
      </c>
      <c r="I93" s="9">
        <f t="shared" si="7"/>
        <v>171</v>
      </c>
      <c r="J93" s="16">
        <f t="shared" si="8"/>
        <v>0.88144329896907214</v>
      </c>
      <c r="K93" s="15">
        <f t="shared" si="9"/>
        <v>19</v>
      </c>
      <c r="Q93" s="54"/>
      <c r="R93" s="54"/>
      <c r="S93" s="54"/>
      <c r="T93" s="54"/>
    </row>
    <row r="94" spans="1:20">
      <c r="A94" s="1" t="s">
        <v>187</v>
      </c>
      <c r="B94" s="1" t="s">
        <v>248</v>
      </c>
      <c r="C94" s="176" t="s">
        <v>188</v>
      </c>
      <c r="D94" s="15">
        <v>184</v>
      </c>
      <c r="E94" s="15">
        <v>46</v>
      </c>
      <c r="F94" s="9">
        <f t="shared" si="6"/>
        <v>230</v>
      </c>
      <c r="G94" s="15">
        <v>165</v>
      </c>
      <c r="H94" s="15">
        <v>26</v>
      </c>
      <c r="I94" s="9">
        <f t="shared" si="7"/>
        <v>191</v>
      </c>
      <c r="J94" s="16">
        <f t="shared" si="8"/>
        <v>0.83043478260869563</v>
      </c>
      <c r="K94" s="15">
        <f t="shared" si="9"/>
        <v>31</v>
      </c>
      <c r="Q94" s="54"/>
      <c r="R94" s="54"/>
      <c r="S94" s="54"/>
      <c r="T94" s="54"/>
    </row>
    <row r="95" spans="1:20">
      <c r="A95" s="1" t="s">
        <v>189</v>
      </c>
      <c r="B95" s="1" t="s">
        <v>248</v>
      </c>
      <c r="C95" s="176" t="s">
        <v>190</v>
      </c>
      <c r="D95" s="15">
        <v>350</v>
      </c>
      <c r="E95" s="15">
        <v>105</v>
      </c>
      <c r="F95" s="9">
        <f t="shared" si="6"/>
        <v>455</v>
      </c>
      <c r="G95" s="15">
        <v>311</v>
      </c>
      <c r="H95" s="15">
        <v>71</v>
      </c>
      <c r="I95" s="9">
        <f t="shared" si="7"/>
        <v>382</v>
      </c>
      <c r="J95" s="16">
        <f t="shared" si="8"/>
        <v>0.83956043956043958</v>
      </c>
      <c r="K95" s="15">
        <f t="shared" si="9"/>
        <v>28</v>
      </c>
      <c r="Q95" s="54"/>
      <c r="R95" s="54"/>
      <c r="S95" s="54"/>
      <c r="T95" s="54"/>
    </row>
    <row r="96" spans="1:20">
      <c r="A96" s="1" t="s">
        <v>191</v>
      </c>
      <c r="B96" s="1" t="s">
        <v>245</v>
      </c>
      <c r="C96" s="176" t="s">
        <v>192</v>
      </c>
      <c r="D96" s="15">
        <v>10</v>
      </c>
      <c r="E96" s="15">
        <v>3</v>
      </c>
      <c r="F96" s="9">
        <f t="shared" si="6"/>
        <v>13</v>
      </c>
      <c r="G96" s="15">
        <v>4</v>
      </c>
      <c r="H96" s="15">
        <v>1</v>
      </c>
      <c r="I96" s="9">
        <f t="shared" si="7"/>
        <v>5</v>
      </c>
      <c r="J96" s="16">
        <f t="shared" si="8"/>
        <v>0.38461538461538464</v>
      </c>
      <c r="K96" s="15">
        <f t="shared" si="9"/>
        <v>70</v>
      </c>
      <c r="Q96" s="54"/>
      <c r="R96" s="54"/>
      <c r="S96" s="54"/>
      <c r="T96" s="54"/>
    </row>
    <row r="97" spans="1:20">
      <c r="A97" s="1" t="s">
        <v>193</v>
      </c>
      <c r="B97" s="1" t="s">
        <v>248</v>
      </c>
      <c r="C97" s="1" t="s">
        <v>194</v>
      </c>
      <c r="D97" s="15">
        <v>124</v>
      </c>
      <c r="E97" s="15">
        <v>62</v>
      </c>
      <c r="F97" s="26">
        <f t="shared" si="6"/>
        <v>186</v>
      </c>
      <c r="G97" s="27">
        <v>100</v>
      </c>
      <c r="H97" s="15">
        <v>36</v>
      </c>
      <c r="I97" s="9">
        <f t="shared" si="7"/>
        <v>136</v>
      </c>
      <c r="J97" s="16">
        <f t="shared" si="8"/>
        <v>0.73118279569892475</v>
      </c>
      <c r="K97" s="15">
        <f t="shared" si="9"/>
        <v>45</v>
      </c>
      <c r="Q97" s="54"/>
      <c r="R97" s="54"/>
      <c r="S97" s="54"/>
      <c r="T97" s="54"/>
    </row>
    <row r="98" spans="1:20" ht="14.25" thickBot="1">
      <c r="A98" s="30"/>
      <c r="B98" s="30"/>
      <c r="C98" s="30"/>
    </row>
    <row r="99" spans="1:20" ht="14.25" thickBot="1">
      <c r="C99" s="173" t="s">
        <v>423</v>
      </c>
      <c r="D99" s="171">
        <f>SUM(D12:D97)</f>
        <v>30504</v>
      </c>
      <c r="E99" s="171">
        <f t="shared" ref="E99:I99" si="10">SUM(E12:E97)</f>
        <v>10977</v>
      </c>
      <c r="F99" s="171">
        <f t="shared" si="10"/>
        <v>41481</v>
      </c>
      <c r="G99" s="171">
        <f t="shared" si="10"/>
        <v>22767</v>
      </c>
      <c r="H99" s="171">
        <f t="shared" si="10"/>
        <v>5736</v>
      </c>
      <c r="I99" s="172">
        <f t="shared" si="10"/>
        <v>28503</v>
      </c>
    </row>
  </sheetData>
  <autoFilter ref="A11:K11" xr:uid="{00000000-0009-0000-0000-00000F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0F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T99"/>
  <sheetViews>
    <sheetView workbookViewId="0">
      <pane xSplit="3" ySplit="11" topLeftCell="D12" activePane="bottomRight" state="frozen"/>
      <selection activeCell="E88" sqref="E88:J88"/>
      <selection pane="topRight" activeCell="E88" sqref="E88:J88"/>
      <selection pane="bottomLeft" activeCell="E88" sqref="E88:J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216</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105</v>
      </c>
      <c r="E6" s="48">
        <f>INDEX(E12:E97,MATCH(C6,C12:C97,0),0)</f>
        <v>41</v>
      </c>
      <c r="F6" s="48">
        <f>SUM(D6:E6)</f>
        <v>146</v>
      </c>
      <c r="G6" s="48">
        <f>INDEX(G12:G97,MATCH(C6,C12:C97,0),0)</f>
        <v>85</v>
      </c>
      <c r="H6" s="48">
        <f>INDEX(H12:H97,MATCH(C6,C12:C97,0),0)</f>
        <v>26</v>
      </c>
      <c r="I6" s="48">
        <f>SUM(G6:H6)</f>
        <v>111</v>
      </c>
      <c r="J6" s="49">
        <f>(G6+H6)/(D6+E6)</f>
        <v>0.76027397260273977</v>
      </c>
      <c r="K6" s="50">
        <f>_xlfn.RANK.EQ(J6,$J$12:$J$97,0)</f>
        <v>46</v>
      </c>
    </row>
    <row r="7" spans="1:20">
      <c r="C7" s="14" t="s">
        <v>18</v>
      </c>
      <c r="D7" s="62">
        <f>ROUND(SUMIF($B$12:$B$97,"G",D12:D97)/(COUNTIFS(B12:B97,"G",D12:D97,"&lt;&gt;")),1)</f>
        <v>267.39999999999998</v>
      </c>
      <c r="E7" s="63">
        <f>ROUND(SUMIF($B$12:$B$97,"G",E12:E97)/(COUNTIFS(B12:B97,"G",D12:D97,"&lt;&gt;")),1)</f>
        <v>83.9</v>
      </c>
      <c r="F7" s="63">
        <f>SUM(D7:E7)</f>
        <v>351.29999999999995</v>
      </c>
      <c r="G7" s="63">
        <f>ROUND(SUMIF($B$12:$B$97,"G",G12:G97)/(COUNTIFS(B12:B97,"G",D12:D97,"&lt;&gt;")),1)</f>
        <v>244.4</v>
      </c>
      <c r="H7" s="63">
        <f>ROUND(SUMIF($B$12:$B$97,"G",H12:H97)/(COUNTIFS(B12:B97,"G",D12:D97,"&lt;&gt;")),1)</f>
        <v>64.400000000000006</v>
      </c>
      <c r="I7" s="63">
        <f>SUM(G7:H7)</f>
        <v>308.8</v>
      </c>
      <c r="J7" s="16">
        <f>(G7+H7)/(D7+E7)</f>
        <v>0.87902077996014816</v>
      </c>
      <c r="K7" s="17"/>
    </row>
    <row r="8" spans="1:20" ht="14.25" thickBot="1">
      <c r="C8" s="18" t="s">
        <v>19</v>
      </c>
      <c r="D8" s="64">
        <f>ROUND(AVERAGE(D12:D97),1)</f>
        <v>372</v>
      </c>
      <c r="E8" s="65">
        <f>ROUND(AVERAGE(E12:E97),1)</f>
        <v>131.80000000000001</v>
      </c>
      <c r="F8" s="65">
        <f>SUM(D8:E8)</f>
        <v>503.8</v>
      </c>
      <c r="G8" s="65">
        <f>ROUND(AVERAGE(G12:G97),1)</f>
        <v>283.10000000000002</v>
      </c>
      <c r="H8" s="65">
        <f>ROUND(AVERAGE(H12:H97),1)</f>
        <v>74.3</v>
      </c>
      <c r="I8" s="65">
        <f>SUM(G8:H8)</f>
        <v>357.40000000000003</v>
      </c>
      <c r="J8" s="19">
        <f>(G8+H8)/(D8+E8)</f>
        <v>0.70940849543469631</v>
      </c>
      <c r="K8" s="20"/>
    </row>
    <row r="10" spans="1:20" ht="21" customHeight="1">
      <c r="D10" s="259" t="str" cm="1">
        <f t="array" aca="1" ref="D10" ca="1">RIGHT(CELL("filename",A1),4)&amp;"年度（基準日：５月１日）"</f>
        <v>2021年度（基準日：５月１日）</v>
      </c>
      <c r="E10" s="259"/>
      <c r="F10" s="259"/>
      <c r="G10" s="259"/>
      <c r="H10" s="259"/>
      <c r="I10" s="259"/>
      <c r="J10" s="259"/>
      <c r="K10" s="259"/>
    </row>
    <row r="11" spans="1:20" ht="40.5">
      <c r="A11" s="11"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9">
        <v>1250</v>
      </c>
      <c r="E12" s="9">
        <v>476</v>
      </c>
      <c r="F12" s="9">
        <f>SUM(D12:E12)</f>
        <v>1726</v>
      </c>
      <c r="G12" s="9">
        <v>953</v>
      </c>
      <c r="H12" s="9">
        <v>272</v>
      </c>
      <c r="I12" s="9">
        <f>SUM(G12:H12)</f>
        <v>1225</v>
      </c>
      <c r="J12" s="16">
        <f t="shared" ref="J12:J21" si="0">(G12+H12)/(D12+E12)</f>
        <v>0.70973348783314016</v>
      </c>
      <c r="K12" s="15">
        <f t="shared" ref="K12:K21" si="1">_xlfn.RANK.EQ(J12,$J$12:$J$98,0)</f>
        <v>50</v>
      </c>
      <c r="Q12" s="54"/>
      <c r="R12" s="54"/>
      <c r="S12" s="54"/>
      <c r="T12" s="54"/>
    </row>
    <row r="13" spans="1:20">
      <c r="A13" s="1" t="s">
        <v>27</v>
      </c>
      <c r="B13" s="1" t="s">
        <v>244</v>
      </c>
      <c r="C13" s="176" t="s">
        <v>28</v>
      </c>
      <c r="D13" s="15">
        <v>3</v>
      </c>
      <c r="E13" s="15">
        <v>7</v>
      </c>
      <c r="F13" s="9">
        <f t="shared" ref="F13:F76" si="2">SUM(D13:E13)</f>
        <v>10</v>
      </c>
      <c r="G13" s="15">
        <v>3</v>
      </c>
      <c r="H13" s="15">
        <v>4</v>
      </c>
      <c r="I13" s="9">
        <f t="shared" ref="I13:I76" si="3">SUM(G13:H13)</f>
        <v>7</v>
      </c>
      <c r="J13" s="16">
        <f t="shared" si="0"/>
        <v>0.7</v>
      </c>
      <c r="K13" s="15">
        <f t="shared" si="1"/>
        <v>52</v>
      </c>
      <c r="Q13" s="54"/>
      <c r="R13" s="54"/>
      <c r="S13" s="54"/>
      <c r="T13" s="54"/>
    </row>
    <row r="14" spans="1:20">
      <c r="A14" s="1" t="s">
        <v>29</v>
      </c>
      <c r="B14" s="1" t="s">
        <v>245</v>
      </c>
      <c r="C14" s="176" t="s">
        <v>30</v>
      </c>
      <c r="D14" s="15">
        <v>204</v>
      </c>
      <c r="E14" s="15">
        <v>29</v>
      </c>
      <c r="F14" s="9">
        <f t="shared" si="2"/>
        <v>233</v>
      </c>
      <c r="G14" s="15">
        <v>195</v>
      </c>
      <c r="H14" s="15">
        <v>27</v>
      </c>
      <c r="I14" s="9">
        <f t="shared" si="3"/>
        <v>222</v>
      </c>
      <c r="J14" s="16">
        <f t="shared" si="0"/>
        <v>0.9527896995708155</v>
      </c>
      <c r="K14" s="15">
        <f t="shared" si="1"/>
        <v>2</v>
      </c>
      <c r="Q14" s="54"/>
      <c r="R14" s="54"/>
      <c r="S14" s="54"/>
      <c r="T14" s="54"/>
    </row>
    <row r="15" spans="1:20">
      <c r="A15" s="1" t="s">
        <v>31</v>
      </c>
      <c r="B15" s="1" t="s">
        <v>246</v>
      </c>
      <c r="C15" s="176" t="s">
        <v>32</v>
      </c>
      <c r="D15" s="15">
        <v>2</v>
      </c>
      <c r="E15" s="15">
        <v>3</v>
      </c>
      <c r="F15" s="9">
        <f t="shared" si="2"/>
        <v>5</v>
      </c>
      <c r="G15" s="15">
        <v>2</v>
      </c>
      <c r="H15" s="15">
        <v>0</v>
      </c>
      <c r="I15" s="9">
        <f t="shared" si="3"/>
        <v>2</v>
      </c>
      <c r="J15" s="16">
        <f t="shared" si="0"/>
        <v>0.4</v>
      </c>
      <c r="K15" s="15">
        <f t="shared" si="1"/>
        <v>70</v>
      </c>
      <c r="Q15" s="54"/>
      <c r="R15" s="54"/>
      <c r="S15" s="54"/>
      <c r="T15" s="54"/>
    </row>
    <row r="16" spans="1:20">
      <c r="A16" s="1" t="s">
        <v>33</v>
      </c>
      <c r="B16" s="1" t="s">
        <v>245</v>
      </c>
      <c r="C16" s="176" t="s">
        <v>34</v>
      </c>
      <c r="D16" s="15">
        <v>25</v>
      </c>
      <c r="E16" s="15">
        <v>37</v>
      </c>
      <c r="F16" s="9">
        <f t="shared" si="2"/>
        <v>62</v>
      </c>
      <c r="G16" s="15">
        <v>21</v>
      </c>
      <c r="H16" s="15">
        <v>29</v>
      </c>
      <c r="I16" s="9">
        <f t="shared" si="3"/>
        <v>50</v>
      </c>
      <c r="J16" s="16">
        <f t="shared" si="0"/>
        <v>0.80645161290322576</v>
      </c>
      <c r="K16" s="15">
        <f t="shared" si="1"/>
        <v>38</v>
      </c>
      <c r="Q16" s="54"/>
      <c r="R16" s="54"/>
      <c r="S16" s="54"/>
      <c r="T16" s="54"/>
    </row>
    <row r="17" spans="1:20">
      <c r="A17" s="1" t="s">
        <v>35</v>
      </c>
      <c r="B17" s="1" t="s">
        <v>245</v>
      </c>
      <c r="C17" s="176" t="s">
        <v>36</v>
      </c>
      <c r="D17" s="15">
        <v>109</v>
      </c>
      <c r="E17" s="15">
        <v>12</v>
      </c>
      <c r="F17" s="9">
        <f t="shared" si="2"/>
        <v>121</v>
      </c>
      <c r="G17" s="15">
        <v>106</v>
      </c>
      <c r="H17" s="15">
        <v>10</v>
      </c>
      <c r="I17" s="9">
        <f t="shared" si="3"/>
        <v>116</v>
      </c>
      <c r="J17" s="16">
        <f t="shared" si="0"/>
        <v>0.95867768595041325</v>
      </c>
      <c r="K17" s="15">
        <f t="shared" si="1"/>
        <v>1</v>
      </c>
      <c r="Q17" s="54"/>
      <c r="R17" s="54"/>
      <c r="S17" s="54"/>
      <c r="T17" s="54"/>
    </row>
    <row r="18" spans="1:20">
      <c r="A18" s="1" t="s">
        <v>37</v>
      </c>
      <c r="B18" s="1" t="s">
        <v>247</v>
      </c>
      <c r="C18" s="176" t="s">
        <v>38</v>
      </c>
      <c r="D18" s="15">
        <v>3</v>
      </c>
      <c r="E18" s="15">
        <v>5</v>
      </c>
      <c r="F18" s="9">
        <f t="shared" si="2"/>
        <v>8</v>
      </c>
      <c r="G18" s="15">
        <v>0</v>
      </c>
      <c r="H18" s="15">
        <v>2</v>
      </c>
      <c r="I18" s="9">
        <f t="shared" si="3"/>
        <v>2</v>
      </c>
      <c r="J18" s="16">
        <f t="shared" si="0"/>
        <v>0.25</v>
      </c>
      <c r="K18" s="15">
        <f t="shared" si="1"/>
        <v>74</v>
      </c>
      <c r="Q18" s="54"/>
      <c r="R18" s="54"/>
      <c r="S18" s="54"/>
      <c r="T18" s="54"/>
    </row>
    <row r="19" spans="1:20">
      <c r="A19" s="1" t="s">
        <v>39</v>
      </c>
      <c r="B19" s="1" t="s">
        <v>248</v>
      </c>
      <c r="C19" s="176" t="s">
        <v>40</v>
      </c>
      <c r="D19" s="15">
        <v>178</v>
      </c>
      <c r="E19" s="15">
        <v>59</v>
      </c>
      <c r="F19" s="9">
        <f t="shared" si="2"/>
        <v>237</v>
      </c>
      <c r="G19" s="15">
        <v>161</v>
      </c>
      <c r="H19" s="15">
        <v>42</v>
      </c>
      <c r="I19" s="9">
        <f t="shared" si="3"/>
        <v>203</v>
      </c>
      <c r="J19" s="16">
        <f t="shared" si="0"/>
        <v>0.85654008438818563</v>
      </c>
      <c r="K19" s="15">
        <f t="shared" si="1"/>
        <v>28</v>
      </c>
      <c r="Q19" s="54"/>
      <c r="R19" s="54"/>
      <c r="S19" s="54"/>
      <c r="T19" s="54"/>
    </row>
    <row r="20" spans="1:20">
      <c r="A20" s="1" t="s">
        <v>41</v>
      </c>
      <c r="B20" s="1" t="s">
        <v>249</v>
      </c>
      <c r="C20" s="176" t="s">
        <v>42</v>
      </c>
      <c r="D20" s="15">
        <v>224</v>
      </c>
      <c r="E20" s="15">
        <v>56</v>
      </c>
      <c r="F20" s="9">
        <f t="shared" si="2"/>
        <v>280</v>
      </c>
      <c r="G20" s="15">
        <v>205</v>
      </c>
      <c r="H20" s="15">
        <v>50</v>
      </c>
      <c r="I20" s="9">
        <f t="shared" si="3"/>
        <v>255</v>
      </c>
      <c r="J20" s="16">
        <f t="shared" si="0"/>
        <v>0.9107142857142857</v>
      </c>
      <c r="K20" s="15">
        <f t="shared" si="1"/>
        <v>10</v>
      </c>
      <c r="Q20" s="54"/>
      <c r="R20" s="54"/>
      <c r="S20" s="54"/>
      <c r="T20" s="54"/>
    </row>
    <row r="21" spans="1:20">
      <c r="A21" s="1" t="s">
        <v>43</v>
      </c>
      <c r="B21" s="1" t="s">
        <v>243</v>
      </c>
      <c r="C21" s="176" t="s">
        <v>44</v>
      </c>
      <c r="D21" s="15">
        <v>1335</v>
      </c>
      <c r="E21" s="15">
        <v>401</v>
      </c>
      <c r="F21" s="9">
        <f t="shared" si="2"/>
        <v>1736</v>
      </c>
      <c r="G21" s="15">
        <v>1004</v>
      </c>
      <c r="H21" s="15">
        <v>223</v>
      </c>
      <c r="I21" s="9">
        <f t="shared" si="3"/>
        <v>1227</v>
      </c>
      <c r="J21" s="16">
        <f t="shared" si="0"/>
        <v>0.70679723502304148</v>
      </c>
      <c r="K21" s="15">
        <f t="shared" si="1"/>
        <v>51</v>
      </c>
      <c r="Q21" s="54"/>
      <c r="R21" s="54"/>
      <c r="S21" s="54"/>
      <c r="T21" s="54"/>
    </row>
    <row r="22" spans="1:20">
      <c r="A22" s="24" t="s">
        <v>45</v>
      </c>
      <c r="B22" s="24" t="s">
        <v>244</v>
      </c>
      <c r="C22" s="183" t="s">
        <v>46</v>
      </c>
      <c r="D22" s="25"/>
      <c r="E22" s="25"/>
      <c r="F22" s="25"/>
      <c r="G22" s="25"/>
      <c r="H22" s="25"/>
      <c r="I22" s="25"/>
      <c r="J22" s="32"/>
      <c r="K22" s="25"/>
      <c r="Q22" s="54"/>
      <c r="R22" s="54"/>
      <c r="S22" s="54"/>
      <c r="T22" s="54"/>
    </row>
    <row r="23" spans="1:20">
      <c r="A23" s="1" t="s">
        <v>47</v>
      </c>
      <c r="B23" s="1" t="s">
        <v>248</v>
      </c>
      <c r="C23" s="176" t="s">
        <v>48</v>
      </c>
      <c r="D23" s="15">
        <v>169</v>
      </c>
      <c r="E23" s="15">
        <v>49</v>
      </c>
      <c r="F23" s="9">
        <f t="shared" si="2"/>
        <v>218</v>
      </c>
      <c r="G23" s="15">
        <v>149</v>
      </c>
      <c r="H23" s="15">
        <v>35</v>
      </c>
      <c r="I23" s="9">
        <f t="shared" si="3"/>
        <v>184</v>
      </c>
      <c r="J23" s="16">
        <f t="shared" ref="J23:J45" si="4">(G23+H23)/(D23+E23)</f>
        <v>0.84403669724770647</v>
      </c>
      <c r="K23" s="15">
        <f t="shared" ref="K23:K45" si="5">_xlfn.RANK.EQ(J23,$J$12:$J$98,0)</f>
        <v>31</v>
      </c>
      <c r="Q23" s="54"/>
      <c r="R23" s="54"/>
      <c r="S23" s="54"/>
      <c r="T23" s="54"/>
    </row>
    <row r="24" spans="1:20">
      <c r="A24" s="1" t="s">
        <v>49</v>
      </c>
      <c r="B24" s="1" t="s">
        <v>248</v>
      </c>
      <c r="C24" s="176" t="s">
        <v>50</v>
      </c>
      <c r="D24" s="15">
        <v>348</v>
      </c>
      <c r="E24" s="15">
        <v>91</v>
      </c>
      <c r="F24" s="9">
        <f t="shared" si="2"/>
        <v>439</v>
      </c>
      <c r="G24" s="15">
        <v>335</v>
      </c>
      <c r="H24" s="15">
        <v>74</v>
      </c>
      <c r="I24" s="9">
        <f t="shared" si="3"/>
        <v>409</v>
      </c>
      <c r="J24" s="16">
        <f t="shared" si="4"/>
        <v>0.93166287015945326</v>
      </c>
      <c r="K24" s="15">
        <f t="shared" si="5"/>
        <v>4</v>
      </c>
      <c r="Q24" s="54"/>
      <c r="R24" s="54"/>
      <c r="S24" s="54"/>
      <c r="T24" s="54"/>
    </row>
    <row r="25" spans="1:20">
      <c r="A25" s="1" t="s">
        <v>51</v>
      </c>
      <c r="B25" s="1" t="s">
        <v>246</v>
      </c>
      <c r="C25" s="176" t="s">
        <v>52</v>
      </c>
      <c r="D25" s="15">
        <v>63</v>
      </c>
      <c r="E25" s="15">
        <v>31</v>
      </c>
      <c r="F25" s="9">
        <f t="shared" si="2"/>
        <v>94</v>
      </c>
      <c r="G25" s="15">
        <v>50</v>
      </c>
      <c r="H25" s="15">
        <v>22</v>
      </c>
      <c r="I25" s="9">
        <f t="shared" si="3"/>
        <v>72</v>
      </c>
      <c r="J25" s="16">
        <f t="shared" si="4"/>
        <v>0.76595744680851063</v>
      </c>
      <c r="K25" s="15">
        <f t="shared" si="5"/>
        <v>45</v>
      </c>
      <c r="Q25" s="54"/>
      <c r="R25" s="54"/>
      <c r="S25" s="54"/>
      <c r="T25" s="54"/>
    </row>
    <row r="26" spans="1:20">
      <c r="A26" s="1" t="s">
        <v>53</v>
      </c>
      <c r="B26" s="1" t="s">
        <v>249</v>
      </c>
      <c r="C26" s="176" t="s">
        <v>54</v>
      </c>
      <c r="D26" s="15">
        <v>432</v>
      </c>
      <c r="E26" s="15">
        <v>73</v>
      </c>
      <c r="F26" s="9">
        <f t="shared" si="2"/>
        <v>505</v>
      </c>
      <c r="G26" s="15">
        <v>396</v>
      </c>
      <c r="H26" s="15">
        <v>59</v>
      </c>
      <c r="I26" s="9">
        <f t="shared" si="3"/>
        <v>455</v>
      </c>
      <c r="J26" s="16">
        <f t="shared" si="4"/>
        <v>0.90099009900990101</v>
      </c>
      <c r="K26" s="15">
        <f t="shared" si="5"/>
        <v>15</v>
      </c>
      <c r="Q26" s="54"/>
      <c r="R26" s="54"/>
      <c r="S26" s="54"/>
      <c r="T26" s="54"/>
    </row>
    <row r="27" spans="1:20">
      <c r="A27" s="1" t="s">
        <v>55</v>
      </c>
      <c r="B27" s="1" t="s">
        <v>243</v>
      </c>
      <c r="C27" s="176" t="s">
        <v>56</v>
      </c>
      <c r="D27" s="15">
        <v>1231</v>
      </c>
      <c r="E27" s="15">
        <v>579</v>
      </c>
      <c r="F27" s="9">
        <f t="shared" si="2"/>
        <v>1810</v>
      </c>
      <c r="G27" s="15">
        <v>656</v>
      </c>
      <c r="H27" s="15">
        <v>251</v>
      </c>
      <c r="I27" s="9">
        <f t="shared" si="3"/>
        <v>907</v>
      </c>
      <c r="J27" s="16">
        <f t="shared" si="4"/>
        <v>0.50110497237569063</v>
      </c>
      <c r="K27" s="15">
        <f t="shared" si="5"/>
        <v>67</v>
      </c>
      <c r="Q27" s="54"/>
      <c r="R27" s="54"/>
      <c r="S27" s="54"/>
      <c r="T27" s="54"/>
    </row>
    <row r="28" spans="1:20">
      <c r="A28" s="1" t="s">
        <v>57</v>
      </c>
      <c r="B28" s="1" t="s">
        <v>246</v>
      </c>
      <c r="C28" s="176" t="s">
        <v>58</v>
      </c>
      <c r="D28" s="15">
        <v>5</v>
      </c>
      <c r="E28" s="15">
        <v>4</v>
      </c>
      <c r="F28" s="9">
        <f t="shared" si="2"/>
        <v>9</v>
      </c>
      <c r="G28" s="15">
        <v>3</v>
      </c>
      <c r="H28" s="15">
        <v>2</v>
      </c>
      <c r="I28" s="9">
        <f t="shared" si="3"/>
        <v>5</v>
      </c>
      <c r="J28" s="16">
        <f t="shared" si="4"/>
        <v>0.55555555555555558</v>
      </c>
      <c r="K28" s="15">
        <f t="shared" si="5"/>
        <v>63</v>
      </c>
      <c r="Q28" s="54"/>
      <c r="R28" s="54"/>
      <c r="S28" s="54"/>
      <c r="T28" s="54"/>
    </row>
    <row r="29" spans="1:20">
      <c r="A29" s="1" t="s">
        <v>59</v>
      </c>
      <c r="B29" s="1" t="s">
        <v>249</v>
      </c>
      <c r="C29" s="176" t="s">
        <v>60</v>
      </c>
      <c r="D29" s="15">
        <v>286</v>
      </c>
      <c r="E29" s="15">
        <v>89</v>
      </c>
      <c r="F29" s="9">
        <f t="shared" si="2"/>
        <v>375</v>
      </c>
      <c r="G29" s="15">
        <v>252</v>
      </c>
      <c r="H29" s="15">
        <v>60</v>
      </c>
      <c r="I29" s="9">
        <f t="shared" si="3"/>
        <v>312</v>
      </c>
      <c r="J29" s="16">
        <f t="shared" si="4"/>
        <v>0.83199999999999996</v>
      </c>
      <c r="K29" s="15">
        <f t="shared" si="5"/>
        <v>34</v>
      </c>
      <c r="Q29" s="54"/>
      <c r="R29" s="54"/>
      <c r="S29" s="54"/>
      <c r="T29" s="54"/>
    </row>
    <row r="30" spans="1:20">
      <c r="A30" s="1" t="s">
        <v>61</v>
      </c>
      <c r="B30" s="1" t="s">
        <v>248</v>
      </c>
      <c r="C30" s="176" t="s">
        <v>62</v>
      </c>
      <c r="D30" s="15">
        <v>279</v>
      </c>
      <c r="E30" s="15">
        <v>97</v>
      </c>
      <c r="F30" s="9">
        <f t="shared" si="2"/>
        <v>376</v>
      </c>
      <c r="G30" s="15">
        <v>260</v>
      </c>
      <c r="H30" s="15">
        <v>82</v>
      </c>
      <c r="I30" s="9">
        <f t="shared" si="3"/>
        <v>342</v>
      </c>
      <c r="J30" s="16">
        <f t="shared" si="4"/>
        <v>0.90957446808510634</v>
      </c>
      <c r="K30" s="15">
        <f t="shared" si="5"/>
        <v>11</v>
      </c>
      <c r="Q30" s="54"/>
      <c r="R30" s="54"/>
      <c r="S30" s="54"/>
      <c r="T30" s="54"/>
    </row>
    <row r="31" spans="1:20">
      <c r="A31" s="1" t="s">
        <v>63</v>
      </c>
      <c r="B31" s="1" t="s">
        <v>249</v>
      </c>
      <c r="C31" s="176" t="s">
        <v>64</v>
      </c>
      <c r="D31" s="15">
        <v>393</v>
      </c>
      <c r="E31" s="15">
        <v>101</v>
      </c>
      <c r="F31" s="9">
        <f t="shared" si="2"/>
        <v>494</v>
      </c>
      <c r="G31" s="15">
        <v>325</v>
      </c>
      <c r="H31" s="15">
        <v>57</v>
      </c>
      <c r="I31" s="9">
        <f t="shared" si="3"/>
        <v>382</v>
      </c>
      <c r="J31" s="16">
        <f t="shared" si="4"/>
        <v>0.77327935222672062</v>
      </c>
      <c r="K31" s="15">
        <f t="shared" si="5"/>
        <v>44</v>
      </c>
      <c r="Q31" s="54"/>
      <c r="R31" s="54"/>
      <c r="S31" s="54"/>
      <c r="T31" s="54"/>
    </row>
    <row r="32" spans="1:20">
      <c r="A32" s="1" t="s">
        <v>65</v>
      </c>
      <c r="B32" s="1" t="s">
        <v>243</v>
      </c>
      <c r="C32" s="176" t="s">
        <v>66</v>
      </c>
      <c r="D32" s="15">
        <v>653</v>
      </c>
      <c r="E32" s="15">
        <v>251</v>
      </c>
      <c r="F32" s="9">
        <f t="shared" si="2"/>
        <v>904</v>
      </c>
      <c r="G32" s="15">
        <v>545</v>
      </c>
      <c r="H32" s="15">
        <v>155</v>
      </c>
      <c r="I32" s="9">
        <f t="shared" si="3"/>
        <v>700</v>
      </c>
      <c r="J32" s="16">
        <f t="shared" si="4"/>
        <v>0.77433628318584069</v>
      </c>
      <c r="K32" s="15">
        <f t="shared" si="5"/>
        <v>43</v>
      </c>
      <c r="Q32" s="54"/>
      <c r="R32" s="54"/>
      <c r="S32" s="54"/>
      <c r="T32" s="54"/>
    </row>
    <row r="33" spans="1:20">
      <c r="A33" s="1" t="s">
        <v>67</v>
      </c>
      <c r="B33" s="1" t="s">
        <v>243</v>
      </c>
      <c r="C33" s="176" t="s">
        <v>68</v>
      </c>
      <c r="D33" s="15">
        <v>2313</v>
      </c>
      <c r="E33" s="15">
        <v>690</v>
      </c>
      <c r="F33" s="9">
        <f t="shared" si="2"/>
        <v>3003</v>
      </c>
      <c r="G33" s="15">
        <v>1316</v>
      </c>
      <c r="H33" s="15">
        <v>198</v>
      </c>
      <c r="I33" s="9">
        <f t="shared" si="3"/>
        <v>1514</v>
      </c>
      <c r="J33" s="16">
        <f t="shared" si="4"/>
        <v>0.50416250416250419</v>
      </c>
      <c r="K33" s="15">
        <f t="shared" si="5"/>
        <v>66</v>
      </c>
      <c r="Q33" s="54"/>
      <c r="R33" s="54"/>
      <c r="S33" s="54"/>
      <c r="T33" s="54"/>
    </row>
    <row r="34" spans="1:20">
      <c r="A34" s="1" t="s">
        <v>69</v>
      </c>
      <c r="B34" s="1" t="s">
        <v>247</v>
      </c>
      <c r="C34" s="176" t="s">
        <v>70</v>
      </c>
      <c r="D34" s="15">
        <v>48</v>
      </c>
      <c r="E34" s="15">
        <v>84</v>
      </c>
      <c r="F34" s="9">
        <f t="shared" si="2"/>
        <v>132</v>
      </c>
      <c r="G34" s="15">
        <v>2</v>
      </c>
      <c r="H34" s="15">
        <v>31</v>
      </c>
      <c r="I34" s="9">
        <f t="shared" si="3"/>
        <v>33</v>
      </c>
      <c r="J34" s="16">
        <f t="shared" si="4"/>
        <v>0.25</v>
      </c>
      <c r="K34" s="15">
        <f t="shared" si="5"/>
        <v>74</v>
      </c>
      <c r="Q34" s="54"/>
      <c r="R34" s="54"/>
      <c r="S34" s="54"/>
      <c r="T34" s="54"/>
    </row>
    <row r="35" spans="1:20">
      <c r="A35" s="1" t="s">
        <v>71</v>
      </c>
      <c r="B35" s="1" t="s">
        <v>246</v>
      </c>
      <c r="C35" s="176" t="s">
        <v>72</v>
      </c>
      <c r="D35" s="15">
        <v>44</v>
      </c>
      <c r="E35" s="15">
        <v>75</v>
      </c>
      <c r="F35" s="9">
        <f t="shared" si="2"/>
        <v>119</v>
      </c>
      <c r="G35" s="15">
        <v>20</v>
      </c>
      <c r="H35" s="15">
        <v>25</v>
      </c>
      <c r="I35" s="9">
        <f t="shared" si="3"/>
        <v>45</v>
      </c>
      <c r="J35" s="16">
        <f t="shared" si="4"/>
        <v>0.37815126050420167</v>
      </c>
      <c r="K35" s="15">
        <f t="shared" si="5"/>
        <v>72</v>
      </c>
      <c r="Q35" s="54"/>
      <c r="R35" s="54"/>
      <c r="S35" s="54"/>
      <c r="T35" s="54"/>
    </row>
    <row r="36" spans="1:20">
      <c r="A36" s="1" t="s">
        <v>73</v>
      </c>
      <c r="B36" s="1" t="s">
        <v>246</v>
      </c>
      <c r="C36" s="176" t="s">
        <v>74</v>
      </c>
      <c r="D36" s="15">
        <v>149</v>
      </c>
      <c r="E36" s="15">
        <v>255</v>
      </c>
      <c r="F36" s="9">
        <f t="shared" si="2"/>
        <v>404</v>
      </c>
      <c r="G36" s="15">
        <v>73</v>
      </c>
      <c r="H36" s="15">
        <v>146</v>
      </c>
      <c r="I36" s="9">
        <f t="shared" si="3"/>
        <v>219</v>
      </c>
      <c r="J36" s="16">
        <f t="shared" si="4"/>
        <v>0.54207920792079212</v>
      </c>
      <c r="K36" s="15">
        <f t="shared" si="5"/>
        <v>64</v>
      </c>
      <c r="Q36" s="54"/>
      <c r="R36" s="54"/>
      <c r="S36" s="54"/>
      <c r="T36" s="54"/>
    </row>
    <row r="37" spans="1:20">
      <c r="A37" s="1" t="s">
        <v>75</v>
      </c>
      <c r="B37" s="1" t="s">
        <v>245</v>
      </c>
      <c r="C37" s="176" t="s">
        <v>76</v>
      </c>
      <c r="D37" s="15">
        <v>1321</v>
      </c>
      <c r="E37" s="15">
        <v>296</v>
      </c>
      <c r="F37" s="9">
        <f t="shared" si="2"/>
        <v>1617</v>
      </c>
      <c r="G37" s="15">
        <v>759</v>
      </c>
      <c r="H37" s="15">
        <v>149</v>
      </c>
      <c r="I37" s="9">
        <f t="shared" si="3"/>
        <v>908</v>
      </c>
      <c r="J37" s="16">
        <f t="shared" si="4"/>
        <v>0.56153370439084727</v>
      </c>
      <c r="K37" s="15">
        <f t="shared" si="5"/>
        <v>62</v>
      </c>
      <c r="Q37" s="54"/>
      <c r="R37" s="54"/>
      <c r="S37" s="54"/>
      <c r="T37" s="54"/>
    </row>
    <row r="38" spans="1:20">
      <c r="A38" s="1" t="s">
        <v>77</v>
      </c>
      <c r="B38" s="1" t="s">
        <v>249</v>
      </c>
      <c r="C38" s="176" t="s">
        <v>78</v>
      </c>
      <c r="D38" s="15">
        <v>1</v>
      </c>
      <c r="E38" s="15">
        <v>237</v>
      </c>
      <c r="F38" s="9">
        <f t="shared" si="2"/>
        <v>238</v>
      </c>
      <c r="G38" s="15">
        <v>0</v>
      </c>
      <c r="H38" s="15">
        <v>160</v>
      </c>
      <c r="I38" s="9">
        <f t="shared" si="3"/>
        <v>160</v>
      </c>
      <c r="J38" s="16">
        <f t="shared" si="4"/>
        <v>0.67226890756302526</v>
      </c>
      <c r="K38" s="15">
        <f t="shared" si="5"/>
        <v>56</v>
      </c>
      <c r="Q38" s="54"/>
      <c r="R38" s="54"/>
      <c r="S38" s="54"/>
      <c r="T38" s="54"/>
    </row>
    <row r="39" spans="1:20">
      <c r="A39" s="1" t="s">
        <v>79</v>
      </c>
      <c r="B39" s="1" t="s">
        <v>244</v>
      </c>
      <c r="C39" s="176" t="s">
        <v>80</v>
      </c>
      <c r="D39" s="15">
        <v>38</v>
      </c>
      <c r="E39" s="15">
        <v>61</v>
      </c>
      <c r="F39" s="9">
        <f t="shared" si="2"/>
        <v>99</v>
      </c>
      <c r="G39" s="15">
        <v>23</v>
      </c>
      <c r="H39" s="15">
        <v>27</v>
      </c>
      <c r="I39" s="9">
        <f t="shared" si="3"/>
        <v>50</v>
      </c>
      <c r="J39" s="16">
        <f t="shared" si="4"/>
        <v>0.50505050505050508</v>
      </c>
      <c r="K39" s="15">
        <f t="shared" si="5"/>
        <v>65</v>
      </c>
      <c r="Q39" s="54"/>
      <c r="R39" s="54"/>
      <c r="S39" s="54"/>
      <c r="T39" s="54"/>
    </row>
    <row r="40" spans="1:20">
      <c r="A40" s="1" t="s">
        <v>81</v>
      </c>
      <c r="B40" s="1" t="s">
        <v>245</v>
      </c>
      <c r="C40" s="176" t="s">
        <v>82</v>
      </c>
      <c r="D40" s="15">
        <v>447</v>
      </c>
      <c r="E40" s="15">
        <v>196</v>
      </c>
      <c r="F40" s="9">
        <f t="shared" si="2"/>
        <v>643</v>
      </c>
      <c r="G40" s="15">
        <v>405</v>
      </c>
      <c r="H40" s="15">
        <v>177</v>
      </c>
      <c r="I40" s="9">
        <f t="shared" si="3"/>
        <v>582</v>
      </c>
      <c r="J40" s="16">
        <f t="shared" si="4"/>
        <v>0.90513219284603419</v>
      </c>
      <c r="K40" s="15">
        <f t="shared" si="5"/>
        <v>12</v>
      </c>
      <c r="Q40" s="54"/>
      <c r="R40" s="54"/>
      <c r="S40" s="54"/>
      <c r="T40" s="54"/>
    </row>
    <row r="41" spans="1:20">
      <c r="A41" s="1" t="s">
        <v>83</v>
      </c>
      <c r="B41" s="1" t="s">
        <v>245</v>
      </c>
      <c r="C41" s="176" t="s">
        <v>84</v>
      </c>
      <c r="D41" s="15">
        <v>483</v>
      </c>
      <c r="E41" s="15">
        <v>61</v>
      </c>
      <c r="F41" s="9">
        <f t="shared" si="2"/>
        <v>544</v>
      </c>
      <c r="G41" s="15">
        <v>390</v>
      </c>
      <c r="H41" s="15">
        <v>48</v>
      </c>
      <c r="I41" s="9">
        <f t="shared" si="3"/>
        <v>438</v>
      </c>
      <c r="J41" s="16">
        <f t="shared" si="4"/>
        <v>0.80514705882352944</v>
      </c>
      <c r="K41" s="15">
        <f t="shared" si="5"/>
        <v>39</v>
      </c>
      <c r="Q41" s="54"/>
      <c r="R41" s="54"/>
      <c r="S41" s="54"/>
      <c r="T41" s="54"/>
    </row>
    <row r="42" spans="1:20">
      <c r="A42" s="1" t="s">
        <v>85</v>
      </c>
      <c r="B42" s="1" t="s">
        <v>246</v>
      </c>
      <c r="C42" s="176" t="s">
        <v>86</v>
      </c>
      <c r="D42" s="15">
        <v>256</v>
      </c>
      <c r="E42" s="15">
        <v>161</v>
      </c>
      <c r="F42" s="9">
        <f t="shared" si="2"/>
        <v>417</v>
      </c>
      <c r="G42" s="15">
        <v>47</v>
      </c>
      <c r="H42" s="15">
        <v>16</v>
      </c>
      <c r="I42" s="9">
        <f t="shared" si="3"/>
        <v>63</v>
      </c>
      <c r="J42" s="16">
        <f t="shared" si="4"/>
        <v>0.15107913669064749</v>
      </c>
      <c r="K42" s="15">
        <f t="shared" si="5"/>
        <v>77</v>
      </c>
      <c r="Q42" s="54"/>
      <c r="R42" s="54"/>
      <c r="S42" s="54"/>
      <c r="T42" s="54"/>
    </row>
    <row r="43" spans="1:20">
      <c r="A43" s="1" t="s">
        <v>87</v>
      </c>
      <c r="B43" s="1" t="s">
        <v>250</v>
      </c>
      <c r="C43" s="176" t="s">
        <v>88</v>
      </c>
      <c r="D43" s="15">
        <v>59</v>
      </c>
      <c r="E43" s="15">
        <v>20</v>
      </c>
      <c r="F43" s="9">
        <f t="shared" si="2"/>
        <v>79</v>
      </c>
      <c r="G43" s="15">
        <v>0</v>
      </c>
      <c r="H43" s="15">
        <v>0</v>
      </c>
      <c r="I43" s="9">
        <f t="shared" si="3"/>
        <v>0</v>
      </c>
      <c r="J43" s="16">
        <f t="shared" si="4"/>
        <v>0</v>
      </c>
      <c r="K43" s="15">
        <f t="shared" si="5"/>
        <v>81</v>
      </c>
      <c r="Q43" s="54"/>
      <c r="R43" s="54"/>
      <c r="S43" s="54"/>
      <c r="T43" s="54"/>
    </row>
    <row r="44" spans="1:20">
      <c r="A44" s="1" t="s">
        <v>89</v>
      </c>
      <c r="B44" s="1" t="s">
        <v>245</v>
      </c>
      <c r="C44" s="176" t="s">
        <v>90</v>
      </c>
      <c r="D44" s="15">
        <v>152</v>
      </c>
      <c r="E44" s="15">
        <v>85</v>
      </c>
      <c r="F44" s="9">
        <f t="shared" si="2"/>
        <v>237</v>
      </c>
      <c r="G44" s="15">
        <v>122</v>
      </c>
      <c r="H44" s="15">
        <v>64</v>
      </c>
      <c r="I44" s="9">
        <f t="shared" si="3"/>
        <v>186</v>
      </c>
      <c r="J44" s="16">
        <f t="shared" si="4"/>
        <v>0.78481012658227844</v>
      </c>
      <c r="K44" s="15">
        <f t="shared" si="5"/>
        <v>42</v>
      </c>
      <c r="Q44" s="54"/>
      <c r="R44" s="54"/>
      <c r="S44" s="54"/>
      <c r="T44" s="54"/>
    </row>
    <row r="45" spans="1:20">
      <c r="A45" s="1" t="s">
        <v>91</v>
      </c>
      <c r="B45" s="1" t="s">
        <v>249</v>
      </c>
      <c r="C45" s="176" t="s">
        <v>92</v>
      </c>
      <c r="D45" s="15">
        <v>592</v>
      </c>
      <c r="E45" s="15">
        <v>211</v>
      </c>
      <c r="F45" s="9">
        <f t="shared" si="2"/>
        <v>803</v>
      </c>
      <c r="G45" s="15">
        <v>469</v>
      </c>
      <c r="H45" s="15">
        <v>102</v>
      </c>
      <c r="I45" s="9">
        <f t="shared" si="3"/>
        <v>571</v>
      </c>
      <c r="J45" s="16">
        <f t="shared" si="4"/>
        <v>0.71108343711083433</v>
      </c>
      <c r="K45" s="15">
        <f t="shared" si="5"/>
        <v>49</v>
      </c>
      <c r="Q45" s="54"/>
      <c r="R45" s="54"/>
      <c r="S45" s="54"/>
      <c r="T45" s="54"/>
    </row>
    <row r="46" spans="1:20">
      <c r="A46" s="24" t="s">
        <v>23</v>
      </c>
      <c r="B46" s="24" t="s">
        <v>250</v>
      </c>
      <c r="C46" s="183" t="s">
        <v>24</v>
      </c>
      <c r="D46" s="25"/>
      <c r="E46" s="25"/>
      <c r="F46" s="25"/>
      <c r="G46" s="25"/>
      <c r="H46" s="25"/>
      <c r="I46" s="25"/>
      <c r="J46" s="25"/>
      <c r="K46" s="25"/>
      <c r="Q46" s="54"/>
      <c r="R46" s="54"/>
      <c r="S46" s="54"/>
      <c r="T46" s="54"/>
    </row>
    <row r="47" spans="1:20">
      <c r="A47" s="1" t="s">
        <v>93</v>
      </c>
      <c r="B47" s="1" t="s">
        <v>243</v>
      </c>
      <c r="C47" s="176" t="s">
        <v>94</v>
      </c>
      <c r="D47" s="15">
        <v>471</v>
      </c>
      <c r="E47" s="15">
        <v>120</v>
      </c>
      <c r="F47" s="9">
        <f t="shared" si="2"/>
        <v>591</v>
      </c>
      <c r="G47" s="15">
        <v>435</v>
      </c>
      <c r="H47" s="15">
        <v>95</v>
      </c>
      <c r="I47" s="9">
        <f t="shared" si="3"/>
        <v>530</v>
      </c>
      <c r="J47" s="16">
        <f t="shared" ref="J47:J87" si="6">(G47+H47)/(D47+E47)</f>
        <v>0.89678510998307948</v>
      </c>
      <c r="K47" s="15">
        <f t="shared" ref="K47:K87" si="7">_xlfn.RANK.EQ(J47,$J$12:$J$98,0)</f>
        <v>18</v>
      </c>
      <c r="Q47" s="54"/>
      <c r="R47" s="54"/>
      <c r="S47" s="54"/>
      <c r="T47" s="54"/>
    </row>
    <row r="48" spans="1:20">
      <c r="A48" s="1" t="s">
        <v>95</v>
      </c>
      <c r="B48" s="1" t="s">
        <v>245</v>
      </c>
      <c r="C48" s="176" t="s">
        <v>96</v>
      </c>
      <c r="D48" s="15">
        <v>373</v>
      </c>
      <c r="E48" s="15">
        <v>32</v>
      </c>
      <c r="F48" s="9">
        <f t="shared" si="2"/>
        <v>405</v>
      </c>
      <c r="G48" s="15">
        <v>328</v>
      </c>
      <c r="H48" s="15">
        <v>27</v>
      </c>
      <c r="I48" s="9">
        <f t="shared" si="3"/>
        <v>355</v>
      </c>
      <c r="J48" s="16">
        <f t="shared" si="6"/>
        <v>0.87654320987654322</v>
      </c>
      <c r="K48" s="15">
        <f t="shared" si="7"/>
        <v>24</v>
      </c>
      <c r="Q48" s="54"/>
      <c r="R48" s="54"/>
      <c r="S48" s="54"/>
      <c r="T48" s="54"/>
    </row>
    <row r="49" spans="1:20">
      <c r="A49" s="1" t="s">
        <v>97</v>
      </c>
      <c r="B49" s="1" t="s">
        <v>244</v>
      </c>
      <c r="C49" s="176" t="s">
        <v>98</v>
      </c>
      <c r="D49" s="15">
        <v>57</v>
      </c>
      <c r="E49" s="15">
        <v>49</v>
      </c>
      <c r="F49" s="9">
        <f t="shared" si="2"/>
        <v>106</v>
      </c>
      <c r="G49" s="15">
        <v>6</v>
      </c>
      <c r="H49" s="15">
        <v>7</v>
      </c>
      <c r="I49" s="9">
        <f t="shared" si="3"/>
        <v>13</v>
      </c>
      <c r="J49" s="16">
        <f t="shared" si="6"/>
        <v>0.12264150943396226</v>
      </c>
      <c r="K49" s="15">
        <f t="shared" si="7"/>
        <v>78</v>
      </c>
      <c r="Q49" s="54"/>
      <c r="R49" s="54"/>
      <c r="S49" s="54"/>
      <c r="T49" s="54"/>
    </row>
    <row r="50" spans="1:20">
      <c r="A50" s="1" t="s">
        <v>99</v>
      </c>
      <c r="B50" s="1" t="s">
        <v>248</v>
      </c>
      <c r="C50" s="176" t="s">
        <v>100</v>
      </c>
      <c r="D50" s="15">
        <v>316</v>
      </c>
      <c r="E50" s="15">
        <v>81</v>
      </c>
      <c r="F50" s="9">
        <f t="shared" si="2"/>
        <v>397</v>
      </c>
      <c r="G50" s="15">
        <v>291</v>
      </c>
      <c r="H50" s="15">
        <v>60</v>
      </c>
      <c r="I50" s="9">
        <f t="shared" si="3"/>
        <v>351</v>
      </c>
      <c r="J50" s="16">
        <f t="shared" si="6"/>
        <v>0.88413098236775822</v>
      </c>
      <c r="K50" s="15">
        <f t="shared" si="7"/>
        <v>23</v>
      </c>
      <c r="Q50" s="54"/>
      <c r="R50" s="54"/>
      <c r="S50" s="54"/>
      <c r="T50" s="54"/>
    </row>
    <row r="51" spans="1:20">
      <c r="A51" s="1" t="s">
        <v>101</v>
      </c>
      <c r="B51" s="1" t="s">
        <v>248</v>
      </c>
      <c r="C51" s="176" t="s">
        <v>102</v>
      </c>
      <c r="D51" s="15">
        <v>450</v>
      </c>
      <c r="E51" s="15">
        <v>123</v>
      </c>
      <c r="F51" s="9">
        <f t="shared" si="2"/>
        <v>573</v>
      </c>
      <c r="G51" s="15">
        <v>389</v>
      </c>
      <c r="H51" s="15">
        <v>84</v>
      </c>
      <c r="I51" s="9">
        <f t="shared" si="3"/>
        <v>473</v>
      </c>
      <c r="J51" s="16">
        <f t="shared" si="6"/>
        <v>0.82547993019197208</v>
      </c>
      <c r="K51" s="15">
        <f t="shared" si="7"/>
        <v>35</v>
      </c>
      <c r="Q51" s="54"/>
      <c r="R51" s="54"/>
      <c r="S51" s="54"/>
      <c r="T51" s="54"/>
    </row>
    <row r="52" spans="1:20">
      <c r="A52" s="1" t="s">
        <v>103</v>
      </c>
      <c r="B52" s="1" t="s">
        <v>250</v>
      </c>
      <c r="C52" s="176" t="s">
        <v>104</v>
      </c>
      <c r="D52" s="15">
        <v>218</v>
      </c>
      <c r="E52" s="15">
        <v>40</v>
      </c>
      <c r="F52" s="9">
        <f t="shared" si="2"/>
        <v>258</v>
      </c>
      <c r="G52" s="15">
        <v>0</v>
      </c>
      <c r="H52" s="15">
        <v>0</v>
      </c>
      <c r="I52" s="9">
        <f t="shared" si="3"/>
        <v>0</v>
      </c>
      <c r="J52" s="16">
        <f t="shared" si="6"/>
        <v>0</v>
      </c>
      <c r="K52" s="15">
        <f t="shared" si="7"/>
        <v>81</v>
      </c>
      <c r="Q52" s="54"/>
      <c r="R52" s="54"/>
      <c r="S52" s="54"/>
      <c r="T52" s="54"/>
    </row>
    <row r="53" spans="1:20">
      <c r="A53" s="1" t="s">
        <v>105</v>
      </c>
      <c r="B53" s="1" t="s">
        <v>248</v>
      </c>
      <c r="C53" s="176" t="s">
        <v>106</v>
      </c>
      <c r="D53" s="15">
        <v>244</v>
      </c>
      <c r="E53" s="15">
        <v>33</v>
      </c>
      <c r="F53" s="9">
        <f t="shared" si="2"/>
        <v>277</v>
      </c>
      <c r="G53" s="15">
        <v>230</v>
      </c>
      <c r="H53" s="15">
        <v>27</v>
      </c>
      <c r="I53" s="9">
        <f t="shared" si="3"/>
        <v>257</v>
      </c>
      <c r="J53" s="16">
        <f t="shared" si="6"/>
        <v>0.92779783393501802</v>
      </c>
      <c r="K53" s="15">
        <f t="shared" si="7"/>
        <v>6</v>
      </c>
      <c r="Q53" s="54"/>
      <c r="R53" s="54"/>
      <c r="S53" s="54"/>
      <c r="T53" s="54"/>
    </row>
    <row r="54" spans="1:20">
      <c r="A54" s="1" t="s">
        <v>107</v>
      </c>
      <c r="B54" s="1" t="s">
        <v>248</v>
      </c>
      <c r="C54" s="176" t="s">
        <v>108</v>
      </c>
      <c r="D54" s="15">
        <v>192</v>
      </c>
      <c r="E54" s="15">
        <v>52</v>
      </c>
      <c r="F54" s="9">
        <f t="shared" si="2"/>
        <v>244</v>
      </c>
      <c r="G54" s="15">
        <v>175</v>
      </c>
      <c r="H54" s="15">
        <v>35</v>
      </c>
      <c r="I54" s="9">
        <f t="shared" si="3"/>
        <v>210</v>
      </c>
      <c r="J54" s="16">
        <f t="shared" si="6"/>
        <v>0.86065573770491799</v>
      </c>
      <c r="K54" s="15">
        <f t="shared" si="7"/>
        <v>27</v>
      </c>
      <c r="Q54" s="54"/>
      <c r="R54" s="54"/>
      <c r="S54" s="54"/>
      <c r="T54" s="54"/>
    </row>
    <row r="55" spans="1:20">
      <c r="A55" s="1" t="s">
        <v>109</v>
      </c>
      <c r="B55" s="1" t="s">
        <v>248</v>
      </c>
      <c r="C55" s="176" t="s">
        <v>110</v>
      </c>
      <c r="D55" s="15">
        <v>555</v>
      </c>
      <c r="E55" s="15">
        <v>154</v>
      </c>
      <c r="F55" s="9">
        <f t="shared" si="2"/>
        <v>709</v>
      </c>
      <c r="G55" s="15">
        <v>511</v>
      </c>
      <c r="H55" s="15">
        <v>130</v>
      </c>
      <c r="I55" s="9">
        <f t="shared" si="3"/>
        <v>641</v>
      </c>
      <c r="J55" s="16">
        <f t="shared" si="6"/>
        <v>0.90409026798307479</v>
      </c>
      <c r="K55" s="15">
        <f t="shared" si="7"/>
        <v>13</v>
      </c>
      <c r="Q55" s="54"/>
      <c r="R55" s="54"/>
      <c r="S55" s="54"/>
      <c r="T55" s="54"/>
    </row>
    <row r="56" spans="1:20">
      <c r="A56" s="1" t="s">
        <v>111</v>
      </c>
      <c r="B56" s="1" t="s">
        <v>248</v>
      </c>
      <c r="C56" s="176" t="s">
        <v>112</v>
      </c>
      <c r="D56" s="15">
        <v>370</v>
      </c>
      <c r="E56" s="15">
        <v>166</v>
      </c>
      <c r="F56" s="9">
        <f t="shared" si="2"/>
        <v>536</v>
      </c>
      <c r="G56" s="15">
        <v>341</v>
      </c>
      <c r="H56" s="15">
        <v>116</v>
      </c>
      <c r="I56" s="9">
        <f t="shared" si="3"/>
        <v>457</v>
      </c>
      <c r="J56" s="16">
        <f t="shared" si="6"/>
        <v>0.85261194029850751</v>
      </c>
      <c r="K56" s="15">
        <f t="shared" si="7"/>
        <v>30</v>
      </c>
      <c r="Q56" s="54"/>
      <c r="R56" s="54"/>
      <c r="S56" s="54"/>
      <c r="T56" s="54"/>
    </row>
    <row r="57" spans="1:20">
      <c r="A57" s="1" t="s">
        <v>113</v>
      </c>
      <c r="B57" s="1" t="s">
        <v>249</v>
      </c>
      <c r="C57" s="176" t="s">
        <v>114</v>
      </c>
      <c r="D57" s="15">
        <v>454</v>
      </c>
      <c r="E57" s="15">
        <v>100</v>
      </c>
      <c r="F57" s="9">
        <f t="shared" si="2"/>
        <v>554</v>
      </c>
      <c r="G57" s="15">
        <v>432</v>
      </c>
      <c r="H57" s="15">
        <v>73</v>
      </c>
      <c r="I57" s="9">
        <f t="shared" si="3"/>
        <v>505</v>
      </c>
      <c r="J57" s="16">
        <f t="shared" si="6"/>
        <v>0.91155234657039708</v>
      </c>
      <c r="K57" s="15">
        <f t="shared" si="7"/>
        <v>9</v>
      </c>
      <c r="Q57" s="54"/>
      <c r="R57" s="54"/>
      <c r="S57" s="54"/>
      <c r="T57" s="54"/>
    </row>
    <row r="58" spans="1:20">
      <c r="A58" s="1" t="s">
        <v>115</v>
      </c>
      <c r="B58" s="1" t="s">
        <v>247</v>
      </c>
      <c r="C58" s="176" t="s">
        <v>116</v>
      </c>
      <c r="D58" s="15">
        <v>5</v>
      </c>
      <c r="E58" s="15">
        <v>12</v>
      </c>
      <c r="F58" s="9">
        <f t="shared" si="2"/>
        <v>17</v>
      </c>
      <c r="G58" s="15">
        <v>0</v>
      </c>
      <c r="H58" s="15">
        <v>3</v>
      </c>
      <c r="I58" s="9">
        <f t="shared" si="3"/>
        <v>3</v>
      </c>
      <c r="J58" s="16">
        <f t="shared" si="6"/>
        <v>0.17647058823529413</v>
      </c>
      <c r="K58" s="15">
        <f t="shared" si="7"/>
        <v>76</v>
      </c>
      <c r="Q58" s="54"/>
      <c r="R58" s="54"/>
      <c r="S58" s="54"/>
      <c r="T58" s="54"/>
    </row>
    <row r="59" spans="1:20">
      <c r="A59" s="1" t="s">
        <v>117</v>
      </c>
      <c r="B59" s="1" t="s">
        <v>243</v>
      </c>
      <c r="C59" s="176" t="s">
        <v>118</v>
      </c>
      <c r="D59" s="15">
        <v>1292</v>
      </c>
      <c r="E59" s="15">
        <v>464</v>
      </c>
      <c r="F59" s="9">
        <f t="shared" si="2"/>
        <v>1756</v>
      </c>
      <c r="G59" s="15">
        <v>887</v>
      </c>
      <c r="H59" s="15">
        <v>204</v>
      </c>
      <c r="I59" s="9">
        <f t="shared" si="3"/>
        <v>1091</v>
      </c>
      <c r="J59" s="16">
        <f t="shared" si="6"/>
        <v>0.62129840546697035</v>
      </c>
      <c r="K59" s="15">
        <f t="shared" si="7"/>
        <v>59</v>
      </c>
      <c r="Q59" s="54"/>
      <c r="R59" s="54"/>
      <c r="S59" s="54"/>
      <c r="T59" s="54"/>
    </row>
    <row r="60" spans="1:20">
      <c r="A60" s="1" t="s">
        <v>119</v>
      </c>
      <c r="B60" s="1" t="s">
        <v>245</v>
      </c>
      <c r="C60" s="176" t="s">
        <v>120</v>
      </c>
      <c r="D60" s="15">
        <v>626</v>
      </c>
      <c r="E60" s="15">
        <v>109</v>
      </c>
      <c r="F60" s="9">
        <f t="shared" si="2"/>
        <v>735</v>
      </c>
      <c r="G60" s="15">
        <v>578</v>
      </c>
      <c r="H60" s="15">
        <v>94</v>
      </c>
      <c r="I60" s="9">
        <f t="shared" si="3"/>
        <v>672</v>
      </c>
      <c r="J60" s="16">
        <f t="shared" si="6"/>
        <v>0.91428571428571426</v>
      </c>
      <c r="K60" s="15">
        <f t="shared" si="7"/>
        <v>8</v>
      </c>
      <c r="Q60" s="54"/>
      <c r="R60" s="54"/>
      <c r="S60" s="54"/>
      <c r="T60" s="54"/>
    </row>
    <row r="61" spans="1:20">
      <c r="A61" s="1" t="s">
        <v>121</v>
      </c>
      <c r="B61" s="1" t="s">
        <v>244</v>
      </c>
      <c r="C61" s="176" t="s">
        <v>122</v>
      </c>
      <c r="D61" s="15">
        <v>9</v>
      </c>
      <c r="E61" s="15">
        <v>28</v>
      </c>
      <c r="F61" s="9">
        <f t="shared" si="2"/>
        <v>37</v>
      </c>
      <c r="G61" s="15">
        <v>2</v>
      </c>
      <c r="H61" s="15">
        <v>12</v>
      </c>
      <c r="I61" s="9">
        <f t="shared" si="3"/>
        <v>14</v>
      </c>
      <c r="J61" s="16">
        <f t="shared" si="6"/>
        <v>0.3783783783783784</v>
      </c>
      <c r="K61" s="15">
        <f t="shared" si="7"/>
        <v>71</v>
      </c>
      <c r="Q61" s="54"/>
      <c r="R61" s="54"/>
      <c r="S61" s="54"/>
      <c r="T61" s="54"/>
    </row>
    <row r="62" spans="1:20">
      <c r="A62" s="1" t="s">
        <v>123</v>
      </c>
      <c r="B62" s="1" t="s">
        <v>245</v>
      </c>
      <c r="C62" s="176" t="s">
        <v>124</v>
      </c>
      <c r="D62" s="15">
        <v>319</v>
      </c>
      <c r="E62" s="15">
        <v>36</v>
      </c>
      <c r="F62" s="9">
        <f t="shared" si="2"/>
        <v>355</v>
      </c>
      <c r="G62" s="15">
        <v>296</v>
      </c>
      <c r="H62" s="15">
        <v>34</v>
      </c>
      <c r="I62" s="9">
        <f t="shared" si="3"/>
        <v>330</v>
      </c>
      <c r="J62" s="16">
        <f t="shared" si="6"/>
        <v>0.92957746478873238</v>
      </c>
      <c r="K62" s="15">
        <f t="shared" si="7"/>
        <v>5</v>
      </c>
      <c r="Q62" s="54"/>
      <c r="R62" s="54"/>
      <c r="S62" s="54"/>
      <c r="T62" s="54"/>
    </row>
    <row r="63" spans="1:20">
      <c r="A63" s="1" t="s">
        <v>125</v>
      </c>
      <c r="B63" s="1" t="s">
        <v>248</v>
      </c>
      <c r="C63" s="176" t="s">
        <v>126</v>
      </c>
      <c r="D63" s="15">
        <v>285</v>
      </c>
      <c r="E63" s="15">
        <v>68</v>
      </c>
      <c r="F63" s="9">
        <f t="shared" si="2"/>
        <v>353</v>
      </c>
      <c r="G63" s="15">
        <v>267</v>
      </c>
      <c r="H63" s="15">
        <v>51</v>
      </c>
      <c r="I63" s="9">
        <f t="shared" si="3"/>
        <v>318</v>
      </c>
      <c r="J63" s="16">
        <f t="shared" si="6"/>
        <v>0.90084985835694054</v>
      </c>
      <c r="K63" s="15">
        <f t="shared" si="7"/>
        <v>16</v>
      </c>
      <c r="Q63" s="54"/>
      <c r="R63" s="54"/>
      <c r="S63" s="54"/>
      <c r="T63" s="54"/>
    </row>
    <row r="64" spans="1:20">
      <c r="A64" s="1" t="s">
        <v>127</v>
      </c>
      <c r="B64" s="1" t="s">
        <v>246</v>
      </c>
      <c r="C64" s="176" t="s">
        <v>128</v>
      </c>
      <c r="D64" s="15">
        <v>50</v>
      </c>
      <c r="E64" s="15">
        <v>14</v>
      </c>
      <c r="F64" s="9">
        <f t="shared" si="2"/>
        <v>64</v>
      </c>
      <c r="G64" s="15">
        <v>18</v>
      </c>
      <c r="H64" s="15">
        <v>3</v>
      </c>
      <c r="I64" s="9">
        <f t="shared" si="3"/>
        <v>21</v>
      </c>
      <c r="J64" s="16">
        <f t="shared" si="6"/>
        <v>0.328125</v>
      </c>
      <c r="K64" s="15">
        <f t="shared" si="7"/>
        <v>73</v>
      </c>
      <c r="Q64" s="54"/>
      <c r="R64" s="54"/>
      <c r="S64" s="54"/>
      <c r="T64" s="54"/>
    </row>
    <row r="65" spans="1:20">
      <c r="A65" s="1" t="s">
        <v>129</v>
      </c>
      <c r="B65" s="1" t="s">
        <v>247</v>
      </c>
      <c r="C65" s="176" t="s">
        <v>130</v>
      </c>
      <c r="D65" s="15">
        <v>2</v>
      </c>
      <c r="E65" s="15">
        <v>9</v>
      </c>
      <c r="F65" s="9">
        <f t="shared" si="2"/>
        <v>11</v>
      </c>
      <c r="G65" s="15">
        <v>0</v>
      </c>
      <c r="H65" s="15">
        <v>5</v>
      </c>
      <c r="I65" s="9">
        <f t="shared" si="3"/>
        <v>5</v>
      </c>
      <c r="J65" s="16">
        <f t="shared" si="6"/>
        <v>0.45454545454545453</v>
      </c>
      <c r="K65" s="15">
        <f t="shared" si="7"/>
        <v>68</v>
      </c>
      <c r="Q65" s="54"/>
      <c r="R65" s="54"/>
      <c r="S65" s="54"/>
      <c r="T65" s="54"/>
    </row>
    <row r="66" spans="1:20">
      <c r="A66" s="1" t="s">
        <v>131</v>
      </c>
      <c r="B66" s="1" t="s">
        <v>243</v>
      </c>
      <c r="C66" s="176" t="s">
        <v>132</v>
      </c>
      <c r="D66" s="15">
        <v>1681</v>
      </c>
      <c r="E66" s="15">
        <v>589</v>
      </c>
      <c r="F66" s="9">
        <f t="shared" si="2"/>
        <v>2270</v>
      </c>
      <c r="G66" s="15">
        <v>1225</v>
      </c>
      <c r="H66" s="15">
        <v>272</v>
      </c>
      <c r="I66" s="9">
        <f t="shared" si="3"/>
        <v>1497</v>
      </c>
      <c r="J66" s="16">
        <f t="shared" si="6"/>
        <v>0.65947136563876652</v>
      </c>
      <c r="K66" s="15">
        <f t="shared" si="7"/>
        <v>58</v>
      </c>
      <c r="Q66" s="54"/>
      <c r="R66" s="54"/>
      <c r="S66" s="54"/>
      <c r="T66" s="54"/>
    </row>
    <row r="67" spans="1:20">
      <c r="A67" s="1" t="s">
        <v>133</v>
      </c>
      <c r="B67" s="1" t="s">
        <v>244</v>
      </c>
      <c r="C67" s="176" t="s">
        <v>134</v>
      </c>
      <c r="D67" s="15">
        <v>21</v>
      </c>
      <c r="E67" s="15">
        <v>22</v>
      </c>
      <c r="F67" s="9">
        <f t="shared" si="2"/>
        <v>43</v>
      </c>
      <c r="G67" s="15">
        <v>12</v>
      </c>
      <c r="H67" s="15">
        <v>13</v>
      </c>
      <c r="I67" s="9">
        <f t="shared" si="3"/>
        <v>25</v>
      </c>
      <c r="J67" s="16">
        <f t="shared" si="6"/>
        <v>0.58139534883720934</v>
      </c>
      <c r="K67" s="15">
        <f t="shared" si="7"/>
        <v>61</v>
      </c>
      <c r="Q67" s="54"/>
      <c r="R67" s="54"/>
      <c r="S67" s="54"/>
      <c r="T67" s="54"/>
    </row>
    <row r="68" spans="1:20">
      <c r="A68" s="1" t="s">
        <v>135</v>
      </c>
      <c r="B68" s="1" t="s">
        <v>245</v>
      </c>
      <c r="C68" s="176" t="s">
        <v>136</v>
      </c>
      <c r="D68" s="15">
        <v>366</v>
      </c>
      <c r="E68" s="15">
        <v>140</v>
      </c>
      <c r="F68" s="9">
        <f t="shared" si="2"/>
        <v>506</v>
      </c>
      <c r="G68" s="15">
        <v>322</v>
      </c>
      <c r="H68" s="15">
        <v>102</v>
      </c>
      <c r="I68" s="9">
        <f t="shared" si="3"/>
        <v>424</v>
      </c>
      <c r="J68" s="16">
        <f t="shared" si="6"/>
        <v>0.8379446640316206</v>
      </c>
      <c r="K68" s="15">
        <f t="shared" si="7"/>
        <v>33</v>
      </c>
      <c r="Q68" s="54"/>
      <c r="R68" s="54"/>
      <c r="S68" s="54"/>
      <c r="T68" s="54"/>
    </row>
    <row r="69" spans="1:20">
      <c r="A69" s="1" t="s">
        <v>137</v>
      </c>
      <c r="B69" s="1" t="s">
        <v>243</v>
      </c>
      <c r="C69" s="176" t="s">
        <v>138</v>
      </c>
      <c r="D69" s="15">
        <v>1534</v>
      </c>
      <c r="E69" s="15">
        <v>566</v>
      </c>
      <c r="F69" s="9">
        <f t="shared" si="2"/>
        <v>2100</v>
      </c>
      <c r="G69" s="15">
        <v>1170</v>
      </c>
      <c r="H69" s="15">
        <v>275</v>
      </c>
      <c r="I69" s="9">
        <f t="shared" si="3"/>
        <v>1445</v>
      </c>
      <c r="J69" s="16">
        <f t="shared" si="6"/>
        <v>0.68809523809523809</v>
      </c>
      <c r="K69" s="15">
        <f t="shared" si="7"/>
        <v>54</v>
      </c>
      <c r="Q69" s="54"/>
      <c r="R69" s="54"/>
      <c r="S69" s="54"/>
      <c r="T69" s="54"/>
    </row>
    <row r="70" spans="1:20">
      <c r="A70" s="1" t="s">
        <v>139</v>
      </c>
      <c r="B70" s="1" t="s">
        <v>244</v>
      </c>
      <c r="C70" s="176" t="s">
        <v>140</v>
      </c>
      <c r="D70" s="15">
        <v>24</v>
      </c>
      <c r="E70" s="15">
        <v>29</v>
      </c>
      <c r="F70" s="9">
        <f t="shared" si="2"/>
        <v>53</v>
      </c>
      <c r="G70" s="15">
        <v>11</v>
      </c>
      <c r="H70" s="15">
        <v>11</v>
      </c>
      <c r="I70" s="9">
        <f t="shared" si="3"/>
        <v>22</v>
      </c>
      <c r="J70" s="16">
        <f t="shared" si="6"/>
        <v>0.41509433962264153</v>
      </c>
      <c r="K70" s="15">
        <f t="shared" si="7"/>
        <v>69</v>
      </c>
      <c r="Q70" s="54"/>
      <c r="R70" s="54"/>
      <c r="S70" s="54"/>
      <c r="T70" s="54"/>
    </row>
    <row r="71" spans="1:20">
      <c r="A71" s="1" t="s">
        <v>141</v>
      </c>
      <c r="B71" s="1" t="s">
        <v>243</v>
      </c>
      <c r="C71" s="176" t="s">
        <v>142</v>
      </c>
      <c r="D71" s="15">
        <v>773</v>
      </c>
      <c r="E71" s="15">
        <v>416</v>
      </c>
      <c r="F71" s="9">
        <f t="shared" si="2"/>
        <v>1189</v>
      </c>
      <c r="G71" s="15">
        <v>583</v>
      </c>
      <c r="H71" s="15">
        <v>217</v>
      </c>
      <c r="I71" s="9">
        <f t="shared" si="3"/>
        <v>800</v>
      </c>
      <c r="J71" s="16">
        <f t="shared" si="6"/>
        <v>0.67283431455004206</v>
      </c>
      <c r="K71" s="15">
        <f t="shared" si="7"/>
        <v>55</v>
      </c>
      <c r="Q71" s="54"/>
      <c r="R71" s="54"/>
      <c r="S71" s="54"/>
      <c r="T71" s="54"/>
    </row>
    <row r="72" spans="1:20">
      <c r="A72" s="1" t="s">
        <v>143</v>
      </c>
      <c r="B72" s="1" t="s">
        <v>244</v>
      </c>
      <c r="C72" s="176" t="s">
        <v>144</v>
      </c>
      <c r="D72" s="15">
        <v>59</v>
      </c>
      <c r="E72" s="15">
        <v>105</v>
      </c>
      <c r="F72" s="9">
        <f t="shared" si="2"/>
        <v>164</v>
      </c>
      <c r="G72" s="15">
        <v>9</v>
      </c>
      <c r="H72" s="15">
        <v>9</v>
      </c>
      <c r="I72" s="9">
        <f t="shared" si="3"/>
        <v>18</v>
      </c>
      <c r="J72" s="16">
        <f t="shared" si="6"/>
        <v>0.10975609756097561</v>
      </c>
      <c r="K72" s="15">
        <f t="shared" si="7"/>
        <v>79</v>
      </c>
      <c r="Q72" s="54"/>
      <c r="R72" s="54"/>
      <c r="S72" s="54"/>
      <c r="T72" s="54"/>
    </row>
    <row r="73" spans="1:20">
      <c r="A73" s="1" t="s">
        <v>145</v>
      </c>
      <c r="B73" s="1" t="s">
        <v>244</v>
      </c>
      <c r="C73" s="176" t="s">
        <v>146</v>
      </c>
      <c r="D73" s="15">
        <v>15</v>
      </c>
      <c r="E73" s="15">
        <v>13</v>
      </c>
      <c r="F73" s="9">
        <f t="shared" si="2"/>
        <v>28</v>
      </c>
      <c r="G73" s="15">
        <v>10</v>
      </c>
      <c r="H73" s="15">
        <v>7</v>
      </c>
      <c r="I73" s="9">
        <f t="shared" si="3"/>
        <v>17</v>
      </c>
      <c r="J73" s="16">
        <f t="shared" si="6"/>
        <v>0.6071428571428571</v>
      </c>
      <c r="K73" s="15">
        <f t="shared" si="7"/>
        <v>60</v>
      </c>
      <c r="Q73" s="54"/>
      <c r="R73" s="54"/>
      <c r="S73" s="54"/>
      <c r="T73" s="54"/>
    </row>
    <row r="74" spans="1:20">
      <c r="A74" s="1" t="s">
        <v>147</v>
      </c>
      <c r="B74" s="1" t="s">
        <v>249</v>
      </c>
      <c r="C74" s="176" t="s">
        <v>148</v>
      </c>
      <c r="D74" s="15">
        <v>0</v>
      </c>
      <c r="E74" s="15">
        <v>178</v>
      </c>
      <c r="F74" s="9">
        <f t="shared" si="2"/>
        <v>178</v>
      </c>
      <c r="G74" s="15">
        <v>0</v>
      </c>
      <c r="H74" s="15">
        <v>141</v>
      </c>
      <c r="I74" s="9">
        <f t="shared" si="3"/>
        <v>141</v>
      </c>
      <c r="J74" s="16">
        <f t="shared" si="6"/>
        <v>0.7921348314606742</v>
      </c>
      <c r="K74" s="15">
        <f t="shared" si="7"/>
        <v>41</v>
      </c>
      <c r="Q74" s="54"/>
      <c r="R74" s="54"/>
      <c r="S74" s="54"/>
      <c r="T74" s="54"/>
    </row>
    <row r="75" spans="1:20">
      <c r="A75" s="1" t="s">
        <v>149</v>
      </c>
      <c r="B75" s="1" t="s">
        <v>250</v>
      </c>
      <c r="C75" s="176" t="s">
        <v>150</v>
      </c>
      <c r="D75" s="15">
        <v>255</v>
      </c>
      <c r="E75" s="15">
        <v>65</v>
      </c>
      <c r="F75" s="9">
        <f t="shared" si="2"/>
        <v>320</v>
      </c>
      <c r="G75" s="15">
        <v>0</v>
      </c>
      <c r="H75" s="15">
        <v>0</v>
      </c>
      <c r="I75" s="9">
        <f t="shared" si="3"/>
        <v>0</v>
      </c>
      <c r="J75" s="16">
        <f t="shared" si="6"/>
        <v>0</v>
      </c>
      <c r="K75" s="15">
        <f t="shared" si="7"/>
        <v>81</v>
      </c>
      <c r="Q75" s="54"/>
      <c r="R75" s="54"/>
      <c r="S75" s="54"/>
      <c r="T75" s="54"/>
    </row>
    <row r="76" spans="1:20">
      <c r="A76" s="1" t="s">
        <v>151</v>
      </c>
      <c r="B76" s="1" t="s">
        <v>249</v>
      </c>
      <c r="C76" s="176" t="s">
        <v>152</v>
      </c>
      <c r="D76" s="15">
        <v>149</v>
      </c>
      <c r="E76" s="15">
        <v>58</v>
      </c>
      <c r="F76" s="9">
        <f t="shared" si="2"/>
        <v>207</v>
      </c>
      <c r="G76" s="15">
        <v>126</v>
      </c>
      <c r="H76" s="15">
        <v>31</v>
      </c>
      <c r="I76" s="9">
        <f t="shared" si="3"/>
        <v>157</v>
      </c>
      <c r="J76" s="16">
        <f t="shared" si="6"/>
        <v>0.75845410628019327</v>
      </c>
      <c r="K76" s="15">
        <f t="shared" si="7"/>
        <v>47</v>
      </c>
      <c r="Q76" s="54"/>
      <c r="R76" s="54"/>
      <c r="S76" s="54"/>
      <c r="T76" s="54"/>
    </row>
    <row r="77" spans="1:20">
      <c r="A77" s="1" t="s">
        <v>153</v>
      </c>
      <c r="B77" s="1" t="s">
        <v>248</v>
      </c>
      <c r="C77" s="176" t="s">
        <v>154</v>
      </c>
      <c r="D77" s="15">
        <v>237</v>
      </c>
      <c r="E77" s="15">
        <v>87</v>
      </c>
      <c r="F77" s="9">
        <f t="shared" ref="F77:F97" si="8">SUM(D77:E77)</f>
        <v>324</v>
      </c>
      <c r="G77" s="15">
        <v>221</v>
      </c>
      <c r="H77" s="15">
        <v>70</v>
      </c>
      <c r="I77" s="9">
        <f t="shared" ref="I77:I97" si="9">SUM(G77:H77)</f>
        <v>291</v>
      </c>
      <c r="J77" s="16">
        <f t="shared" si="6"/>
        <v>0.89814814814814814</v>
      </c>
      <c r="K77" s="15">
        <f t="shared" si="7"/>
        <v>17</v>
      </c>
      <c r="Q77" s="54"/>
      <c r="R77" s="54"/>
      <c r="S77" s="54"/>
      <c r="T77" s="54"/>
    </row>
    <row r="78" spans="1:20">
      <c r="A78" s="1" t="s">
        <v>155</v>
      </c>
      <c r="B78" s="1" t="s">
        <v>248</v>
      </c>
      <c r="C78" s="176" t="s">
        <v>156</v>
      </c>
      <c r="D78" s="15">
        <v>170</v>
      </c>
      <c r="E78" s="15">
        <v>85</v>
      </c>
      <c r="F78" s="9">
        <f t="shared" si="8"/>
        <v>255</v>
      </c>
      <c r="G78" s="15">
        <v>152</v>
      </c>
      <c r="H78" s="15">
        <v>66</v>
      </c>
      <c r="I78" s="9">
        <f t="shared" si="9"/>
        <v>218</v>
      </c>
      <c r="J78" s="16">
        <f t="shared" si="6"/>
        <v>0.85490196078431369</v>
      </c>
      <c r="K78" s="15">
        <f t="shared" si="7"/>
        <v>29</v>
      </c>
      <c r="Q78" s="54"/>
      <c r="R78" s="54"/>
      <c r="S78" s="54"/>
      <c r="T78" s="54"/>
    </row>
    <row r="79" spans="1:20">
      <c r="A79" s="1" t="s">
        <v>157</v>
      </c>
      <c r="B79" s="1" t="s">
        <v>243</v>
      </c>
      <c r="C79" s="176" t="s">
        <v>158</v>
      </c>
      <c r="D79" s="15">
        <v>576</v>
      </c>
      <c r="E79" s="15">
        <v>220</v>
      </c>
      <c r="F79" s="9">
        <f t="shared" si="8"/>
        <v>796</v>
      </c>
      <c r="G79" s="15">
        <v>495</v>
      </c>
      <c r="H79" s="15">
        <v>138</v>
      </c>
      <c r="I79" s="9">
        <f t="shared" si="9"/>
        <v>633</v>
      </c>
      <c r="J79" s="16">
        <f t="shared" si="6"/>
        <v>0.79522613065326631</v>
      </c>
      <c r="K79" s="15">
        <f t="shared" si="7"/>
        <v>40</v>
      </c>
      <c r="Q79" s="54"/>
      <c r="R79" s="54"/>
      <c r="S79" s="54"/>
      <c r="T79" s="54"/>
    </row>
    <row r="80" spans="1:20">
      <c r="A80" s="1" t="s">
        <v>159</v>
      </c>
      <c r="B80" s="1" t="s">
        <v>243</v>
      </c>
      <c r="C80" s="176" t="s">
        <v>160</v>
      </c>
      <c r="D80" s="15">
        <v>704</v>
      </c>
      <c r="E80" s="15">
        <v>318</v>
      </c>
      <c r="F80" s="9">
        <f t="shared" si="8"/>
        <v>1022</v>
      </c>
      <c r="G80" s="15">
        <v>572</v>
      </c>
      <c r="H80" s="15">
        <v>158</v>
      </c>
      <c r="I80" s="9">
        <f t="shared" si="9"/>
        <v>730</v>
      </c>
      <c r="J80" s="16">
        <f t="shared" si="6"/>
        <v>0.7142857142857143</v>
      </c>
      <c r="K80" s="15">
        <f t="shared" si="7"/>
        <v>48</v>
      </c>
      <c r="Q80" s="54"/>
      <c r="R80" s="54"/>
      <c r="S80" s="54"/>
      <c r="T80" s="54"/>
    </row>
    <row r="81" spans="1:20">
      <c r="A81" s="1" t="s">
        <v>161</v>
      </c>
      <c r="B81" s="1" t="s">
        <v>248</v>
      </c>
      <c r="C81" s="176" t="s">
        <v>162</v>
      </c>
      <c r="D81" s="15">
        <v>335</v>
      </c>
      <c r="E81" s="15">
        <v>99</v>
      </c>
      <c r="F81" s="9">
        <f t="shared" si="8"/>
        <v>434</v>
      </c>
      <c r="G81" s="15">
        <v>319</v>
      </c>
      <c r="H81" s="15">
        <v>89</v>
      </c>
      <c r="I81" s="9">
        <f t="shared" si="9"/>
        <v>408</v>
      </c>
      <c r="J81" s="16">
        <f t="shared" si="6"/>
        <v>0.94009216589861755</v>
      </c>
      <c r="K81" s="15">
        <f t="shared" si="7"/>
        <v>3</v>
      </c>
      <c r="Q81" s="54"/>
      <c r="R81" s="54"/>
      <c r="S81" s="54"/>
      <c r="T81" s="54"/>
    </row>
    <row r="82" spans="1:20">
      <c r="A82" s="1" t="s">
        <v>163</v>
      </c>
      <c r="B82" s="1" t="s">
        <v>248</v>
      </c>
      <c r="C82" s="176" t="s">
        <v>164</v>
      </c>
      <c r="D82" s="15">
        <v>351</v>
      </c>
      <c r="E82" s="15">
        <v>121</v>
      </c>
      <c r="F82" s="9">
        <f t="shared" si="8"/>
        <v>472</v>
      </c>
      <c r="G82" s="15">
        <v>334</v>
      </c>
      <c r="H82" s="15">
        <v>103</v>
      </c>
      <c r="I82" s="9">
        <f t="shared" si="9"/>
        <v>437</v>
      </c>
      <c r="J82" s="16">
        <f t="shared" si="6"/>
        <v>0.92584745762711862</v>
      </c>
      <c r="K82" s="15">
        <f t="shared" si="7"/>
        <v>7</v>
      </c>
      <c r="Q82" s="54"/>
      <c r="R82" s="54"/>
      <c r="S82" s="54"/>
      <c r="T82" s="54"/>
    </row>
    <row r="83" spans="1:20">
      <c r="A83" s="1" t="s">
        <v>165</v>
      </c>
      <c r="B83" s="1" t="s">
        <v>244</v>
      </c>
      <c r="C83" s="176" t="s">
        <v>166</v>
      </c>
      <c r="D83" s="15">
        <v>50</v>
      </c>
      <c r="E83" s="15">
        <v>57</v>
      </c>
      <c r="F83" s="9">
        <f t="shared" si="8"/>
        <v>107</v>
      </c>
      <c r="G83" s="15">
        <v>3</v>
      </c>
      <c r="H83" s="15">
        <v>0</v>
      </c>
      <c r="I83" s="9">
        <f t="shared" si="9"/>
        <v>3</v>
      </c>
      <c r="J83" s="16">
        <f t="shared" si="6"/>
        <v>2.8037383177570093E-2</v>
      </c>
      <c r="K83" s="15">
        <f t="shared" si="7"/>
        <v>80</v>
      </c>
      <c r="Q83" s="54"/>
      <c r="R83" s="54"/>
      <c r="S83" s="54"/>
      <c r="T83" s="54"/>
    </row>
    <row r="84" spans="1:20">
      <c r="A84" s="1" t="s">
        <v>167</v>
      </c>
      <c r="B84" s="1" t="s">
        <v>248</v>
      </c>
      <c r="C84" s="176" t="s">
        <v>168</v>
      </c>
      <c r="D84" s="15">
        <v>128</v>
      </c>
      <c r="E84" s="15">
        <v>63</v>
      </c>
      <c r="F84" s="9">
        <f t="shared" si="8"/>
        <v>191</v>
      </c>
      <c r="G84" s="15">
        <v>116</v>
      </c>
      <c r="H84" s="15">
        <v>51</v>
      </c>
      <c r="I84" s="9">
        <f t="shared" si="9"/>
        <v>167</v>
      </c>
      <c r="J84" s="16">
        <f t="shared" si="6"/>
        <v>0.87434554973821987</v>
      </c>
      <c r="K84" s="15">
        <f t="shared" si="7"/>
        <v>25</v>
      </c>
      <c r="Q84" s="54"/>
      <c r="R84" s="54"/>
      <c r="S84" s="54"/>
      <c r="T84" s="54"/>
    </row>
    <row r="85" spans="1:20">
      <c r="A85" s="1" t="s">
        <v>169</v>
      </c>
      <c r="B85" s="1" t="s">
        <v>248</v>
      </c>
      <c r="C85" s="176" t="s">
        <v>170</v>
      </c>
      <c r="D85" s="15">
        <v>259</v>
      </c>
      <c r="E85" s="15">
        <v>73</v>
      </c>
      <c r="F85" s="9">
        <f t="shared" si="8"/>
        <v>332</v>
      </c>
      <c r="G85" s="15">
        <v>245</v>
      </c>
      <c r="H85" s="15">
        <v>55</v>
      </c>
      <c r="I85" s="9">
        <f t="shared" si="9"/>
        <v>300</v>
      </c>
      <c r="J85" s="16">
        <f t="shared" si="6"/>
        <v>0.90361445783132532</v>
      </c>
      <c r="K85" s="15">
        <f t="shared" si="7"/>
        <v>14</v>
      </c>
      <c r="Q85" s="54"/>
      <c r="R85" s="54"/>
      <c r="S85" s="54"/>
      <c r="T85" s="54"/>
    </row>
    <row r="86" spans="1:20">
      <c r="A86" s="8" t="s">
        <v>171</v>
      </c>
      <c r="B86" s="8" t="s">
        <v>248</v>
      </c>
      <c r="C86" s="184" t="s">
        <v>172</v>
      </c>
      <c r="D86" s="28">
        <v>105</v>
      </c>
      <c r="E86" s="28">
        <v>41</v>
      </c>
      <c r="F86" s="181">
        <f t="shared" si="8"/>
        <v>146</v>
      </c>
      <c r="G86" s="28">
        <v>85</v>
      </c>
      <c r="H86" s="28">
        <v>26</v>
      </c>
      <c r="I86" s="181">
        <f t="shared" si="9"/>
        <v>111</v>
      </c>
      <c r="J86" s="29">
        <f t="shared" si="6"/>
        <v>0.76027397260273977</v>
      </c>
      <c r="K86" s="28">
        <f t="shared" si="7"/>
        <v>46</v>
      </c>
      <c r="Q86" s="54"/>
      <c r="R86" s="54"/>
      <c r="S86" s="54"/>
      <c r="T86" s="54"/>
    </row>
    <row r="87" spans="1:20">
      <c r="A87" s="1" t="s">
        <v>173</v>
      </c>
      <c r="B87" s="1" t="s">
        <v>245</v>
      </c>
      <c r="C87" s="176" t="s">
        <v>174</v>
      </c>
      <c r="D87" s="15">
        <v>580</v>
      </c>
      <c r="E87" s="15">
        <v>46</v>
      </c>
      <c r="F87" s="9">
        <f t="shared" si="8"/>
        <v>626</v>
      </c>
      <c r="G87" s="15">
        <v>523</v>
      </c>
      <c r="H87" s="15">
        <v>37</v>
      </c>
      <c r="I87" s="9">
        <f t="shared" si="9"/>
        <v>560</v>
      </c>
      <c r="J87" s="16">
        <f t="shared" si="6"/>
        <v>0.89456869009584661</v>
      </c>
      <c r="K87" s="15">
        <f t="shared" si="7"/>
        <v>19</v>
      </c>
      <c r="Q87" s="54"/>
      <c r="R87" s="54"/>
      <c r="S87" s="54"/>
      <c r="T87" s="54"/>
    </row>
    <row r="88" spans="1:20">
      <c r="A88" s="24" t="s">
        <v>175</v>
      </c>
      <c r="B88" s="24" t="s">
        <v>244</v>
      </c>
      <c r="C88" s="183" t="s">
        <v>176</v>
      </c>
      <c r="D88" s="25"/>
      <c r="E88" s="25"/>
      <c r="F88" s="25"/>
      <c r="G88" s="25"/>
      <c r="H88" s="25"/>
      <c r="I88" s="25"/>
      <c r="J88" s="25"/>
      <c r="K88" s="25"/>
      <c r="Q88" s="54"/>
      <c r="R88" s="54"/>
      <c r="S88" s="54"/>
      <c r="T88" s="54"/>
    </row>
    <row r="89" spans="1:20">
      <c r="A89" s="1" t="s">
        <v>177</v>
      </c>
      <c r="B89" s="1" t="s">
        <v>243</v>
      </c>
      <c r="C89" s="176" t="s">
        <v>178</v>
      </c>
      <c r="D89" s="15">
        <v>1383</v>
      </c>
      <c r="E89" s="15">
        <v>420</v>
      </c>
      <c r="F89" s="9">
        <f t="shared" si="8"/>
        <v>1803</v>
      </c>
      <c r="G89" s="15">
        <v>987</v>
      </c>
      <c r="H89" s="15">
        <v>222</v>
      </c>
      <c r="I89" s="9">
        <f t="shared" si="9"/>
        <v>1209</v>
      </c>
      <c r="J89" s="16">
        <f t="shared" ref="J89:J97" si="10">(G89+H89)/(D89+E89)</f>
        <v>0.67054908485856901</v>
      </c>
      <c r="K89" s="15">
        <f t="shared" ref="K89:K97" si="11">_xlfn.RANK.EQ(J89,$J$12:$J$98,0)</f>
        <v>57</v>
      </c>
      <c r="Q89" s="54"/>
      <c r="R89" s="54"/>
      <c r="S89" s="54"/>
      <c r="T89" s="54"/>
    </row>
    <row r="90" spans="1:20">
      <c r="A90" s="1" t="s">
        <v>179</v>
      </c>
      <c r="B90" s="1" t="s">
        <v>248</v>
      </c>
      <c r="C90" s="176" t="s">
        <v>180</v>
      </c>
      <c r="D90" s="15">
        <v>206</v>
      </c>
      <c r="E90" s="15">
        <v>65</v>
      </c>
      <c r="F90" s="9">
        <f t="shared" si="8"/>
        <v>271</v>
      </c>
      <c r="G90" s="15">
        <v>187</v>
      </c>
      <c r="H90" s="15">
        <v>53</v>
      </c>
      <c r="I90" s="9">
        <f t="shared" si="9"/>
        <v>240</v>
      </c>
      <c r="J90" s="16">
        <f t="shared" si="10"/>
        <v>0.88560885608856088</v>
      </c>
      <c r="K90" s="15">
        <f t="shared" si="11"/>
        <v>22</v>
      </c>
      <c r="Q90" s="54"/>
      <c r="R90" s="54"/>
      <c r="S90" s="54"/>
      <c r="T90" s="54"/>
    </row>
    <row r="91" spans="1:20">
      <c r="A91" s="1" t="s">
        <v>181</v>
      </c>
      <c r="B91" s="1" t="s">
        <v>248</v>
      </c>
      <c r="C91" s="176" t="s">
        <v>182</v>
      </c>
      <c r="D91" s="15">
        <v>238</v>
      </c>
      <c r="E91" s="15">
        <v>102</v>
      </c>
      <c r="F91" s="9">
        <f t="shared" si="8"/>
        <v>340</v>
      </c>
      <c r="G91" s="15">
        <v>213</v>
      </c>
      <c r="H91" s="15">
        <v>73</v>
      </c>
      <c r="I91" s="9">
        <f t="shared" si="9"/>
        <v>286</v>
      </c>
      <c r="J91" s="16">
        <f t="shared" si="10"/>
        <v>0.8411764705882353</v>
      </c>
      <c r="K91" s="15">
        <f t="shared" si="11"/>
        <v>32</v>
      </c>
      <c r="Q91" s="54"/>
      <c r="R91" s="54"/>
      <c r="S91" s="54"/>
      <c r="T91" s="54"/>
    </row>
    <row r="92" spans="1:20">
      <c r="A92" s="1" t="s">
        <v>183</v>
      </c>
      <c r="B92" s="1" t="s">
        <v>248</v>
      </c>
      <c r="C92" s="176" t="s">
        <v>184</v>
      </c>
      <c r="D92" s="15">
        <v>445</v>
      </c>
      <c r="E92" s="15">
        <v>113</v>
      </c>
      <c r="F92" s="9">
        <f t="shared" si="8"/>
        <v>558</v>
      </c>
      <c r="G92" s="15">
        <v>384</v>
      </c>
      <c r="H92" s="15">
        <v>76</v>
      </c>
      <c r="I92" s="9">
        <f t="shared" si="9"/>
        <v>460</v>
      </c>
      <c r="J92" s="16">
        <f t="shared" si="10"/>
        <v>0.82437275985663083</v>
      </c>
      <c r="K92" s="15">
        <f t="shared" si="11"/>
        <v>36</v>
      </c>
      <c r="Q92" s="54"/>
      <c r="R92" s="54"/>
      <c r="S92" s="54"/>
      <c r="T92" s="54"/>
    </row>
    <row r="93" spans="1:20">
      <c r="A93" s="1" t="s">
        <v>185</v>
      </c>
      <c r="B93" s="1" t="s">
        <v>248</v>
      </c>
      <c r="C93" s="176" t="s">
        <v>186</v>
      </c>
      <c r="D93" s="15">
        <v>122</v>
      </c>
      <c r="E93" s="15">
        <v>44</v>
      </c>
      <c r="F93" s="9">
        <f t="shared" si="8"/>
        <v>166</v>
      </c>
      <c r="G93" s="15">
        <v>113</v>
      </c>
      <c r="H93" s="15">
        <v>35</v>
      </c>
      <c r="I93" s="9">
        <f t="shared" si="9"/>
        <v>148</v>
      </c>
      <c r="J93" s="16">
        <f t="shared" si="10"/>
        <v>0.89156626506024095</v>
      </c>
      <c r="K93" s="15">
        <f t="shared" si="11"/>
        <v>20</v>
      </c>
      <c r="Q93" s="54"/>
      <c r="R93" s="54"/>
      <c r="S93" s="54"/>
      <c r="T93" s="54"/>
    </row>
    <row r="94" spans="1:20">
      <c r="A94" s="1" t="s">
        <v>187</v>
      </c>
      <c r="B94" s="1" t="s">
        <v>248</v>
      </c>
      <c r="C94" s="176" t="s">
        <v>188</v>
      </c>
      <c r="D94" s="15">
        <v>178</v>
      </c>
      <c r="E94" s="15">
        <v>52</v>
      </c>
      <c r="F94" s="9">
        <f t="shared" si="8"/>
        <v>230</v>
      </c>
      <c r="G94" s="15">
        <v>164</v>
      </c>
      <c r="H94" s="15">
        <v>37</v>
      </c>
      <c r="I94" s="9">
        <f t="shared" si="9"/>
        <v>201</v>
      </c>
      <c r="J94" s="16">
        <f t="shared" si="10"/>
        <v>0.87391304347826082</v>
      </c>
      <c r="K94" s="15">
        <f t="shared" si="11"/>
        <v>26</v>
      </c>
      <c r="Q94" s="54"/>
      <c r="R94" s="54"/>
      <c r="S94" s="54"/>
      <c r="T94" s="54"/>
    </row>
    <row r="95" spans="1:20">
      <c r="A95" s="1" t="s">
        <v>189</v>
      </c>
      <c r="B95" s="1" t="s">
        <v>248</v>
      </c>
      <c r="C95" s="176" t="s">
        <v>190</v>
      </c>
      <c r="D95" s="15">
        <v>360</v>
      </c>
      <c r="E95" s="15">
        <v>123</v>
      </c>
      <c r="F95" s="9">
        <f t="shared" si="8"/>
        <v>483</v>
      </c>
      <c r="G95" s="15">
        <v>331</v>
      </c>
      <c r="H95" s="15">
        <v>97</v>
      </c>
      <c r="I95" s="9">
        <f t="shared" si="9"/>
        <v>428</v>
      </c>
      <c r="J95" s="16">
        <f t="shared" si="10"/>
        <v>0.88612836438923392</v>
      </c>
      <c r="K95" s="15">
        <f t="shared" si="11"/>
        <v>21</v>
      </c>
      <c r="Q95" s="54"/>
      <c r="R95" s="54"/>
      <c r="S95" s="54"/>
      <c r="T95" s="54"/>
    </row>
    <row r="96" spans="1:20">
      <c r="A96" s="1" t="s">
        <v>191</v>
      </c>
      <c r="B96" s="1" t="s">
        <v>245</v>
      </c>
      <c r="C96" s="176" t="s">
        <v>192</v>
      </c>
      <c r="D96" s="15">
        <v>19</v>
      </c>
      <c r="E96" s="15">
        <v>1</v>
      </c>
      <c r="F96" s="9">
        <f t="shared" si="8"/>
        <v>20</v>
      </c>
      <c r="G96" s="15">
        <v>14</v>
      </c>
      <c r="H96" s="15">
        <v>0</v>
      </c>
      <c r="I96" s="9">
        <f t="shared" si="9"/>
        <v>14</v>
      </c>
      <c r="J96" s="16">
        <f t="shared" si="10"/>
        <v>0.7</v>
      </c>
      <c r="K96" s="15">
        <f t="shared" si="11"/>
        <v>52</v>
      </c>
      <c r="Q96" s="54"/>
      <c r="R96" s="54"/>
      <c r="S96" s="54"/>
      <c r="T96" s="54"/>
    </row>
    <row r="97" spans="1:20">
      <c r="A97" s="1" t="s">
        <v>193</v>
      </c>
      <c r="B97" s="1" t="s">
        <v>248</v>
      </c>
      <c r="C97" s="1" t="s">
        <v>194</v>
      </c>
      <c r="D97" s="15">
        <v>166</v>
      </c>
      <c r="E97" s="15">
        <v>57</v>
      </c>
      <c r="F97" s="26">
        <f t="shared" si="8"/>
        <v>223</v>
      </c>
      <c r="G97" s="27">
        <v>138</v>
      </c>
      <c r="H97" s="15">
        <v>42</v>
      </c>
      <c r="I97" s="9">
        <f t="shared" si="9"/>
        <v>180</v>
      </c>
      <c r="J97" s="16">
        <f t="shared" si="10"/>
        <v>0.80717488789237668</v>
      </c>
      <c r="K97" s="15">
        <f t="shared" si="11"/>
        <v>37</v>
      </c>
      <c r="Q97" s="54"/>
      <c r="R97" s="54"/>
      <c r="S97" s="54"/>
      <c r="T97" s="54"/>
    </row>
    <row r="98" spans="1:20" ht="14.25" thickBot="1">
      <c r="A98" s="30"/>
      <c r="B98" s="30"/>
      <c r="C98" s="30"/>
      <c r="Q98" s="54"/>
    </row>
    <row r="99" spans="1:20" ht="14.25" thickBot="1">
      <c r="C99" s="173" t="s">
        <v>423</v>
      </c>
      <c r="D99" s="171">
        <f>SUM(D12:D97)</f>
        <v>30872</v>
      </c>
      <c r="E99" s="171">
        <f t="shared" ref="E99:I99" si="12">SUM(E12:E97)</f>
        <v>10940</v>
      </c>
      <c r="F99" s="171">
        <f t="shared" si="12"/>
        <v>41812</v>
      </c>
      <c r="G99" s="171">
        <f t="shared" si="12"/>
        <v>23497</v>
      </c>
      <c r="H99" s="171">
        <f t="shared" si="12"/>
        <v>6165</v>
      </c>
      <c r="I99" s="172">
        <f t="shared" si="12"/>
        <v>29662</v>
      </c>
    </row>
  </sheetData>
  <autoFilter ref="A11:K11" xr:uid="{00000000-0009-0000-0000-000010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0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T99"/>
  <sheetViews>
    <sheetView workbookViewId="0">
      <pane xSplit="3" ySplit="11" topLeftCell="D12" activePane="bottomRight" state="frozen"/>
      <selection activeCell="E88" sqref="E88:J88"/>
      <selection pane="topRight" activeCell="E88" sqref="E88:J88"/>
      <selection pane="bottomLeft" activeCell="E88" sqref="E88:J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216</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102</v>
      </c>
      <c r="E6" s="48">
        <f>INDEX(E12:E97,MATCH(C6,C12:C97,0),0)</f>
        <v>57</v>
      </c>
      <c r="F6" s="48">
        <f>SUM(D6:E6)</f>
        <v>159</v>
      </c>
      <c r="G6" s="48">
        <f>INDEX(G12:G97,MATCH(C6,C12:C97,0),0)</f>
        <v>80</v>
      </c>
      <c r="H6" s="48">
        <f>INDEX(H12:H97,MATCH(C6,C12:C97,0),0)</f>
        <v>32</v>
      </c>
      <c r="I6" s="48">
        <f>SUM(G6:H6)</f>
        <v>112</v>
      </c>
      <c r="J6" s="49">
        <f>(G6+H6)/(D6+E6)</f>
        <v>0.70440251572327039</v>
      </c>
      <c r="K6" s="50">
        <f>_xlfn.RANK.EQ(J6,$J$12:$J$97,0)</f>
        <v>48</v>
      </c>
    </row>
    <row r="7" spans="1:20">
      <c r="C7" s="14" t="s">
        <v>18</v>
      </c>
      <c r="D7" s="62">
        <f>ROUND(SUMIF($B$12:$B$97,"G",D12:D97)/(COUNTIFS(B12:B97,"G",D12:D97,"&lt;&gt;")),1)</f>
        <v>284.5</v>
      </c>
      <c r="E7" s="63">
        <f>ROUND(SUMIF($B$12:$B$97,"G",E12:E97)/(COUNTIFS(B12:B97,"G",D12:D97,"&lt;&gt;")),1)</f>
        <v>85.9</v>
      </c>
      <c r="F7" s="63">
        <f>SUM(D7:E7)</f>
        <v>370.4</v>
      </c>
      <c r="G7" s="63">
        <f>ROUND(SUMIF($B$12:$B$97,"G",G12:G97)/(COUNTIFS(B12:B97,"G",D12:D97,"&lt;&gt;")),1)</f>
        <v>258.7</v>
      </c>
      <c r="H7" s="63">
        <f>ROUND(SUMIF($B$12:$B$97,"G",H12:H97)/(COUNTIFS(B12:B97,"G",D12:D97,"&lt;&gt;")),1)</f>
        <v>65.8</v>
      </c>
      <c r="I7" s="63">
        <f>SUM(G7:H7)</f>
        <v>324.5</v>
      </c>
      <c r="J7" s="16">
        <f>(G7+H7)/(D7+E7)</f>
        <v>0.87607991360691151</v>
      </c>
      <c r="K7" s="17"/>
    </row>
    <row r="8" spans="1:20" ht="14.25" thickBot="1">
      <c r="C8" s="18" t="s">
        <v>19</v>
      </c>
      <c r="D8" s="64">
        <f>ROUND(AVERAGE(D12:D97),1)</f>
        <v>380.1</v>
      </c>
      <c r="E8" s="65">
        <f>ROUND(AVERAGE(E12:E97),1)</f>
        <v>136.9</v>
      </c>
      <c r="F8" s="65">
        <f>SUM(D8:E8)</f>
        <v>517</v>
      </c>
      <c r="G8" s="65">
        <f>ROUND(AVERAGE(G12:G97),1)</f>
        <v>290.5</v>
      </c>
      <c r="H8" s="65">
        <f>ROUND(AVERAGE(H12:H97),1)</f>
        <v>78.7</v>
      </c>
      <c r="I8" s="65">
        <f>SUM(G8:H8)</f>
        <v>369.2</v>
      </c>
      <c r="J8" s="19">
        <f>(G8+H8)/(D8+E8)</f>
        <v>0.7141199226305609</v>
      </c>
      <c r="K8" s="20"/>
    </row>
    <row r="10" spans="1:20" ht="21" customHeight="1">
      <c r="D10" s="259" t="str" cm="1">
        <f t="array" aca="1" ref="D10" ca="1">RIGHT(CELL("filename",A1),4)&amp;"年度（基準日：５月１日）"</f>
        <v>2022年度（基準日：５月１日）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9">
        <v>1223</v>
      </c>
      <c r="E12" s="9">
        <v>502</v>
      </c>
      <c r="F12" s="9">
        <f>SUM(D12:E12)</f>
        <v>1725</v>
      </c>
      <c r="G12" s="9">
        <v>931</v>
      </c>
      <c r="H12" s="9">
        <v>250</v>
      </c>
      <c r="I12" s="9">
        <f>SUM(G12:H12)</f>
        <v>1181</v>
      </c>
      <c r="J12" s="16">
        <f t="shared" ref="J12:J21" si="0">(G12+H12)/(D12+E12)</f>
        <v>0.68463768115942025</v>
      </c>
      <c r="K12" s="15">
        <f t="shared" ref="K12:K21" si="1">_xlfn.RANK.EQ(J12,$J$12:$J$98,0)</f>
        <v>53</v>
      </c>
      <c r="Q12" s="54"/>
      <c r="R12" s="54"/>
      <c r="S12" s="54"/>
      <c r="T12" s="54"/>
    </row>
    <row r="13" spans="1:20">
      <c r="A13" s="1" t="s">
        <v>27</v>
      </c>
      <c r="B13" s="1" t="s">
        <v>244</v>
      </c>
      <c r="C13" s="176" t="s">
        <v>28</v>
      </c>
      <c r="D13" s="15">
        <v>4</v>
      </c>
      <c r="E13" s="15">
        <v>5</v>
      </c>
      <c r="F13" s="9">
        <f t="shared" ref="F13:F76" si="2">SUM(D13:E13)</f>
        <v>9</v>
      </c>
      <c r="G13" s="15">
        <v>2</v>
      </c>
      <c r="H13" s="15">
        <v>3</v>
      </c>
      <c r="I13" s="9">
        <f t="shared" ref="I13:I76" si="3">SUM(G13:H13)</f>
        <v>5</v>
      </c>
      <c r="J13" s="16">
        <f t="shared" si="0"/>
        <v>0.55555555555555558</v>
      </c>
      <c r="K13" s="15">
        <f t="shared" si="1"/>
        <v>58</v>
      </c>
      <c r="Q13" s="54"/>
      <c r="R13" s="54"/>
      <c r="S13" s="54"/>
      <c r="T13" s="54"/>
    </row>
    <row r="14" spans="1:20">
      <c r="A14" s="1" t="s">
        <v>29</v>
      </c>
      <c r="B14" s="1" t="s">
        <v>245</v>
      </c>
      <c r="C14" s="176" t="s">
        <v>30</v>
      </c>
      <c r="D14" s="15">
        <v>222</v>
      </c>
      <c r="E14" s="15">
        <v>28</v>
      </c>
      <c r="F14" s="9">
        <f t="shared" si="2"/>
        <v>250</v>
      </c>
      <c r="G14" s="15">
        <v>210</v>
      </c>
      <c r="H14" s="15">
        <v>27</v>
      </c>
      <c r="I14" s="9">
        <f t="shared" si="3"/>
        <v>237</v>
      </c>
      <c r="J14" s="16">
        <f t="shared" si="0"/>
        <v>0.94799999999999995</v>
      </c>
      <c r="K14" s="15">
        <f t="shared" si="1"/>
        <v>3</v>
      </c>
      <c r="Q14" s="54"/>
      <c r="R14" s="54"/>
      <c r="S14" s="54"/>
      <c r="T14" s="54"/>
    </row>
    <row r="15" spans="1:20">
      <c r="A15" s="1" t="s">
        <v>31</v>
      </c>
      <c r="B15" s="1" t="s">
        <v>246</v>
      </c>
      <c r="C15" s="176" t="s">
        <v>32</v>
      </c>
      <c r="D15" s="15">
        <v>2</v>
      </c>
      <c r="E15" s="15">
        <v>1</v>
      </c>
      <c r="F15" s="9">
        <f t="shared" si="2"/>
        <v>3</v>
      </c>
      <c r="G15" s="15">
        <v>1</v>
      </c>
      <c r="H15" s="15">
        <v>0</v>
      </c>
      <c r="I15" s="9">
        <f t="shared" si="3"/>
        <v>1</v>
      </c>
      <c r="J15" s="16">
        <f t="shared" si="0"/>
        <v>0.33333333333333331</v>
      </c>
      <c r="K15" s="15">
        <f t="shared" si="1"/>
        <v>66</v>
      </c>
      <c r="Q15" s="54"/>
      <c r="R15" s="54"/>
      <c r="S15" s="54"/>
      <c r="T15" s="54"/>
    </row>
    <row r="16" spans="1:20">
      <c r="A16" s="1" t="s">
        <v>33</v>
      </c>
      <c r="B16" s="1" t="s">
        <v>245</v>
      </c>
      <c r="C16" s="176" t="s">
        <v>34</v>
      </c>
      <c r="D16" s="15">
        <v>25</v>
      </c>
      <c r="E16" s="15">
        <v>27</v>
      </c>
      <c r="F16" s="9">
        <f t="shared" si="2"/>
        <v>52</v>
      </c>
      <c r="G16" s="15">
        <v>21</v>
      </c>
      <c r="H16" s="15">
        <v>25</v>
      </c>
      <c r="I16" s="9">
        <f t="shared" si="3"/>
        <v>46</v>
      </c>
      <c r="J16" s="16">
        <f t="shared" si="0"/>
        <v>0.88461538461538458</v>
      </c>
      <c r="K16" s="15">
        <f t="shared" si="1"/>
        <v>22</v>
      </c>
      <c r="Q16" s="54"/>
      <c r="R16" s="54"/>
      <c r="S16" s="54"/>
      <c r="T16" s="54"/>
    </row>
    <row r="17" spans="1:20">
      <c r="A17" s="1" t="s">
        <v>35</v>
      </c>
      <c r="B17" s="1" t="s">
        <v>245</v>
      </c>
      <c r="C17" s="176" t="s">
        <v>36</v>
      </c>
      <c r="D17" s="15">
        <v>116</v>
      </c>
      <c r="E17" s="15">
        <v>13</v>
      </c>
      <c r="F17" s="9">
        <f t="shared" si="2"/>
        <v>129</v>
      </c>
      <c r="G17" s="15">
        <v>113</v>
      </c>
      <c r="H17" s="15">
        <v>11</v>
      </c>
      <c r="I17" s="9">
        <f t="shared" si="3"/>
        <v>124</v>
      </c>
      <c r="J17" s="16">
        <f t="shared" si="0"/>
        <v>0.96124031007751942</v>
      </c>
      <c r="K17" s="15">
        <f t="shared" si="1"/>
        <v>2</v>
      </c>
      <c r="Q17" s="54"/>
      <c r="R17" s="54"/>
      <c r="S17" s="54"/>
      <c r="T17" s="54"/>
    </row>
    <row r="18" spans="1:20">
      <c r="A18" s="1" t="s">
        <v>37</v>
      </c>
      <c r="B18" s="1" t="s">
        <v>247</v>
      </c>
      <c r="C18" s="176" t="s">
        <v>38</v>
      </c>
      <c r="D18" s="15">
        <v>2</v>
      </c>
      <c r="E18" s="15">
        <v>7</v>
      </c>
      <c r="F18" s="9">
        <f t="shared" si="2"/>
        <v>9</v>
      </c>
      <c r="G18" s="15">
        <v>1</v>
      </c>
      <c r="H18" s="15">
        <v>2</v>
      </c>
      <c r="I18" s="9">
        <f t="shared" si="3"/>
        <v>3</v>
      </c>
      <c r="J18" s="16">
        <f t="shared" si="0"/>
        <v>0.33333333333333331</v>
      </c>
      <c r="K18" s="15">
        <f t="shared" si="1"/>
        <v>66</v>
      </c>
      <c r="Q18" s="54"/>
      <c r="R18" s="54"/>
      <c r="S18" s="54"/>
      <c r="T18" s="54"/>
    </row>
    <row r="19" spans="1:20">
      <c r="A19" s="1" t="s">
        <v>39</v>
      </c>
      <c r="B19" s="1" t="s">
        <v>248</v>
      </c>
      <c r="C19" s="176" t="s">
        <v>40</v>
      </c>
      <c r="D19" s="15">
        <v>190</v>
      </c>
      <c r="E19" s="15">
        <v>61</v>
      </c>
      <c r="F19" s="9">
        <f t="shared" si="2"/>
        <v>251</v>
      </c>
      <c r="G19" s="15">
        <v>162</v>
      </c>
      <c r="H19" s="15">
        <v>46</v>
      </c>
      <c r="I19" s="9">
        <f t="shared" si="3"/>
        <v>208</v>
      </c>
      <c r="J19" s="16">
        <f t="shared" si="0"/>
        <v>0.82868525896414347</v>
      </c>
      <c r="K19" s="15">
        <f t="shared" si="1"/>
        <v>36</v>
      </c>
      <c r="Q19" s="54"/>
      <c r="R19" s="54"/>
      <c r="S19" s="54"/>
      <c r="T19" s="54"/>
    </row>
    <row r="20" spans="1:20">
      <c r="A20" s="1" t="s">
        <v>41</v>
      </c>
      <c r="B20" s="1" t="s">
        <v>249</v>
      </c>
      <c r="C20" s="176" t="s">
        <v>42</v>
      </c>
      <c r="D20" s="15">
        <v>239</v>
      </c>
      <c r="E20" s="15">
        <v>77</v>
      </c>
      <c r="F20" s="9">
        <f t="shared" si="2"/>
        <v>316</v>
      </c>
      <c r="G20" s="15">
        <v>235</v>
      </c>
      <c r="H20" s="15">
        <v>71</v>
      </c>
      <c r="I20" s="9">
        <f t="shared" si="3"/>
        <v>306</v>
      </c>
      <c r="J20" s="16">
        <f t="shared" si="0"/>
        <v>0.96835443037974689</v>
      </c>
      <c r="K20" s="15">
        <f t="shared" si="1"/>
        <v>1</v>
      </c>
      <c r="Q20" s="54"/>
      <c r="R20" s="54"/>
      <c r="S20" s="54"/>
      <c r="T20" s="54"/>
    </row>
    <row r="21" spans="1:20">
      <c r="A21" s="1" t="s">
        <v>43</v>
      </c>
      <c r="B21" s="1" t="s">
        <v>243</v>
      </c>
      <c r="C21" s="176" t="s">
        <v>44</v>
      </c>
      <c r="D21" s="15">
        <v>1327</v>
      </c>
      <c r="E21" s="15">
        <v>444</v>
      </c>
      <c r="F21" s="9">
        <f t="shared" si="2"/>
        <v>1771</v>
      </c>
      <c r="G21" s="15">
        <v>987</v>
      </c>
      <c r="H21" s="15">
        <v>229</v>
      </c>
      <c r="I21" s="9">
        <f t="shared" si="3"/>
        <v>1216</v>
      </c>
      <c r="J21" s="16">
        <f t="shared" si="0"/>
        <v>0.68661773009599092</v>
      </c>
      <c r="K21" s="15">
        <f t="shared" si="1"/>
        <v>52</v>
      </c>
      <c r="Q21" s="54"/>
      <c r="R21" s="54"/>
      <c r="S21" s="54"/>
      <c r="T21" s="54"/>
    </row>
    <row r="22" spans="1:20">
      <c r="A22" s="24" t="s">
        <v>45</v>
      </c>
      <c r="B22" s="24" t="s">
        <v>244</v>
      </c>
      <c r="C22" s="183" t="s">
        <v>46</v>
      </c>
      <c r="D22" s="25"/>
      <c r="E22" s="25"/>
      <c r="F22" s="25"/>
      <c r="G22" s="25"/>
      <c r="H22" s="25"/>
      <c r="I22" s="25"/>
      <c r="J22" s="32"/>
      <c r="K22" s="25"/>
      <c r="Q22" s="54"/>
      <c r="R22" s="54"/>
      <c r="S22" s="54"/>
      <c r="T22" s="54"/>
    </row>
    <row r="23" spans="1:20">
      <c r="A23" s="1" t="s">
        <v>47</v>
      </c>
      <c r="B23" s="1" t="s">
        <v>248</v>
      </c>
      <c r="C23" s="176" t="s">
        <v>48</v>
      </c>
      <c r="D23" s="15">
        <v>232</v>
      </c>
      <c r="E23" s="15">
        <v>54</v>
      </c>
      <c r="F23" s="9">
        <f t="shared" si="2"/>
        <v>286</v>
      </c>
      <c r="G23" s="15">
        <v>217</v>
      </c>
      <c r="H23" s="15">
        <v>42</v>
      </c>
      <c r="I23" s="9">
        <f t="shared" si="3"/>
        <v>259</v>
      </c>
      <c r="J23" s="16">
        <f t="shared" ref="J23:J45" si="4">(G23+H23)/(D23+E23)</f>
        <v>0.90559440559440563</v>
      </c>
      <c r="K23" s="15">
        <f t="shared" ref="K23:K45" si="5">_xlfn.RANK.EQ(J23,$J$12:$J$98,0)</f>
        <v>13</v>
      </c>
      <c r="Q23" s="54"/>
      <c r="R23" s="54"/>
      <c r="S23" s="54"/>
      <c r="T23" s="54"/>
    </row>
    <row r="24" spans="1:20">
      <c r="A24" s="1" t="s">
        <v>49</v>
      </c>
      <c r="B24" s="1" t="s">
        <v>248</v>
      </c>
      <c r="C24" s="176" t="s">
        <v>50</v>
      </c>
      <c r="D24" s="15">
        <v>391</v>
      </c>
      <c r="E24" s="15">
        <v>100</v>
      </c>
      <c r="F24" s="9">
        <f t="shared" si="2"/>
        <v>491</v>
      </c>
      <c r="G24" s="15">
        <v>359</v>
      </c>
      <c r="H24" s="15">
        <v>80</v>
      </c>
      <c r="I24" s="9">
        <f t="shared" si="3"/>
        <v>439</v>
      </c>
      <c r="J24" s="16">
        <f t="shared" si="4"/>
        <v>0.8940936863543788</v>
      </c>
      <c r="K24" s="15">
        <f t="shared" si="5"/>
        <v>18</v>
      </c>
      <c r="Q24" s="54"/>
      <c r="R24" s="54"/>
      <c r="S24" s="54"/>
      <c r="T24" s="54"/>
    </row>
    <row r="25" spans="1:20">
      <c r="A25" s="1" t="s">
        <v>51</v>
      </c>
      <c r="B25" s="1" t="s">
        <v>246</v>
      </c>
      <c r="C25" s="176" t="s">
        <v>52</v>
      </c>
      <c r="D25" s="15">
        <v>69</v>
      </c>
      <c r="E25" s="15">
        <v>34</v>
      </c>
      <c r="F25" s="9">
        <f t="shared" si="2"/>
        <v>103</v>
      </c>
      <c r="G25" s="15">
        <v>53</v>
      </c>
      <c r="H25" s="15">
        <v>25</v>
      </c>
      <c r="I25" s="9">
        <f t="shared" si="3"/>
        <v>78</v>
      </c>
      <c r="J25" s="16">
        <f t="shared" si="4"/>
        <v>0.75728155339805825</v>
      </c>
      <c r="K25" s="15">
        <f t="shared" si="5"/>
        <v>46</v>
      </c>
      <c r="Q25" s="54"/>
      <c r="R25" s="54"/>
      <c r="S25" s="54"/>
      <c r="T25" s="54"/>
    </row>
    <row r="26" spans="1:20">
      <c r="A26" s="1" t="s">
        <v>53</v>
      </c>
      <c r="B26" s="1" t="s">
        <v>249</v>
      </c>
      <c r="C26" s="176" t="s">
        <v>54</v>
      </c>
      <c r="D26" s="15">
        <v>399</v>
      </c>
      <c r="E26" s="15">
        <v>100</v>
      </c>
      <c r="F26" s="9">
        <f t="shared" si="2"/>
        <v>499</v>
      </c>
      <c r="G26" s="15">
        <v>365</v>
      </c>
      <c r="H26" s="15">
        <v>83</v>
      </c>
      <c r="I26" s="9">
        <f t="shared" si="3"/>
        <v>448</v>
      </c>
      <c r="J26" s="16">
        <f t="shared" si="4"/>
        <v>0.89779559118236474</v>
      </c>
      <c r="K26" s="15">
        <f t="shared" si="5"/>
        <v>16</v>
      </c>
      <c r="Q26" s="54"/>
      <c r="R26" s="54"/>
      <c r="S26" s="54"/>
      <c r="T26" s="54"/>
    </row>
    <row r="27" spans="1:20">
      <c r="A27" s="1" t="s">
        <v>55</v>
      </c>
      <c r="B27" s="1" t="s">
        <v>243</v>
      </c>
      <c r="C27" s="176" t="s">
        <v>56</v>
      </c>
      <c r="D27" s="15">
        <v>1207</v>
      </c>
      <c r="E27" s="15">
        <v>620</v>
      </c>
      <c r="F27" s="9">
        <f t="shared" si="2"/>
        <v>1827</v>
      </c>
      <c r="G27" s="15">
        <v>638</v>
      </c>
      <c r="H27" s="15">
        <v>279</v>
      </c>
      <c r="I27" s="9">
        <f t="shared" si="3"/>
        <v>917</v>
      </c>
      <c r="J27" s="16">
        <f t="shared" si="4"/>
        <v>0.50191570881226055</v>
      </c>
      <c r="K27" s="15">
        <f t="shared" si="5"/>
        <v>62</v>
      </c>
      <c r="Q27" s="54"/>
      <c r="R27" s="54"/>
      <c r="S27" s="54"/>
      <c r="T27" s="54"/>
    </row>
    <row r="28" spans="1:20">
      <c r="A28" s="1" t="s">
        <v>57</v>
      </c>
      <c r="B28" s="1" t="s">
        <v>246</v>
      </c>
      <c r="C28" s="176" t="s">
        <v>58</v>
      </c>
      <c r="D28" s="15">
        <v>4</v>
      </c>
      <c r="E28" s="15">
        <v>1</v>
      </c>
      <c r="F28" s="9">
        <f t="shared" si="2"/>
        <v>5</v>
      </c>
      <c r="G28" s="15">
        <v>1</v>
      </c>
      <c r="H28" s="15">
        <v>0</v>
      </c>
      <c r="I28" s="9">
        <f t="shared" si="3"/>
        <v>1</v>
      </c>
      <c r="J28" s="16">
        <f t="shared" si="4"/>
        <v>0.2</v>
      </c>
      <c r="K28" s="15">
        <f t="shared" si="5"/>
        <v>73</v>
      </c>
      <c r="Q28" s="54"/>
      <c r="R28" s="54"/>
      <c r="S28" s="54"/>
      <c r="T28" s="54"/>
    </row>
    <row r="29" spans="1:20">
      <c r="A29" s="1" t="s">
        <v>59</v>
      </c>
      <c r="B29" s="1" t="s">
        <v>249</v>
      </c>
      <c r="C29" s="176" t="s">
        <v>60</v>
      </c>
      <c r="D29" s="15">
        <v>295</v>
      </c>
      <c r="E29" s="15">
        <v>97</v>
      </c>
      <c r="F29" s="9">
        <f t="shared" si="2"/>
        <v>392</v>
      </c>
      <c r="G29" s="15">
        <v>272</v>
      </c>
      <c r="H29" s="15">
        <v>70</v>
      </c>
      <c r="I29" s="9">
        <f t="shared" si="3"/>
        <v>342</v>
      </c>
      <c r="J29" s="16">
        <f t="shared" si="4"/>
        <v>0.87244897959183676</v>
      </c>
      <c r="K29" s="15">
        <f t="shared" si="5"/>
        <v>29</v>
      </c>
      <c r="Q29" s="54"/>
      <c r="R29" s="54"/>
      <c r="S29" s="54"/>
      <c r="T29" s="54"/>
    </row>
    <row r="30" spans="1:20">
      <c r="A30" s="1" t="s">
        <v>61</v>
      </c>
      <c r="B30" s="1" t="s">
        <v>248</v>
      </c>
      <c r="C30" s="176" t="s">
        <v>62</v>
      </c>
      <c r="D30" s="15">
        <v>306</v>
      </c>
      <c r="E30" s="15">
        <v>93</v>
      </c>
      <c r="F30" s="9">
        <f t="shared" si="2"/>
        <v>399</v>
      </c>
      <c r="G30" s="15">
        <v>276</v>
      </c>
      <c r="H30" s="15">
        <v>74</v>
      </c>
      <c r="I30" s="9">
        <f t="shared" si="3"/>
        <v>350</v>
      </c>
      <c r="J30" s="16">
        <f t="shared" si="4"/>
        <v>0.8771929824561403</v>
      </c>
      <c r="K30" s="15">
        <f t="shared" si="5"/>
        <v>27</v>
      </c>
      <c r="Q30" s="54"/>
      <c r="R30" s="54"/>
      <c r="S30" s="54"/>
      <c r="T30" s="54"/>
    </row>
    <row r="31" spans="1:20">
      <c r="A31" s="1" t="s">
        <v>63</v>
      </c>
      <c r="B31" s="1" t="s">
        <v>249</v>
      </c>
      <c r="C31" s="176" t="s">
        <v>64</v>
      </c>
      <c r="D31" s="15">
        <v>432</v>
      </c>
      <c r="E31" s="15">
        <v>104</v>
      </c>
      <c r="F31" s="9">
        <f t="shared" si="2"/>
        <v>536</v>
      </c>
      <c r="G31" s="15">
        <v>361</v>
      </c>
      <c r="H31" s="15">
        <v>68</v>
      </c>
      <c r="I31" s="9">
        <f t="shared" si="3"/>
        <v>429</v>
      </c>
      <c r="J31" s="16">
        <f t="shared" si="4"/>
        <v>0.80037313432835822</v>
      </c>
      <c r="K31" s="15">
        <f t="shared" si="5"/>
        <v>41</v>
      </c>
      <c r="Q31" s="54"/>
      <c r="R31" s="54"/>
      <c r="S31" s="54"/>
      <c r="T31" s="54"/>
    </row>
    <row r="32" spans="1:20">
      <c r="A32" s="1" t="s">
        <v>65</v>
      </c>
      <c r="B32" s="1" t="s">
        <v>243</v>
      </c>
      <c r="C32" s="176" t="s">
        <v>66</v>
      </c>
      <c r="D32" s="15">
        <v>616</v>
      </c>
      <c r="E32" s="15">
        <v>311</v>
      </c>
      <c r="F32" s="9">
        <f t="shared" si="2"/>
        <v>927</v>
      </c>
      <c r="G32" s="15">
        <v>525</v>
      </c>
      <c r="H32" s="15">
        <v>208</v>
      </c>
      <c r="I32" s="9">
        <f t="shared" si="3"/>
        <v>733</v>
      </c>
      <c r="J32" s="16">
        <f t="shared" si="4"/>
        <v>0.79072276159654797</v>
      </c>
      <c r="K32" s="15">
        <f t="shared" si="5"/>
        <v>43</v>
      </c>
      <c r="Q32" s="54"/>
      <c r="R32" s="54"/>
      <c r="S32" s="54"/>
      <c r="T32" s="54"/>
    </row>
    <row r="33" spans="1:20">
      <c r="A33" s="1" t="s">
        <v>67</v>
      </c>
      <c r="B33" s="1" t="s">
        <v>243</v>
      </c>
      <c r="C33" s="176" t="s">
        <v>68</v>
      </c>
      <c r="D33" s="15">
        <v>2215</v>
      </c>
      <c r="E33" s="15">
        <v>680</v>
      </c>
      <c r="F33" s="9">
        <f t="shared" si="2"/>
        <v>2895</v>
      </c>
      <c r="G33" s="15">
        <v>1294</v>
      </c>
      <c r="H33" s="15">
        <v>221</v>
      </c>
      <c r="I33" s="9">
        <f t="shared" si="3"/>
        <v>1515</v>
      </c>
      <c r="J33" s="16">
        <f t="shared" si="4"/>
        <v>0.52331606217616577</v>
      </c>
      <c r="K33" s="15">
        <f t="shared" si="5"/>
        <v>61</v>
      </c>
      <c r="Q33" s="54"/>
      <c r="R33" s="54"/>
      <c r="S33" s="54"/>
      <c r="T33" s="54"/>
    </row>
    <row r="34" spans="1:20">
      <c r="A34" s="1" t="s">
        <v>69</v>
      </c>
      <c r="B34" s="1" t="s">
        <v>247</v>
      </c>
      <c r="C34" s="176" t="s">
        <v>70</v>
      </c>
      <c r="D34" s="15">
        <v>60</v>
      </c>
      <c r="E34" s="15">
        <v>75</v>
      </c>
      <c r="F34" s="9">
        <f t="shared" si="2"/>
        <v>135</v>
      </c>
      <c r="G34" s="15">
        <v>6</v>
      </c>
      <c r="H34" s="15">
        <v>25</v>
      </c>
      <c r="I34" s="9">
        <f t="shared" si="3"/>
        <v>31</v>
      </c>
      <c r="J34" s="16">
        <f t="shared" si="4"/>
        <v>0.22962962962962963</v>
      </c>
      <c r="K34" s="15">
        <f t="shared" si="5"/>
        <v>72</v>
      </c>
      <c r="Q34" s="54"/>
      <c r="R34" s="54"/>
      <c r="S34" s="54"/>
      <c r="T34" s="54"/>
    </row>
    <row r="35" spans="1:20">
      <c r="A35" s="1" t="s">
        <v>71</v>
      </c>
      <c r="B35" s="1" t="s">
        <v>246</v>
      </c>
      <c r="C35" s="176" t="s">
        <v>72</v>
      </c>
      <c r="D35" s="15">
        <v>50</v>
      </c>
      <c r="E35" s="15">
        <v>76</v>
      </c>
      <c r="F35" s="9">
        <f t="shared" si="2"/>
        <v>126</v>
      </c>
      <c r="G35" s="15">
        <v>23</v>
      </c>
      <c r="H35" s="15">
        <v>43</v>
      </c>
      <c r="I35" s="9">
        <f t="shared" si="3"/>
        <v>66</v>
      </c>
      <c r="J35" s="16">
        <f t="shared" si="4"/>
        <v>0.52380952380952384</v>
      </c>
      <c r="K35" s="15">
        <f t="shared" si="5"/>
        <v>60</v>
      </c>
      <c r="Q35" s="54"/>
      <c r="R35" s="54"/>
      <c r="S35" s="54"/>
      <c r="T35" s="54"/>
    </row>
    <row r="36" spans="1:20">
      <c r="A36" s="1" t="s">
        <v>73</v>
      </c>
      <c r="B36" s="1" t="s">
        <v>246</v>
      </c>
      <c r="C36" s="176" t="s">
        <v>74</v>
      </c>
      <c r="D36" s="15">
        <v>164</v>
      </c>
      <c r="E36" s="15">
        <v>248</v>
      </c>
      <c r="F36" s="9">
        <f t="shared" si="2"/>
        <v>412</v>
      </c>
      <c r="G36" s="15">
        <v>75</v>
      </c>
      <c r="H36" s="15">
        <v>118</v>
      </c>
      <c r="I36" s="9">
        <f t="shared" si="3"/>
        <v>193</v>
      </c>
      <c r="J36" s="16">
        <f t="shared" si="4"/>
        <v>0.46844660194174759</v>
      </c>
      <c r="K36" s="15">
        <f t="shared" si="5"/>
        <v>63</v>
      </c>
      <c r="Q36" s="54"/>
      <c r="R36" s="54"/>
      <c r="S36" s="54"/>
      <c r="T36" s="54"/>
    </row>
    <row r="37" spans="1:20">
      <c r="A37" s="1" t="s">
        <v>75</v>
      </c>
      <c r="B37" s="1" t="s">
        <v>245</v>
      </c>
      <c r="C37" s="176" t="s">
        <v>76</v>
      </c>
      <c r="D37" s="15">
        <v>1384</v>
      </c>
      <c r="E37" s="15">
        <v>297</v>
      </c>
      <c r="F37" s="9">
        <f t="shared" si="2"/>
        <v>1681</v>
      </c>
      <c r="G37" s="15">
        <v>771</v>
      </c>
      <c r="H37" s="15">
        <v>117</v>
      </c>
      <c r="I37" s="9">
        <f t="shared" si="3"/>
        <v>888</v>
      </c>
      <c r="J37" s="16">
        <f t="shared" si="4"/>
        <v>0.52825698988697201</v>
      </c>
      <c r="K37" s="15">
        <f t="shared" si="5"/>
        <v>59</v>
      </c>
      <c r="Q37" s="54"/>
      <c r="R37" s="54"/>
      <c r="S37" s="54"/>
      <c r="T37" s="54"/>
    </row>
    <row r="38" spans="1:20">
      <c r="A38" s="1" t="s">
        <v>77</v>
      </c>
      <c r="B38" s="1" t="s">
        <v>249</v>
      </c>
      <c r="C38" s="176" t="s">
        <v>78</v>
      </c>
      <c r="D38" s="15">
        <v>1</v>
      </c>
      <c r="E38" s="15">
        <v>214</v>
      </c>
      <c r="F38" s="9">
        <f t="shared" si="2"/>
        <v>215</v>
      </c>
      <c r="G38" s="15">
        <v>0</v>
      </c>
      <c r="H38" s="15">
        <v>138</v>
      </c>
      <c r="I38" s="9">
        <f t="shared" si="3"/>
        <v>138</v>
      </c>
      <c r="J38" s="16">
        <f t="shared" si="4"/>
        <v>0.64186046511627903</v>
      </c>
      <c r="K38" s="15">
        <f t="shared" si="5"/>
        <v>56</v>
      </c>
      <c r="Q38" s="54"/>
      <c r="R38" s="54"/>
      <c r="S38" s="54"/>
      <c r="T38" s="54"/>
    </row>
    <row r="39" spans="1:20">
      <c r="A39" s="1" t="s">
        <v>79</v>
      </c>
      <c r="B39" s="1" t="s">
        <v>244</v>
      </c>
      <c r="C39" s="176" t="s">
        <v>80</v>
      </c>
      <c r="D39" s="15">
        <v>32</v>
      </c>
      <c r="E39" s="15">
        <v>78</v>
      </c>
      <c r="F39" s="9">
        <f t="shared" si="2"/>
        <v>110</v>
      </c>
      <c r="G39" s="15">
        <v>15</v>
      </c>
      <c r="H39" s="15">
        <v>29</v>
      </c>
      <c r="I39" s="9">
        <f t="shared" si="3"/>
        <v>44</v>
      </c>
      <c r="J39" s="16">
        <f t="shared" si="4"/>
        <v>0.4</v>
      </c>
      <c r="K39" s="15">
        <f t="shared" si="5"/>
        <v>65</v>
      </c>
      <c r="Q39" s="54"/>
      <c r="R39" s="54"/>
      <c r="S39" s="54"/>
      <c r="T39" s="54"/>
    </row>
    <row r="40" spans="1:20">
      <c r="A40" s="1" t="s">
        <v>81</v>
      </c>
      <c r="B40" s="1" t="s">
        <v>245</v>
      </c>
      <c r="C40" s="176" t="s">
        <v>82</v>
      </c>
      <c r="D40" s="15">
        <v>405</v>
      </c>
      <c r="E40" s="15">
        <v>215</v>
      </c>
      <c r="F40" s="9">
        <f t="shared" si="2"/>
        <v>620</v>
      </c>
      <c r="G40" s="15">
        <v>374</v>
      </c>
      <c r="H40" s="15">
        <v>189</v>
      </c>
      <c r="I40" s="9">
        <f t="shared" si="3"/>
        <v>563</v>
      </c>
      <c r="J40" s="16">
        <f t="shared" si="4"/>
        <v>0.90806451612903227</v>
      </c>
      <c r="K40" s="15">
        <f t="shared" si="5"/>
        <v>12</v>
      </c>
      <c r="Q40" s="54"/>
      <c r="R40" s="54"/>
      <c r="S40" s="54"/>
      <c r="T40" s="54"/>
    </row>
    <row r="41" spans="1:20">
      <c r="A41" s="1" t="s">
        <v>83</v>
      </c>
      <c r="B41" s="1" t="s">
        <v>245</v>
      </c>
      <c r="C41" s="176" t="s">
        <v>84</v>
      </c>
      <c r="D41" s="15">
        <v>488</v>
      </c>
      <c r="E41" s="15">
        <v>56</v>
      </c>
      <c r="F41" s="9">
        <f t="shared" si="2"/>
        <v>544</v>
      </c>
      <c r="G41" s="15">
        <v>421</v>
      </c>
      <c r="H41" s="15">
        <v>49</v>
      </c>
      <c r="I41" s="9">
        <f t="shared" si="3"/>
        <v>470</v>
      </c>
      <c r="J41" s="16">
        <f t="shared" si="4"/>
        <v>0.86397058823529416</v>
      </c>
      <c r="K41" s="15">
        <f t="shared" si="5"/>
        <v>32</v>
      </c>
      <c r="Q41" s="54"/>
      <c r="R41" s="54"/>
      <c r="S41" s="54"/>
      <c r="T41" s="54"/>
    </row>
    <row r="42" spans="1:20">
      <c r="A42" s="1" t="s">
        <v>85</v>
      </c>
      <c r="B42" s="1" t="s">
        <v>246</v>
      </c>
      <c r="C42" s="176" t="s">
        <v>86</v>
      </c>
      <c r="D42" s="15">
        <v>250</v>
      </c>
      <c r="E42" s="15">
        <v>150</v>
      </c>
      <c r="F42" s="9">
        <f t="shared" si="2"/>
        <v>400</v>
      </c>
      <c r="G42" s="15">
        <v>47</v>
      </c>
      <c r="H42" s="15">
        <v>18</v>
      </c>
      <c r="I42" s="9">
        <f t="shared" si="3"/>
        <v>65</v>
      </c>
      <c r="J42" s="16">
        <f t="shared" si="4"/>
        <v>0.16250000000000001</v>
      </c>
      <c r="K42" s="15">
        <f t="shared" si="5"/>
        <v>76</v>
      </c>
      <c r="Q42" s="54"/>
      <c r="R42" s="54"/>
      <c r="S42" s="54"/>
      <c r="T42" s="54"/>
    </row>
    <row r="43" spans="1:20">
      <c r="A43" s="1" t="s">
        <v>87</v>
      </c>
      <c r="B43" s="1" t="s">
        <v>250</v>
      </c>
      <c r="C43" s="176" t="s">
        <v>88</v>
      </c>
      <c r="D43" s="15">
        <v>53</v>
      </c>
      <c r="E43" s="15">
        <v>20</v>
      </c>
      <c r="F43" s="9">
        <f t="shared" si="2"/>
        <v>73</v>
      </c>
      <c r="G43" s="15">
        <v>0</v>
      </c>
      <c r="H43" s="15">
        <v>0</v>
      </c>
      <c r="I43" s="9">
        <f t="shared" si="3"/>
        <v>0</v>
      </c>
      <c r="J43" s="16">
        <f t="shared" si="4"/>
        <v>0</v>
      </c>
      <c r="K43" s="15">
        <f t="shared" si="5"/>
        <v>80</v>
      </c>
      <c r="Q43" s="54"/>
      <c r="R43" s="54"/>
      <c r="S43" s="54"/>
      <c r="T43" s="54"/>
    </row>
    <row r="44" spans="1:20">
      <c r="A44" s="1" t="s">
        <v>89</v>
      </c>
      <c r="B44" s="1" t="s">
        <v>245</v>
      </c>
      <c r="C44" s="176" t="s">
        <v>90</v>
      </c>
      <c r="D44" s="15">
        <v>135</v>
      </c>
      <c r="E44" s="15">
        <v>97</v>
      </c>
      <c r="F44" s="9">
        <f t="shared" si="2"/>
        <v>232</v>
      </c>
      <c r="G44" s="15">
        <v>111</v>
      </c>
      <c r="H44" s="15">
        <v>77</v>
      </c>
      <c r="I44" s="9">
        <f t="shared" si="3"/>
        <v>188</v>
      </c>
      <c r="J44" s="16">
        <f t="shared" si="4"/>
        <v>0.81034482758620685</v>
      </c>
      <c r="K44" s="15">
        <f t="shared" si="5"/>
        <v>39</v>
      </c>
      <c r="Q44" s="54"/>
      <c r="R44" s="54"/>
      <c r="S44" s="54"/>
      <c r="T44" s="54"/>
    </row>
    <row r="45" spans="1:20">
      <c r="A45" s="1" t="s">
        <v>91</v>
      </c>
      <c r="B45" s="1" t="s">
        <v>249</v>
      </c>
      <c r="C45" s="176" t="s">
        <v>92</v>
      </c>
      <c r="D45" s="15">
        <v>579</v>
      </c>
      <c r="E45" s="15">
        <v>206</v>
      </c>
      <c r="F45" s="9">
        <f t="shared" si="2"/>
        <v>785</v>
      </c>
      <c r="G45" s="15">
        <v>442</v>
      </c>
      <c r="H45" s="15">
        <v>100</v>
      </c>
      <c r="I45" s="9">
        <f t="shared" si="3"/>
        <v>542</v>
      </c>
      <c r="J45" s="16">
        <f t="shared" si="4"/>
        <v>0.69044585987261142</v>
      </c>
      <c r="K45" s="15">
        <f t="shared" si="5"/>
        <v>51</v>
      </c>
      <c r="Q45" s="54"/>
      <c r="R45" s="54"/>
      <c r="S45" s="54"/>
      <c r="T45" s="54"/>
    </row>
    <row r="46" spans="1:20">
      <c r="A46" s="24" t="s">
        <v>23</v>
      </c>
      <c r="B46" s="24" t="s">
        <v>250</v>
      </c>
      <c r="C46" s="183" t="s">
        <v>24</v>
      </c>
      <c r="D46" s="25"/>
      <c r="E46" s="25"/>
      <c r="F46" s="25"/>
      <c r="G46" s="25"/>
      <c r="H46" s="25"/>
      <c r="I46" s="25"/>
      <c r="J46" s="25"/>
      <c r="K46" s="25"/>
      <c r="Q46" s="54"/>
      <c r="R46" s="54"/>
      <c r="S46" s="54"/>
      <c r="T46" s="54"/>
    </row>
    <row r="47" spans="1:20">
      <c r="A47" s="1" t="s">
        <v>93</v>
      </c>
      <c r="B47" s="1" t="s">
        <v>243</v>
      </c>
      <c r="C47" s="176" t="s">
        <v>94</v>
      </c>
      <c r="D47" s="15">
        <v>457</v>
      </c>
      <c r="E47" s="15">
        <v>148</v>
      </c>
      <c r="F47" s="9">
        <f t="shared" si="2"/>
        <v>605</v>
      </c>
      <c r="G47" s="15">
        <v>421</v>
      </c>
      <c r="H47" s="15">
        <v>112</v>
      </c>
      <c r="I47" s="9">
        <f t="shared" si="3"/>
        <v>533</v>
      </c>
      <c r="J47" s="16">
        <f t="shared" ref="J47:J66" si="6">(G47+H47)/(D47+E47)</f>
        <v>0.88099173553719012</v>
      </c>
      <c r="K47" s="15">
        <f t="shared" ref="K47:K66" si="7">_xlfn.RANK.EQ(J47,$J$12:$J$98,0)</f>
        <v>25</v>
      </c>
      <c r="Q47" s="54"/>
      <c r="R47" s="54"/>
      <c r="S47" s="54"/>
      <c r="T47" s="54"/>
    </row>
    <row r="48" spans="1:20">
      <c r="A48" s="1" t="s">
        <v>95</v>
      </c>
      <c r="B48" s="1" t="s">
        <v>245</v>
      </c>
      <c r="C48" s="176" t="s">
        <v>96</v>
      </c>
      <c r="D48" s="15">
        <v>373</v>
      </c>
      <c r="E48" s="15">
        <v>32</v>
      </c>
      <c r="F48" s="9">
        <f t="shared" si="2"/>
        <v>405</v>
      </c>
      <c r="G48" s="15">
        <v>320</v>
      </c>
      <c r="H48" s="15">
        <v>28</v>
      </c>
      <c r="I48" s="9">
        <f t="shared" si="3"/>
        <v>348</v>
      </c>
      <c r="J48" s="16">
        <f t="shared" si="6"/>
        <v>0.85925925925925928</v>
      </c>
      <c r="K48" s="15">
        <f t="shared" si="7"/>
        <v>33</v>
      </c>
      <c r="Q48" s="54"/>
      <c r="R48" s="54"/>
      <c r="S48" s="54"/>
      <c r="T48" s="54"/>
    </row>
    <row r="49" spans="1:20">
      <c r="A49" s="1" t="s">
        <v>97</v>
      </c>
      <c r="B49" s="1" t="s">
        <v>244</v>
      </c>
      <c r="C49" s="176" t="s">
        <v>98</v>
      </c>
      <c r="D49" s="15">
        <v>2</v>
      </c>
      <c r="E49" s="15">
        <v>19</v>
      </c>
      <c r="F49" s="9">
        <f t="shared" si="2"/>
        <v>21</v>
      </c>
      <c r="G49" s="15">
        <v>1</v>
      </c>
      <c r="H49" s="15">
        <v>3</v>
      </c>
      <c r="I49" s="9">
        <f t="shared" si="3"/>
        <v>4</v>
      </c>
      <c r="J49" s="16">
        <f t="shared" si="6"/>
        <v>0.19047619047619047</v>
      </c>
      <c r="K49" s="15">
        <f t="shared" si="7"/>
        <v>74</v>
      </c>
      <c r="Q49" s="54"/>
      <c r="R49" s="54"/>
      <c r="S49" s="54"/>
      <c r="T49" s="54"/>
    </row>
    <row r="50" spans="1:20">
      <c r="A50" s="1" t="s">
        <v>99</v>
      </c>
      <c r="B50" s="1" t="s">
        <v>248</v>
      </c>
      <c r="C50" s="176" t="s">
        <v>100</v>
      </c>
      <c r="D50" s="15">
        <v>359</v>
      </c>
      <c r="E50" s="15">
        <v>90</v>
      </c>
      <c r="F50" s="9">
        <f t="shared" si="2"/>
        <v>449</v>
      </c>
      <c r="G50" s="15">
        <v>332</v>
      </c>
      <c r="H50" s="15">
        <v>64</v>
      </c>
      <c r="I50" s="9">
        <f t="shared" si="3"/>
        <v>396</v>
      </c>
      <c r="J50" s="16">
        <f t="shared" si="6"/>
        <v>0.8819599109131403</v>
      </c>
      <c r="K50" s="15">
        <f t="shared" si="7"/>
        <v>24</v>
      </c>
      <c r="Q50" s="54"/>
      <c r="R50" s="54"/>
      <c r="S50" s="54"/>
      <c r="T50" s="54"/>
    </row>
    <row r="51" spans="1:20">
      <c r="A51" s="1" t="s">
        <v>101</v>
      </c>
      <c r="B51" s="1" t="s">
        <v>248</v>
      </c>
      <c r="C51" s="176" t="s">
        <v>102</v>
      </c>
      <c r="D51" s="15">
        <v>464</v>
      </c>
      <c r="E51" s="15">
        <v>140</v>
      </c>
      <c r="F51" s="9">
        <f t="shared" si="2"/>
        <v>604</v>
      </c>
      <c r="G51" s="15">
        <v>396</v>
      </c>
      <c r="H51" s="15">
        <v>96</v>
      </c>
      <c r="I51" s="9">
        <f t="shared" si="3"/>
        <v>492</v>
      </c>
      <c r="J51" s="16">
        <f t="shared" si="6"/>
        <v>0.81456953642384111</v>
      </c>
      <c r="K51" s="15">
        <f t="shared" si="7"/>
        <v>38</v>
      </c>
      <c r="Q51" s="54"/>
      <c r="R51" s="54"/>
      <c r="S51" s="54"/>
      <c r="T51" s="54"/>
    </row>
    <row r="52" spans="1:20">
      <c r="A52" s="1" t="s">
        <v>103</v>
      </c>
      <c r="B52" s="1" t="s">
        <v>250</v>
      </c>
      <c r="C52" s="176" t="s">
        <v>104</v>
      </c>
      <c r="D52" s="15">
        <v>190</v>
      </c>
      <c r="E52" s="15">
        <v>44</v>
      </c>
      <c r="F52" s="9">
        <f t="shared" si="2"/>
        <v>234</v>
      </c>
      <c r="G52" s="15">
        <v>0</v>
      </c>
      <c r="H52" s="15">
        <v>0</v>
      </c>
      <c r="I52" s="9">
        <f t="shared" si="3"/>
        <v>0</v>
      </c>
      <c r="J52" s="16">
        <f t="shared" si="6"/>
        <v>0</v>
      </c>
      <c r="K52" s="15">
        <f t="shared" si="7"/>
        <v>80</v>
      </c>
      <c r="Q52" s="54"/>
      <c r="R52" s="54"/>
      <c r="S52" s="54"/>
      <c r="T52" s="54"/>
    </row>
    <row r="53" spans="1:20">
      <c r="A53" s="1" t="s">
        <v>105</v>
      </c>
      <c r="B53" s="1" t="s">
        <v>248</v>
      </c>
      <c r="C53" s="176" t="s">
        <v>106</v>
      </c>
      <c r="D53" s="15">
        <v>272</v>
      </c>
      <c r="E53" s="15">
        <v>40</v>
      </c>
      <c r="F53" s="9">
        <f t="shared" si="2"/>
        <v>312</v>
      </c>
      <c r="G53" s="15">
        <v>259</v>
      </c>
      <c r="H53" s="15">
        <v>30</v>
      </c>
      <c r="I53" s="9">
        <f t="shared" si="3"/>
        <v>289</v>
      </c>
      <c r="J53" s="16">
        <f t="shared" si="6"/>
        <v>0.92628205128205132</v>
      </c>
      <c r="K53" s="15">
        <f t="shared" si="7"/>
        <v>8</v>
      </c>
      <c r="Q53" s="54"/>
      <c r="R53" s="54"/>
      <c r="S53" s="54"/>
      <c r="T53" s="54"/>
    </row>
    <row r="54" spans="1:20">
      <c r="A54" s="1" t="s">
        <v>107</v>
      </c>
      <c r="B54" s="1" t="s">
        <v>248</v>
      </c>
      <c r="C54" s="176" t="s">
        <v>108</v>
      </c>
      <c r="D54" s="15">
        <v>205</v>
      </c>
      <c r="E54" s="15">
        <v>46</v>
      </c>
      <c r="F54" s="9">
        <f t="shared" si="2"/>
        <v>251</v>
      </c>
      <c r="G54" s="15">
        <v>187</v>
      </c>
      <c r="H54" s="15">
        <v>33</v>
      </c>
      <c r="I54" s="9">
        <f t="shared" si="3"/>
        <v>220</v>
      </c>
      <c r="J54" s="16">
        <f t="shared" si="6"/>
        <v>0.87649402390438247</v>
      </c>
      <c r="K54" s="15">
        <f t="shared" si="7"/>
        <v>28</v>
      </c>
      <c r="Q54" s="54"/>
      <c r="R54" s="54"/>
      <c r="S54" s="54"/>
      <c r="T54" s="54"/>
    </row>
    <row r="55" spans="1:20">
      <c r="A55" s="1" t="s">
        <v>109</v>
      </c>
      <c r="B55" s="1" t="s">
        <v>248</v>
      </c>
      <c r="C55" s="176" t="s">
        <v>110</v>
      </c>
      <c r="D55" s="15">
        <v>574</v>
      </c>
      <c r="E55" s="15">
        <v>160</v>
      </c>
      <c r="F55" s="9">
        <f t="shared" si="2"/>
        <v>734</v>
      </c>
      <c r="G55" s="15">
        <v>534</v>
      </c>
      <c r="H55" s="15">
        <v>138</v>
      </c>
      <c r="I55" s="9">
        <f t="shared" si="3"/>
        <v>672</v>
      </c>
      <c r="J55" s="16">
        <f t="shared" si="6"/>
        <v>0.91553133514986373</v>
      </c>
      <c r="K55" s="15">
        <f t="shared" si="7"/>
        <v>10</v>
      </c>
      <c r="Q55" s="54"/>
      <c r="R55" s="54"/>
      <c r="S55" s="54"/>
      <c r="T55" s="54"/>
    </row>
    <row r="56" spans="1:20">
      <c r="A56" s="1" t="s">
        <v>111</v>
      </c>
      <c r="B56" s="1" t="s">
        <v>248</v>
      </c>
      <c r="C56" s="176" t="s">
        <v>112</v>
      </c>
      <c r="D56" s="15">
        <v>377</v>
      </c>
      <c r="E56" s="15">
        <v>111</v>
      </c>
      <c r="F56" s="9">
        <f t="shared" si="2"/>
        <v>488</v>
      </c>
      <c r="G56" s="15">
        <v>339</v>
      </c>
      <c r="H56" s="15">
        <v>90</v>
      </c>
      <c r="I56" s="9">
        <f t="shared" si="3"/>
        <v>429</v>
      </c>
      <c r="J56" s="16">
        <f t="shared" si="6"/>
        <v>0.87909836065573765</v>
      </c>
      <c r="K56" s="15">
        <f t="shared" si="7"/>
        <v>26</v>
      </c>
      <c r="Q56" s="54"/>
      <c r="R56" s="54"/>
      <c r="S56" s="54"/>
      <c r="T56" s="54"/>
    </row>
    <row r="57" spans="1:20">
      <c r="A57" s="1" t="s">
        <v>113</v>
      </c>
      <c r="B57" s="1" t="s">
        <v>249</v>
      </c>
      <c r="C57" s="176" t="s">
        <v>114</v>
      </c>
      <c r="D57" s="15">
        <v>488</v>
      </c>
      <c r="E57" s="15">
        <v>104</v>
      </c>
      <c r="F57" s="9">
        <f t="shared" si="2"/>
        <v>592</v>
      </c>
      <c r="G57" s="15">
        <v>457</v>
      </c>
      <c r="H57" s="15">
        <v>93</v>
      </c>
      <c r="I57" s="9">
        <f t="shared" si="3"/>
        <v>550</v>
      </c>
      <c r="J57" s="16">
        <f t="shared" si="6"/>
        <v>0.92905405405405406</v>
      </c>
      <c r="K57" s="15">
        <f t="shared" si="7"/>
        <v>7</v>
      </c>
      <c r="Q57" s="54"/>
      <c r="R57" s="54"/>
      <c r="S57" s="54"/>
      <c r="T57" s="54"/>
    </row>
    <row r="58" spans="1:20">
      <c r="A58" s="1" t="s">
        <v>115</v>
      </c>
      <c r="B58" s="1" t="s">
        <v>247</v>
      </c>
      <c r="C58" s="176" t="s">
        <v>116</v>
      </c>
      <c r="D58" s="15">
        <v>3</v>
      </c>
      <c r="E58" s="15">
        <v>14</v>
      </c>
      <c r="F58" s="9">
        <f t="shared" si="2"/>
        <v>17</v>
      </c>
      <c r="G58" s="15">
        <v>0</v>
      </c>
      <c r="H58" s="15">
        <v>3</v>
      </c>
      <c r="I58" s="9">
        <f t="shared" si="3"/>
        <v>3</v>
      </c>
      <c r="J58" s="16">
        <f t="shared" si="6"/>
        <v>0.17647058823529413</v>
      </c>
      <c r="K58" s="15">
        <f t="shared" si="7"/>
        <v>75</v>
      </c>
      <c r="Q58" s="54"/>
      <c r="R58" s="54"/>
      <c r="S58" s="54"/>
      <c r="T58" s="54"/>
    </row>
    <row r="59" spans="1:20">
      <c r="A59" s="1" t="s">
        <v>117</v>
      </c>
      <c r="B59" s="1" t="s">
        <v>243</v>
      </c>
      <c r="C59" s="176" t="s">
        <v>118</v>
      </c>
      <c r="D59" s="15">
        <v>1296</v>
      </c>
      <c r="E59" s="15">
        <v>482</v>
      </c>
      <c r="F59" s="9">
        <f t="shared" si="2"/>
        <v>1778</v>
      </c>
      <c r="G59" s="15">
        <v>904</v>
      </c>
      <c r="H59" s="15">
        <v>214</v>
      </c>
      <c r="I59" s="9">
        <f t="shared" si="3"/>
        <v>1118</v>
      </c>
      <c r="J59" s="16">
        <f t="shared" si="6"/>
        <v>0.62879640044994378</v>
      </c>
      <c r="K59" s="15">
        <f t="shared" si="7"/>
        <v>57</v>
      </c>
      <c r="Q59" s="54"/>
      <c r="R59" s="54"/>
      <c r="S59" s="54"/>
      <c r="T59" s="54"/>
    </row>
    <row r="60" spans="1:20">
      <c r="A60" s="1" t="s">
        <v>119</v>
      </c>
      <c r="B60" s="1" t="s">
        <v>245</v>
      </c>
      <c r="C60" s="176" t="s">
        <v>120</v>
      </c>
      <c r="D60" s="15">
        <v>620</v>
      </c>
      <c r="E60" s="15">
        <v>122</v>
      </c>
      <c r="F60" s="9">
        <f t="shared" si="2"/>
        <v>742</v>
      </c>
      <c r="G60" s="15">
        <v>573</v>
      </c>
      <c r="H60" s="15">
        <v>112</v>
      </c>
      <c r="I60" s="9">
        <f t="shared" si="3"/>
        <v>685</v>
      </c>
      <c r="J60" s="16">
        <f t="shared" si="6"/>
        <v>0.9231805929919138</v>
      </c>
      <c r="K60" s="15">
        <f t="shared" si="7"/>
        <v>9</v>
      </c>
      <c r="Q60" s="54"/>
      <c r="R60" s="54"/>
      <c r="S60" s="54"/>
      <c r="T60" s="54"/>
    </row>
    <row r="61" spans="1:20">
      <c r="A61" s="1" t="s">
        <v>121</v>
      </c>
      <c r="B61" s="1" t="s">
        <v>244</v>
      </c>
      <c r="C61" s="176" t="s">
        <v>122</v>
      </c>
      <c r="D61" s="15">
        <v>7</v>
      </c>
      <c r="E61" s="15">
        <v>18</v>
      </c>
      <c r="F61" s="9">
        <f t="shared" si="2"/>
        <v>25</v>
      </c>
      <c r="G61" s="15">
        <v>1</v>
      </c>
      <c r="H61" s="15">
        <v>6</v>
      </c>
      <c r="I61" s="9">
        <f t="shared" si="3"/>
        <v>7</v>
      </c>
      <c r="J61" s="16">
        <f t="shared" si="6"/>
        <v>0.28000000000000003</v>
      </c>
      <c r="K61" s="15">
        <f t="shared" si="7"/>
        <v>71</v>
      </c>
      <c r="Q61" s="54"/>
      <c r="R61" s="54"/>
      <c r="S61" s="54"/>
      <c r="T61" s="54"/>
    </row>
    <row r="62" spans="1:20">
      <c r="A62" s="1" t="s">
        <v>123</v>
      </c>
      <c r="B62" s="1" t="s">
        <v>245</v>
      </c>
      <c r="C62" s="176" t="s">
        <v>124</v>
      </c>
      <c r="D62" s="15">
        <v>321</v>
      </c>
      <c r="E62" s="15">
        <v>42</v>
      </c>
      <c r="F62" s="9">
        <f t="shared" si="2"/>
        <v>363</v>
      </c>
      <c r="G62" s="15">
        <v>301</v>
      </c>
      <c r="H62" s="15">
        <v>40</v>
      </c>
      <c r="I62" s="9">
        <f t="shared" si="3"/>
        <v>341</v>
      </c>
      <c r="J62" s="16">
        <f t="shared" si="6"/>
        <v>0.93939393939393945</v>
      </c>
      <c r="K62" s="15">
        <f t="shared" si="7"/>
        <v>4</v>
      </c>
      <c r="Q62" s="54"/>
      <c r="R62" s="54"/>
      <c r="S62" s="54"/>
      <c r="T62" s="54"/>
    </row>
    <row r="63" spans="1:20">
      <c r="A63" s="1" t="s">
        <v>125</v>
      </c>
      <c r="B63" s="1" t="s">
        <v>248</v>
      </c>
      <c r="C63" s="176" t="s">
        <v>126</v>
      </c>
      <c r="D63" s="15">
        <v>307</v>
      </c>
      <c r="E63" s="15">
        <v>69</v>
      </c>
      <c r="F63" s="9">
        <f t="shared" si="2"/>
        <v>376</v>
      </c>
      <c r="G63" s="15">
        <v>286</v>
      </c>
      <c r="H63" s="15">
        <v>54</v>
      </c>
      <c r="I63" s="9">
        <f t="shared" si="3"/>
        <v>340</v>
      </c>
      <c r="J63" s="16">
        <f t="shared" si="6"/>
        <v>0.9042553191489362</v>
      </c>
      <c r="K63" s="15">
        <f t="shared" si="7"/>
        <v>15</v>
      </c>
      <c r="Q63" s="54"/>
      <c r="R63" s="54"/>
      <c r="S63" s="54"/>
      <c r="T63" s="54"/>
    </row>
    <row r="64" spans="1:20">
      <c r="A64" s="1" t="s">
        <v>127</v>
      </c>
      <c r="B64" s="1" t="s">
        <v>246</v>
      </c>
      <c r="C64" s="176" t="s">
        <v>128</v>
      </c>
      <c r="D64" s="15">
        <v>54</v>
      </c>
      <c r="E64" s="15">
        <v>14</v>
      </c>
      <c r="F64" s="9">
        <f t="shared" si="2"/>
        <v>68</v>
      </c>
      <c r="G64" s="15">
        <v>10</v>
      </c>
      <c r="H64" s="15">
        <v>0</v>
      </c>
      <c r="I64" s="9">
        <f t="shared" si="3"/>
        <v>10</v>
      </c>
      <c r="J64" s="16">
        <f t="shared" si="6"/>
        <v>0.14705882352941177</v>
      </c>
      <c r="K64" s="15">
        <f t="shared" si="7"/>
        <v>77</v>
      </c>
      <c r="Q64" s="54"/>
      <c r="R64" s="54"/>
      <c r="S64" s="54"/>
      <c r="T64" s="54"/>
    </row>
    <row r="65" spans="1:20">
      <c r="A65" s="1" t="s">
        <v>129</v>
      </c>
      <c r="B65" s="1" t="s">
        <v>247</v>
      </c>
      <c r="C65" s="176" t="s">
        <v>130</v>
      </c>
      <c r="D65" s="15">
        <v>5</v>
      </c>
      <c r="E65" s="15">
        <v>18</v>
      </c>
      <c r="F65" s="9">
        <f t="shared" si="2"/>
        <v>23</v>
      </c>
      <c r="G65" s="15">
        <v>2</v>
      </c>
      <c r="H65" s="15">
        <v>5</v>
      </c>
      <c r="I65" s="9">
        <f t="shared" si="3"/>
        <v>7</v>
      </c>
      <c r="J65" s="16">
        <f t="shared" si="6"/>
        <v>0.30434782608695654</v>
      </c>
      <c r="K65" s="15">
        <f t="shared" si="7"/>
        <v>70</v>
      </c>
      <c r="Q65" s="54"/>
      <c r="R65" s="54"/>
      <c r="S65" s="54"/>
      <c r="T65" s="54"/>
    </row>
    <row r="66" spans="1:20">
      <c r="A66" s="1" t="s">
        <v>131</v>
      </c>
      <c r="B66" s="1" t="s">
        <v>243</v>
      </c>
      <c r="C66" s="176" t="s">
        <v>132</v>
      </c>
      <c r="D66" s="15">
        <v>1699</v>
      </c>
      <c r="E66" s="15">
        <v>592</v>
      </c>
      <c r="F66" s="9">
        <f t="shared" si="2"/>
        <v>2291</v>
      </c>
      <c r="G66" s="15">
        <v>1283</v>
      </c>
      <c r="H66" s="15">
        <v>308</v>
      </c>
      <c r="I66" s="9">
        <f t="shared" si="3"/>
        <v>1591</v>
      </c>
      <c r="J66" s="16">
        <f t="shared" si="6"/>
        <v>0.69445656918376253</v>
      </c>
      <c r="K66" s="15">
        <f t="shared" si="7"/>
        <v>50</v>
      </c>
      <c r="Q66" s="54"/>
      <c r="R66" s="54"/>
      <c r="S66" s="54"/>
      <c r="T66" s="54"/>
    </row>
    <row r="67" spans="1:20">
      <c r="A67" s="24" t="s">
        <v>133</v>
      </c>
      <c r="B67" s="24" t="s">
        <v>244</v>
      </c>
      <c r="C67" s="183" t="s">
        <v>134</v>
      </c>
      <c r="D67" s="25"/>
      <c r="E67" s="25"/>
      <c r="F67" s="25"/>
      <c r="G67" s="25"/>
      <c r="H67" s="25"/>
      <c r="I67" s="25"/>
      <c r="J67" s="32"/>
      <c r="K67" s="25"/>
      <c r="Q67" s="54"/>
      <c r="R67" s="54"/>
      <c r="S67" s="54"/>
      <c r="T67" s="54"/>
    </row>
    <row r="68" spans="1:20">
      <c r="A68" s="1" t="s">
        <v>135</v>
      </c>
      <c r="B68" s="1" t="s">
        <v>245</v>
      </c>
      <c r="C68" s="176" t="s">
        <v>136</v>
      </c>
      <c r="D68" s="15">
        <v>376</v>
      </c>
      <c r="E68" s="15">
        <v>140</v>
      </c>
      <c r="F68" s="9">
        <f t="shared" si="2"/>
        <v>516</v>
      </c>
      <c r="G68" s="15">
        <v>333</v>
      </c>
      <c r="H68" s="15">
        <v>114</v>
      </c>
      <c r="I68" s="9">
        <f t="shared" si="3"/>
        <v>447</v>
      </c>
      <c r="J68" s="16">
        <f t="shared" ref="J68:J87" si="8">(G68+H68)/(D68+E68)</f>
        <v>0.86627906976744184</v>
      </c>
      <c r="K68" s="15">
        <f t="shared" ref="K68:K87" si="9">_xlfn.RANK.EQ(J68,$J$12:$J$98,0)</f>
        <v>31</v>
      </c>
      <c r="Q68" s="54"/>
      <c r="R68" s="54"/>
      <c r="S68" s="54"/>
      <c r="T68" s="54"/>
    </row>
    <row r="69" spans="1:20">
      <c r="A69" s="1" t="s">
        <v>137</v>
      </c>
      <c r="B69" s="1" t="s">
        <v>243</v>
      </c>
      <c r="C69" s="176" t="s">
        <v>138</v>
      </c>
      <c r="D69" s="15">
        <v>1564</v>
      </c>
      <c r="E69" s="15">
        <v>570</v>
      </c>
      <c r="F69" s="9">
        <f t="shared" si="2"/>
        <v>2134</v>
      </c>
      <c r="G69" s="15">
        <v>1153</v>
      </c>
      <c r="H69" s="15">
        <v>258</v>
      </c>
      <c r="I69" s="9">
        <f t="shared" si="3"/>
        <v>1411</v>
      </c>
      <c r="J69" s="16">
        <f t="shared" si="8"/>
        <v>0.66119962511715091</v>
      </c>
      <c r="K69" s="15">
        <f t="shared" si="9"/>
        <v>55</v>
      </c>
      <c r="Q69" s="54"/>
      <c r="R69" s="54"/>
      <c r="S69" s="54"/>
      <c r="T69" s="54"/>
    </row>
    <row r="70" spans="1:20">
      <c r="A70" s="1" t="s">
        <v>139</v>
      </c>
      <c r="B70" s="1" t="s">
        <v>244</v>
      </c>
      <c r="C70" s="176" t="s">
        <v>140</v>
      </c>
      <c r="D70" s="15">
        <v>16</v>
      </c>
      <c r="E70" s="15">
        <v>27</v>
      </c>
      <c r="F70" s="9">
        <f t="shared" si="2"/>
        <v>43</v>
      </c>
      <c r="G70" s="15">
        <v>5</v>
      </c>
      <c r="H70" s="15">
        <v>9</v>
      </c>
      <c r="I70" s="9">
        <f t="shared" si="3"/>
        <v>14</v>
      </c>
      <c r="J70" s="16">
        <f t="shared" si="8"/>
        <v>0.32558139534883723</v>
      </c>
      <c r="K70" s="15">
        <f t="shared" si="9"/>
        <v>68</v>
      </c>
      <c r="Q70" s="54"/>
      <c r="R70" s="54"/>
      <c r="S70" s="54"/>
      <c r="T70" s="54"/>
    </row>
    <row r="71" spans="1:20">
      <c r="A71" s="1" t="s">
        <v>141</v>
      </c>
      <c r="B71" s="1" t="s">
        <v>243</v>
      </c>
      <c r="C71" s="176" t="s">
        <v>142</v>
      </c>
      <c r="D71" s="15">
        <v>782</v>
      </c>
      <c r="E71" s="15">
        <v>419</v>
      </c>
      <c r="F71" s="9">
        <f t="shared" si="2"/>
        <v>1201</v>
      </c>
      <c r="G71" s="15">
        <v>602</v>
      </c>
      <c r="H71" s="15">
        <v>236</v>
      </c>
      <c r="I71" s="9">
        <f t="shared" si="3"/>
        <v>838</v>
      </c>
      <c r="J71" s="16">
        <f t="shared" si="8"/>
        <v>0.69775187343880096</v>
      </c>
      <c r="K71" s="15">
        <f t="shared" si="9"/>
        <v>49</v>
      </c>
      <c r="Q71" s="54"/>
      <c r="R71" s="54"/>
      <c r="S71" s="54"/>
      <c r="T71" s="54"/>
    </row>
    <row r="72" spans="1:20">
      <c r="A72" s="1" t="s">
        <v>143</v>
      </c>
      <c r="B72" s="1" t="s">
        <v>244</v>
      </c>
      <c r="C72" s="176" t="s">
        <v>144</v>
      </c>
      <c r="D72" s="15">
        <v>62</v>
      </c>
      <c r="E72" s="15">
        <v>106</v>
      </c>
      <c r="F72" s="9">
        <f t="shared" si="2"/>
        <v>168</v>
      </c>
      <c r="G72" s="15">
        <v>9</v>
      </c>
      <c r="H72" s="15">
        <v>6</v>
      </c>
      <c r="I72" s="9">
        <f t="shared" si="3"/>
        <v>15</v>
      </c>
      <c r="J72" s="16">
        <f t="shared" si="8"/>
        <v>8.9285714285714288E-2</v>
      </c>
      <c r="K72" s="15">
        <f t="shared" si="9"/>
        <v>78</v>
      </c>
      <c r="Q72" s="54"/>
      <c r="R72" s="54"/>
      <c r="S72" s="54"/>
      <c r="T72" s="54"/>
    </row>
    <row r="73" spans="1:20">
      <c r="A73" s="1" t="s">
        <v>145</v>
      </c>
      <c r="B73" s="1" t="s">
        <v>244</v>
      </c>
      <c r="C73" s="176" t="s">
        <v>146</v>
      </c>
      <c r="D73" s="15">
        <v>8</v>
      </c>
      <c r="E73" s="15">
        <v>11</v>
      </c>
      <c r="F73" s="9">
        <f t="shared" si="2"/>
        <v>19</v>
      </c>
      <c r="G73" s="15">
        <v>2</v>
      </c>
      <c r="H73" s="15">
        <v>4</v>
      </c>
      <c r="I73" s="9">
        <f t="shared" si="3"/>
        <v>6</v>
      </c>
      <c r="J73" s="16">
        <f t="shared" si="8"/>
        <v>0.31578947368421051</v>
      </c>
      <c r="K73" s="15">
        <f t="shared" si="9"/>
        <v>69</v>
      </c>
      <c r="Q73" s="54"/>
      <c r="R73" s="54"/>
      <c r="S73" s="54"/>
      <c r="T73" s="54"/>
    </row>
    <row r="74" spans="1:20">
      <c r="A74" s="1" t="s">
        <v>147</v>
      </c>
      <c r="B74" s="1" t="s">
        <v>249</v>
      </c>
      <c r="C74" s="176" t="s">
        <v>148</v>
      </c>
      <c r="D74" s="15">
        <v>0</v>
      </c>
      <c r="E74" s="15">
        <v>190</v>
      </c>
      <c r="F74" s="9">
        <f t="shared" si="2"/>
        <v>190</v>
      </c>
      <c r="G74" s="15">
        <v>0</v>
      </c>
      <c r="H74" s="15">
        <v>160</v>
      </c>
      <c r="I74" s="9">
        <f t="shared" si="3"/>
        <v>160</v>
      </c>
      <c r="J74" s="16">
        <f t="shared" si="8"/>
        <v>0.84210526315789469</v>
      </c>
      <c r="K74" s="15">
        <f t="shared" si="9"/>
        <v>35</v>
      </c>
      <c r="Q74" s="54"/>
      <c r="R74" s="54"/>
      <c r="S74" s="54"/>
      <c r="T74" s="54"/>
    </row>
    <row r="75" spans="1:20">
      <c r="A75" s="1" t="s">
        <v>149</v>
      </c>
      <c r="B75" s="1" t="s">
        <v>250</v>
      </c>
      <c r="C75" s="176" t="s">
        <v>150</v>
      </c>
      <c r="D75" s="15">
        <v>284</v>
      </c>
      <c r="E75" s="15">
        <v>77</v>
      </c>
      <c r="F75" s="9">
        <f t="shared" si="2"/>
        <v>361</v>
      </c>
      <c r="G75" s="15">
        <v>0</v>
      </c>
      <c r="H75" s="15">
        <v>0</v>
      </c>
      <c r="I75" s="9">
        <f t="shared" si="3"/>
        <v>0</v>
      </c>
      <c r="J75" s="16">
        <f t="shared" si="8"/>
        <v>0</v>
      </c>
      <c r="K75" s="15">
        <f t="shared" si="9"/>
        <v>80</v>
      </c>
      <c r="Q75" s="54"/>
      <c r="R75" s="54"/>
      <c r="S75" s="54"/>
      <c r="T75" s="54"/>
    </row>
    <row r="76" spans="1:20">
      <c r="A76" s="1" t="s">
        <v>151</v>
      </c>
      <c r="B76" s="1" t="s">
        <v>249</v>
      </c>
      <c r="C76" s="176" t="s">
        <v>152</v>
      </c>
      <c r="D76" s="15">
        <v>161</v>
      </c>
      <c r="E76" s="15">
        <v>40</v>
      </c>
      <c r="F76" s="9">
        <f t="shared" si="2"/>
        <v>201</v>
      </c>
      <c r="G76" s="15">
        <v>139</v>
      </c>
      <c r="H76" s="15">
        <v>18</v>
      </c>
      <c r="I76" s="9">
        <f t="shared" si="3"/>
        <v>157</v>
      </c>
      <c r="J76" s="16">
        <f t="shared" si="8"/>
        <v>0.78109452736318408</v>
      </c>
      <c r="K76" s="15">
        <f t="shared" si="9"/>
        <v>44</v>
      </c>
      <c r="Q76" s="54"/>
      <c r="R76" s="54"/>
      <c r="S76" s="54"/>
      <c r="T76" s="54"/>
    </row>
    <row r="77" spans="1:20">
      <c r="A77" s="1" t="s">
        <v>153</v>
      </c>
      <c r="B77" s="1" t="s">
        <v>248</v>
      </c>
      <c r="C77" s="176" t="s">
        <v>154</v>
      </c>
      <c r="D77" s="15">
        <v>246</v>
      </c>
      <c r="E77" s="15">
        <v>73</v>
      </c>
      <c r="F77" s="9">
        <f t="shared" ref="F77:F97" si="10">SUM(D77:E77)</f>
        <v>319</v>
      </c>
      <c r="G77" s="15">
        <v>232</v>
      </c>
      <c r="H77" s="15">
        <v>54</v>
      </c>
      <c r="I77" s="9">
        <f t="shared" ref="I77:I97" si="11">SUM(G77:H77)</f>
        <v>286</v>
      </c>
      <c r="J77" s="16">
        <f t="shared" si="8"/>
        <v>0.89655172413793105</v>
      </c>
      <c r="K77" s="15">
        <f t="shared" si="9"/>
        <v>17</v>
      </c>
      <c r="Q77" s="54"/>
      <c r="R77" s="54"/>
      <c r="S77" s="54"/>
      <c r="T77" s="54"/>
    </row>
    <row r="78" spans="1:20">
      <c r="A78" s="1" t="s">
        <v>155</v>
      </c>
      <c r="B78" s="1" t="s">
        <v>248</v>
      </c>
      <c r="C78" s="176" t="s">
        <v>156</v>
      </c>
      <c r="D78" s="15">
        <v>145</v>
      </c>
      <c r="E78" s="15">
        <v>76</v>
      </c>
      <c r="F78" s="9">
        <f t="shared" si="10"/>
        <v>221</v>
      </c>
      <c r="G78" s="15">
        <v>133</v>
      </c>
      <c r="H78" s="15">
        <v>59</v>
      </c>
      <c r="I78" s="9">
        <f t="shared" si="11"/>
        <v>192</v>
      </c>
      <c r="J78" s="16">
        <f t="shared" si="8"/>
        <v>0.86877828054298645</v>
      </c>
      <c r="K78" s="15">
        <f t="shared" si="9"/>
        <v>30</v>
      </c>
      <c r="Q78" s="54"/>
      <c r="R78" s="54"/>
      <c r="S78" s="54"/>
      <c r="T78" s="54"/>
    </row>
    <row r="79" spans="1:20">
      <c r="A79" s="1" t="s">
        <v>157</v>
      </c>
      <c r="B79" s="1" t="s">
        <v>243</v>
      </c>
      <c r="C79" s="176" t="s">
        <v>158</v>
      </c>
      <c r="D79" s="15">
        <v>561</v>
      </c>
      <c r="E79" s="15">
        <v>205</v>
      </c>
      <c r="F79" s="9">
        <f t="shared" si="10"/>
        <v>766</v>
      </c>
      <c r="G79" s="15">
        <v>478</v>
      </c>
      <c r="H79" s="15">
        <v>130</v>
      </c>
      <c r="I79" s="9">
        <f t="shared" si="11"/>
        <v>608</v>
      </c>
      <c r="J79" s="16">
        <f t="shared" si="8"/>
        <v>0.79373368146214096</v>
      </c>
      <c r="K79" s="15">
        <f t="shared" si="9"/>
        <v>42</v>
      </c>
      <c r="Q79" s="54"/>
      <c r="R79" s="54"/>
      <c r="S79" s="54"/>
      <c r="T79" s="54"/>
    </row>
    <row r="80" spans="1:20">
      <c r="A80" s="1" t="s">
        <v>159</v>
      </c>
      <c r="B80" s="1" t="s">
        <v>243</v>
      </c>
      <c r="C80" s="176" t="s">
        <v>160</v>
      </c>
      <c r="D80" s="15">
        <v>741</v>
      </c>
      <c r="E80" s="15">
        <v>335</v>
      </c>
      <c r="F80" s="9">
        <f t="shared" si="10"/>
        <v>1076</v>
      </c>
      <c r="G80" s="15">
        <v>591</v>
      </c>
      <c r="H80" s="15">
        <v>179</v>
      </c>
      <c r="I80" s="9">
        <f t="shared" si="11"/>
        <v>770</v>
      </c>
      <c r="J80" s="16">
        <f t="shared" si="8"/>
        <v>0.71561338289962828</v>
      </c>
      <c r="K80" s="15">
        <f t="shared" si="9"/>
        <v>47</v>
      </c>
      <c r="Q80" s="54"/>
      <c r="R80" s="54"/>
      <c r="S80" s="54"/>
      <c r="T80" s="54"/>
    </row>
    <row r="81" spans="1:20">
      <c r="A81" s="1" t="s">
        <v>161</v>
      </c>
      <c r="B81" s="1" t="s">
        <v>248</v>
      </c>
      <c r="C81" s="176" t="s">
        <v>162</v>
      </c>
      <c r="D81" s="15">
        <v>423</v>
      </c>
      <c r="E81" s="15">
        <v>94</v>
      </c>
      <c r="F81" s="9">
        <f t="shared" si="10"/>
        <v>517</v>
      </c>
      <c r="G81" s="15">
        <v>397</v>
      </c>
      <c r="H81" s="15">
        <v>76</v>
      </c>
      <c r="I81" s="9">
        <f t="shared" si="11"/>
        <v>473</v>
      </c>
      <c r="J81" s="16">
        <f t="shared" si="8"/>
        <v>0.91489361702127658</v>
      </c>
      <c r="K81" s="15">
        <f t="shared" si="9"/>
        <v>11</v>
      </c>
      <c r="Q81" s="54"/>
      <c r="R81" s="54"/>
      <c r="S81" s="54"/>
      <c r="T81" s="54"/>
    </row>
    <row r="82" spans="1:20">
      <c r="A82" s="1" t="s">
        <v>163</v>
      </c>
      <c r="B82" s="1" t="s">
        <v>248</v>
      </c>
      <c r="C82" s="176" t="s">
        <v>164</v>
      </c>
      <c r="D82" s="15">
        <v>363</v>
      </c>
      <c r="E82" s="15">
        <v>117</v>
      </c>
      <c r="F82" s="9">
        <f t="shared" si="10"/>
        <v>480</v>
      </c>
      <c r="G82" s="15">
        <v>342</v>
      </c>
      <c r="H82" s="15">
        <v>104</v>
      </c>
      <c r="I82" s="9">
        <f t="shared" si="11"/>
        <v>446</v>
      </c>
      <c r="J82" s="16">
        <f t="shared" si="8"/>
        <v>0.9291666666666667</v>
      </c>
      <c r="K82" s="15">
        <f t="shared" si="9"/>
        <v>6</v>
      </c>
      <c r="Q82" s="54"/>
      <c r="R82" s="54"/>
      <c r="S82" s="54"/>
      <c r="T82" s="54"/>
    </row>
    <row r="83" spans="1:20">
      <c r="A83" s="1" t="s">
        <v>165</v>
      </c>
      <c r="B83" s="1" t="s">
        <v>244</v>
      </c>
      <c r="C83" s="176" t="s">
        <v>166</v>
      </c>
      <c r="D83" s="15">
        <v>49</v>
      </c>
      <c r="E83" s="15">
        <v>55</v>
      </c>
      <c r="F83" s="9">
        <f t="shared" si="10"/>
        <v>104</v>
      </c>
      <c r="G83" s="15">
        <v>1</v>
      </c>
      <c r="H83" s="15">
        <v>2</v>
      </c>
      <c r="I83" s="9">
        <f t="shared" si="11"/>
        <v>3</v>
      </c>
      <c r="J83" s="16">
        <f t="shared" si="8"/>
        <v>2.8846153846153848E-2</v>
      </c>
      <c r="K83" s="15">
        <f t="shared" si="9"/>
        <v>79</v>
      </c>
      <c r="Q83" s="54"/>
      <c r="R83" s="54"/>
      <c r="S83" s="54"/>
      <c r="T83" s="54"/>
    </row>
    <row r="84" spans="1:20">
      <c r="A84" s="1" t="s">
        <v>167</v>
      </c>
      <c r="B84" s="1" t="s">
        <v>248</v>
      </c>
      <c r="C84" s="176" t="s">
        <v>168</v>
      </c>
      <c r="D84" s="15">
        <v>151</v>
      </c>
      <c r="E84" s="15">
        <v>61</v>
      </c>
      <c r="F84" s="9">
        <f t="shared" si="10"/>
        <v>212</v>
      </c>
      <c r="G84" s="15">
        <v>134</v>
      </c>
      <c r="H84" s="15">
        <v>53</v>
      </c>
      <c r="I84" s="9">
        <f t="shared" si="11"/>
        <v>187</v>
      </c>
      <c r="J84" s="16">
        <f t="shared" si="8"/>
        <v>0.88207547169811318</v>
      </c>
      <c r="K84" s="15">
        <f t="shared" si="9"/>
        <v>23</v>
      </c>
      <c r="Q84" s="54"/>
      <c r="R84" s="54"/>
      <c r="S84" s="54"/>
      <c r="T84" s="54"/>
    </row>
    <row r="85" spans="1:20">
      <c r="A85" s="1" t="s">
        <v>169</v>
      </c>
      <c r="B85" s="1" t="s">
        <v>248</v>
      </c>
      <c r="C85" s="176" t="s">
        <v>170</v>
      </c>
      <c r="D85" s="15">
        <v>276</v>
      </c>
      <c r="E85" s="15">
        <v>84</v>
      </c>
      <c r="F85" s="9">
        <f t="shared" si="10"/>
        <v>360</v>
      </c>
      <c r="G85" s="15">
        <v>253</v>
      </c>
      <c r="H85" s="15">
        <v>67</v>
      </c>
      <c r="I85" s="9">
        <f t="shared" si="11"/>
        <v>320</v>
      </c>
      <c r="J85" s="16">
        <f t="shared" si="8"/>
        <v>0.88888888888888884</v>
      </c>
      <c r="K85" s="15">
        <f t="shared" si="9"/>
        <v>21</v>
      </c>
      <c r="Q85" s="54"/>
      <c r="R85" s="54"/>
      <c r="S85" s="54"/>
      <c r="T85" s="54"/>
    </row>
    <row r="86" spans="1:20">
      <c r="A86" s="8" t="s">
        <v>171</v>
      </c>
      <c r="B86" s="8" t="s">
        <v>248</v>
      </c>
      <c r="C86" s="184" t="s">
        <v>172</v>
      </c>
      <c r="D86" s="28">
        <v>102</v>
      </c>
      <c r="E86" s="28">
        <v>57</v>
      </c>
      <c r="F86" s="181">
        <f t="shared" si="10"/>
        <v>159</v>
      </c>
      <c r="G86" s="28">
        <v>80</v>
      </c>
      <c r="H86" s="28">
        <v>32</v>
      </c>
      <c r="I86" s="181">
        <f t="shared" si="11"/>
        <v>112</v>
      </c>
      <c r="J86" s="29">
        <f t="shared" si="8"/>
        <v>0.70440251572327039</v>
      </c>
      <c r="K86" s="28">
        <f t="shared" si="9"/>
        <v>48</v>
      </c>
      <c r="Q86" s="54"/>
      <c r="R86" s="54"/>
      <c r="S86" s="54"/>
      <c r="T86" s="54"/>
    </row>
    <row r="87" spans="1:20">
      <c r="A87" s="1" t="s">
        <v>173</v>
      </c>
      <c r="B87" s="1" t="s">
        <v>245</v>
      </c>
      <c r="C87" s="176" t="s">
        <v>174</v>
      </c>
      <c r="D87" s="15">
        <v>547</v>
      </c>
      <c r="E87" s="15">
        <v>67</v>
      </c>
      <c r="F87" s="9">
        <f t="shared" si="10"/>
        <v>614</v>
      </c>
      <c r="G87" s="15">
        <v>492</v>
      </c>
      <c r="H87" s="15">
        <v>55</v>
      </c>
      <c r="I87" s="9">
        <f t="shared" si="11"/>
        <v>547</v>
      </c>
      <c r="J87" s="16">
        <f t="shared" si="8"/>
        <v>0.89087947882736152</v>
      </c>
      <c r="K87" s="15">
        <f t="shared" si="9"/>
        <v>20</v>
      </c>
      <c r="Q87" s="54"/>
      <c r="R87" s="54"/>
      <c r="S87" s="54"/>
      <c r="T87" s="54"/>
    </row>
    <row r="88" spans="1:20">
      <c r="A88" s="24" t="s">
        <v>175</v>
      </c>
      <c r="B88" s="24" t="s">
        <v>244</v>
      </c>
      <c r="C88" s="183" t="s">
        <v>176</v>
      </c>
      <c r="D88" s="25"/>
      <c r="E88" s="25"/>
      <c r="F88" s="25"/>
      <c r="G88" s="25"/>
      <c r="H88" s="25"/>
      <c r="I88" s="25"/>
      <c r="J88" s="25"/>
      <c r="K88" s="25"/>
      <c r="Q88" s="54"/>
      <c r="R88" s="54"/>
      <c r="S88" s="54"/>
      <c r="T88" s="54"/>
    </row>
    <row r="89" spans="1:20">
      <c r="A89" s="1" t="s">
        <v>177</v>
      </c>
      <c r="B89" s="1" t="s">
        <v>243</v>
      </c>
      <c r="C89" s="176" t="s">
        <v>178</v>
      </c>
      <c r="D89" s="15">
        <v>1379</v>
      </c>
      <c r="E89" s="15">
        <v>403</v>
      </c>
      <c r="F89" s="9">
        <f t="shared" si="10"/>
        <v>1782</v>
      </c>
      <c r="G89" s="15">
        <v>977</v>
      </c>
      <c r="H89" s="15">
        <v>237</v>
      </c>
      <c r="I89" s="9">
        <f t="shared" si="11"/>
        <v>1214</v>
      </c>
      <c r="J89" s="16">
        <f t="shared" ref="J89:J97" si="12">(G89+H89)/(D89+E89)</f>
        <v>0.68125701459034793</v>
      </c>
      <c r="K89" s="15">
        <f t="shared" ref="K89:K97" si="13">_xlfn.RANK.EQ(J89,$J$12:$J$98,0)</f>
        <v>54</v>
      </c>
      <c r="Q89" s="54"/>
      <c r="R89" s="54"/>
      <c r="S89" s="54"/>
      <c r="T89" s="54"/>
    </row>
    <row r="90" spans="1:20">
      <c r="A90" s="1" t="s">
        <v>179</v>
      </c>
      <c r="B90" s="1" t="s">
        <v>248</v>
      </c>
      <c r="C90" s="176" t="s">
        <v>180</v>
      </c>
      <c r="D90" s="15">
        <v>214</v>
      </c>
      <c r="E90" s="15">
        <v>58</v>
      </c>
      <c r="F90" s="9">
        <f t="shared" si="10"/>
        <v>272</v>
      </c>
      <c r="G90" s="15">
        <v>197</v>
      </c>
      <c r="H90" s="15">
        <v>56</v>
      </c>
      <c r="I90" s="9">
        <f t="shared" si="11"/>
        <v>253</v>
      </c>
      <c r="J90" s="16">
        <f t="shared" si="12"/>
        <v>0.93014705882352944</v>
      </c>
      <c r="K90" s="15">
        <f t="shared" si="13"/>
        <v>5</v>
      </c>
      <c r="Q90" s="54"/>
      <c r="R90" s="54"/>
      <c r="S90" s="54"/>
      <c r="T90" s="54"/>
    </row>
    <row r="91" spans="1:20">
      <c r="A91" s="1" t="s">
        <v>181</v>
      </c>
      <c r="B91" s="1" t="s">
        <v>248</v>
      </c>
      <c r="C91" s="176" t="s">
        <v>182</v>
      </c>
      <c r="D91" s="15">
        <v>265</v>
      </c>
      <c r="E91" s="15">
        <v>107</v>
      </c>
      <c r="F91" s="9">
        <f t="shared" si="10"/>
        <v>372</v>
      </c>
      <c r="G91" s="15">
        <v>242</v>
      </c>
      <c r="H91" s="15">
        <v>66</v>
      </c>
      <c r="I91" s="9">
        <f t="shared" si="11"/>
        <v>308</v>
      </c>
      <c r="J91" s="16">
        <f t="shared" si="12"/>
        <v>0.82795698924731187</v>
      </c>
      <c r="K91" s="15">
        <f t="shared" si="13"/>
        <v>37</v>
      </c>
      <c r="Q91" s="54"/>
      <c r="R91" s="54"/>
      <c r="S91" s="54"/>
      <c r="T91" s="54"/>
    </row>
    <row r="92" spans="1:20">
      <c r="A92" s="1" t="s">
        <v>183</v>
      </c>
      <c r="B92" s="1" t="s">
        <v>248</v>
      </c>
      <c r="C92" s="176" t="s">
        <v>184</v>
      </c>
      <c r="D92" s="15">
        <v>434</v>
      </c>
      <c r="E92" s="15">
        <v>142</v>
      </c>
      <c r="F92" s="9">
        <f t="shared" si="10"/>
        <v>576</v>
      </c>
      <c r="G92" s="15">
        <v>366</v>
      </c>
      <c r="H92" s="15">
        <v>96</v>
      </c>
      <c r="I92" s="9">
        <f t="shared" si="11"/>
        <v>462</v>
      </c>
      <c r="J92" s="16">
        <f t="shared" si="12"/>
        <v>0.80208333333333337</v>
      </c>
      <c r="K92" s="15">
        <f t="shared" si="13"/>
        <v>40</v>
      </c>
      <c r="Q92" s="54"/>
      <c r="R92" s="54"/>
      <c r="S92" s="54"/>
      <c r="T92" s="54"/>
    </row>
    <row r="93" spans="1:20">
      <c r="A93" s="1" t="s">
        <v>185</v>
      </c>
      <c r="B93" s="1" t="s">
        <v>248</v>
      </c>
      <c r="C93" s="176" t="s">
        <v>186</v>
      </c>
      <c r="D93" s="15">
        <v>134</v>
      </c>
      <c r="E93" s="15">
        <v>47</v>
      </c>
      <c r="F93" s="9">
        <f t="shared" si="10"/>
        <v>181</v>
      </c>
      <c r="G93" s="15">
        <v>119</v>
      </c>
      <c r="H93" s="15">
        <v>36</v>
      </c>
      <c r="I93" s="9">
        <f t="shared" si="11"/>
        <v>155</v>
      </c>
      <c r="J93" s="16">
        <f t="shared" si="12"/>
        <v>0.85635359116022103</v>
      </c>
      <c r="K93" s="15">
        <f t="shared" si="13"/>
        <v>34</v>
      </c>
      <c r="Q93" s="54"/>
      <c r="R93" s="54"/>
      <c r="S93" s="54"/>
      <c r="T93" s="54"/>
    </row>
    <row r="94" spans="1:20">
      <c r="A94" s="1" t="s">
        <v>187</v>
      </c>
      <c r="B94" s="1" t="s">
        <v>248</v>
      </c>
      <c r="C94" s="176" t="s">
        <v>188</v>
      </c>
      <c r="D94" s="15">
        <v>205</v>
      </c>
      <c r="E94" s="15">
        <v>70</v>
      </c>
      <c r="F94" s="9">
        <f t="shared" si="10"/>
        <v>275</v>
      </c>
      <c r="G94" s="15">
        <v>190</v>
      </c>
      <c r="H94" s="15">
        <v>55</v>
      </c>
      <c r="I94" s="9">
        <f t="shared" si="11"/>
        <v>245</v>
      </c>
      <c r="J94" s="16">
        <f t="shared" si="12"/>
        <v>0.89090909090909087</v>
      </c>
      <c r="K94" s="15">
        <f t="shared" si="13"/>
        <v>19</v>
      </c>
      <c r="Q94" s="54"/>
      <c r="R94" s="54"/>
      <c r="S94" s="54"/>
      <c r="T94" s="54"/>
    </row>
    <row r="95" spans="1:20">
      <c r="A95" s="1" t="s">
        <v>189</v>
      </c>
      <c r="B95" s="1" t="s">
        <v>248</v>
      </c>
      <c r="C95" s="176" t="s">
        <v>190</v>
      </c>
      <c r="D95" s="15">
        <v>328</v>
      </c>
      <c r="E95" s="15">
        <v>122</v>
      </c>
      <c r="F95" s="9">
        <f t="shared" si="10"/>
        <v>450</v>
      </c>
      <c r="G95" s="15">
        <v>310</v>
      </c>
      <c r="H95" s="15">
        <v>97</v>
      </c>
      <c r="I95" s="9">
        <f t="shared" si="11"/>
        <v>407</v>
      </c>
      <c r="J95" s="16">
        <f t="shared" si="12"/>
        <v>0.9044444444444445</v>
      </c>
      <c r="K95" s="15">
        <f t="shared" si="13"/>
        <v>14</v>
      </c>
      <c r="Q95" s="54"/>
      <c r="R95" s="54"/>
      <c r="S95" s="54"/>
      <c r="T95" s="54"/>
    </row>
    <row r="96" spans="1:20">
      <c r="A96" s="1" t="s">
        <v>191</v>
      </c>
      <c r="B96" s="1" t="s">
        <v>245</v>
      </c>
      <c r="C96" s="176" t="s">
        <v>192</v>
      </c>
      <c r="D96" s="15">
        <v>13</v>
      </c>
      <c r="E96" s="15">
        <v>4</v>
      </c>
      <c r="F96" s="9">
        <f t="shared" si="10"/>
        <v>17</v>
      </c>
      <c r="G96" s="15">
        <v>4</v>
      </c>
      <c r="H96" s="15">
        <v>3</v>
      </c>
      <c r="I96" s="9">
        <f t="shared" si="11"/>
        <v>7</v>
      </c>
      <c r="J96" s="16">
        <f t="shared" si="12"/>
        <v>0.41176470588235292</v>
      </c>
      <c r="K96" s="15">
        <f t="shared" si="13"/>
        <v>64</v>
      </c>
      <c r="Q96" s="54"/>
      <c r="R96" s="54"/>
      <c r="S96" s="54"/>
      <c r="T96" s="54"/>
    </row>
    <row r="97" spans="1:20">
      <c r="A97" s="1" t="s">
        <v>193</v>
      </c>
      <c r="B97" s="1" t="s">
        <v>248</v>
      </c>
      <c r="C97" s="1" t="s">
        <v>194</v>
      </c>
      <c r="D97" s="15">
        <v>149</v>
      </c>
      <c r="E97" s="15">
        <v>75</v>
      </c>
      <c r="F97" s="26">
        <f t="shared" si="10"/>
        <v>224</v>
      </c>
      <c r="G97" s="27">
        <v>126</v>
      </c>
      <c r="H97" s="15">
        <v>48</v>
      </c>
      <c r="I97" s="9">
        <f t="shared" si="11"/>
        <v>174</v>
      </c>
      <c r="J97" s="16">
        <f t="shared" si="12"/>
        <v>0.7767857142857143</v>
      </c>
      <c r="K97" s="15">
        <f t="shared" si="13"/>
        <v>45</v>
      </c>
      <c r="Q97" s="54"/>
      <c r="R97" s="54"/>
      <c r="S97" s="54"/>
      <c r="T97" s="54"/>
    </row>
    <row r="98" spans="1:20" s="30" customFormat="1" ht="14.25" thickBot="1">
      <c r="L98"/>
      <c r="M98"/>
      <c r="N98"/>
      <c r="O98"/>
      <c r="P98"/>
      <c r="Q98"/>
      <c r="R98"/>
      <c r="S98"/>
      <c r="T98"/>
    </row>
    <row r="99" spans="1:20" ht="14.25" thickBot="1">
      <c r="C99" s="173" t="s">
        <v>423</v>
      </c>
      <c r="D99" s="171">
        <f>SUM(D12:D97)</f>
        <v>31168</v>
      </c>
      <c r="E99" s="171">
        <f t="shared" ref="E99:I99" si="14">SUM(E12:E97)</f>
        <v>11228</v>
      </c>
      <c r="F99" s="171">
        <f t="shared" si="14"/>
        <v>42396</v>
      </c>
      <c r="G99" s="171">
        <f t="shared" si="14"/>
        <v>23822</v>
      </c>
      <c r="H99" s="171">
        <f t="shared" si="14"/>
        <v>6456</v>
      </c>
      <c r="I99" s="172">
        <f t="shared" si="14"/>
        <v>30278</v>
      </c>
      <c r="O99" s="30"/>
      <c r="P99" s="30"/>
      <c r="Q99" s="30"/>
      <c r="R99" s="30"/>
      <c r="S99" s="30"/>
      <c r="T99" s="30"/>
    </row>
  </sheetData>
  <autoFilter ref="A11:K11" xr:uid="{00000000-0009-0000-0000-000011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1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45F45-F2B9-43C1-8A82-854918589865}">
  <sheetPr>
    <tabColor theme="9"/>
  </sheetPr>
  <dimension ref="A1:T99"/>
  <sheetViews>
    <sheetView workbookViewId="0">
      <pane xSplit="3" ySplit="11" topLeftCell="D12" activePane="bottomRight" state="frozen"/>
      <selection activeCell="E88" sqref="E88:J88"/>
      <selection pane="topRight" activeCell="E88" sqref="E88:J88"/>
      <selection pane="bottomLeft" activeCell="E88" sqref="E88:J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216</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100</v>
      </c>
      <c r="E6" s="48">
        <f>INDEX(E12:E97,MATCH(C6,C12:C97,0),0)</f>
        <v>41</v>
      </c>
      <c r="F6" s="48">
        <f>SUM(D6:E6)</f>
        <v>141</v>
      </c>
      <c r="G6" s="48">
        <f>INDEX(G12:G97,MATCH(C6,C12:C97,0),0)</f>
        <v>84</v>
      </c>
      <c r="H6" s="48">
        <f>INDEX(H12:H97,MATCH(C6,C12:C97,0),0)</f>
        <v>26</v>
      </c>
      <c r="I6" s="48">
        <f>SUM(G6:H6)</f>
        <v>110</v>
      </c>
      <c r="J6" s="49">
        <f>(G6+H6)/(D6+E6)</f>
        <v>0.78014184397163122</v>
      </c>
      <c r="K6" s="50">
        <f>_xlfn.RANK.EQ(J6,$J$12:$J$97,0)</f>
        <v>45</v>
      </c>
    </row>
    <row r="7" spans="1:20">
      <c r="C7" s="14" t="s">
        <v>18</v>
      </c>
      <c r="D7" s="62">
        <f>ROUND(SUMIF($B$12:$B$97,"G",D12:D97)/(COUNTIFS(B12:B97,"G",D12:D97,"&lt;&gt;")),1)</f>
        <v>283.60000000000002</v>
      </c>
      <c r="E7" s="63">
        <f>ROUND(SUMIF($B$12:$B$97,"G",E12:E97)/(COUNTIFS(B12:B97,"G",D12:D97,"&lt;&gt;")),1)</f>
        <v>86.5</v>
      </c>
      <c r="F7" s="63">
        <f>SUM(D7:E7)</f>
        <v>370.1</v>
      </c>
      <c r="G7" s="63">
        <f>ROUND(SUMIF($B$12:$B$97,"G",G12:G97)/(COUNTIFS(B12:B97,"G",D12:D97,"&lt;&gt;")),1)</f>
        <v>255.5</v>
      </c>
      <c r="H7" s="63">
        <f>ROUND(SUMIF($B$12:$B$97,"G",H12:H97)/(COUNTIFS(B12:B97,"G",D12:D97,"&lt;&gt;")),1)</f>
        <v>67.5</v>
      </c>
      <c r="I7" s="63">
        <f>SUM(G7:H7)</f>
        <v>323</v>
      </c>
      <c r="J7" s="16">
        <f>(G7+H7)/(D7+E7)</f>
        <v>0.87273709808159949</v>
      </c>
      <c r="K7" s="17"/>
    </row>
    <row r="8" spans="1:20" ht="14.25" thickBot="1">
      <c r="C8" s="18" t="s">
        <v>19</v>
      </c>
      <c r="D8" s="64">
        <f>ROUND(AVERAGE(D12:D97),1)</f>
        <v>381</v>
      </c>
      <c r="E8" s="65">
        <f>ROUND(AVERAGE(E12:E97),1)</f>
        <v>134.69999999999999</v>
      </c>
      <c r="F8" s="65">
        <f>SUM(D8:E8)</f>
        <v>515.70000000000005</v>
      </c>
      <c r="G8" s="65">
        <f>ROUND(AVERAGE(G12:G97),1)</f>
        <v>288.89999999999998</v>
      </c>
      <c r="H8" s="65">
        <f>ROUND(AVERAGE(H12:H97),1)</f>
        <v>79</v>
      </c>
      <c r="I8" s="65">
        <f>SUM(G8:H8)</f>
        <v>367.9</v>
      </c>
      <c r="J8" s="19">
        <f>(G8+H8)/(D8+E8)</f>
        <v>0.71339926313748292</v>
      </c>
      <c r="K8" s="20"/>
    </row>
    <row r="10" spans="1:20" ht="21" customHeight="1">
      <c r="D10" s="259" t="str" cm="1">
        <f t="array" aca="1" ref="D10" ca="1">RIGHT(CELL("filename",A1),4)&amp;"年度（基準日：５月１日）"</f>
        <v>2023年度（基準日：５月１日）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9">
        <v>1210</v>
      </c>
      <c r="E12" s="9">
        <v>453</v>
      </c>
      <c r="F12" s="9">
        <f>SUM(D12:E12)</f>
        <v>1663</v>
      </c>
      <c r="G12" s="9">
        <v>945</v>
      </c>
      <c r="H12" s="9">
        <v>266</v>
      </c>
      <c r="I12" s="9">
        <f>SUM(G12:H12)</f>
        <v>1211</v>
      </c>
      <c r="J12" s="16">
        <f t="shared" ref="J12:J21" si="0">(G12+H12)/(D12+E12)</f>
        <v>0.72820204449789538</v>
      </c>
      <c r="K12" s="15">
        <f t="shared" ref="K12:K21" si="1">_xlfn.RANK.EQ(J12,$J$12:$J$98,0)</f>
        <v>49</v>
      </c>
      <c r="Q12" s="54"/>
      <c r="R12" s="54"/>
      <c r="S12" s="54"/>
      <c r="T12" s="54"/>
    </row>
    <row r="13" spans="1:20">
      <c r="A13" s="1" t="s">
        <v>27</v>
      </c>
      <c r="B13" s="1" t="s">
        <v>244</v>
      </c>
      <c r="C13" s="176" t="s">
        <v>28</v>
      </c>
      <c r="D13" s="15">
        <v>4</v>
      </c>
      <c r="E13" s="15">
        <v>10</v>
      </c>
      <c r="F13" s="9">
        <f t="shared" ref="F13:F76" si="2">SUM(D13:E13)</f>
        <v>14</v>
      </c>
      <c r="G13" s="15">
        <v>3</v>
      </c>
      <c r="H13" s="15">
        <v>4</v>
      </c>
      <c r="I13" s="9">
        <f t="shared" ref="I13:I76" si="3">SUM(G13:H13)</f>
        <v>7</v>
      </c>
      <c r="J13" s="16">
        <f t="shared" si="0"/>
        <v>0.5</v>
      </c>
      <c r="K13" s="15">
        <f t="shared" si="1"/>
        <v>62</v>
      </c>
      <c r="Q13" s="54"/>
      <c r="R13" s="54"/>
      <c r="S13" s="54"/>
      <c r="T13" s="54"/>
    </row>
    <row r="14" spans="1:20">
      <c r="A14" s="1" t="s">
        <v>29</v>
      </c>
      <c r="B14" s="1" t="s">
        <v>245</v>
      </c>
      <c r="C14" s="176" t="s">
        <v>30</v>
      </c>
      <c r="D14" s="15">
        <v>208</v>
      </c>
      <c r="E14" s="15">
        <v>31</v>
      </c>
      <c r="F14" s="9">
        <f t="shared" si="2"/>
        <v>239</v>
      </c>
      <c r="G14" s="15">
        <v>205</v>
      </c>
      <c r="H14" s="15">
        <v>31</v>
      </c>
      <c r="I14" s="9">
        <f t="shared" si="3"/>
        <v>236</v>
      </c>
      <c r="J14" s="16">
        <f t="shared" si="0"/>
        <v>0.9874476987447699</v>
      </c>
      <c r="K14" s="15">
        <f t="shared" si="1"/>
        <v>2</v>
      </c>
      <c r="Q14" s="54"/>
      <c r="R14" s="54"/>
      <c r="S14" s="54"/>
      <c r="T14" s="54"/>
    </row>
    <row r="15" spans="1:20">
      <c r="A15" s="1" t="s">
        <v>31</v>
      </c>
      <c r="B15" s="1" t="s">
        <v>246</v>
      </c>
      <c r="C15" s="176" t="s">
        <v>32</v>
      </c>
      <c r="D15" s="15">
        <v>6</v>
      </c>
      <c r="E15" s="15">
        <v>1</v>
      </c>
      <c r="F15" s="9">
        <f t="shared" si="2"/>
        <v>7</v>
      </c>
      <c r="G15" s="15">
        <v>3</v>
      </c>
      <c r="H15" s="15">
        <v>0</v>
      </c>
      <c r="I15" s="9">
        <f t="shared" si="3"/>
        <v>3</v>
      </c>
      <c r="J15" s="16">
        <f t="shared" si="0"/>
        <v>0.42857142857142855</v>
      </c>
      <c r="K15" s="15">
        <f t="shared" si="1"/>
        <v>67</v>
      </c>
      <c r="Q15" s="54"/>
      <c r="R15" s="54"/>
      <c r="S15" s="54"/>
      <c r="T15" s="54"/>
    </row>
    <row r="16" spans="1:20">
      <c r="A16" s="1" t="s">
        <v>33</v>
      </c>
      <c r="B16" s="1" t="s">
        <v>245</v>
      </c>
      <c r="C16" s="176" t="s">
        <v>34</v>
      </c>
      <c r="D16" s="15">
        <v>31</v>
      </c>
      <c r="E16" s="15">
        <v>34</v>
      </c>
      <c r="F16" s="9">
        <f t="shared" si="2"/>
        <v>65</v>
      </c>
      <c r="G16" s="15">
        <v>25</v>
      </c>
      <c r="H16" s="15">
        <v>28</v>
      </c>
      <c r="I16" s="9">
        <f t="shared" si="3"/>
        <v>53</v>
      </c>
      <c r="J16" s="16">
        <f t="shared" si="0"/>
        <v>0.81538461538461537</v>
      </c>
      <c r="K16" s="15">
        <f t="shared" si="1"/>
        <v>41</v>
      </c>
      <c r="Q16" s="54"/>
      <c r="R16" s="54"/>
      <c r="S16" s="54"/>
      <c r="T16" s="54"/>
    </row>
    <row r="17" spans="1:20">
      <c r="A17" s="1" t="s">
        <v>35</v>
      </c>
      <c r="B17" s="1" t="s">
        <v>245</v>
      </c>
      <c r="C17" s="176" t="s">
        <v>36</v>
      </c>
      <c r="D17" s="15">
        <v>128</v>
      </c>
      <c r="E17" s="15">
        <v>12</v>
      </c>
      <c r="F17" s="9">
        <f t="shared" si="2"/>
        <v>140</v>
      </c>
      <c r="G17" s="15">
        <v>124</v>
      </c>
      <c r="H17" s="15">
        <v>11</v>
      </c>
      <c r="I17" s="9">
        <f t="shared" si="3"/>
        <v>135</v>
      </c>
      <c r="J17" s="16">
        <f t="shared" si="0"/>
        <v>0.9642857142857143</v>
      </c>
      <c r="K17" s="15">
        <f t="shared" si="1"/>
        <v>3</v>
      </c>
      <c r="Q17" s="54"/>
      <c r="R17" s="54"/>
      <c r="S17" s="54"/>
      <c r="T17" s="54"/>
    </row>
    <row r="18" spans="1:20">
      <c r="A18" s="1" t="s">
        <v>37</v>
      </c>
      <c r="B18" s="1" t="s">
        <v>247</v>
      </c>
      <c r="C18" s="176" t="s">
        <v>38</v>
      </c>
      <c r="D18" s="15">
        <v>1</v>
      </c>
      <c r="E18" s="15">
        <v>1</v>
      </c>
      <c r="F18" s="9">
        <f t="shared" si="2"/>
        <v>2</v>
      </c>
      <c r="G18" s="15">
        <v>1</v>
      </c>
      <c r="H18" s="15">
        <v>1</v>
      </c>
      <c r="I18" s="9">
        <f t="shared" si="3"/>
        <v>2</v>
      </c>
      <c r="J18" s="16">
        <f t="shared" si="0"/>
        <v>1</v>
      </c>
      <c r="K18" s="15">
        <f t="shared" si="1"/>
        <v>1</v>
      </c>
      <c r="Q18" s="54"/>
      <c r="R18" s="54"/>
      <c r="S18" s="54"/>
      <c r="T18" s="54"/>
    </row>
    <row r="19" spans="1:20">
      <c r="A19" s="1" t="s">
        <v>39</v>
      </c>
      <c r="B19" s="1" t="s">
        <v>248</v>
      </c>
      <c r="C19" s="176" t="s">
        <v>40</v>
      </c>
      <c r="D19" s="15">
        <v>204</v>
      </c>
      <c r="E19" s="15">
        <v>58</v>
      </c>
      <c r="F19" s="9">
        <f t="shared" si="2"/>
        <v>262</v>
      </c>
      <c r="G19" s="15">
        <v>183</v>
      </c>
      <c r="H19" s="15">
        <v>40</v>
      </c>
      <c r="I19" s="9">
        <f t="shared" si="3"/>
        <v>223</v>
      </c>
      <c r="J19" s="16">
        <f t="shared" si="0"/>
        <v>0.85114503816793896</v>
      </c>
      <c r="K19" s="15">
        <f t="shared" si="1"/>
        <v>34</v>
      </c>
      <c r="Q19" s="54"/>
      <c r="R19" s="54"/>
      <c r="S19" s="54"/>
      <c r="T19" s="54"/>
    </row>
    <row r="20" spans="1:20">
      <c r="A20" s="1" t="s">
        <v>41</v>
      </c>
      <c r="B20" s="1" t="s">
        <v>249</v>
      </c>
      <c r="C20" s="176" t="s">
        <v>42</v>
      </c>
      <c r="D20" s="15">
        <v>219</v>
      </c>
      <c r="E20" s="15">
        <v>87</v>
      </c>
      <c r="F20" s="9">
        <f t="shared" si="2"/>
        <v>306</v>
      </c>
      <c r="G20" s="15">
        <v>208</v>
      </c>
      <c r="H20" s="15">
        <v>83</v>
      </c>
      <c r="I20" s="9">
        <f t="shared" si="3"/>
        <v>291</v>
      </c>
      <c r="J20" s="16">
        <f t="shared" si="0"/>
        <v>0.9509803921568627</v>
      </c>
      <c r="K20" s="15">
        <f t="shared" si="1"/>
        <v>4</v>
      </c>
      <c r="Q20" s="54"/>
      <c r="R20" s="54"/>
      <c r="S20" s="54"/>
      <c r="T20" s="54"/>
    </row>
    <row r="21" spans="1:20">
      <c r="A21" s="1" t="s">
        <v>43</v>
      </c>
      <c r="B21" s="1" t="s">
        <v>243</v>
      </c>
      <c r="C21" s="176" t="s">
        <v>44</v>
      </c>
      <c r="D21" s="15">
        <v>1379</v>
      </c>
      <c r="E21" s="15">
        <v>399</v>
      </c>
      <c r="F21" s="9">
        <f t="shared" si="2"/>
        <v>1778</v>
      </c>
      <c r="G21" s="15">
        <v>1016</v>
      </c>
      <c r="H21" s="15">
        <v>203</v>
      </c>
      <c r="I21" s="9">
        <f t="shared" si="3"/>
        <v>1219</v>
      </c>
      <c r="J21" s="16">
        <f t="shared" si="0"/>
        <v>0.68560179977502811</v>
      </c>
      <c r="K21" s="15">
        <f t="shared" si="1"/>
        <v>53</v>
      </c>
      <c r="Q21" s="54"/>
      <c r="R21" s="54"/>
      <c r="S21" s="54"/>
      <c r="T21" s="54"/>
    </row>
    <row r="22" spans="1:20">
      <c r="A22" s="24" t="s">
        <v>45</v>
      </c>
      <c r="B22" s="24" t="s">
        <v>244</v>
      </c>
      <c r="C22" s="183" t="s">
        <v>46</v>
      </c>
      <c r="D22" s="25"/>
      <c r="E22" s="25"/>
      <c r="F22" s="25"/>
      <c r="G22" s="25"/>
      <c r="H22" s="25"/>
      <c r="I22" s="25"/>
      <c r="J22" s="32"/>
      <c r="K22" s="25"/>
      <c r="Q22" s="54"/>
      <c r="R22" s="54"/>
      <c r="S22" s="54"/>
      <c r="T22" s="54"/>
    </row>
    <row r="23" spans="1:20">
      <c r="A23" s="1" t="s">
        <v>47</v>
      </c>
      <c r="B23" s="1" t="s">
        <v>248</v>
      </c>
      <c r="C23" s="176" t="s">
        <v>48</v>
      </c>
      <c r="D23" s="15">
        <v>191</v>
      </c>
      <c r="E23" s="15">
        <v>54</v>
      </c>
      <c r="F23" s="9">
        <f t="shared" si="2"/>
        <v>245</v>
      </c>
      <c r="G23" s="15">
        <v>175</v>
      </c>
      <c r="H23" s="15">
        <v>43</v>
      </c>
      <c r="I23" s="9">
        <f t="shared" si="3"/>
        <v>218</v>
      </c>
      <c r="J23" s="16">
        <f t="shared" ref="J23:J45" si="4">(G23+H23)/(D23+E23)</f>
        <v>0.88979591836734695</v>
      </c>
      <c r="K23" s="15">
        <f t="shared" ref="K23:K45" si="5">_xlfn.RANK.EQ(J23,$J$12:$J$98,0)</f>
        <v>20</v>
      </c>
      <c r="Q23" s="54"/>
      <c r="R23" s="54"/>
      <c r="S23" s="54"/>
      <c r="T23" s="54"/>
    </row>
    <row r="24" spans="1:20">
      <c r="A24" s="1" t="s">
        <v>49</v>
      </c>
      <c r="B24" s="1" t="s">
        <v>248</v>
      </c>
      <c r="C24" s="176" t="s">
        <v>50</v>
      </c>
      <c r="D24" s="15">
        <v>360</v>
      </c>
      <c r="E24" s="15">
        <v>97</v>
      </c>
      <c r="F24" s="9">
        <f t="shared" si="2"/>
        <v>457</v>
      </c>
      <c r="G24" s="15">
        <v>340</v>
      </c>
      <c r="H24" s="15">
        <v>80</v>
      </c>
      <c r="I24" s="9">
        <f t="shared" si="3"/>
        <v>420</v>
      </c>
      <c r="J24" s="16">
        <f t="shared" si="4"/>
        <v>0.91903719912472648</v>
      </c>
      <c r="K24" s="15">
        <f t="shared" si="5"/>
        <v>9</v>
      </c>
      <c r="Q24" s="54"/>
      <c r="R24" s="54"/>
      <c r="S24" s="54"/>
      <c r="T24" s="54"/>
    </row>
    <row r="25" spans="1:20">
      <c r="A25" s="1" t="s">
        <v>51</v>
      </c>
      <c r="B25" s="1" t="s">
        <v>246</v>
      </c>
      <c r="C25" s="176" t="s">
        <v>52</v>
      </c>
      <c r="D25" s="15">
        <v>92</v>
      </c>
      <c r="E25" s="15">
        <v>34</v>
      </c>
      <c r="F25" s="9">
        <f t="shared" si="2"/>
        <v>126</v>
      </c>
      <c r="G25" s="15">
        <v>72</v>
      </c>
      <c r="H25" s="15">
        <v>27</v>
      </c>
      <c r="I25" s="9">
        <f t="shared" si="3"/>
        <v>99</v>
      </c>
      <c r="J25" s="16">
        <f t="shared" si="4"/>
        <v>0.7857142857142857</v>
      </c>
      <c r="K25" s="15">
        <f t="shared" si="5"/>
        <v>43</v>
      </c>
      <c r="Q25" s="54"/>
      <c r="R25" s="54"/>
      <c r="S25" s="54"/>
      <c r="T25" s="54"/>
    </row>
    <row r="26" spans="1:20">
      <c r="A26" s="1" t="s">
        <v>53</v>
      </c>
      <c r="B26" s="1" t="s">
        <v>249</v>
      </c>
      <c r="C26" s="176" t="s">
        <v>54</v>
      </c>
      <c r="D26" s="15">
        <v>438</v>
      </c>
      <c r="E26" s="15">
        <v>95</v>
      </c>
      <c r="F26" s="9">
        <f t="shared" si="2"/>
        <v>533</v>
      </c>
      <c r="G26" s="15">
        <v>408</v>
      </c>
      <c r="H26" s="15">
        <v>82</v>
      </c>
      <c r="I26" s="9">
        <f t="shared" si="3"/>
        <v>490</v>
      </c>
      <c r="J26" s="16">
        <f t="shared" si="4"/>
        <v>0.91932457786116317</v>
      </c>
      <c r="K26" s="15">
        <f t="shared" si="5"/>
        <v>8</v>
      </c>
      <c r="Q26" s="54"/>
      <c r="R26" s="54"/>
      <c r="S26" s="54"/>
      <c r="T26" s="54"/>
    </row>
    <row r="27" spans="1:20">
      <c r="A27" s="1" t="s">
        <v>55</v>
      </c>
      <c r="B27" s="1" t="s">
        <v>243</v>
      </c>
      <c r="C27" s="176" t="s">
        <v>56</v>
      </c>
      <c r="D27" s="15">
        <v>1222</v>
      </c>
      <c r="E27" s="15">
        <v>662</v>
      </c>
      <c r="F27" s="9">
        <f t="shared" si="2"/>
        <v>1884</v>
      </c>
      <c r="G27" s="15">
        <v>642</v>
      </c>
      <c r="H27" s="15">
        <v>272</v>
      </c>
      <c r="I27" s="9">
        <f t="shared" si="3"/>
        <v>914</v>
      </c>
      <c r="J27" s="16">
        <f t="shared" si="4"/>
        <v>0.4851380042462845</v>
      </c>
      <c r="K27" s="15">
        <f t="shared" si="5"/>
        <v>66</v>
      </c>
      <c r="Q27" s="54"/>
      <c r="R27" s="54"/>
      <c r="S27" s="54"/>
      <c r="T27" s="54"/>
    </row>
    <row r="28" spans="1:20">
      <c r="A28" s="1" t="s">
        <v>57</v>
      </c>
      <c r="B28" s="1" t="s">
        <v>246</v>
      </c>
      <c r="C28" s="176" t="s">
        <v>58</v>
      </c>
      <c r="D28" s="15">
        <v>2</v>
      </c>
      <c r="E28" s="15">
        <v>5</v>
      </c>
      <c r="F28" s="9">
        <f t="shared" si="2"/>
        <v>7</v>
      </c>
      <c r="G28" s="15">
        <v>1</v>
      </c>
      <c r="H28" s="15">
        <v>1</v>
      </c>
      <c r="I28" s="9">
        <f t="shared" si="3"/>
        <v>2</v>
      </c>
      <c r="J28" s="16">
        <f t="shared" si="4"/>
        <v>0.2857142857142857</v>
      </c>
      <c r="K28" s="15">
        <f t="shared" si="5"/>
        <v>71</v>
      </c>
      <c r="Q28" s="54"/>
      <c r="R28" s="54"/>
      <c r="S28" s="54"/>
      <c r="T28" s="54"/>
    </row>
    <row r="29" spans="1:20">
      <c r="A29" s="1" t="s">
        <v>59</v>
      </c>
      <c r="B29" s="1" t="s">
        <v>249</v>
      </c>
      <c r="C29" s="176" t="s">
        <v>60</v>
      </c>
      <c r="D29" s="15">
        <v>298</v>
      </c>
      <c r="E29" s="15">
        <v>94</v>
      </c>
      <c r="F29" s="9">
        <f t="shared" si="2"/>
        <v>392</v>
      </c>
      <c r="G29" s="15">
        <v>268</v>
      </c>
      <c r="H29" s="15">
        <v>77</v>
      </c>
      <c r="I29" s="9">
        <f t="shared" si="3"/>
        <v>345</v>
      </c>
      <c r="J29" s="16">
        <f t="shared" si="4"/>
        <v>0.88010204081632648</v>
      </c>
      <c r="K29" s="15">
        <f t="shared" si="5"/>
        <v>24</v>
      </c>
      <c r="Q29" s="54"/>
      <c r="R29" s="54"/>
      <c r="S29" s="54"/>
      <c r="T29" s="54"/>
    </row>
    <row r="30" spans="1:20">
      <c r="A30" s="1" t="s">
        <v>61</v>
      </c>
      <c r="B30" s="1" t="s">
        <v>248</v>
      </c>
      <c r="C30" s="176" t="s">
        <v>62</v>
      </c>
      <c r="D30" s="15">
        <v>283</v>
      </c>
      <c r="E30" s="15">
        <v>108</v>
      </c>
      <c r="F30" s="9">
        <f t="shared" si="2"/>
        <v>391</v>
      </c>
      <c r="G30" s="15">
        <v>255</v>
      </c>
      <c r="H30" s="15">
        <v>88</v>
      </c>
      <c r="I30" s="9">
        <f t="shared" si="3"/>
        <v>343</v>
      </c>
      <c r="J30" s="16">
        <f t="shared" si="4"/>
        <v>0.87723785166240409</v>
      </c>
      <c r="K30" s="15">
        <f t="shared" si="5"/>
        <v>25</v>
      </c>
      <c r="Q30" s="54"/>
      <c r="R30" s="54"/>
      <c r="S30" s="54"/>
      <c r="T30" s="54"/>
    </row>
    <row r="31" spans="1:20">
      <c r="A31" s="1" t="s">
        <v>63</v>
      </c>
      <c r="B31" s="1" t="s">
        <v>249</v>
      </c>
      <c r="C31" s="176" t="s">
        <v>64</v>
      </c>
      <c r="D31" s="15">
        <v>470</v>
      </c>
      <c r="E31" s="15">
        <v>102</v>
      </c>
      <c r="F31" s="9">
        <f t="shared" si="2"/>
        <v>572</v>
      </c>
      <c r="G31" s="15">
        <v>382</v>
      </c>
      <c r="H31" s="15">
        <v>67</v>
      </c>
      <c r="I31" s="9">
        <f t="shared" si="3"/>
        <v>449</v>
      </c>
      <c r="J31" s="16">
        <f t="shared" si="4"/>
        <v>0.784965034965035</v>
      </c>
      <c r="K31" s="15">
        <f t="shared" si="5"/>
        <v>44</v>
      </c>
      <c r="Q31" s="54"/>
      <c r="R31" s="54"/>
      <c r="S31" s="54"/>
      <c r="T31" s="54"/>
    </row>
    <row r="32" spans="1:20">
      <c r="A32" s="1" t="s">
        <v>65</v>
      </c>
      <c r="B32" s="1" t="s">
        <v>243</v>
      </c>
      <c r="C32" s="176" t="s">
        <v>66</v>
      </c>
      <c r="D32" s="15">
        <v>689</v>
      </c>
      <c r="E32" s="15">
        <v>267</v>
      </c>
      <c r="F32" s="9">
        <f t="shared" si="2"/>
        <v>956</v>
      </c>
      <c r="G32" s="15">
        <v>562</v>
      </c>
      <c r="H32" s="15">
        <v>165</v>
      </c>
      <c r="I32" s="9">
        <f t="shared" si="3"/>
        <v>727</v>
      </c>
      <c r="J32" s="16">
        <f t="shared" si="4"/>
        <v>0.7604602510460251</v>
      </c>
      <c r="K32" s="15">
        <f t="shared" si="5"/>
        <v>48</v>
      </c>
      <c r="Q32" s="54"/>
      <c r="R32" s="54"/>
      <c r="S32" s="54"/>
      <c r="T32" s="54"/>
    </row>
    <row r="33" spans="1:20">
      <c r="A33" s="1" t="s">
        <v>67</v>
      </c>
      <c r="B33" s="1" t="s">
        <v>243</v>
      </c>
      <c r="C33" s="176" t="s">
        <v>68</v>
      </c>
      <c r="D33" s="15">
        <v>2201</v>
      </c>
      <c r="E33" s="15">
        <v>713</v>
      </c>
      <c r="F33" s="9">
        <f t="shared" si="2"/>
        <v>2914</v>
      </c>
      <c r="G33" s="15">
        <v>1340</v>
      </c>
      <c r="H33" s="15">
        <v>221</v>
      </c>
      <c r="I33" s="9">
        <f t="shared" si="3"/>
        <v>1561</v>
      </c>
      <c r="J33" s="16">
        <f t="shared" si="4"/>
        <v>0.53568977350720659</v>
      </c>
      <c r="K33" s="15">
        <f t="shared" si="5"/>
        <v>60</v>
      </c>
      <c r="Q33" s="54"/>
      <c r="R33" s="54"/>
      <c r="S33" s="54"/>
      <c r="T33" s="54"/>
    </row>
    <row r="34" spans="1:20">
      <c r="A34" s="1" t="s">
        <v>69</v>
      </c>
      <c r="B34" s="1" t="s">
        <v>247</v>
      </c>
      <c r="C34" s="176" t="s">
        <v>70</v>
      </c>
      <c r="D34" s="15">
        <v>71</v>
      </c>
      <c r="E34" s="15">
        <v>66</v>
      </c>
      <c r="F34" s="9">
        <f t="shared" si="2"/>
        <v>137</v>
      </c>
      <c r="G34" s="15">
        <v>3</v>
      </c>
      <c r="H34" s="15">
        <v>29</v>
      </c>
      <c r="I34" s="9">
        <f t="shared" si="3"/>
        <v>32</v>
      </c>
      <c r="J34" s="16">
        <f t="shared" si="4"/>
        <v>0.23357664233576642</v>
      </c>
      <c r="K34" s="15">
        <f t="shared" si="5"/>
        <v>73</v>
      </c>
      <c r="Q34" s="54"/>
      <c r="R34" s="54"/>
      <c r="S34" s="54"/>
      <c r="T34" s="54"/>
    </row>
    <row r="35" spans="1:20">
      <c r="A35" s="1" t="s">
        <v>71</v>
      </c>
      <c r="B35" s="1" t="s">
        <v>246</v>
      </c>
      <c r="C35" s="176" t="s">
        <v>72</v>
      </c>
      <c r="D35" s="15">
        <v>38</v>
      </c>
      <c r="E35" s="15">
        <v>65</v>
      </c>
      <c r="F35" s="9">
        <f t="shared" si="2"/>
        <v>103</v>
      </c>
      <c r="G35" s="15">
        <v>15</v>
      </c>
      <c r="H35" s="15">
        <v>21</v>
      </c>
      <c r="I35" s="9">
        <f t="shared" si="3"/>
        <v>36</v>
      </c>
      <c r="J35" s="16">
        <f t="shared" si="4"/>
        <v>0.34951456310679613</v>
      </c>
      <c r="K35" s="15">
        <f t="shared" si="5"/>
        <v>70</v>
      </c>
      <c r="Q35" s="54"/>
      <c r="R35" s="54"/>
      <c r="S35" s="54"/>
      <c r="T35" s="54"/>
    </row>
    <row r="36" spans="1:20">
      <c r="A36" s="1" t="s">
        <v>73</v>
      </c>
      <c r="B36" s="1" t="s">
        <v>246</v>
      </c>
      <c r="C36" s="176" t="s">
        <v>74</v>
      </c>
      <c r="D36" s="15">
        <v>142</v>
      </c>
      <c r="E36" s="15">
        <v>266</v>
      </c>
      <c r="F36" s="9">
        <f t="shared" si="2"/>
        <v>408</v>
      </c>
      <c r="G36" s="15">
        <v>63</v>
      </c>
      <c r="H36" s="15">
        <v>141</v>
      </c>
      <c r="I36" s="9">
        <f t="shared" si="3"/>
        <v>204</v>
      </c>
      <c r="J36" s="16">
        <f t="shared" si="4"/>
        <v>0.5</v>
      </c>
      <c r="K36" s="15">
        <f t="shared" si="5"/>
        <v>62</v>
      </c>
      <c r="Q36" s="54"/>
      <c r="R36" s="54"/>
      <c r="S36" s="54"/>
      <c r="T36" s="54"/>
    </row>
    <row r="37" spans="1:20">
      <c r="A37" s="1" t="s">
        <v>75</v>
      </c>
      <c r="B37" s="1" t="s">
        <v>245</v>
      </c>
      <c r="C37" s="176" t="s">
        <v>76</v>
      </c>
      <c r="D37" s="15">
        <v>1379</v>
      </c>
      <c r="E37" s="15">
        <v>243</v>
      </c>
      <c r="F37" s="9">
        <f t="shared" si="2"/>
        <v>1622</v>
      </c>
      <c r="G37" s="15">
        <v>763</v>
      </c>
      <c r="H37" s="15">
        <v>93</v>
      </c>
      <c r="I37" s="9">
        <f t="shared" si="3"/>
        <v>856</v>
      </c>
      <c r="J37" s="16">
        <f t="shared" si="4"/>
        <v>0.52774352651048084</v>
      </c>
      <c r="K37" s="15">
        <f t="shared" si="5"/>
        <v>61</v>
      </c>
      <c r="Q37" s="54"/>
      <c r="R37" s="54"/>
      <c r="S37" s="54"/>
      <c r="T37" s="54"/>
    </row>
    <row r="38" spans="1:20">
      <c r="A38" s="1" t="s">
        <v>77</v>
      </c>
      <c r="B38" s="1" t="s">
        <v>249</v>
      </c>
      <c r="C38" s="176" t="s">
        <v>78</v>
      </c>
      <c r="D38" s="15">
        <v>0</v>
      </c>
      <c r="E38" s="15">
        <v>231</v>
      </c>
      <c r="F38" s="9">
        <f t="shared" si="2"/>
        <v>231</v>
      </c>
      <c r="G38" s="15">
        <v>0</v>
      </c>
      <c r="H38" s="15">
        <v>151</v>
      </c>
      <c r="I38" s="9">
        <f t="shared" si="3"/>
        <v>151</v>
      </c>
      <c r="J38" s="16">
        <f t="shared" si="4"/>
        <v>0.65367965367965364</v>
      </c>
      <c r="K38" s="15">
        <f t="shared" si="5"/>
        <v>58</v>
      </c>
      <c r="Q38" s="54"/>
      <c r="R38" s="54"/>
      <c r="S38" s="54"/>
      <c r="T38" s="54"/>
    </row>
    <row r="39" spans="1:20">
      <c r="A39" s="1" t="s">
        <v>79</v>
      </c>
      <c r="B39" s="1" t="s">
        <v>244</v>
      </c>
      <c r="C39" s="176" t="s">
        <v>80</v>
      </c>
      <c r="D39" s="15">
        <v>36</v>
      </c>
      <c r="E39" s="15">
        <v>62</v>
      </c>
      <c r="F39" s="9">
        <f t="shared" si="2"/>
        <v>98</v>
      </c>
      <c r="G39" s="15">
        <v>16</v>
      </c>
      <c r="H39" s="15">
        <v>21</v>
      </c>
      <c r="I39" s="9">
        <f t="shared" si="3"/>
        <v>37</v>
      </c>
      <c r="J39" s="16">
        <f t="shared" si="4"/>
        <v>0.37755102040816324</v>
      </c>
      <c r="K39" s="15">
        <f t="shared" si="5"/>
        <v>69</v>
      </c>
      <c r="Q39" s="54"/>
      <c r="R39" s="54"/>
      <c r="S39" s="54"/>
      <c r="T39" s="54"/>
    </row>
    <row r="40" spans="1:20">
      <c r="A40" s="1" t="s">
        <v>81</v>
      </c>
      <c r="B40" s="1" t="s">
        <v>245</v>
      </c>
      <c r="C40" s="176" t="s">
        <v>82</v>
      </c>
      <c r="D40" s="15">
        <v>434</v>
      </c>
      <c r="E40" s="15">
        <v>234</v>
      </c>
      <c r="F40" s="9">
        <f t="shared" si="2"/>
        <v>668</v>
      </c>
      <c r="G40" s="15">
        <v>390</v>
      </c>
      <c r="H40" s="15">
        <v>201</v>
      </c>
      <c r="I40" s="9">
        <f t="shared" si="3"/>
        <v>591</v>
      </c>
      <c r="J40" s="16">
        <f t="shared" si="4"/>
        <v>0.8847305389221557</v>
      </c>
      <c r="K40" s="15">
        <f t="shared" si="5"/>
        <v>21</v>
      </c>
      <c r="Q40" s="54"/>
      <c r="R40" s="54"/>
      <c r="S40" s="54"/>
      <c r="T40" s="54"/>
    </row>
    <row r="41" spans="1:20">
      <c r="A41" s="1" t="s">
        <v>83</v>
      </c>
      <c r="B41" s="1" t="s">
        <v>245</v>
      </c>
      <c r="C41" s="176" t="s">
        <v>84</v>
      </c>
      <c r="D41" s="15">
        <v>492</v>
      </c>
      <c r="E41" s="15">
        <v>55</v>
      </c>
      <c r="F41" s="9">
        <f t="shared" si="2"/>
        <v>547</v>
      </c>
      <c r="G41" s="15">
        <v>410</v>
      </c>
      <c r="H41" s="15">
        <v>45</v>
      </c>
      <c r="I41" s="9">
        <f t="shared" si="3"/>
        <v>455</v>
      </c>
      <c r="J41" s="16">
        <f t="shared" si="4"/>
        <v>0.8318098720292505</v>
      </c>
      <c r="K41" s="15">
        <f t="shared" si="5"/>
        <v>38</v>
      </c>
      <c r="Q41" s="54"/>
      <c r="R41" s="54"/>
      <c r="S41" s="54"/>
      <c r="T41" s="54"/>
    </row>
    <row r="42" spans="1:20">
      <c r="A42" s="1" t="s">
        <v>85</v>
      </c>
      <c r="B42" s="1" t="s">
        <v>246</v>
      </c>
      <c r="C42" s="176" t="s">
        <v>86</v>
      </c>
      <c r="D42" s="15">
        <v>264</v>
      </c>
      <c r="E42" s="15">
        <v>166</v>
      </c>
      <c r="F42" s="9">
        <f t="shared" si="2"/>
        <v>430</v>
      </c>
      <c r="G42" s="15">
        <v>51</v>
      </c>
      <c r="H42" s="15">
        <v>24</v>
      </c>
      <c r="I42" s="9">
        <f t="shared" si="3"/>
        <v>75</v>
      </c>
      <c r="J42" s="16">
        <f t="shared" si="4"/>
        <v>0.1744186046511628</v>
      </c>
      <c r="K42" s="15">
        <f t="shared" si="5"/>
        <v>76</v>
      </c>
      <c r="Q42" s="54"/>
      <c r="R42" s="54"/>
      <c r="S42" s="54"/>
      <c r="T42" s="54"/>
    </row>
    <row r="43" spans="1:20">
      <c r="A43" s="1" t="s">
        <v>87</v>
      </c>
      <c r="B43" s="1" t="s">
        <v>250</v>
      </c>
      <c r="C43" s="176" t="s">
        <v>88</v>
      </c>
      <c r="D43" s="15">
        <v>40</v>
      </c>
      <c r="E43" s="15">
        <v>17</v>
      </c>
      <c r="F43" s="9">
        <f t="shared" si="2"/>
        <v>57</v>
      </c>
      <c r="G43" s="15">
        <v>0</v>
      </c>
      <c r="H43" s="15">
        <v>0</v>
      </c>
      <c r="I43" s="9">
        <f t="shared" si="3"/>
        <v>0</v>
      </c>
      <c r="J43" s="16">
        <f t="shared" si="4"/>
        <v>0</v>
      </c>
      <c r="K43" s="15">
        <f t="shared" si="5"/>
        <v>80</v>
      </c>
      <c r="Q43" s="54"/>
      <c r="R43" s="54"/>
      <c r="S43" s="54"/>
      <c r="T43" s="54"/>
    </row>
    <row r="44" spans="1:20">
      <c r="A44" s="1" t="s">
        <v>89</v>
      </c>
      <c r="B44" s="1" t="s">
        <v>245</v>
      </c>
      <c r="C44" s="176" t="s">
        <v>90</v>
      </c>
      <c r="D44" s="15">
        <v>166</v>
      </c>
      <c r="E44" s="15">
        <v>71</v>
      </c>
      <c r="F44" s="9">
        <f t="shared" si="2"/>
        <v>237</v>
      </c>
      <c r="G44" s="15">
        <v>144</v>
      </c>
      <c r="H44" s="15">
        <v>56</v>
      </c>
      <c r="I44" s="9">
        <f t="shared" si="3"/>
        <v>200</v>
      </c>
      <c r="J44" s="16">
        <f t="shared" si="4"/>
        <v>0.84388185654008441</v>
      </c>
      <c r="K44" s="15">
        <f t="shared" si="5"/>
        <v>35</v>
      </c>
      <c r="Q44" s="54"/>
      <c r="R44" s="54"/>
      <c r="S44" s="54"/>
      <c r="T44" s="54"/>
    </row>
    <row r="45" spans="1:20">
      <c r="A45" s="1" t="s">
        <v>91</v>
      </c>
      <c r="B45" s="1" t="s">
        <v>249</v>
      </c>
      <c r="C45" s="176" t="s">
        <v>92</v>
      </c>
      <c r="D45" s="15">
        <v>597</v>
      </c>
      <c r="E45" s="15">
        <v>187</v>
      </c>
      <c r="F45" s="9">
        <f t="shared" si="2"/>
        <v>784</v>
      </c>
      <c r="G45" s="15">
        <v>447</v>
      </c>
      <c r="H45" s="15">
        <v>99</v>
      </c>
      <c r="I45" s="9">
        <f t="shared" si="3"/>
        <v>546</v>
      </c>
      <c r="J45" s="16">
        <f t="shared" si="4"/>
        <v>0.6964285714285714</v>
      </c>
      <c r="K45" s="15">
        <f t="shared" si="5"/>
        <v>50</v>
      </c>
      <c r="Q45" s="54"/>
      <c r="R45" s="54"/>
      <c r="S45" s="54"/>
      <c r="T45" s="54"/>
    </row>
    <row r="46" spans="1:20">
      <c r="A46" s="24" t="s">
        <v>23</v>
      </c>
      <c r="B46" s="24" t="s">
        <v>250</v>
      </c>
      <c r="C46" s="183" t="s">
        <v>24</v>
      </c>
      <c r="D46" s="25"/>
      <c r="E46" s="25"/>
      <c r="F46" s="25"/>
      <c r="G46" s="25"/>
      <c r="H46" s="25"/>
      <c r="I46" s="25"/>
      <c r="J46" s="25"/>
      <c r="K46" s="25"/>
      <c r="Q46" s="54"/>
      <c r="R46" s="54"/>
      <c r="S46" s="54"/>
      <c r="T46" s="54"/>
    </row>
    <row r="47" spans="1:20">
      <c r="A47" s="1" t="s">
        <v>93</v>
      </c>
      <c r="B47" s="1" t="s">
        <v>243</v>
      </c>
      <c r="C47" s="176" t="s">
        <v>94</v>
      </c>
      <c r="D47" s="15">
        <v>431</v>
      </c>
      <c r="E47" s="15">
        <v>154</v>
      </c>
      <c r="F47" s="9">
        <f t="shared" si="2"/>
        <v>585</v>
      </c>
      <c r="G47" s="15">
        <v>385</v>
      </c>
      <c r="H47" s="15">
        <v>117</v>
      </c>
      <c r="I47" s="9">
        <f t="shared" si="3"/>
        <v>502</v>
      </c>
      <c r="J47" s="16">
        <f t="shared" ref="J47:J66" si="6">(G47+H47)/(D47+E47)</f>
        <v>0.85811965811965807</v>
      </c>
      <c r="K47" s="15">
        <f t="shared" ref="K47:K66" si="7">_xlfn.RANK.EQ(J47,$J$12:$J$98,0)</f>
        <v>32</v>
      </c>
      <c r="Q47" s="54"/>
      <c r="R47" s="54"/>
      <c r="S47" s="54"/>
      <c r="T47" s="54"/>
    </row>
    <row r="48" spans="1:20">
      <c r="A48" s="1" t="s">
        <v>95</v>
      </c>
      <c r="B48" s="1" t="s">
        <v>245</v>
      </c>
      <c r="C48" s="176" t="s">
        <v>96</v>
      </c>
      <c r="D48" s="15">
        <v>349</v>
      </c>
      <c r="E48" s="15">
        <v>48</v>
      </c>
      <c r="F48" s="9">
        <f t="shared" si="2"/>
        <v>397</v>
      </c>
      <c r="G48" s="15">
        <v>302</v>
      </c>
      <c r="H48" s="15">
        <v>39</v>
      </c>
      <c r="I48" s="9">
        <f t="shared" si="3"/>
        <v>341</v>
      </c>
      <c r="J48" s="16">
        <f t="shared" si="6"/>
        <v>0.8589420654911839</v>
      </c>
      <c r="K48" s="15">
        <f t="shared" si="7"/>
        <v>31</v>
      </c>
      <c r="Q48" s="54"/>
      <c r="R48" s="54"/>
      <c r="S48" s="54"/>
      <c r="T48" s="54"/>
    </row>
    <row r="49" spans="1:20">
      <c r="A49" s="1" t="s">
        <v>97</v>
      </c>
      <c r="B49" s="1" t="s">
        <v>244</v>
      </c>
      <c r="C49" s="176" t="s">
        <v>98</v>
      </c>
      <c r="D49" s="15">
        <v>2</v>
      </c>
      <c r="E49" s="15">
        <v>12</v>
      </c>
      <c r="F49" s="9">
        <f t="shared" si="2"/>
        <v>14</v>
      </c>
      <c r="G49" s="15">
        <v>1</v>
      </c>
      <c r="H49" s="15">
        <v>1</v>
      </c>
      <c r="I49" s="9">
        <f t="shared" si="3"/>
        <v>2</v>
      </c>
      <c r="J49" s="16">
        <f t="shared" si="6"/>
        <v>0.14285714285714285</v>
      </c>
      <c r="K49" s="15">
        <f t="shared" si="7"/>
        <v>77</v>
      </c>
      <c r="Q49" s="54"/>
      <c r="R49" s="54"/>
      <c r="S49" s="54"/>
      <c r="T49" s="54"/>
    </row>
    <row r="50" spans="1:20">
      <c r="A50" s="1" t="s">
        <v>99</v>
      </c>
      <c r="B50" s="1" t="s">
        <v>248</v>
      </c>
      <c r="C50" s="176" t="s">
        <v>100</v>
      </c>
      <c r="D50" s="15">
        <v>362</v>
      </c>
      <c r="E50" s="15">
        <v>101</v>
      </c>
      <c r="F50" s="9">
        <f t="shared" si="2"/>
        <v>463</v>
      </c>
      <c r="G50" s="15">
        <v>327</v>
      </c>
      <c r="H50" s="15">
        <v>75</v>
      </c>
      <c r="I50" s="9">
        <f t="shared" si="3"/>
        <v>402</v>
      </c>
      <c r="J50" s="16">
        <f t="shared" si="6"/>
        <v>0.86825053995680346</v>
      </c>
      <c r="K50" s="15">
        <f t="shared" si="7"/>
        <v>27</v>
      </c>
      <c r="Q50" s="54"/>
      <c r="R50" s="54"/>
      <c r="S50" s="54"/>
      <c r="T50" s="54"/>
    </row>
    <row r="51" spans="1:20">
      <c r="A51" s="1" t="s">
        <v>101</v>
      </c>
      <c r="B51" s="1" t="s">
        <v>248</v>
      </c>
      <c r="C51" s="176" t="s">
        <v>102</v>
      </c>
      <c r="D51" s="15">
        <v>494</v>
      </c>
      <c r="E51" s="15">
        <v>137</v>
      </c>
      <c r="F51" s="9">
        <f t="shared" si="2"/>
        <v>631</v>
      </c>
      <c r="G51" s="15">
        <v>425</v>
      </c>
      <c r="H51" s="15">
        <v>101</v>
      </c>
      <c r="I51" s="9">
        <f t="shared" si="3"/>
        <v>526</v>
      </c>
      <c r="J51" s="16">
        <f t="shared" si="6"/>
        <v>0.83359746434231374</v>
      </c>
      <c r="K51" s="15">
        <f t="shared" si="7"/>
        <v>37</v>
      </c>
      <c r="Q51" s="54"/>
      <c r="R51" s="54"/>
      <c r="S51" s="54"/>
      <c r="T51" s="54"/>
    </row>
    <row r="52" spans="1:20">
      <c r="A52" s="1" t="s">
        <v>103</v>
      </c>
      <c r="B52" s="1" t="s">
        <v>250</v>
      </c>
      <c r="C52" s="176" t="s">
        <v>104</v>
      </c>
      <c r="D52" s="15">
        <v>193</v>
      </c>
      <c r="E52" s="15">
        <v>48</v>
      </c>
      <c r="F52" s="9">
        <f t="shared" si="2"/>
        <v>241</v>
      </c>
      <c r="G52" s="15">
        <v>0</v>
      </c>
      <c r="H52" s="15">
        <v>0</v>
      </c>
      <c r="I52" s="9">
        <f t="shared" si="3"/>
        <v>0</v>
      </c>
      <c r="J52" s="16">
        <f t="shared" si="6"/>
        <v>0</v>
      </c>
      <c r="K52" s="15">
        <f t="shared" si="7"/>
        <v>80</v>
      </c>
      <c r="Q52" s="54"/>
      <c r="R52" s="54"/>
      <c r="S52" s="54"/>
      <c r="T52" s="54"/>
    </row>
    <row r="53" spans="1:20">
      <c r="A53" s="1" t="s">
        <v>105</v>
      </c>
      <c r="B53" s="1" t="s">
        <v>248</v>
      </c>
      <c r="C53" s="176" t="s">
        <v>106</v>
      </c>
      <c r="D53" s="15">
        <v>250</v>
      </c>
      <c r="E53" s="15">
        <v>46</v>
      </c>
      <c r="F53" s="9">
        <f t="shared" si="2"/>
        <v>296</v>
      </c>
      <c r="G53" s="15">
        <v>233</v>
      </c>
      <c r="H53" s="15">
        <v>40</v>
      </c>
      <c r="I53" s="9">
        <f t="shared" si="3"/>
        <v>273</v>
      </c>
      <c r="J53" s="16">
        <f t="shared" si="6"/>
        <v>0.92229729729729726</v>
      </c>
      <c r="K53" s="15">
        <f t="shared" si="7"/>
        <v>6</v>
      </c>
      <c r="Q53" s="54"/>
      <c r="R53" s="54"/>
      <c r="S53" s="54"/>
      <c r="T53" s="54"/>
    </row>
    <row r="54" spans="1:20">
      <c r="A54" s="1" t="s">
        <v>107</v>
      </c>
      <c r="B54" s="1" t="s">
        <v>248</v>
      </c>
      <c r="C54" s="176" t="s">
        <v>108</v>
      </c>
      <c r="D54" s="15">
        <v>206</v>
      </c>
      <c r="E54" s="15">
        <v>53</v>
      </c>
      <c r="F54" s="9">
        <f t="shared" si="2"/>
        <v>259</v>
      </c>
      <c r="G54" s="15">
        <v>188</v>
      </c>
      <c r="H54" s="15">
        <v>41</v>
      </c>
      <c r="I54" s="9">
        <f t="shared" si="3"/>
        <v>229</v>
      </c>
      <c r="J54" s="16">
        <f t="shared" si="6"/>
        <v>0.88416988416988418</v>
      </c>
      <c r="K54" s="15">
        <f t="shared" si="7"/>
        <v>22</v>
      </c>
      <c r="Q54" s="54"/>
      <c r="R54" s="54"/>
      <c r="S54" s="54"/>
      <c r="T54" s="54"/>
    </row>
    <row r="55" spans="1:20">
      <c r="A55" s="1" t="s">
        <v>109</v>
      </c>
      <c r="B55" s="1" t="s">
        <v>248</v>
      </c>
      <c r="C55" s="176" t="s">
        <v>110</v>
      </c>
      <c r="D55" s="15">
        <v>597</v>
      </c>
      <c r="E55" s="15">
        <v>160</v>
      </c>
      <c r="F55" s="9">
        <f t="shared" si="2"/>
        <v>757</v>
      </c>
      <c r="G55" s="15">
        <v>548</v>
      </c>
      <c r="H55" s="15">
        <v>137</v>
      </c>
      <c r="I55" s="9">
        <f t="shared" si="3"/>
        <v>685</v>
      </c>
      <c r="J55" s="16">
        <f t="shared" si="6"/>
        <v>0.90488771466314399</v>
      </c>
      <c r="K55" s="15">
        <f t="shared" si="7"/>
        <v>13</v>
      </c>
      <c r="Q55" s="54"/>
      <c r="R55" s="54"/>
      <c r="S55" s="54"/>
      <c r="T55" s="54"/>
    </row>
    <row r="56" spans="1:20">
      <c r="A56" s="1" t="s">
        <v>111</v>
      </c>
      <c r="B56" s="1" t="s">
        <v>248</v>
      </c>
      <c r="C56" s="176" t="s">
        <v>112</v>
      </c>
      <c r="D56" s="15">
        <v>384</v>
      </c>
      <c r="E56" s="15">
        <v>132</v>
      </c>
      <c r="F56" s="9">
        <f t="shared" si="2"/>
        <v>516</v>
      </c>
      <c r="G56" s="15">
        <v>343</v>
      </c>
      <c r="H56" s="15">
        <v>101</v>
      </c>
      <c r="I56" s="9">
        <f t="shared" si="3"/>
        <v>444</v>
      </c>
      <c r="J56" s="16">
        <f t="shared" si="6"/>
        <v>0.86046511627906974</v>
      </c>
      <c r="K56" s="15">
        <f t="shared" si="7"/>
        <v>30</v>
      </c>
      <c r="Q56" s="54"/>
      <c r="R56" s="54"/>
      <c r="S56" s="54"/>
      <c r="T56" s="54"/>
    </row>
    <row r="57" spans="1:20">
      <c r="A57" s="1" t="s">
        <v>113</v>
      </c>
      <c r="B57" s="1" t="s">
        <v>249</v>
      </c>
      <c r="C57" s="176" t="s">
        <v>114</v>
      </c>
      <c r="D57" s="15">
        <v>470</v>
      </c>
      <c r="E57" s="15">
        <v>111</v>
      </c>
      <c r="F57" s="9">
        <f t="shared" si="2"/>
        <v>581</v>
      </c>
      <c r="G57" s="15">
        <v>437</v>
      </c>
      <c r="H57" s="15">
        <v>90</v>
      </c>
      <c r="I57" s="9">
        <f t="shared" si="3"/>
        <v>527</v>
      </c>
      <c r="J57" s="16">
        <f t="shared" si="6"/>
        <v>0.90705679862306365</v>
      </c>
      <c r="K57" s="15">
        <f t="shared" si="7"/>
        <v>11</v>
      </c>
      <c r="Q57" s="54"/>
      <c r="R57" s="54"/>
      <c r="S57" s="54"/>
      <c r="T57" s="54"/>
    </row>
    <row r="58" spans="1:20">
      <c r="A58" s="1" t="s">
        <v>115</v>
      </c>
      <c r="B58" s="1" t="s">
        <v>247</v>
      </c>
      <c r="C58" s="176" t="s">
        <v>116</v>
      </c>
      <c r="D58" s="15">
        <v>2</v>
      </c>
      <c r="E58" s="15">
        <v>12</v>
      </c>
      <c r="F58" s="9">
        <f t="shared" si="2"/>
        <v>14</v>
      </c>
      <c r="G58" s="15">
        <v>0</v>
      </c>
      <c r="H58" s="15">
        <v>4</v>
      </c>
      <c r="I58" s="9">
        <f t="shared" si="3"/>
        <v>4</v>
      </c>
      <c r="J58" s="16">
        <f t="shared" si="6"/>
        <v>0.2857142857142857</v>
      </c>
      <c r="K58" s="15">
        <f t="shared" si="7"/>
        <v>71</v>
      </c>
      <c r="Q58" s="54"/>
      <c r="R58" s="54"/>
      <c r="S58" s="54"/>
      <c r="T58" s="54"/>
    </row>
    <row r="59" spans="1:20">
      <c r="A59" s="1" t="s">
        <v>117</v>
      </c>
      <c r="B59" s="1" t="s">
        <v>243</v>
      </c>
      <c r="C59" s="176" t="s">
        <v>118</v>
      </c>
      <c r="D59" s="15">
        <v>1247</v>
      </c>
      <c r="E59" s="15">
        <v>436</v>
      </c>
      <c r="F59" s="9">
        <f t="shared" si="2"/>
        <v>1683</v>
      </c>
      <c r="G59" s="15">
        <v>897</v>
      </c>
      <c r="H59" s="15">
        <v>203</v>
      </c>
      <c r="I59" s="9">
        <f t="shared" si="3"/>
        <v>1100</v>
      </c>
      <c r="J59" s="16">
        <f t="shared" si="6"/>
        <v>0.65359477124183007</v>
      </c>
      <c r="K59" s="15">
        <f t="shared" si="7"/>
        <v>59</v>
      </c>
      <c r="Q59" s="54"/>
      <c r="R59" s="54"/>
      <c r="S59" s="54"/>
      <c r="T59" s="54"/>
    </row>
    <row r="60" spans="1:20">
      <c r="A60" s="1" t="s">
        <v>119</v>
      </c>
      <c r="B60" s="1" t="s">
        <v>245</v>
      </c>
      <c r="C60" s="176" t="s">
        <v>120</v>
      </c>
      <c r="D60" s="15">
        <v>600</v>
      </c>
      <c r="E60" s="15">
        <v>128</v>
      </c>
      <c r="F60" s="9">
        <f t="shared" si="2"/>
        <v>728</v>
      </c>
      <c r="G60" s="15">
        <v>562</v>
      </c>
      <c r="H60" s="15">
        <v>119</v>
      </c>
      <c r="I60" s="9">
        <f t="shared" si="3"/>
        <v>681</v>
      </c>
      <c r="J60" s="16">
        <f t="shared" si="6"/>
        <v>0.93543956043956045</v>
      </c>
      <c r="K60" s="15">
        <f t="shared" si="7"/>
        <v>5</v>
      </c>
      <c r="Q60" s="54"/>
      <c r="R60" s="54"/>
      <c r="S60" s="54"/>
      <c r="T60" s="54"/>
    </row>
    <row r="61" spans="1:20">
      <c r="A61" s="1" t="s">
        <v>121</v>
      </c>
      <c r="B61" s="1" t="s">
        <v>244</v>
      </c>
      <c r="C61" s="176" t="s">
        <v>122</v>
      </c>
      <c r="D61" s="15">
        <v>5</v>
      </c>
      <c r="E61" s="15">
        <v>27</v>
      </c>
      <c r="F61" s="9">
        <f t="shared" si="2"/>
        <v>32</v>
      </c>
      <c r="G61" s="15">
        <v>2</v>
      </c>
      <c r="H61" s="15">
        <v>11</v>
      </c>
      <c r="I61" s="9">
        <f t="shared" si="3"/>
        <v>13</v>
      </c>
      <c r="J61" s="16">
        <f t="shared" si="6"/>
        <v>0.40625</v>
      </c>
      <c r="K61" s="15">
        <f t="shared" si="7"/>
        <v>68</v>
      </c>
      <c r="Q61" s="54"/>
      <c r="R61" s="54"/>
      <c r="S61" s="54"/>
      <c r="T61" s="54"/>
    </row>
    <row r="62" spans="1:20">
      <c r="A62" s="1" t="s">
        <v>123</v>
      </c>
      <c r="B62" s="1" t="s">
        <v>245</v>
      </c>
      <c r="C62" s="176" t="s">
        <v>124</v>
      </c>
      <c r="D62" s="15">
        <v>318</v>
      </c>
      <c r="E62" s="15">
        <v>37</v>
      </c>
      <c r="F62" s="9">
        <f t="shared" si="2"/>
        <v>355</v>
      </c>
      <c r="G62" s="15">
        <v>291</v>
      </c>
      <c r="H62" s="15">
        <v>36</v>
      </c>
      <c r="I62" s="9">
        <f t="shared" si="3"/>
        <v>327</v>
      </c>
      <c r="J62" s="16">
        <f t="shared" si="6"/>
        <v>0.92112676056338028</v>
      </c>
      <c r="K62" s="15">
        <f t="shared" si="7"/>
        <v>7</v>
      </c>
      <c r="Q62" s="54"/>
      <c r="R62" s="54"/>
      <c r="S62" s="54"/>
      <c r="T62" s="54"/>
    </row>
    <row r="63" spans="1:20">
      <c r="A63" s="1" t="s">
        <v>125</v>
      </c>
      <c r="B63" s="1" t="s">
        <v>248</v>
      </c>
      <c r="C63" s="176" t="s">
        <v>126</v>
      </c>
      <c r="D63" s="15">
        <v>293</v>
      </c>
      <c r="E63" s="15">
        <v>88</v>
      </c>
      <c r="F63" s="9">
        <f t="shared" si="2"/>
        <v>381</v>
      </c>
      <c r="G63" s="15">
        <v>266</v>
      </c>
      <c r="H63" s="15">
        <v>74</v>
      </c>
      <c r="I63" s="9">
        <f t="shared" si="3"/>
        <v>340</v>
      </c>
      <c r="J63" s="16">
        <f t="shared" si="6"/>
        <v>0.8923884514435696</v>
      </c>
      <c r="K63" s="15">
        <f t="shared" si="7"/>
        <v>16</v>
      </c>
      <c r="Q63" s="54"/>
      <c r="R63" s="54"/>
      <c r="S63" s="54"/>
      <c r="T63" s="54"/>
    </row>
    <row r="64" spans="1:20">
      <c r="A64" s="1" t="s">
        <v>127</v>
      </c>
      <c r="B64" s="1" t="s">
        <v>246</v>
      </c>
      <c r="C64" s="176" t="s">
        <v>128</v>
      </c>
      <c r="D64" s="15">
        <v>56</v>
      </c>
      <c r="E64" s="15">
        <v>15</v>
      </c>
      <c r="F64" s="9">
        <f t="shared" si="2"/>
        <v>71</v>
      </c>
      <c r="G64" s="15">
        <v>12</v>
      </c>
      <c r="H64" s="15">
        <v>3</v>
      </c>
      <c r="I64" s="9">
        <f t="shared" si="3"/>
        <v>15</v>
      </c>
      <c r="J64" s="16">
        <f t="shared" si="6"/>
        <v>0.21126760563380281</v>
      </c>
      <c r="K64" s="15">
        <f t="shared" si="7"/>
        <v>74</v>
      </c>
      <c r="Q64" s="54"/>
      <c r="R64" s="54"/>
      <c r="S64" s="54"/>
      <c r="T64" s="54"/>
    </row>
    <row r="65" spans="1:20">
      <c r="A65" s="1" t="s">
        <v>129</v>
      </c>
      <c r="B65" s="1" t="s">
        <v>247</v>
      </c>
      <c r="C65" s="176" t="s">
        <v>130</v>
      </c>
      <c r="D65" s="15">
        <v>2</v>
      </c>
      <c r="E65" s="15">
        <v>9</v>
      </c>
      <c r="F65" s="9">
        <f t="shared" si="2"/>
        <v>11</v>
      </c>
      <c r="G65" s="15">
        <v>0</v>
      </c>
      <c r="H65" s="15">
        <v>2</v>
      </c>
      <c r="I65" s="9">
        <f t="shared" si="3"/>
        <v>2</v>
      </c>
      <c r="J65" s="16">
        <f t="shared" si="6"/>
        <v>0.18181818181818182</v>
      </c>
      <c r="K65" s="15">
        <f t="shared" si="7"/>
        <v>75</v>
      </c>
      <c r="Q65" s="54"/>
      <c r="R65" s="54"/>
      <c r="S65" s="54"/>
      <c r="T65" s="54"/>
    </row>
    <row r="66" spans="1:20">
      <c r="A66" s="1" t="s">
        <v>131</v>
      </c>
      <c r="B66" s="1" t="s">
        <v>243</v>
      </c>
      <c r="C66" s="176" t="s">
        <v>132</v>
      </c>
      <c r="D66" s="15">
        <v>1721</v>
      </c>
      <c r="E66" s="15">
        <v>550</v>
      </c>
      <c r="F66" s="9">
        <f t="shared" si="2"/>
        <v>2271</v>
      </c>
      <c r="G66" s="15">
        <v>1245</v>
      </c>
      <c r="H66" s="15">
        <v>281</v>
      </c>
      <c r="I66" s="9">
        <f t="shared" si="3"/>
        <v>1526</v>
      </c>
      <c r="J66" s="16">
        <f t="shared" si="6"/>
        <v>0.67195068251871426</v>
      </c>
      <c r="K66" s="15">
        <f t="shared" si="7"/>
        <v>56</v>
      </c>
      <c r="Q66" s="54"/>
      <c r="R66" s="54"/>
      <c r="S66" s="54"/>
      <c r="T66" s="54"/>
    </row>
    <row r="67" spans="1:20">
      <c r="A67" s="24" t="s">
        <v>133</v>
      </c>
      <c r="B67" s="24" t="s">
        <v>244</v>
      </c>
      <c r="C67" s="183" t="s">
        <v>134</v>
      </c>
      <c r="D67" s="25"/>
      <c r="E67" s="25"/>
      <c r="F67" s="25"/>
      <c r="G67" s="25"/>
      <c r="H67" s="25"/>
      <c r="I67" s="25"/>
      <c r="J67" s="32"/>
      <c r="K67" s="25"/>
      <c r="Q67" s="54"/>
      <c r="R67" s="54"/>
      <c r="S67" s="54"/>
      <c r="T67" s="54"/>
    </row>
    <row r="68" spans="1:20">
      <c r="A68" s="1" t="s">
        <v>135</v>
      </c>
      <c r="B68" s="1" t="s">
        <v>245</v>
      </c>
      <c r="C68" s="176" t="s">
        <v>136</v>
      </c>
      <c r="D68" s="15">
        <v>393</v>
      </c>
      <c r="E68" s="15">
        <v>134</v>
      </c>
      <c r="F68" s="9">
        <f t="shared" si="2"/>
        <v>527</v>
      </c>
      <c r="G68" s="15">
        <v>331</v>
      </c>
      <c r="H68" s="15">
        <v>106</v>
      </c>
      <c r="I68" s="9">
        <f t="shared" si="3"/>
        <v>437</v>
      </c>
      <c r="J68" s="16">
        <f t="shared" ref="J68:J87" si="8">(G68+H68)/(D68+E68)</f>
        <v>0.82922201138519924</v>
      </c>
      <c r="K68" s="15">
        <f t="shared" ref="K68:K87" si="9">_xlfn.RANK.EQ(J68,$J$12:$J$98,0)</f>
        <v>39</v>
      </c>
      <c r="Q68" s="54"/>
      <c r="R68" s="54"/>
      <c r="S68" s="54"/>
      <c r="T68" s="54"/>
    </row>
    <row r="69" spans="1:20">
      <c r="A69" s="1" t="s">
        <v>137</v>
      </c>
      <c r="B69" s="1" t="s">
        <v>243</v>
      </c>
      <c r="C69" s="176" t="s">
        <v>138</v>
      </c>
      <c r="D69" s="15">
        <v>1565</v>
      </c>
      <c r="E69" s="15">
        <v>551</v>
      </c>
      <c r="F69" s="9">
        <f t="shared" si="2"/>
        <v>2116</v>
      </c>
      <c r="G69" s="15">
        <v>1113</v>
      </c>
      <c r="H69" s="15">
        <v>294</v>
      </c>
      <c r="I69" s="9">
        <f t="shared" si="3"/>
        <v>1407</v>
      </c>
      <c r="J69" s="16">
        <f t="shared" si="8"/>
        <v>0.6649338374291115</v>
      </c>
      <c r="K69" s="15">
        <f t="shared" si="9"/>
        <v>57</v>
      </c>
      <c r="Q69" s="54"/>
      <c r="R69" s="54"/>
      <c r="S69" s="54"/>
      <c r="T69" s="54"/>
    </row>
    <row r="70" spans="1:20">
      <c r="A70" s="1" t="s">
        <v>139</v>
      </c>
      <c r="B70" s="1" t="s">
        <v>244</v>
      </c>
      <c r="C70" s="176" t="s">
        <v>140</v>
      </c>
      <c r="D70" s="15">
        <v>23</v>
      </c>
      <c r="E70" s="15">
        <v>31</v>
      </c>
      <c r="F70" s="9">
        <f t="shared" si="2"/>
        <v>54</v>
      </c>
      <c r="G70" s="15">
        <v>13</v>
      </c>
      <c r="H70" s="15">
        <v>14</v>
      </c>
      <c r="I70" s="9">
        <f t="shared" si="3"/>
        <v>27</v>
      </c>
      <c r="J70" s="16">
        <f t="shared" si="8"/>
        <v>0.5</v>
      </c>
      <c r="K70" s="15">
        <f t="shared" si="9"/>
        <v>62</v>
      </c>
      <c r="Q70" s="54"/>
      <c r="R70" s="54"/>
      <c r="S70" s="54"/>
      <c r="T70" s="54"/>
    </row>
    <row r="71" spans="1:20">
      <c r="A71" s="1" t="s">
        <v>141</v>
      </c>
      <c r="B71" s="1" t="s">
        <v>243</v>
      </c>
      <c r="C71" s="176" t="s">
        <v>142</v>
      </c>
      <c r="D71" s="15">
        <v>768</v>
      </c>
      <c r="E71" s="15">
        <v>402</v>
      </c>
      <c r="F71" s="9">
        <f t="shared" si="2"/>
        <v>1170</v>
      </c>
      <c r="G71" s="15">
        <v>573</v>
      </c>
      <c r="H71" s="15">
        <v>228</v>
      </c>
      <c r="I71" s="9">
        <f t="shared" si="3"/>
        <v>801</v>
      </c>
      <c r="J71" s="16">
        <f t="shared" si="8"/>
        <v>0.68461538461538463</v>
      </c>
      <c r="K71" s="15">
        <f t="shared" si="9"/>
        <v>54</v>
      </c>
      <c r="Q71" s="54"/>
      <c r="R71" s="54"/>
      <c r="S71" s="54"/>
      <c r="T71" s="54"/>
    </row>
    <row r="72" spans="1:20">
      <c r="A72" s="1" t="s">
        <v>143</v>
      </c>
      <c r="B72" s="1" t="s">
        <v>244</v>
      </c>
      <c r="C72" s="176" t="s">
        <v>144</v>
      </c>
      <c r="D72" s="15">
        <v>58</v>
      </c>
      <c r="E72" s="15">
        <v>96</v>
      </c>
      <c r="F72" s="9">
        <f t="shared" si="2"/>
        <v>154</v>
      </c>
      <c r="G72" s="15">
        <v>8</v>
      </c>
      <c r="H72" s="15">
        <v>9</v>
      </c>
      <c r="I72" s="9">
        <f t="shared" si="3"/>
        <v>17</v>
      </c>
      <c r="J72" s="16">
        <f t="shared" si="8"/>
        <v>0.11038961038961038</v>
      </c>
      <c r="K72" s="15">
        <f t="shared" si="9"/>
        <v>78</v>
      </c>
      <c r="Q72" s="54"/>
      <c r="R72" s="54"/>
      <c r="S72" s="54"/>
      <c r="T72" s="54"/>
    </row>
    <row r="73" spans="1:20">
      <c r="A73" s="1" t="s">
        <v>145</v>
      </c>
      <c r="B73" s="1" t="s">
        <v>244</v>
      </c>
      <c r="C73" s="176" t="s">
        <v>146</v>
      </c>
      <c r="D73" s="15">
        <v>6</v>
      </c>
      <c r="E73" s="15">
        <v>12</v>
      </c>
      <c r="F73" s="9">
        <f t="shared" si="2"/>
        <v>18</v>
      </c>
      <c r="G73" s="15">
        <v>2</v>
      </c>
      <c r="H73" s="15">
        <v>7</v>
      </c>
      <c r="I73" s="9">
        <f t="shared" si="3"/>
        <v>9</v>
      </c>
      <c r="J73" s="16">
        <f t="shared" si="8"/>
        <v>0.5</v>
      </c>
      <c r="K73" s="15">
        <f t="shared" si="9"/>
        <v>62</v>
      </c>
      <c r="Q73" s="54"/>
      <c r="R73" s="54"/>
      <c r="S73" s="54"/>
      <c r="T73" s="54"/>
    </row>
    <row r="74" spans="1:20">
      <c r="A74" s="1" t="s">
        <v>147</v>
      </c>
      <c r="B74" s="1" t="s">
        <v>249</v>
      </c>
      <c r="C74" s="176" t="s">
        <v>148</v>
      </c>
      <c r="D74" s="15">
        <v>0</v>
      </c>
      <c r="E74" s="15">
        <v>177</v>
      </c>
      <c r="F74" s="9">
        <f t="shared" si="2"/>
        <v>177</v>
      </c>
      <c r="G74" s="15">
        <v>0</v>
      </c>
      <c r="H74" s="15">
        <v>156</v>
      </c>
      <c r="I74" s="9">
        <f t="shared" si="3"/>
        <v>156</v>
      </c>
      <c r="J74" s="16">
        <f t="shared" si="8"/>
        <v>0.88135593220338981</v>
      </c>
      <c r="K74" s="15">
        <f t="shared" si="9"/>
        <v>23</v>
      </c>
      <c r="Q74" s="54"/>
      <c r="R74" s="54"/>
      <c r="S74" s="54"/>
      <c r="T74" s="54"/>
    </row>
    <row r="75" spans="1:20">
      <c r="A75" s="1" t="s">
        <v>149</v>
      </c>
      <c r="B75" s="1" t="s">
        <v>250</v>
      </c>
      <c r="C75" s="176" t="s">
        <v>150</v>
      </c>
      <c r="D75" s="15">
        <v>254</v>
      </c>
      <c r="E75" s="15">
        <v>89</v>
      </c>
      <c r="F75" s="9">
        <f t="shared" si="2"/>
        <v>343</v>
      </c>
      <c r="G75" s="15">
        <v>0</v>
      </c>
      <c r="H75" s="15">
        <v>0</v>
      </c>
      <c r="I75" s="9">
        <f t="shared" si="3"/>
        <v>0</v>
      </c>
      <c r="J75" s="16">
        <f t="shared" si="8"/>
        <v>0</v>
      </c>
      <c r="K75" s="15">
        <f t="shared" si="9"/>
        <v>80</v>
      </c>
      <c r="Q75" s="54"/>
      <c r="R75" s="54"/>
      <c r="S75" s="54"/>
      <c r="T75" s="54"/>
    </row>
    <row r="76" spans="1:20">
      <c r="A76" s="1" t="s">
        <v>151</v>
      </c>
      <c r="B76" s="1" t="s">
        <v>249</v>
      </c>
      <c r="C76" s="176" t="s">
        <v>152</v>
      </c>
      <c r="D76" s="15">
        <v>155</v>
      </c>
      <c r="E76" s="15">
        <v>38</v>
      </c>
      <c r="F76" s="9">
        <f t="shared" si="2"/>
        <v>193</v>
      </c>
      <c r="G76" s="15">
        <v>131</v>
      </c>
      <c r="H76" s="15">
        <v>19</v>
      </c>
      <c r="I76" s="9">
        <f t="shared" si="3"/>
        <v>150</v>
      </c>
      <c r="J76" s="16">
        <f t="shared" si="8"/>
        <v>0.77720207253886009</v>
      </c>
      <c r="K76" s="15">
        <f t="shared" si="9"/>
        <v>46</v>
      </c>
      <c r="Q76" s="54"/>
      <c r="R76" s="54"/>
      <c r="S76" s="54"/>
      <c r="T76" s="54"/>
    </row>
    <row r="77" spans="1:20">
      <c r="A77" s="1" t="s">
        <v>153</v>
      </c>
      <c r="B77" s="1" t="s">
        <v>248</v>
      </c>
      <c r="C77" s="176" t="s">
        <v>154</v>
      </c>
      <c r="D77" s="15">
        <v>231</v>
      </c>
      <c r="E77" s="15">
        <v>78</v>
      </c>
      <c r="F77" s="9">
        <f t="shared" ref="F77:F97" si="10">SUM(D77:E77)</f>
        <v>309</v>
      </c>
      <c r="G77" s="15">
        <v>213</v>
      </c>
      <c r="H77" s="15">
        <v>67</v>
      </c>
      <c r="I77" s="9">
        <f t="shared" ref="I77:I97" si="11">SUM(G77:H77)</f>
        <v>280</v>
      </c>
      <c r="J77" s="16">
        <f t="shared" si="8"/>
        <v>0.90614886731391586</v>
      </c>
      <c r="K77" s="15">
        <f t="shared" si="9"/>
        <v>12</v>
      </c>
      <c r="Q77" s="54"/>
      <c r="R77" s="54"/>
      <c r="S77" s="54"/>
      <c r="T77" s="54"/>
    </row>
    <row r="78" spans="1:20">
      <c r="A78" s="1" t="s">
        <v>155</v>
      </c>
      <c r="B78" s="1" t="s">
        <v>248</v>
      </c>
      <c r="C78" s="176" t="s">
        <v>156</v>
      </c>
      <c r="D78" s="15">
        <v>155</v>
      </c>
      <c r="E78" s="15">
        <v>66</v>
      </c>
      <c r="F78" s="9">
        <f t="shared" si="10"/>
        <v>221</v>
      </c>
      <c r="G78" s="15">
        <v>139</v>
      </c>
      <c r="H78" s="15">
        <v>52</v>
      </c>
      <c r="I78" s="9">
        <f t="shared" si="11"/>
        <v>191</v>
      </c>
      <c r="J78" s="16">
        <f t="shared" si="8"/>
        <v>0.86425339366515841</v>
      </c>
      <c r="K78" s="15">
        <f t="shared" si="9"/>
        <v>28</v>
      </c>
      <c r="Q78" s="54"/>
      <c r="R78" s="54"/>
      <c r="S78" s="54"/>
      <c r="T78" s="54"/>
    </row>
    <row r="79" spans="1:20">
      <c r="A79" s="1" t="s">
        <v>157</v>
      </c>
      <c r="B79" s="1" t="s">
        <v>243</v>
      </c>
      <c r="C79" s="176" t="s">
        <v>158</v>
      </c>
      <c r="D79" s="15">
        <v>597</v>
      </c>
      <c r="E79" s="15">
        <v>230</v>
      </c>
      <c r="F79" s="9">
        <f t="shared" si="10"/>
        <v>827</v>
      </c>
      <c r="G79" s="15">
        <v>503</v>
      </c>
      <c r="H79" s="15">
        <v>138</v>
      </c>
      <c r="I79" s="9">
        <f t="shared" si="11"/>
        <v>641</v>
      </c>
      <c r="J79" s="16">
        <f t="shared" si="8"/>
        <v>0.77509068923821045</v>
      </c>
      <c r="K79" s="15">
        <f t="shared" si="9"/>
        <v>47</v>
      </c>
      <c r="Q79" s="54"/>
      <c r="R79" s="54"/>
      <c r="S79" s="54"/>
      <c r="T79" s="54"/>
    </row>
    <row r="80" spans="1:20">
      <c r="A80" s="1" t="s">
        <v>159</v>
      </c>
      <c r="B80" s="1" t="s">
        <v>243</v>
      </c>
      <c r="C80" s="176" t="s">
        <v>160</v>
      </c>
      <c r="D80" s="15">
        <v>717</v>
      </c>
      <c r="E80" s="15">
        <v>315</v>
      </c>
      <c r="F80" s="9">
        <f t="shared" si="10"/>
        <v>1032</v>
      </c>
      <c r="G80" s="15">
        <v>550</v>
      </c>
      <c r="H80" s="15">
        <v>165</v>
      </c>
      <c r="I80" s="9">
        <f t="shared" si="11"/>
        <v>715</v>
      </c>
      <c r="J80" s="16">
        <f t="shared" si="8"/>
        <v>0.69282945736434109</v>
      </c>
      <c r="K80" s="15">
        <f t="shared" si="9"/>
        <v>51</v>
      </c>
      <c r="Q80" s="54"/>
      <c r="R80" s="54"/>
      <c r="S80" s="54"/>
      <c r="T80" s="54"/>
    </row>
    <row r="81" spans="1:20">
      <c r="A81" s="1" t="s">
        <v>161</v>
      </c>
      <c r="B81" s="1" t="s">
        <v>248</v>
      </c>
      <c r="C81" s="176" t="s">
        <v>162</v>
      </c>
      <c r="D81" s="15">
        <v>382</v>
      </c>
      <c r="E81" s="15">
        <v>89</v>
      </c>
      <c r="F81" s="9">
        <f t="shared" si="10"/>
        <v>471</v>
      </c>
      <c r="G81" s="15">
        <v>353</v>
      </c>
      <c r="H81" s="15">
        <v>73</v>
      </c>
      <c r="I81" s="9">
        <f t="shared" si="11"/>
        <v>426</v>
      </c>
      <c r="J81" s="16">
        <f t="shared" si="8"/>
        <v>0.90445859872611467</v>
      </c>
      <c r="K81" s="15">
        <f t="shared" si="9"/>
        <v>14</v>
      </c>
      <c r="Q81" s="54"/>
      <c r="R81" s="54"/>
      <c r="S81" s="54"/>
      <c r="T81" s="54"/>
    </row>
    <row r="82" spans="1:20">
      <c r="A82" s="1" t="s">
        <v>163</v>
      </c>
      <c r="B82" s="1" t="s">
        <v>248</v>
      </c>
      <c r="C82" s="176" t="s">
        <v>164</v>
      </c>
      <c r="D82" s="15">
        <v>375</v>
      </c>
      <c r="E82" s="15">
        <v>119</v>
      </c>
      <c r="F82" s="9">
        <f t="shared" si="10"/>
        <v>494</v>
      </c>
      <c r="G82" s="15">
        <v>350</v>
      </c>
      <c r="H82" s="15">
        <v>100</v>
      </c>
      <c r="I82" s="9">
        <f t="shared" si="11"/>
        <v>450</v>
      </c>
      <c r="J82" s="16">
        <f t="shared" si="8"/>
        <v>0.91093117408906887</v>
      </c>
      <c r="K82" s="15">
        <f t="shared" si="9"/>
        <v>10</v>
      </c>
      <c r="Q82" s="54"/>
      <c r="R82" s="54"/>
      <c r="S82" s="54"/>
      <c r="T82" s="54"/>
    </row>
    <row r="83" spans="1:20">
      <c r="A83" s="1" t="s">
        <v>165</v>
      </c>
      <c r="B83" s="1" t="s">
        <v>244</v>
      </c>
      <c r="C83" s="176" t="s">
        <v>166</v>
      </c>
      <c r="D83" s="15">
        <v>38</v>
      </c>
      <c r="E83" s="15">
        <v>50</v>
      </c>
      <c r="F83" s="9">
        <f t="shared" si="10"/>
        <v>88</v>
      </c>
      <c r="G83" s="15">
        <v>1</v>
      </c>
      <c r="H83" s="15">
        <v>2</v>
      </c>
      <c r="I83" s="9">
        <f t="shared" si="11"/>
        <v>3</v>
      </c>
      <c r="J83" s="16">
        <f t="shared" si="8"/>
        <v>3.4090909090909088E-2</v>
      </c>
      <c r="K83" s="15">
        <f t="shared" si="9"/>
        <v>79</v>
      </c>
      <c r="Q83" s="54"/>
      <c r="R83" s="54"/>
      <c r="S83" s="54"/>
      <c r="T83" s="54"/>
    </row>
    <row r="84" spans="1:20">
      <c r="A84" s="1" t="s">
        <v>167</v>
      </c>
      <c r="B84" s="1" t="s">
        <v>248</v>
      </c>
      <c r="C84" s="176" t="s">
        <v>168</v>
      </c>
      <c r="D84" s="15">
        <v>155</v>
      </c>
      <c r="E84" s="15">
        <v>85</v>
      </c>
      <c r="F84" s="9">
        <f t="shared" si="10"/>
        <v>240</v>
      </c>
      <c r="G84" s="15">
        <v>141</v>
      </c>
      <c r="H84" s="15">
        <v>66</v>
      </c>
      <c r="I84" s="9">
        <f t="shared" si="11"/>
        <v>207</v>
      </c>
      <c r="J84" s="16">
        <f t="shared" si="8"/>
        <v>0.86250000000000004</v>
      </c>
      <c r="K84" s="15">
        <f t="shared" si="9"/>
        <v>29</v>
      </c>
      <c r="Q84" s="54"/>
      <c r="R84" s="54"/>
      <c r="S84" s="54"/>
      <c r="T84" s="54"/>
    </row>
    <row r="85" spans="1:20">
      <c r="A85" s="1" t="s">
        <v>169</v>
      </c>
      <c r="B85" s="1" t="s">
        <v>248</v>
      </c>
      <c r="C85" s="176" t="s">
        <v>170</v>
      </c>
      <c r="D85" s="15">
        <v>273</v>
      </c>
      <c r="E85" s="15">
        <v>103</v>
      </c>
      <c r="F85" s="9">
        <f t="shared" si="10"/>
        <v>376</v>
      </c>
      <c r="G85" s="15">
        <v>253</v>
      </c>
      <c r="H85" s="15">
        <v>82</v>
      </c>
      <c r="I85" s="9">
        <f t="shared" si="11"/>
        <v>335</v>
      </c>
      <c r="J85" s="16">
        <f t="shared" si="8"/>
        <v>0.89095744680851063</v>
      </c>
      <c r="K85" s="15">
        <f t="shared" si="9"/>
        <v>17</v>
      </c>
      <c r="Q85" s="54"/>
      <c r="R85" s="54"/>
      <c r="S85" s="54"/>
      <c r="T85" s="54"/>
    </row>
    <row r="86" spans="1:20">
      <c r="A86" s="8" t="s">
        <v>171</v>
      </c>
      <c r="B86" s="8" t="s">
        <v>248</v>
      </c>
      <c r="C86" s="184" t="s">
        <v>172</v>
      </c>
      <c r="D86" s="28">
        <v>100</v>
      </c>
      <c r="E86" s="28">
        <v>41</v>
      </c>
      <c r="F86" s="181">
        <f t="shared" si="10"/>
        <v>141</v>
      </c>
      <c r="G86" s="28">
        <v>84</v>
      </c>
      <c r="H86" s="28">
        <v>26</v>
      </c>
      <c r="I86" s="181">
        <f t="shared" si="11"/>
        <v>110</v>
      </c>
      <c r="J86" s="29">
        <f t="shared" si="8"/>
        <v>0.78014184397163122</v>
      </c>
      <c r="K86" s="28">
        <f t="shared" si="9"/>
        <v>45</v>
      </c>
      <c r="Q86" s="54"/>
      <c r="R86" s="54"/>
      <c r="S86" s="54"/>
      <c r="T86" s="54"/>
    </row>
    <row r="87" spans="1:20">
      <c r="A87" s="1" t="s">
        <v>173</v>
      </c>
      <c r="B87" s="1" t="s">
        <v>245</v>
      </c>
      <c r="C87" s="176" t="s">
        <v>174</v>
      </c>
      <c r="D87" s="15">
        <v>544</v>
      </c>
      <c r="E87" s="15">
        <v>74</v>
      </c>
      <c r="F87" s="9">
        <f t="shared" si="10"/>
        <v>618</v>
      </c>
      <c r="G87" s="15">
        <v>486</v>
      </c>
      <c r="H87" s="15">
        <v>64</v>
      </c>
      <c r="I87" s="9">
        <f t="shared" si="11"/>
        <v>550</v>
      </c>
      <c r="J87" s="16">
        <f t="shared" si="8"/>
        <v>0.88996763754045305</v>
      </c>
      <c r="K87" s="15">
        <f t="shared" si="9"/>
        <v>19</v>
      </c>
      <c r="Q87" s="54"/>
      <c r="R87" s="54"/>
      <c r="S87" s="54"/>
      <c r="T87" s="54"/>
    </row>
    <row r="88" spans="1:20">
      <c r="A88" s="24" t="s">
        <v>175</v>
      </c>
      <c r="B88" s="24" t="s">
        <v>244</v>
      </c>
      <c r="C88" s="183" t="s">
        <v>176</v>
      </c>
      <c r="D88" s="25"/>
      <c r="E88" s="25"/>
      <c r="F88" s="25"/>
      <c r="G88" s="25"/>
      <c r="H88" s="25"/>
      <c r="I88" s="25"/>
      <c r="J88" s="25"/>
      <c r="K88" s="25"/>
      <c r="Q88" s="54"/>
      <c r="R88" s="54"/>
      <c r="S88" s="54"/>
      <c r="T88" s="54"/>
    </row>
    <row r="89" spans="1:20">
      <c r="A89" s="1" t="s">
        <v>177</v>
      </c>
      <c r="B89" s="1" t="s">
        <v>243</v>
      </c>
      <c r="C89" s="176" t="s">
        <v>178</v>
      </c>
      <c r="D89" s="15">
        <v>1368</v>
      </c>
      <c r="E89" s="15">
        <v>428</v>
      </c>
      <c r="F89" s="9">
        <f t="shared" si="10"/>
        <v>1796</v>
      </c>
      <c r="G89" s="15">
        <v>944</v>
      </c>
      <c r="H89" s="15">
        <v>263</v>
      </c>
      <c r="I89" s="9">
        <f t="shared" si="11"/>
        <v>1207</v>
      </c>
      <c r="J89" s="16">
        <f t="shared" ref="J89:J97" si="12">(G89+H89)/(D89+E89)</f>
        <v>0.67204899777282856</v>
      </c>
      <c r="K89" s="15">
        <f t="shared" ref="K89:K97" si="13">_xlfn.RANK.EQ(J89,$J$12:$J$98,0)</f>
        <v>55</v>
      </c>
      <c r="Q89" s="54"/>
      <c r="R89" s="54"/>
      <c r="S89" s="54"/>
      <c r="T89" s="54"/>
    </row>
    <row r="90" spans="1:20">
      <c r="A90" s="1" t="s">
        <v>179</v>
      </c>
      <c r="B90" s="1" t="s">
        <v>248</v>
      </c>
      <c r="C90" s="176" t="s">
        <v>180</v>
      </c>
      <c r="D90" s="15">
        <v>211</v>
      </c>
      <c r="E90" s="15">
        <v>62</v>
      </c>
      <c r="F90" s="9">
        <f t="shared" si="10"/>
        <v>273</v>
      </c>
      <c r="G90" s="15">
        <v>191</v>
      </c>
      <c r="H90" s="15">
        <v>52</v>
      </c>
      <c r="I90" s="9">
        <f t="shared" si="11"/>
        <v>243</v>
      </c>
      <c r="J90" s="16">
        <f t="shared" si="12"/>
        <v>0.89010989010989006</v>
      </c>
      <c r="K90" s="15">
        <f t="shared" si="13"/>
        <v>18</v>
      </c>
      <c r="Q90" s="54"/>
      <c r="R90" s="54"/>
      <c r="S90" s="54"/>
      <c r="T90" s="54"/>
    </row>
    <row r="91" spans="1:20">
      <c r="A91" s="1" t="s">
        <v>181</v>
      </c>
      <c r="B91" s="1" t="s">
        <v>248</v>
      </c>
      <c r="C91" s="176" t="s">
        <v>182</v>
      </c>
      <c r="D91" s="15">
        <v>287</v>
      </c>
      <c r="E91" s="15">
        <v>78</v>
      </c>
      <c r="F91" s="9">
        <f t="shared" si="10"/>
        <v>365</v>
      </c>
      <c r="G91" s="15">
        <v>246</v>
      </c>
      <c r="H91" s="15">
        <v>55</v>
      </c>
      <c r="I91" s="9">
        <f t="shared" si="11"/>
        <v>301</v>
      </c>
      <c r="J91" s="16">
        <f t="shared" si="12"/>
        <v>0.8246575342465754</v>
      </c>
      <c r="K91" s="15">
        <f t="shared" si="13"/>
        <v>40</v>
      </c>
      <c r="Q91" s="54"/>
      <c r="R91" s="54"/>
      <c r="S91" s="54"/>
      <c r="T91" s="54"/>
    </row>
    <row r="92" spans="1:20">
      <c r="A92" s="1" t="s">
        <v>183</v>
      </c>
      <c r="B92" s="1" t="s">
        <v>248</v>
      </c>
      <c r="C92" s="176" t="s">
        <v>184</v>
      </c>
      <c r="D92" s="15">
        <v>454</v>
      </c>
      <c r="E92" s="15">
        <v>147</v>
      </c>
      <c r="F92" s="9">
        <f t="shared" si="10"/>
        <v>601</v>
      </c>
      <c r="G92" s="15">
        <v>375</v>
      </c>
      <c r="H92" s="15">
        <v>100</v>
      </c>
      <c r="I92" s="9">
        <f t="shared" si="11"/>
        <v>475</v>
      </c>
      <c r="J92" s="16">
        <f t="shared" si="12"/>
        <v>0.79034941763727118</v>
      </c>
      <c r="K92" s="15">
        <f t="shared" si="13"/>
        <v>42</v>
      </c>
      <c r="Q92" s="54"/>
      <c r="R92" s="54"/>
      <c r="S92" s="54"/>
      <c r="T92" s="54"/>
    </row>
    <row r="93" spans="1:20">
      <c r="A93" s="1" t="s">
        <v>185</v>
      </c>
      <c r="B93" s="1" t="s">
        <v>248</v>
      </c>
      <c r="C93" s="176" t="s">
        <v>186</v>
      </c>
      <c r="D93" s="15">
        <v>154</v>
      </c>
      <c r="E93" s="15">
        <v>31</v>
      </c>
      <c r="F93" s="9">
        <f t="shared" si="10"/>
        <v>185</v>
      </c>
      <c r="G93" s="15">
        <v>141</v>
      </c>
      <c r="H93" s="15">
        <v>20</v>
      </c>
      <c r="I93" s="9">
        <f t="shared" si="11"/>
        <v>161</v>
      </c>
      <c r="J93" s="16">
        <f t="shared" si="12"/>
        <v>0.87027027027027026</v>
      </c>
      <c r="K93" s="15">
        <f t="shared" si="13"/>
        <v>26</v>
      </c>
      <c r="Q93" s="54"/>
      <c r="R93" s="54"/>
      <c r="S93" s="54"/>
      <c r="T93" s="54"/>
    </row>
    <row r="94" spans="1:20">
      <c r="A94" s="1" t="s">
        <v>187</v>
      </c>
      <c r="B94" s="1" t="s">
        <v>248</v>
      </c>
      <c r="C94" s="176" t="s">
        <v>188</v>
      </c>
      <c r="D94" s="15">
        <v>200</v>
      </c>
      <c r="E94" s="15">
        <v>55</v>
      </c>
      <c r="F94" s="9">
        <f t="shared" si="10"/>
        <v>255</v>
      </c>
      <c r="G94" s="15">
        <v>186</v>
      </c>
      <c r="H94" s="15">
        <v>44</v>
      </c>
      <c r="I94" s="9">
        <f t="shared" si="11"/>
        <v>230</v>
      </c>
      <c r="J94" s="16">
        <f t="shared" si="12"/>
        <v>0.90196078431372551</v>
      </c>
      <c r="K94" s="15">
        <f t="shared" si="13"/>
        <v>15</v>
      </c>
      <c r="Q94" s="54"/>
      <c r="R94" s="54"/>
      <c r="S94" s="54"/>
      <c r="T94" s="54"/>
    </row>
    <row r="95" spans="1:20">
      <c r="A95" s="1" t="s">
        <v>189</v>
      </c>
      <c r="B95" s="1" t="s">
        <v>248</v>
      </c>
      <c r="C95" s="176" t="s">
        <v>190</v>
      </c>
      <c r="D95" s="15">
        <v>342</v>
      </c>
      <c r="E95" s="15">
        <v>123</v>
      </c>
      <c r="F95" s="9">
        <f t="shared" si="10"/>
        <v>465</v>
      </c>
      <c r="G95" s="15">
        <v>300</v>
      </c>
      <c r="H95" s="15">
        <v>96</v>
      </c>
      <c r="I95" s="9">
        <f t="shared" si="11"/>
        <v>396</v>
      </c>
      <c r="J95" s="16">
        <f t="shared" si="12"/>
        <v>0.85161290322580641</v>
      </c>
      <c r="K95" s="15">
        <f t="shared" si="13"/>
        <v>33</v>
      </c>
      <c r="Q95" s="54"/>
      <c r="R95" s="54"/>
      <c r="S95" s="54"/>
      <c r="T95" s="54"/>
    </row>
    <row r="96" spans="1:20">
      <c r="A96" s="1" t="s">
        <v>191</v>
      </c>
      <c r="B96" s="1" t="s">
        <v>245</v>
      </c>
      <c r="C96" s="176" t="s">
        <v>192</v>
      </c>
      <c r="D96" s="15">
        <v>10</v>
      </c>
      <c r="E96" s="15">
        <v>3</v>
      </c>
      <c r="F96" s="9">
        <f t="shared" si="10"/>
        <v>13</v>
      </c>
      <c r="G96" s="15">
        <v>7</v>
      </c>
      <c r="H96" s="15">
        <v>2</v>
      </c>
      <c r="I96" s="9">
        <f t="shared" si="11"/>
        <v>9</v>
      </c>
      <c r="J96" s="16">
        <f t="shared" si="12"/>
        <v>0.69230769230769229</v>
      </c>
      <c r="K96" s="15">
        <f t="shared" si="13"/>
        <v>52</v>
      </c>
      <c r="Q96" s="54"/>
      <c r="R96" s="54"/>
      <c r="S96" s="54"/>
      <c r="T96" s="54"/>
    </row>
    <row r="97" spans="1:20">
      <c r="A97" s="1" t="s">
        <v>193</v>
      </c>
      <c r="B97" s="1" t="s">
        <v>248</v>
      </c>
      <c r="C97" s="1" t="s">
        <v>194</v>
      </c>
      <c r="D97" s="15">
        <v>148</v>
      </c>
      <c r="E97" s="15">
        <v>52</v>
      </c>
      <c r="F97" s="26">
        <f t="shared" si="10"/>
        <v>200</v>
      </c>
      <c r="G97" s="27">
        <v>133</v>
      </c>
      <c r="H97" s="15">
        <v>34</v>
      </c>
      <c r="I97" s="9">
        <f t="shared" si="11"/>
        <v>167</v>
      </c>
      <c r="J97" s="16">
        <f t="shared" si="12"/>
        <v>0.83499999999999996</v>
      </c>
      <c r="K97" s="15">
        <f t="shared" si="13"/>
        <v>36</v>
      </c>
      <c r="Q97" s="54"/>
      <c r="R97" s="54"/>
      <c r="S97" s="54"/>
      <c r="T97" s="54"/>
    </row>
    <row r="98" spans="1:20" s="30" customFormat="1" ht="14.25" thickBot="1">
      <c r="L98"/>
      <c r="M98"/>
      <c r="N98"/>
      <c r="O98"/>
      <c r="P98"/>
      <c r="Q98"/>
      <c r="R98"/>
      <c r="S98"/>
      <c r="T98"/>
    </row>
    <row r="99" spans="1:20" ht="14.25" thickBot="1">
      <c r="C99" s="173" t="s">
        <v>423</v>
      </c>
      <c r="D99" s="171">
        <f>SUM(D12:D97)</f>
        <v>31240</v>
      </c>
      <c r="E99" s="171">
        <f t="shared" ref="E99:I99" si="14">SUM(E12:E97)</f>
        <v>11043</v>
      </c>
      <c r="F99" s="171">
        <f t="shared" si="14"/>
        <v>42283</v>
      </c>
      <c r="G99" s="171">
        <f t="shared" si="14"/>
        <v>23691</v>
      </c>
      <c r="H99" s="171">
        <f t="shared" si="14"/>
        <v>6480</v>
      </c>
      <c r="I99" s="172">
        <f t="shared" si="14"/>
        <v>30171</v>
      </c>
      <c r="O99" s="30"/>
      <c r="P99" s="30"/>
      <c r="Q99" s="30"/>
      <c r="R99" s="30"/>
      <c r="S99" s="30"/>
      <c r="T99" s="30"/>
    </row>
  </sheetData>
  <autoFilter ref="A11:K11" xr:uid="{00000000-0009-0000-0000-000011000000}">
    <sortState xmlns:xlrd2="http://schemas.microsoft.com/office/spreadsheetml/2017/richdata2" ref="A12:K97">
      <sortCondition ref="A11"/>
    </sortState>
  </autoFilter>
  <mergeCells count="1">
    <mergeCell ref="D10:K10"/>
  </mergeCells>
  <phoneticPr fontId="1"/>
  <hyperlinks>
    <hyperlink ref="M1" location="目次!A1" display="目次に戻る" xr:uid="{D7BB22A3-CA76-499D-83C5-56C4EDC1AB45}"/>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E5D89-90DB-4578-AFC7-0A0F463675F8}">
  <sheetPr>
    <tabColor theme="9"/>
  </sheetPr>
  <dimension ref="A1:T99"/>
  <sheetViews>
    <sheetView workbookViewId="0">
      <pane xSplit="3" ySplit="11" topLeftCell="D12" activePane="bottomRight" state="frozen"/>
      <selection activeCell="E88" sqref="E88:J88"/>
      <selection pane="topRight" activeCell="E88" sqref="E88:J88"/>
      <selection pane="bottomLeft" activeCell="E88" sqref="E88:J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216</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87</v>
      </c>
      <c r="E6" s="48">
        <f>INDEX(E12:E97,MATCH(C6,C12:C97,0),0)</f>
        <v>62</v>
      </c>
      <c r="F6" s="48">
        <f>SUM(D6:E6)</f>
        <v>149</v>
      </c>
      <c r="G6" s="48">
        <f>INDEX(G12:G97,MATCH(C6,C12:C97,0),0)</f>
        <v>75</v>
      </c>
      <c r="H6" s="48">
        <f>INDEX(H12:H97,MATCH(C6,C12:C97,0),0)</f>
        <v>43</v>
      </c>
      <c r="I6" s="48">
        <f>SUM(G6:H6)</f>
        <v>118</v>
      </c>
      <c r="J6" s="49">
        <f>(G6+H6)/(D6+E6)</f>
        <v>0.79194630872483218</v>
      </c>
      <c r="K6" s="50">
        <f>_xlfn.RANK.EQ(J6,$J$12:$J$97,0)</f>
        <v>45</v>
      </c>
    </row>
    <row r="7" spans="1:20">
      <c r="C7" s="14" t="s">
        <v>18</v>
      </c>
      <c r="D7" s="62">
        <f>ROUND(SUMIF($B$12:$B$97,"G",D12:D97)/(COUNTIFS(B12:B97,"G",D12:D97,"&lt;&gt;")),1)</f>
        <v>285.2</v>
      </c>
      <c r="E7" s="63">
        <f>ROUND(SUMIF($B$12:$B$97,"G",E12:E97)/(COUNTIFS(B12:B97,"G",D12:D97,"&lt;&gt;")),1)</f>
        <v>91.3</v>
      </c>
      <c r="F7" s="63">
        <f>SUM(D7:E7)</f>
        <v>376.5</v>
      </c>
      <c r="G7" s="63">
        <f>ROUND(SUMIF($B$12:$B$97,"G",G12:G97)/(COUNTIFS(B12:B97,"G",D12:D97,"&lt;&gt;")),1)</f>
        <v>257.2</v>
      </c>
      <c r="H7" s="63">
        <f>ROUND(SUMIF($B$12:$B$97,"G",H12:H97)/(COUNTIFS(B12:B97,"G",D12:D97,"&lt;&gt;")),1)</f>
        <v>72.599999999999994</v>
      </c>
      <c r="I7" s="63">
        <f>SUM(G7:H7)</f>
        <v>329.79999999999995</v>
      </c>
      <c r="J7" s="16">
        <f>(G7+H7)/(D7+E7)</f>
        <v>0.87596281540504639</v>
      </c>
      <c r="K7" s="17"/>
    </row>
    <row r="8" spans="1:20" ht="14.25" thickBot="1">
      <c r="C8" s="18" t="s">
        <v>19</v>
      </c>
      <c r="D8" s="64">
        <f>ROUND(AVERAGE(D12:D97),1)</f>
        <v>386</v>
      </c>
      <c r="E8" s="65">
        <f>ROUND(AVERAGE(E12:E97),1)</f>
        <v>137.19999999999999</v>
      </c>
      <c r="F8" s="65">
        <f>SUM(D8:E8)</f>
        <v>523.20000000000005</v>
      </c>
      <c r="G8" s="65">
        <f>ROUND(AVERAGE(G12:G97),1)</f>
        <v>292.2</v>
      </c>
      <c r="H8" s="65">
        <f>ROUND(AVERAGE(H12:H97),1)</f>
        <v>82.7</v>
      </c>
      <c r="I8" s="65">
        <f>SUM(G8:H8)</f>
        <v>374.9</v>
      </c>
      <c r="J8" s="19">
        <f>(G8+H8)/(D8+E8)</f>
        <v>0.716551987767584</v>
      </c>
      <c r="K8" s="20"/>
    </row>
    <row r="10" spans="1:20" ht="21" customHeight="1">
      <c r="D10" s="259" t="str" cm="1">
        <f t="array" aca="1" ref="D10" ca="1">RIGHT(CELL("filename",A1),4)&amp;"年度（基準日：５月１日）"</f>
        <v>2024年度（基準日：５月１日）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9">
        <v>1181</v>
      </c>
      <c r="E12" s="9">
        <v>453</v>
      </c>
      <c r="F12" s="9">
        <f>SUM(D12:E12)</f>
        <v>1634</v>
      </c>
      <c r="G12" s="9">
        <v>909</v>
      </c>
      <c r="H12" s="9">
        <v>266</v>
      </c>
      <c r="I12" s="9">
        <f>SUM(G12:H12)</f>
        <v>1175</v>
      </c>
      <c r="J12" s="16">
        <f t="shared" ref="J12:J21" si="0">(G12+H12)/(D12+E12)</f>
        <v>0.719094247246022</v>
      </c>
      <c r="K12" s="15">
        <f t="shared" ref="K12:K21" si="1">_xlfn.RANK.EQ(J12,$J$12:$J$98,0)</f>
        <v>49</v>
      </c>
      <c r="Q12" s="54"/>
      <c r="R12" s="54"/>
      <c r="S12" s="54"/>
      <c r="T12" s="54"/>
    </row>
    <row r="13" spans="1:20">
      <c r="A13" s="1" t="s">
        <v>27</v>
      </c>
      <c r="B13" s="1" t="s">
        <v>244</v>
      </c>
      <c r="C13" s="176" t="s">
        <v>28</v>
      </c>
      <c r="D13" s="15">
        <v>0</v>
      </c>
      <c r="E13" s="15">
        <v>9</v>
      </c>
      <c r="F13" s="9">
        <f t="shared" ref="F13:F76" si="2">SUM(D13:E13)</f>
        <v>9</v>
      </c>
      <c r="G13" s="15">
        <v>0</v>
      </c>
      <c r="H13" s="15">
        <v>6</v>
      </c>
      <c r="I13" s="9">
        <f t="shared" ref="I13:I76" si="3">SUM(G13:H13)</f>
        <v>6</v>
      </c>
      <c r="J13" s="16">
        <f t="shared" si="0"/>
        <v>0.66666666666666663</v>
      </c>
      <c r="K13" s="15">
        <f t="shared" si="1"/>
        <v>57</v>
      </c>
      <c r="Q13" s="54"/>
      <c r="R13" s="54"/>
      <c r="S13" s="54"/>
      <c r="T13" s="54"/>
    </row>
    <row r="14" spans="1:20">
      <c r="A14" s="1" t="s">
        <v>29</v>
      </c>
      <c r="B14" s="1" t="s">
        <v>245</v>
      </c>
      <c r="C14" s="176" t="s">
        <v>30</v>
      </c>
      <c r="D14" s="15">
        <v>210</v>
      </c>
      <c r="E14" s="15">
        <v>26</v>
      </c>
      <c r="F14" s="9">
        <f t="shared" si="2"/>
        <v>236</v>
      </c>
      <c r="G14" s="15">
        <v>202</v>
      </c>
      <c r="H14" s="15">
        <v>26</v>
      </c>
      <c r="I14" s="9">
        <f t="shared" si="3"/>
        <v>228</v>
      </c>
      <c r="J14" s="16">
        <f t="shared" si="0"/>
        <v>0.96610169491525422</v>
      </c>
      <c r="K14" s="15">
        <f t="shared" si="1"/>
        <v>1</v>
      </c>
      <c r="Q14" s="54"/>
      <c r="R14" s="54"/>
      <c r="S14" s="54"/>
      <c r="T14" s="54"/>
    </row>
    <row r="15" spans="1:20">
      <c r="A15" s="1" t="s">
        <v>31</v>
      </c>
      <c r="B15" s="1" t="s">
        <v>246</v>
      </c>
      <c r="C15" s="176" t="s">
        <v>32</v>
      </c>
      <c r="D15" s="15">
        <v>1</v>
      </c>
      <c r="E15" s="15">
        <v>4</v>
      </c>
      <c r="F15" s="9">
        <f t="shared" si="2"/>
        <v>5</v>
      </c>
      <c r="G15" s="15">
        <v>1</v>
      </c>
      <c r="H15" s="15">
        <v>0</v>
      </c>
      <c r="I15" s="9">
        <f t="shared" si="3"/>
        <v>1</v>
      </c>
      <c r="J15" s="16">
        <f t="shared" si="0"/>
        <v>0.2</v>
      </c>
      <c r="K15" s="15">
        <f t="shared" si="1"/>
        <v>75</v>
      </c>
      <c r="Q15" s="54"/>
      <c r="R15" s="54"/>
      <c r="S15" s="54"/>
      <c r="T15" s="54"/>
    </row>
    <row r="16" spans="1:20">
      <c r="A16" s="1" t="s">
        <v>33</v>
      </c>
      <c r="B16" s="1" t="s">
        <v>245</v>
      </c>
      <c r="C16" s="176" t="s">
        <v>34</v>
      </c>
      <c r="D16" s="15">
        <v>27</v>
      </c>
      <c r="E16" s="15">
        <v>36</v>
      </c>
      <c r="F16" s="9">
        <f t="shared" si="2"/>
        <v>63</v>
      </c>
      <c r="G16" s="15">
        <v>19</v>
      </c>
      <c r="H16" s="15">
        <v>30</v>
      </c>
      <c r="I16" s="9">
        <f t="shared" si="3"/>
        <v>49</v>
      </c>
      <c r="J16" s="16">
        <f t="shared" si="0"/>
        <v>0.77777777777777779</v>
      </c>
      <c r="K16" s="15">
        <f t="shared" si="1"/>
        <v>47</v>
      </c>
      <c r="Q16" s="54"/>
      <c r="R16" s="54"/>
      <c r="S16" s="54"/>
      <c r="T16" s="54"/>
    </row>
    <row r="17" spans="1:20">
      <c r="A17" s="1" t="s">
        <v>35</v>
      </c>
      <c r="B17" s="1" t="s">
        <v>245</v>
      </c>
      <c r="C17" s="176" t="s">
        <v>36</v>
      </c>
      <c r="D17" s="15">
        <v>138</v>
      </c>
      <c r="E17" s="15">
        <v>23</v>
      </c>
      <c r="F17" s="9">
        <f t="shared" si="2"/>
        <v>161</v>
      </c>
      <c r="G17" s="15">
        <v>129</v>
      </c>
      <c r="H17" s="15">
        <v>19</v>
      </c>
      <c r="I17" s="9">
        <f t="shared" si="3"/>
        <v>148</v>
      </c>
      <c r="J17" s="16">
        <f t="shared" si="0"/>
        <v>0.91925465838509313</v>
      </c>
      <c r="K17" s="15">
        <f t="shared" si="1"/>
        <v>8</v>
      </c>
      <c r="Q17" s="54"/>
      <c r="R17" s="54"/>
      <c r="S17" s="54"/>
      <c r="T17" s="54"/>
    </row>
    <row r="18" spans="1:20">
      <c r="A18" s="1" t="s">
        <v>37</v>
      </c>
      <c r="B18" s="1" t="s">
        <v>247</v>
      </c>
      <c r="C18" s="176" t="s">
        <v>38</v>
      </c>
      <c r="D18" s="15">
        <v>1</v>
      </c>
      <c r="E18" s="15">
        <v>5</v>
      </c>
      <c r="F18" s="9">
        <f t="shared" si="2"/>
        <v>6</v>
      </c>
      <c r="G18" s="15">
        <v>0</v>
      </c>
      <c r="H18" s="15">
        <v>3</v>
      </c>
      <c r="I18" s="9">
        <f t="shared" si="3"/>
        <v>3</v>
      </c>
      <c r="J18" s="16">
        <f t="shared" si="0"/>
        <v>0.5</v>
      </c>
      <c r="K18" s="15">
        <f t="shared" si="1"/>
        <v>62</v>
      </c>
      <c r="Q18" s="54"/>
      <c r="R18" s="54"/>
      <c r="S18" s="54"/>
      <c r="T18" s="54"/>
    </row>
    <row r="19" spans="1:20">
      <c r="A19" s="1" t="s">
        <v>39</v>
      </c>
      <c r="B19" s="1" t="s">
        <v>248</v>
      </c>
      <c r="C19" s="176" t="s">
        <v>40</v>
      </c>
      <c r="D19" s="15">
        <v>185</v>
      </c>
      <c r="E19" s="15">
        <v>64</v>
      </c>
      <c r="F19" s="9">
        <f t="shared" si="2"/>
        <v>249</v>
      </c>
      <c r="G19" s="15">
        <v>170</v>
      </c>
      <c r="H19" s="15">
        <v>49</v>
      </c>
      <c r="I19" s="9">
        <f t="shared" si="3"/>
        <v>219</v>
      </c>
      <c r="J19" s="16">
        <f t="shared" si="0"/>
        <v>0.87951807228915657</v>
      </c>
      <c r="K19" s="15">
        <f t="shared" si="1"/>
        <v>26</v>
      </c>
      <c r="Q19" s="54"/>
      <c r="R19" s="54"/>
      <c r="S19" s="54"/>
      <c r="T19" s="54"/>
    </row>
    <row r="20" spans="1:20">
      <c r="A20" s="1" t="s">
        <v>41</v>
      </c>
      <c r="B20" s="1" t="s">
        <v>249</v>
      </c>
      <c r="C20" s="176" t="s">
        <v>42</v>
      </c>
      <c r="D20" s="15">
        <v>232</v>
      </c>
      <c r="E20" s="15">
        <v>72</v>
      </c>
      <c r="F20" s="9">
        <f t="shared" si="2"/>
        <v>304</v>
      </c>
      <c r="G20" s="15">
        <v>224</v>
      </c>
      <c r="H20" s="15">
        <v>67</v>
      </c>
      <c r="I20" s="9">
        <f t="shared" si="3"/>
        <v>291</v>
      </c>
      <c r="J20" s="16">
        <f t="shared" si="0"/>
        <v>0.95723684210526316</v>
      </c>
      <c r="K20" s="15">
        <f t="shared" si="1"/>
        <v>2</v>
      </c>
      <c r="Q20" s="54"/>
      <c r="R20" s="54"/>
      <c r="S20" s="54"/>
      <c r="T20" s="54"/>
    </row>
    <row r="21" spans="1:20">
      <c r="A21" s="1" t="s">
        <v>43</v>
      </c>
      <c r="B21" s="1" t="s">
        <v>243</v>
      </c>
      <c r="C21" s="176" t="s">
        <v>44</v>
      </c>
      <c r="D21" s="15">
        <v>1401</v>
      </c>
      <c r="E21" s="15">
        <v>377</v>
      </c>
      <c r="F21" s="9">
        <f t="shared" si="2"/>
        <v>1778</v>
      </c>
      <c r="G21" s="15">
        <v>1019</v>
      </c>
      <c r="H21" s="15">
        <v>222</v>
      </c>
      <c r="I21" s="9">
        <f t="shared" si="3"/>
        <v>1241</v>
      </c>
      <c r="J21" s="16">
        <f t="shared" si="0"/>
        <v>0.69797525309336328</v>
      </c>
      <c r="K21" s="15">
        <f t="shared" si="1"/>
        <v>52</v>
      </c>
      <c r="Q21" s="54"/>
      <c r="R21" s="54"/>
      <c r="S21" s="54"/>
      <c r="T21" s="54"/>
    </row>
    <row r="22" spans="1:20">
      <c r="A22" s="24" t="s">
        <v>45</v>
      </c>
      <c r="B22" s="24" t="s">
        <v>244</v>
      </c>
      <c r="C22" s="183" t="s">
        <v>46</v>
      </c>
      <c r="D22" s="25"/>
      <c r="E22" s="25"/>
      <c r="F22" s="25"/>
      <c r="G22" s="25"/>
      <c r="H22" s="25"/>
      <c r="I22" s="25"/>
      <c r="J22" s="32"/>
      <c r="K22" s="25"/>
      <c r="Q22" s="54"/>
      <c r="R22" s="54"/>
      <c r="S22" s="54"/>
      <c r="T22" s="54"/>
    </row>
    <row r="23" spans="1:20">
      <c r="A23" s="1" t="s">
        <v>47</v>
      </c>
      <c r="B23" s="1" t="s">
        <v>248</v>
      </c>
      <c r="C23" s="176" t="s">
        <v>48</v>
      </c>
      <c r="D23" s="15">
        <v>198</v>
      </c>
      <c r="E23" s="15">
        <v>43</v>
      </c>
      <c r="F23" s="9">
        <f t="shared" si="2"/>
        <v>241</v>
      </c>
      <c r="G23" s="15">
        <v>177</v>
      </c>
      <c r="H23" s="15">
        <v>34</v>
      </c>
      <c r="I23" s="9">
        <f t="shared" si="3"/>
        <v>211</v>
      </c>
      <c r="J23" s="16">
        <f t="shared" ref="J23:J45" si="4">(G23+H23)/(D23+E23)</f>
        <v>0.87551867219917012</v>
      </c>
      <c r="K23" s="15">
        <f t="shared" ref="K23:K45" si="5">_xlfn.RANK.EQ(J23,$J$12:$J$98,0)</f>
        <v>27</v>
      </c>
      <c r="Q23" s="54"/>
      <c r="R23" s="54"/>
      <c r="S23" s="54"/>
      <c r="T23" s="54"/>
    </row>
    <row r="24" spans="1:20">
      <c r="A24" s="1" t="s">
        <v>49</v>
      </c>
      <c r="B24" s="1" t="s">
        <v>248</v>
      </c>
      <c r="C24" s="176" t="s">
        <v>50</v>
      </c>
      <c r="D24" s="15">
        <v>371</v>
      </c>
      <c r="E24" s="15">
        <v>98</v>
      </c>
      <c r="F24" s="9">
        <f t="shared" si="2"/>
        <v>469</v>
      </c>
      <c r="G24" s="15">
        <v>351</v>
      </c>
      <c r="H24" s="15">
        <v>87</v>
      </c>
      <c r="I24" s="9">
        <f t="shared" si="3"/>
        <v>438</v>
      </c>
      <c r="J24" s="16">
        <f t="shared" si="4"/>
        <v>0.93390191897654584</v>
      </c>
      <c r="K24" s="15">
        <f t="shared" si="5"/>
        <v>4</v>
      </c>
      <c r="Q24" s="54"/>
      <c r="R24" s="54"/>
      <c r="S24" s="54"/>
      <c r="T24" s="54"/>
    </row>
    <row r="25" spans="1:20">
      <c r="A25" s="1" t="s">
        <v>51</v>
      </c>
      <c r="B25" s="1" t="s">
        <v>246</v>
      </c>
      <c r="C25" s="176" t="s">
        <v>52</v>
      </c>
      <c r="D25" s="15">
        <v>78</v>
      </c>
      <c r="E25" s="15">
        <v>44</v>
      </c>
      <c r="F25" s="9">
        <f t="shared" si="2"/>
        <v>122</v>
      </c>
      <c r="G25" s="15">
        <v>61</v>
      </c>
      <c r="H25" s="15">
        <v>39</v>
      </c>
      <c r="I25" s="9">
        <f t="shared" si="3"/>
        <v>100</v>
      </c>
      <c r="J25" s="16">
        <f t="shared" si="4"/>
        <v>0.81967213114754101</v>
      </c>
      <c r="K25" s="15">
        <f t="shared" si="5"/>
        <v>37</v>
      </c>
      <c r="Q25" s="54"/>
      <c r="R25" s="54"/>
      <c r="S25" s="54"/>
      <c r="T25" s="54"/>
    </row>
    <row r="26" spans="1:20">
      <c r="A26" s="1" t="s">
        <v>53</v>
      </c>
      <c r="B26" s="1" t="s">
        <v>249</v>
      </c>
      <c r="C26" s="176" t="s">
        <v>54</v>
      </c>
      <c r="D26" s="15">
        <v>424</v>
      </c>
      <c r="E26" s="15">
        <v>103</v>
      </c>
      <c r="F26" s="9">
        <f t="shared" si="2"/>
        <v>527</v>
      </c>
      <c r="G26" s="15">
        <v>389</v>
      </c>
      <c r="H26" s="15">
        <v>90</v>
      </c>
      <c r="I26" s="9">
        <f t="shared" si="3"/>
        <v>479</v>
      </c>
      <c r="J26" s="16">
        <f t="shared" si="4"/>
        <v>0.90891840607210628</v>
      </c>
      <c r="K26" s="15">
        <f t="shared" si="5"/>
        <v>12</v>
      </c>
      <c r="Q26" s="54"/>
      <c r="R26" s="54"/>
      <c r="S26" s="54"/>
      <c r="T26" s="54"/>
    </row>
    <row r="27" spans="1:20">
      <c r="A27" s="1" t="s">
        <v>55</v>
      </c>
      <c r="B27" s="1" t="s">
        <v>243</v>
      </c>
      <c r="C27" s="176" t="s">
        <v>56</v>
      </c>
      <c r="D27" s="15">
        <v>1244</v>
      </c>
      <c r="E27" s="15">
        <v>629</v>
      </c>
      <c r="F27" s="9">
        <f t="shared" si="2"/>
        <v>1873</v>
      </c>
      <c r="G27" s="15">
        <v>636</v>
      </c>
      <c r="H27" s="15">
        <v>271</v>
      </c>
      <c r="I27" s="9">
        <f t="shared" si="3"/>
        <v>907</v>
      </c>
      <c r="J27" s="16">
        <f t="shared" si="4"/>
        <v>0.48424986652429258</v>
      </c>
      <c r="K27" s="15">
        <f t="shared" si="5"/>
        <v>66</v>
      </c>
      <c r="Q27" s="54"/>
      <c r="R27" s="54"/>
      <c r="S27" s="54"/>
      <c r="T27" s="54"/>
    </row>
    <row r="28" spans="1:20">
      <c r="A28" s="1" t="s">
        <v>57</v>
      </c>
      <c r="B28" s="1" t="s">
        <v>246</v>
      </c>
      <c r="C28" s="176" t="s">
        <v>58</v>
      </c>
      <c r="D28" s="15">
        <v>4</v>
      </c>
      <c r="E28" s="15">
        <v>7</v>
      </c>
      <c r="F28" s="9">
        <f t="shared" si="2"/>
        <v>11</v>
      </c>
      <c r="G28" s="15">
        <v>2</v>
      </c>
      <c r="H28" s="15">
        <v>2</v>
      </c>
      <c r="I28" s="9">
        <f t="shared" si="3"/>
        <v>4</v>
      </c>
      <c r="J28" s="16">
        <f t="shared" si="4"/>
        <v>0.36363636363636365</v>
      </c>
      <c r="K28" s="15">
        <f t="shared" si="5"/>
        <v>71</v>
      </c>
      <c r="Q28" s="54"/>
      <c r="R28" s="54"/>
      <c r="S28" s="54"/>
      <c r="T28" s="54"/>
    </row>
    <row r="29" spans="1:20">
      <c r="A29" s="1" t="s">
        <v>59</v>
      </c>
      <c r="B29" s="1" t="s">
        <v>249</v>
      </c>
      <c r="C29" s="176" t="s">
        <v>60</v>
      </c>
      <c r="D29" s="15">
        <v>278</v>
      </c>
      <c r="E29" s="15">
        <v>99</v>
      </c>
      <c r="F29" s="9">
        <f t="shared" si="2"/>
        <v>377</v>
      </c>
      <c r="G29" s="15">
        <v>249</v>
      </c>
      <c r="H29" s="15">
        <v>79</v>
      </c>
      <c r="I29" s="9">
        <f t="shared" si="3"/>
        <v>328</v>
      </c>
      <c r="J29" s="16">
        <f t="shared" si="4"/>
        <v>0.87002652519893897</v>
      </c>
      <c r="K29" s="15">
        <f t="shared" si="5"/>
        <v>29</v>
      </c>
      <c r="Q29" s="54"/>
      <c r="R29" s="54"/>
      <c r="S29" s="54"/>
      <c r="T29" s="54"/>
    </row>
    <row r="30" spans="1:20">
      <c r="A30" s="1" t="s">
        <v>61</v>
      </c>
      <c r="B30" s="1" t="s">
        <v>248</v>
      </c>
      <c r="C30" s="176" t="s">
        <v>62</v>
      </c>
      <c r="D30" s="15">
        <v>325</v>
      </c>
      <c r="E30" s="15">
        <v>115</v>
      </c>
      <c r="F30" s="9">
        <f t="shared" si="2"/>
        <v>440</v>
      </c>
      <c r="G30" s="15">
        <v>290</v>
      </c>
      <c r="H30" s="15">
        <v>99</v>
      </c>
      <c r="I30" s="9">
        <f t="shared" si="3"/>
        <v>389</v>
      </c>
      <c r="J30" s="16">
        <f t="shared" si="4"/>
        <v>0.88409090909090904</v>
      </c>
      <c r="K30" s="15">
        <f t="shared" si="5"/>
        <v>21</v>
      </c>
      <c r="Q30" s="54"/>
      <c r="R30" s="54"/>
      <c r="S30" s="54"/>
      <c r="T30" s="54"/>
    </row>
    <row r="31" spans="1:20">
      <c r="A31" s="1" t="s">
        <v>63</v>
      </c>
      <c r="B31" s="1" t="s">
        <v>249</v>
      </c>
      <c r="C31" s="176" t="s">
        <v>64</v>
      </c>
      <c r="D31" s="15">
        <v>462</v>
      </c>
      <c r="E31" s="15">
        <v>115</v>
      </c>
      <c r="F31" s="9">
        <f t="shared" si="2"/>
        <v>577</v>
      </c>
      <c r="G31" s="15">
        <v>394</v>
      </c>
      <c r="H31" s="15">
        <v>65</v>
      </c>
      <c r="I31" s="9">
        <f t="shared" si="3"/>
        <v>459</v>
      </c>
      <c r="J31" s="16">
        <f t="shared" si="4"/>
        <v>0.79549393414211433</v>
      </c>
      <c r="K31" s="15">
        <f t="shared" si="5"/>
        <v>42</v>
      </c>
      <c r="Q31" s="54"/>
      <c r="R31" s="54"/>
      <c r="S31" s="54"/>
      <c r="T31" s="54"/>
    </row>
    <row r="32" spans="1:20">
      <c r="A32" s="1" t="s">
        <v>65</v>
      </c>
      <c r="B32" s="1" t="s">
        <v>243</v>
      </c>
      <c r="C32" s="176" t="s">
        <v>66</v>
      </c>
      <c r="D32" s="15">
        <v>663</v>
      </c>
      <c r="E32" s="15">
        <v>281</v>
      </c>
      <c r="F32" s="9">
        <f t="shared" si="2"/>
        <v>944</v>
      </c>
      <c r="G32" s="15">
        <v>567</v>
      </c>
      <c r="H32" s="15">
        <v>187</v>
      </c>
      <c r="I32" s="9">
        <f t="shared" si="3"/>
        <v>754</v>
      </c>
      <c r="J32" s="16">
        <f t="shared" si="4"/>
        <v>0.79872881355932202</v>
      </c>
      <c r="K32" s="15">
        <f t="shared" si="5"/>
        <v>40</v>
      </c>
      <c r="Q32" s="54"/>
      <c r="R32" s="54"/>
      <c r="S32" s="54"/>
      <c r="T32" s="54"/>
    </row>
    <row r="33" spans="1:20">
      <c r="A33" s="1" t="s">
        <v>67</v>
      </c>
      <c r="B33" s="1" t="s">
        <v>243</v>
      </c>
      <c r="C33" s="176" t="s">
        <v>68</v>
      </c>
      <c r="D33" s="15">
        <v>2194</v>
      </c>
      <c r="E33" s="15">
        <v>736</v>
      </c>
      <c r="F33" s="9">
        <f t="shared" si="2"/>
        <v>2930</v>
      </c>
      <c r="G33" s="15">
        <v>1290</v>
      </c>
      <c r="H33" s="15">
        <v>227</v>
      </c>
      <c r="I33" s="9">
        <f t="shared" si="3"/>
        <v>1517</v>
      </c>
      <c r="J33" s="16">
        <f t="shared" si="4"/>
        <v>0.51774744027303754</v>
      </c>
      <c r="K33" s="15">
        <f t="shared" si="5"/>
        <v>61</v>
      </c>
      <c r="Q33" s="54"/>
      <c r="R33" s="54"/>
      <c r="S33" s="54"/>
      <c r="T33" s="54"/>
    </row>
    <row r="34" spans="1:20">
      <c r="A34" s="1" t="s">
        <v>69</v>
      </c>
      <c r="B34" s="1" t="s">
        <v>247</v>
      </c>
      <c r="C34" s="176" t="s">
        <v>70</v>
      </c>
      <c r="D34" s="15">
        <v>61</v>
      </c>
      <c r="E34" s="15">
        <v>71</v>
      </c>
      <c r="F34" s="9">
        <f t="shared" si="2"/>
        <v>132</v>
      </c>
      <c r="G34" s="15">
        <v>2</v>
      </c>
      <c r="H34" s="15">
        <v>29</v>
      </c>
      <c r="I34" s="9">
        <f t="shared" si="3"/>
        <v>31</v>
      </c>
      <c r="J34" s="16">
        <f t="shared" si="4"/>
        <v>0.23484848484848486</v>
      </c>
      <c r="K34" s="15">
        <f t="shared" si="5"/>
        <v>73</v>
      </c>
      <c r="Q34" s="54"/>
      <c r="R34" s="54"/>
      <c r="S34" s="54"/>
      <c r="T34" s="54"/>
    </row>
    <row r="35" spans="1:20">
      <c r="A35" s="1" t="s">
        <v>71</v>
      </c>
      <c r="B35" s="1" t="s">
        <v>246</v>
      </c>
      <c r="C35" s="176" t="s">
        <v>72</v>
      </c>
      <c r="D35" s="15">
        <v>40</v>
      </c>
      <c r="E35" s="15">
        <v>57</v>
      </c>
      <c r="F35" s="9">
        <f t="shared" si="2"/>
        <v>97</v>
      </c>
      <c r="G35" s="15">
        <v>19</v>
      </c>
      <c r="H35" s="15">
        <v>24</v>
      </c>
      <c r="I35" s="9">
        <f t="shared" si="3"/>
        <v>43</v>
      </c>
      <c r="J35" s="16">
        <f t="shared" si="4"/>
        <v>0.44329896907216493</v>
      </c>
      <c r="K35" s="15">
        <f t="shared" si="5"/>
        <v>68</v>
      </c>
      <c r="Q35" s="54"/>
      <c r="R35" s="54"/>
      <c r="S35" s="54"/>
      <c r="T35" s="54"/>
    </row>
    <row r="36" spans="1:20">
      <c r="A36" s="1" t="s">
        <v>73</v>
      </c>
      <c r="B36" s="1" t="s">
        <v>246</v>
      </c>
      <c r="C36" s="176" t="s">
        <v>74</v>
      </c>
      <c r="D36" s="15">
        <v>143</v>
      </c>
      <c r="E36" s="15">
        <v>267</v>
      </c>
      <c r="F36" s="9">
        <f t="shared" si="2"/>
        <v>410</v>
      </c>
      <c r="G36" s="15">
        <v>65</v>
      </c>
      <c r="H36" s="15">
        <v>140</v>
      </c>
      <c r="I36" s="9">
        <f t="shared" si="3"/>
        <v>205</v>
      </c>
      <c r="J36" s="16">
        <f t="shared" si="4"/>
        <v>0.5</v>
      </c>
      <c r="K36" s="15">
        <f t="shared" si="5"/>
        <v>62</v>
      </c>
      <c r="Q36" s="54"/>
      <c r="R36" s="54"/>
      <c r="S36" s="54"/>
      <c r="T36" s="54"/>
    </row>
    <row r="37" spans="1:20">
      <c r="A37" s="1" t="s">
        <v>75</v>
      </c>
      <c r="B37" s="1" t="s">
        <v>245</v>
      </c>
      <c r="C37" s="176" t="s">
        <v>76</v>
      </c>
      <c r="D37" s="15">
        <v>1321</v>
      </c>
      <c r="E37" s="15">
        <v>308</v>
      </c>
      <c r="F37" s="9">
        <f t="shared" si="2"/>
        <v>1629</v>
      </c>
      <c r="G37" s="15">
        <v>734</v>
      </c>
      <c r="H37" s="15">
        <v>134</v>
      </c>
      <c r="I37" s="9">
        <f t="shared" si="3"/>
        <v>868</v>
      </c>
      <c r="J37" s="16">
        <f t="shared" si="4"/>
        <v>0.53284223449969303</v>
      </c>
      <c r="K37" s="15">
        <f t="shared" si="5"/>
        <v>60</v>
      </c>
      <c r="Q37" s="54"/>
      <c r="R37" s="54"/>
      <c r="S37" s="54"/>
      <c r="T37" s="54"/>
    </row>
    <row r="38" spans="1:20">
      <c r="A38" s="1" t="s">
        <v>77</v>
      </c>
      <c r="B38" s="1" t="s">
        <v>249</v>
      </c>
      <c r="C38" s="176" t="s">
        <v>78</v>
      </c>
      <c r="D38" s="15">
        <v>0</v>
      </c>
      <c r="E38" s="15">
        <v>267</v>
      </c>
      <c r="F38" s="9">
        <f t="shared" si="2"/>
        <v>267</v>
      </c>
      <c r="G38" s="15">
        <v>0</v>
      </c>
      <c r="H38" s="15">
        <v>187</v>
      </c>
      <c r="I38" s="9">
        <f t="shared" si="3"/>
        <v>187</v>
      </c>
      <c r="J38" s="16">
        <f t="shared" si="4"/>
        <v>0.70037453183520604</v>
      </c>
      <c r="K38" s="15">
        <f t="shared" si="5"/>
        <v>51</v>
      </c>
      <c r="Q38" s="54"/>
      <c r="R38" s="54"/>
      <c r="S38" s="54"/>
      <c r="T38" s="54"/>
    </row>
    <row r="39" spans="1:20">
      <c r="A39" s="1" t="s">
        <v>79</v>
      </c>
      <c r="B39" s="1" t="s">
        <v>244</v>
      </c>
      <c r="C39" s="176" t="s">
        <v>80</v>
      </c>
      <c r="D39" s="15">
        <v>35</v>
      </c>
      <c r="E39" s="15">
        <v>75</v>
      </c>
      <c r="F39" s="9">
        <f t="shared" si="2"/>
        <v>110</v>
      </c>
      <c r="G39" s="15">
        <v>20</v>
      </c>
      <c r="H39" s="15">
        <v>31</v>
      </c>
      <c r="I39" s="9">
        <f t="shared" si="3"/>
        <v>51</v>
      </c>
      <c r="J39" s="16">
        <f t="shared" si="4"/>
        <v>0.46363636363636362</v>
      </c>
      <c r="K39" s="15">
        <f t="shared" si="5"/>
        <v>67</v>
      </c>
      <c r="Q39" s="54"/>
      <c r="R39" s="54"/>
      <c r="S39" s="54"/>
      <c r="T39" s="54"/>
    </row>
    <row r="40" spans="1:20">
      <c r="A40" s="1" t="s">
        <v>81</v>
      </c>
      <c r="B40" s="1" t="s">
        <v>245</v>
      </c>
      <c r="C40" s="176" t="s">
        <v>82</v>
      </c>
      <c r="D40" s="15">
        <v>453</v>
      </c>
      <c r="E40" s="15">
        <v>214</v>
      </c>
      <c r="F40" s="9">
        <f t="shared" si="2"/>
        <v>667</v>
      </c>
      <c r="G40" s="15">
        <v>392</v>
      </c>
      <c r="H40" s="15">
        <v>188</v>
      </c>
      <c r="I40" s="9">
        <f t="shared" si="3"/>
        <v>580</v>
      </c>
      <c r="J40" s="16">
        <f t="shared" si="4"/>
        <v>0.86956521739130432</v>
      </c>
      <c r="K40" s="15">
        <f t="shared" si="5"/>
        <v>30</v>
      </c>
      <c r="Q40" s="54"/>
      <c r="R40" s="54"/>
      <c r="S40" s="54"/>
      <c r="T40" s="54"/>
    </row>
    <row r="41" spans="1:20">
      <c r="A41" s="1" t="s">
        <v>83</v>
      </c>
      <c r="B41" s="1" t="s">
        <v>245</v>
      </c>
      <c r="C41" s="176" t="s">
        <v>84</v>
      </c>
      <c r="D41" s="15">
        <v>531</v>
      </c>
      <c r="E41" s="15">
        <v>57</v>
      </c>
      <c r="F41" s="9">
        <f t="shared" si="2"/>
        <v>588</v>
      </c>
      <c r="G41" s="15">
        <v>440</v>
      </c>
      <c r="H41" s="15">
        <v>48</v>
      </c>
      <c r="I41" s="9">
        <f t="shared" si="3"/>
        <v>488</v>
      </c>
      <c r="J41" s="16">
        <f t="shared" si="4"/>
        <v>0.82993197278911568</v>
      </c>
      <c r="K41" s="15">
        <f t="shared" si="5"/>
        <v>36</v>
      </c>
      <c r="Q41" s="54"/>
      <c r="R41" s="54"/>
      <c r="S41" s="54"/>
      <c r="T41" s="54"/>
    </row>
    <row r="42" spans="1:20">
      <c r="A42" s="1" t="s">
        <v>85</v>
      </c>
      <c r="B42" s="1" t="s">
        <v>246</v>
      </c>
      <c r="C42" s="176" t="s">
        <v>86</v>
      </c>
      <c r="D42" s="15">
        <v>275</v>
      </c>
      <c r="E42" s="15">
        <v>179</v>
      </c>
      <c r="F42" s="9">
        <f t="shared" si="2"/>
        <v>454</v>
      </c>
      <c r="G42" s="15">
        <v>53</v>
      </c>
      <c r="H42" s="15">
        <v>24</v>
      </c>
      <c r="I42" s="9">
        <f t="shared" si="3"/>
        <v>77</v>
      </c>
      <c r="J42" s="16">
        <f t="shared" si="4"/>
        <v>0.1696035242290749</v>
      </c>
      <c r="K42" s="15">
        <f t="shared" si="5"/>
        <v>77</v>
      </c>
      <c r="Q42" s="54"/>
      <c r="R42" s="54"/>
      <c r="S42" s="54"/>
      <c r="T42" s="54"/>
    </row>
    <row r="43" spans="1:20">
      <c r="A43" s="1" t="s">
        <v>87</v>
      </c>
      <c r="B43" s="1" t="s">
        <v>250</v>
      </c>
      <c r="C43" s="176" t="s">
        <v>88</v>
      </c>
      <c r="D43" s="15">
        <v>64</v>
      </c>
      <c r="E43" s="15">
        <v>14</v>
      </c>
      <c r="F43" s="9">
        <f t="shared" si="2"/>
        <v>78</v>
      </c>
      <c r="G43" s="15">
        <v>0</v>
      </c>
      <c r="H43" s="15">
        <v>0</v>
      </c>
      <c r="I43" s="9">
        <f t="shared" si="3"/>
        <v>0</v>
      </c>
      <c r="J43" s="16">
        <f t="shared" si="4"/>
        <v>0</v>
      </c>
      <c r="K43" s="15">
        <f t="shared" si="5"/>
        <v>80</v>
      </c>
      <c r="Q43" s="54"/>
      <c r="R43" s="54"/>
      <c r="S43" s="54"/>
      <c r="T43" s="54"/>
    </row>
    <row r="44" spans="1:20">
      <c r="A44" s="1" t="s">
        <v>89</v>
      </c>
      <c r="B44" s="1" t="s">
        <v>245</v>
      </c>
      <c r="C44" s="176" t="s">
        <v>90</v>
      </c>
      <c r="D44" s="15">
        <v>162</v>
      </c>
      <c r="E44" s="15">
        <v>91</v>
      </c>
      <c r="F44" s="9">
        <f t="shared" si="2"/>
        <v>253</v>
      </c>
      <c r="G44" s="15">
        <v>140</v>
      </c>
      <c r="H44" s="15">
        <v>83</v>
      </c>
      <c r="I44" s="9">
        <f t="shared" si="3"/>
        <v>223</v>
      </c>
      <c r="J44" s="16">
        <f t="shared" si="4"/>
        <v>0.88142292490118579</v>
      </c>
      <c r="K44" s="15">
        <f t="shared" si="5"/>
        <v>24</v>
      </c>
      <c r="Q44" s="54"/>
      <c r="R44" s="54"/>
      <c r="S44" s="54"/>
      <c r="T44" s="54"/>
    </row>
    <row r="45" spans="1:20">
      <c r="A45" s="1" t="s">
        <v>91</v>
      </c>
      <c r="B45" s="1" t="s">
        <v>249</v>
      </c>
      <c r="C45" s="176" t="s">
        <v>92</v>
      </c>
      <c r="D45" s="15">
        <v>640</v>
      </c>
      <c r="E45" s="15">
        <v>169</v>
      </c>
      <c r="F45" s="9">
        <f t="shared" si="2"/>
        <v>809</v>
      </c>
      <c r="G45" s="15">
        <v>474</v>
      </c>
      <c r="H45" s="15">
        <v>88</v>
      </c>
      <c r="I45" s="9">
        <f t="shared" si="3"/>
        <v>562</v>
      </c>
      <c r="J45" s="16">
        <f t="shared" si="4"/>
        <v>0.6946847960444994</v>
      </c>
      <c r="K45" s="15">
        <f t="shared" si="5"/>
        <v>53</v>
      </c>
      <c r="Q45" s="54"/>
      <c r="R45" s="54"/>
      <c r="S45" s="54"/>
      <c r="T45" s="54"/>
    </row>
    <row r="46" spans="1:20">
      <c r="A46" s="24" t="s">
        <v>23</v>
      </c>
      <c r="B46" s="24" t="s">
        <v>250</v>
      </c>
      <c r="C46" s="183" t="s">
        <v>24</v>
      </c>
      <c r="D46" s="25"/>
      <c r="E46" s="25"/>
      <c r="F46" s="25"/>
      <c r="G46" s="25"/>
      <c r="H46" s="25"/>
      <c r="I46" s="25"/>
      <c r="J46" s="25"/>
      <c r="K46" s="25"/>
      <c r="Q46" s="54"/>
      <c r="R46" s="54"/>
      <c r="S46" s="54"/>
      <c r="T46" s="54"/>
    </row>
    <row r="47" spans="1:20">
      <c r="A47" s="1" t="s">
        <v>93</v>
      </c>
      <c r="B47" s="1" t="s">
        <v>243</v>
      </c>
      <c r="C47" s="176" t="s">
        <v>94</v>
      </c>
      <c r="D47" s="15">
        <v>485</v>
      </c>
      <c r="E47" s="15">
        <v>126</v>
      </c>
      <c r="F47" s="9">
        <f t="shared" si="2"/>
        <v>611</v>
      </c>
      <c r="G47" s="15">
        <v>438</v>
      </c>
      <c r="H47" s="15">
        <v>102</v>
      </c>
      <c r="I47" s="9">
        <f t="shared" si="3"/>
        <v>540</v>
      </c>
      <c r="J47" s="16">
        <f t="shared" ref="J47:J66" si="6">(G47+H47)/(D47+E47)</f>
        <v>0.88379705400982</v>
      </c>
      <c r="K47" s="15">
        <f t="shared" ref="K47:K66" si="7">_xlfn.RANK.EQ(J47,$J$12:$J$98,0)</f>
        <v>22</v>
      </c>
      <c r="Q47" s="54"/>
      <c r="R47" s="54"/>
      <c r="S47" s="54"/>
      <c r="T47" s="54"/>
    </row>
    <row r="48" spans="1:20">
      <c r="A48" s="1" t="s">
        <v>95</v>
      </c>
      <c r="B48" s="1" t="s">
        <v>245</v>
      </c>
      <c r="C48" s="176" t="s">
        <v>96</v>
      </c>
      <c r="D48" s="15">
        <v>328</v>
      </c>
      <c r="E48" s="15">
        <v>47</v>
      </c>
      <c r="F48" s="9">
        <f t="shared" si="2"/>
        <v>375</v>
      </c>
      <c r="G48" s="15">
        <v>285</v>
      </c>
      <c r="H48" s="15">
        <v>42</v>
      </c>
      <c r="I48" s="9">
        <f t="shared" si="3"/>
        <v>327</v>
      </c>
      <c r="J48" s="16">
        <f t="shared" si="6"/>
        <v>0.872</v>
      </c>
      <c r="K48" s="15">
        <f t="shared" si="7"/>
        <v>28</v>
      </c>
      <c r="Q48" s="54"/>
      <c r="R48" s="54"/>
      <c r="S48" s="54"/>
      <c r="T48" s="54"/>
    </row>
    <row r="49" spans="1:20">
      <c r="A49" s="1" t="s">
        <v>97</v>
      </c>
      <c r="B49" s="1" t="s">
        <v>244</v>
      </c>
      <c r="C49" s="176" t="s">
        <v>98</v>
      </c>
      <c r="D49" s="15">
        <v>5</v>
      </c>
      <c r="E49" s="15">
        <v>22</v>
      </c>
      <c r="F49" s="9">
        <f t="shared" si="2"/>
        <v>27</v>
      </c>
      <c r="G49" s="15">
        <v>0</v>
      </c>
      <c r="H49" s="15">
        <v>5</v>
      </c>
      <c r="I49" s="9">
        <f t="shared" si="3"/>
        <v>5</v>
      </c>
      <c r="J49" s="16">
        <f t="shared" si="6"/>
        <v>0.18518518518518517</v>
      </c>
      <c r="K49" s="15">
        <f t="shared" si="7"/>
        <v>76</v>
      </c>
      <c r="Q49" s="54"/>
      <c r="R49" s="54"/>
      <c r="S49" s="54"/>
      <c r="T49" s="54"/>
    </row>
    <row r="50" spans="1:20">
      <c r="A50" s="1" t="s">
        <v>99</v>
      </c>
      <c r="B50" s="1" t="s">
        <v>248</v>
      </c>
      <c r="C50" s="176" t="s">
        <v>100</v>
      </c>
      <c r="D50" s="15">
        <v>376</v>
      </c>
      <c r="E50" s="15">
        <v>104</v>
      </c>
      <c r="F50" s="9">
        <f t="shared" si="2"/>
        <v>480</v>
      </c>
      <c r="G50" s="15">
        <v>342</v>
      </c>
      <c r="H50" s="15">
        <v>85</v>
      </c>
      <c r="I50" s="9">
        <f t="shared" si="3"/>
        <v>427</v>
      </c>
      <c r="J50" s="16">
        <f t="shared" si="6"/>
        <v>0.88958333333333328</v>
      </c>
      <c r="K50" s="15">
        <f t="shared" si="7"/>
        <v>16</v>
      </c>
      <c r="Q50" s="54"/>
      <c r="R50" s="54"/>
      <c r="S50" s="54"/>
      <c r="T50" s="54"/>
    </row>
    <row r="51" spans="1:20">
      <c r="A51" s="1" t="s">
        <v>101</v>
      </c>
      <c r="B51" s="1" t="s">
        <v>248</v>
      </c>
      <c r="C51" s="176" t="s">
        <v>102</v>
      </c>
      <c r="D51" s="15">
        <v>482</v>
      </c>
      <c r="E51" s="15">
        <v>140</v>
      </c>
      <c r="F51" s="9">
        <f t="shared" si="2"/>
        <v>622</v>
      </c>
      <c r="G51" s="15">
        <v>416</v>
      </c>
      <c r="H51" s="15">
        <v>109</v>
      </c>
      <c r="I51" s="9">
        <f t="shared" si="3"/>
        <v>525</v>
      </c>
      <c r="J51" s="16">
        <f t="shared" si="6"/>
        <v>0.84405144694533762</v>
      </c>
      <c r="K51" s="15">
        <f t="shared" si="7"/>
        <v>34</v>
      </c>
      <c r="Q51" s="54"/>
      <c r="R51" s="54"/>
      <c r="S51" s="54"/>
      <c r="T51" s="54"/>
    </row>
    <row r="52" spans="1:20">
      <c r="A52" s="1" t="s">
        <v>103</v>
      </c>
      <c r="B52" s="1" t="s">
        <v>250</v>
      </c>
      <c r="C52" s="176" t="s">
        <v>104</v>
      </c>
      <c r="D52" s="15">
        <v>206</v>
      </c>
      <c r="E52" s="15">
        <v>46</v>
      </c>
      <c r="F52" s="9">
        <f t="shared" si="2"/>
        <v>252</v>
      </c>
      <c r="G52" s="15">
        <v>0</v>
      </c>
      <c r="H52" s="15">
        <v>0</v>
      </c>
      <c r="I52" s="9">
        <f t="shared" si="3"/>
        <v>0</v>
      </c>
      <c r="J52" s="16">
        <f t="shared" si="6"/>
        <v>0</v>
      </c>
      <c r="K52" s="15">
        <f t="shared" si="7"/>
        <v>80</v>
      </c>
      <c r="Q52" s="54"/>
      <c r="R52" s="54"/>
      <c r="S52" s="54"/>
      <c r="T52" s="54"/>
    </row>
    <row r="53" spans="1:20">
      <c r="A53" s="1" t="s">
        <v>105</v>
      </c>
      <c r="B53" s="1" t="s">
        <v>248</v>
      </c>
      <c r="C53" s="176" t="s">
        <v>106</v>
      </c>
      <c r="D53" s="15">
        <v>253</v>
      </c>
      <c r="E53" s="15">
        <v>45</v>
      </c>
      <c r="F53" s="9">
        <f t="shared" si="2"/>
        <v>298</v>
      </c>
      <c r="G53" s="15">
        <v>236</v>
      </c>
      <c r="H53" s="15">
        <v>35</v>
      </c>
      <c r="I53" s="9">
        <f t="shared" si="3"/>
        <v>271</v>
      </c>
      <c r="J53" s="16">
        <f t="shared" si="6"/>
        <v>0.90939597315436238</v>
      </c>
      <c r="K53" s="15">
        <f t="shared" si="7"/>
        <v>11</v>
      </c>
      <c r="Q53" s="54"/>
      <c r="R53" s="54"/>
      <c r="S53" s="54"/>
      <c r="T53" s="54"/>
    </row>
    <row r="54" spans="1:20">
      <c r="A54" s="1" t="s">
        <v>107</v>
      </c>
      <c r="B54" s="1" t="s">
        <v>248</v>
      </c>
      <c r="C54" s="176" t="s">
        <v>108</v>
      </c>
      <c r="D54" s="15">
        <v>198</v>
      </c>
      <c r="E54" s="15">
        <v>52</v>
      </c>
      <c r="F54" s="9">
        <f t="shared" si="2"/>
        <v>250</v>
      </c>
      <c r="G54" s="15">
        <v>184</v>
      </c>
      <c r="H54" s="15">
        <v>42</v>
      </c>
      <c r="I54" s="9">
        <f t="shared" si="3"/>
        <v>226</v>
      </c>
      <c r="J54" s="16">
        <f t="shared" si="6"/>
        <v>0.90400000000000003</v>
      </c>
      <c r="K54" s="15">
        <f t="shared" si="7"/>
        <v>14</v>
      </c>
      <c r="Q54" s="54"/>
      <c r="R54" s="54"/>
      <c r="S54" s="54"/>
      <c r="T54" s="54"/>
    </row>
    <row r="55" spans="1:20">
      <c r="A55" s="1" t="s">
        <v>109</v>
      </c>
      <c r="B55" s="1" t="s">
        <v>248</v>
      </c>
      <c r="C55" s="176" t="s">
        <v>110</v>
      </c>
      <c r="D55" s="15">
        <v>572</v>
      </c>
      <c r="E55" s="15">
        <v>157</v>
      </c>
      <c r="F55" s="9">
        <f t="shared" si="2"/>
        <v>729</v>
      </c>
      <c r="G55" s="15">
        <v>525</v>
      </c>
      <c r="H55" s="15">
        <v>131</v>
      </c>
      <c r="I55" s="9">
        <f t="shared" si="3"/>
        <v>656</v>
      </c>
      <c r="J55" s="16">
        <f t="shared" si="6"/>
        <v>0.89986282578875176</v>
      </c>
      <c r="K55" s="15">
        <f t="shared" si="7"/>
        <v>15</v>
      </c>
      <c r="Q55" s="54"/>
      <c r="R55" s="54"/>
      <c r="S55" s="54"/>
      <c r="T55" s="54"/>
    </row>
    <row r="56" spans="1:20">
      <c r="A56" s="1" t="s">
        <v>111</v>
      </c>
      <c r="B56" s="1" t="s">
        <v>248</v>
      </c>
      <c r="C56" s="176" t="s">
        <v>112</v>
      </c>
      <c r="D56" s="15">
        <v>400</v>
      </c>
      <c r="E56" s="15">
        <v>121</v>
      </c>
      <c r="F56" s="9">
        <f t="shared" si="2"/>
        <v>521</v>
      </c>
      <c r="G56" s="15">
        <v>359</v>
      </c>
      <c r="H56" s="15">
        <v>92</v>
      </c>
      <c r="I56" s="9">
        <f t="shared" si="3"/>
        <v>451</v>
      </c>
      <c r="J56" s="16">
        <f t="shared" si="6"/>
        <v>0.86564299424184266</v>
      </c>
      <c r="K56" s="15">
        <f t="shared" si="7"/>
        <v>31</v>
      </c>
      <c r="Q56" s="54"/>
      <c r="R56" s="54"/>
      <c r="S56" s="54"/>
      <c r="T56" s="54"/>
    </row>
    <row r="57" spans="1:20">
      <c r="A57" s="1" t="s">
        <v>113</v>
      </c>
      <c r="B57" s="1" t="s">
        <v>249</v>
      </c>
      <c r="C57" s="176" t="s">
        <v>114</v>
      </c>
      <c r="D57" s="15">
        <v>506</v>
      </c>
      <c r="E57" s="15">
        <v>121</v>
      </c>
      <c r="F57" s="9">
        <f t="shared" si="2"/>
        <v>627</v>
      </c>
      <c r="G57" s="15">
        <v>480</v>
      </c>
      <c r="H57" s="15">
        <v>105</v>
      </c>
      <c r="I57" s="9">
        <f t="shared" si="3"/>
        <v>585</v>
      </c>
      <c r="J57" s="16">
        <f t="shared" si="6"/>
        <v>0.93301435406698563</v>
      </c>
      <c r="K57" s="15">
        <f t="shared" si="7"/>
        <v>5</v>
      </c>
      <c r="Q57" s="54"/>
      <c r="R57" s="54"/>
      <c r="S57" s="54"/>
      <c r="T57" s="54"/>
    </row>
    <row r="58" spans="1:20">
      <c r="A58" s="1" t="s">
        <v>115</v>
      </c>
      <c r="B58" s="1" t="s">
        <v>247</v>
      </c>
      <c r="C58" s="176" t="s">
        <v>116</v>
      </c>
      <c r="D58" s="15">
        <v>5</v>
      </c>
      <c r="E58" s="15">
        <v>14</v>
      </c>
      <c r="F58" s="9">
        <f t="shared" si="2"/>
        <v>19</v>
      </c>
      <c r="G58" s="15">
        <v>0</v>
      </c>
      <c r="H58" s="15">
        <v>4</v>
      </c>
      <c r="I58" s="9">
        <f t="shared" si="3"/>
        <v>4</v>
      </c>
      <c r="J58" s="16">
        <f t="shared" si="6"/>
        <v>0.21052631578947367</v>
      </c>
      <c r="K58" s="15">
        <f t="shared" si="7"/>
        <v>74</v>
      </c>
      <c r="Q58" s="54"/>
      <c r="R58" s="54"/>
      <c r="S58" s="54"/>
      <c r="T58" s="54"/>
    </row>
    <row r="59" spans="1:20">
      <c r="A59" s="1" t="s">
        <v>117</v>
      </c>
      <c r="B59" s="1" t="s">
        <v>243</v>
      </c>
      <c r="C59" s="176" t="s">
        <v>118</v>
      </c>
      <c r="D59" s="15">
        <v>1273</v>
      </c>
      <c r="E59" s="15">
        <v>457</v>
      </c>
      <c r="F59" s="9">
        <f t="shared" si="2"/>
        <v>1730</v>
      </c>
      <c r="G59" s="15">
        <v>912</v>
      </c>
      <c r="H59" s="15">
        <v>235</v>
      </c>
      <c r="I59" s="9">
        <f t="shared" si="3"/>
        <v>1147</v>
      </c>
      <c r="J59" s="16">
        <f t="shared" si="6"/>
        <v>0.66300578034682078</v>
      </c>
      <c r="K59" s="15">
        <f t="shared" si="7"/>
        <v>58</v>
      </c>
      <c r="Q59" s="54"/>
      <c r="R59" s="54"/>
      <c r="S59" s="54"/>
      <c r="T59" s="54"/>
    </row>
    <row r="60" spans="1:20">
      <c r="A60" s="1" t="s">
        <v>119</v>
      </c>
      <c r="B60" s="1" t="s">
        <v>245</v>
      </c>
      <c r="C60" s="176" t="s">
        <v>120</v>
      </c>
      <c r="D60" s="15">
        <v>606</v>
      </c>
      <c r="E60" s="15">
        <v>125</v>
      </c>
      <c r="F60" s="9">
        <f t="shared" si="2"/>
        <v>731</v>
      </c>
      <c r="G60" s="15">
        <v>562</v>
      </c>
      <c r="H60" s="15">
        <v>118</v>
      </c>
      <c r="I60" s="9">
        <f t="shared" si="3"/>
        <v>680</v>
      </c>
      <c r="J60" s="16">
        <f t="shared" si="6"/>
        <v>0.93023255813953487</v>
      </c>
      <c r="K60" s="15">
        <f t="shared" si="7"/>
        <v>6</v>
      </c>
      <c r="Q60" s="54"/>
      <c r="R60" s="54"/>
      <c r="S60" s="54"/>
      <c r="T60" s="54"/>
    </row>
    <row r="61" spans="1:20">
      <c r="A61" s="1" t="s">
        <v>121</v>
      </c>
      <c r="B61" s="1" t="s">
        <v>244</v>
      </c>
      <c r="C61" s="176" t="s">
        <v>122</v>
      </c>
      <c r="D61" s="15">
        <v>8</v>
      </c>
      <c r="E61" s="15">
        <v>18</v>
      </c>
      <c r="F61" s="9">
        <f t="shared" si="2"/>
        <v>26</v>
      </c>
      <c r="G61" s="15">
        <v>2</v>
      </c>
      <c r="H61" s="15">
        <v>11</v>
      </c>
      <c r="I61" s="9">
        <f t="shared" si="3"/>
        <v>13</v>
      </c>
      <c r="J61" s="16">
        <f t="shared" si="6"/>
        <v>0.5</v>
      </c>
      <c r="K61" s="15">
        <f t="shared" si="7"/>
        <v>62</v>
      </c>
      <c r="Q61" s="54"/>
      <c r="R61" s="54"/>
      <c r="S61" s="54"/>
      <c r="T61" s="54"/>
    </row>
    <row r="62" spans="1:20">
      <c r="A62" s="1" t="s">
        <v>123</v>
      </c>
      <c r="B62" s="1" t="s">
        <v>245</v>
      </c>
      <c r="C62" s="176" t="s">
        <v>124</v>
      </c>
      <c r="D62" s="15">
        <v>352</v>
      </c>
      <c r="E62" s="15">
        <v>48</v>
      </c>
      <c r="F62" s="9">
        <f t="shared" si="2"/>
        <v>400</v>
      </c>
      <c r="G62" s="15">
        <v>320</v>
      </c>
      <c r="H62" s="15">
        <v>45</v>
      </c>
      <c r="I62" s="9">
        <f t="shared" si="3"/>
        <v>365</v>
      </c>
      <c r="J62" s="16">
        <f t="shared" si="6"/>
        <v>0.91249999999999998</v>
      </c>
      <c r="K62" s="15">
        <f t="shared" si="7"/>
        <v>9</v>
      </c>
      <c r="Q62" s="54"/>
      <c r="R62" s="54"/>
      <c r="S62" s="54"/>
      <c r="T62" s="54"/>
    </row>
    <row r="63" spans="1:20">
      <c r="A63" s="1" t="s">
        <v>125</v>
      </c>
      <c r="B63" s="1" t="s">
        <v>248</v>
      </c>
      <c r="C63" s="176" t="s">
        <v>126</v>
      </c>
      <c r="D63" s="15">
        <v>273</v>
      </c>
      <c r="E63" s="15">
        <v>94</v>
      </c>
      <c r="F63" s="9">
        <f t="shared" si="2"/>
        <v>367</v>
      </c>
      <c r="G63" s="15">
        <v>252</v>
      </c>
      <c r="H63" s="15">
        <v>73</v>
      </c>
      <c r="I63" s="9">
        <f t="shared" si="3"/>
        <v>325</v>
      </c>
      <c r="J63" s="16">
        <f t="shared" si="6"/>
        <v>0.88555858310626701</v>
      </c>
      <c r="K63" s="15">
        <f t="shared" si="7"/>
        <v>19</v>
      </c>
      <c r="Q63" s="54"/>
      <c r="R63" s="54"/>
      <c r="S63" s="54"/>
      <c r="T63" s="54"/>
    </row>
    <row r="64" spans="1:20">
      <c r="A64" s="1" t="s">
        <v>127</v>
      </c>
      <c r="B64" s="1" t="s">
        <v>246</v>
      </c>
      <c r="C64" s="176" t="s">
        <v>128</v>
      </c>
      <c r="D64" s="15">
        <v>67</v>
      </c>
      <c r="E64" s="15">
        <v>16</v>
      </c>
      <c r="F64" s="9">
        <f t="shared" si="2"/>
        <v>83</v>
      </c>
      <c r="G64" s="15">
        <v>19</v>
      </c>
      <c r="H64" s="15">
        <v>6</v>
      </c>
      <c r="I64" s="9">
        <f t="shared" si="3"/>
        <v>25</v>
      </c>
      <c r="J64" s="16">
        <f t="shared" si="6"/>
        <v>0.30120481927710846</v>
      </c>
      <c r="K64" s="15">
        <f t="shared" si="7"/>
        <v>72</v>
      </c>
      <c r="Q64" s="54"/>
      <c r="R64" s="54"/>
      <c r="S64" s="54"/>
      <c r="T64" s="54"/>
    </row>
    <row r="65" spans="1:20">
      <c r="A65" s="1" t="s">
        <v>129</v>
      </c>
      <c r="B65" s="1" t="s">
        <v>247</v>
      </c>
      <c r="C65" s="176" t="s">
        <v>130</v>
      </c>
      <c r="D65" s="15">
        <v>5</v>
      </c>
      <c r="E65" s="15">
        <v>7</v>
      </c>
      <c r="F65" s="9">
        <f t="shared" si="2"/>
        <v>12</v>
      </c>
      <c r="G65" s="15">
        <v>2</v>
      </c>
      <c r="H65" s="15">
        <v>3</v>
      </c>
      <c r="I65" s="9">
        <f t="shared" si="3"/>
        <v>5</v>
      </c>
      <c r="J65" s="16">
        <f t="shared" si="6"/>
        <v>0.41666666666666669</v>
      </c>
      <c r="K65" s="15">
        <f t="shared" si="7"/>
        <v>69</v>
      </c>
      <c r="Q65" s="54"/>
      <c r="R65" s="54"/>
      <c r="S65" s="54"/>
      <c r="T65" s="54"/>
    </row>
    <row r="66" spans="1:20">
      <c r="A66" s="1" t="s">
        <v>131</v>
      </c>
      <c r="B66" s="1" t="s">
        <v>243</v>
      </c>
      <c r="C66" s="176" t="s">
        <v>132</v>
      </c>
      <c r="D66" s="15">
        <v>1714</v>
      </c>
      <c r="E66" s="15">
        <v>528</v>
      </c>
      <c r="F66" s="9">
        <f t="shared" si="2"/>
        <v>2242</v>
      </c>
      <c r="G66" s="15">
        <v>1244</v>
      </c>
      <c r="H66" s="15">
        <v>281</v>
      </c>
      <c r="I66" s="9">
        <f t="shared" si="3"/>
        <v>1525</v>
      </c>
      <c r="J66" s="16">
        <f t="shared" si="6"/>
        <v>0.68019625334522749</v>
      </c>
      <c r="K66" s="15">
        <f t="shared" si="7"/>
        <v>54</v>
      </c>
      <c r="Q66" s="54"/>
      <c r="R66" s="54"/>
      <c r="S66" s="54"/>
      <c r="T66" s="54"/>
    </row>
    <row r="67" spans="1:20">
      <c r="A67" s="24" t="s">
        <v>133</v>
      </c>
      <c r="B67" s="24" t="s">
        <v>244</v>
      </c>
      <c r="C67" s="183" t="s">
        <v>134</v>
      </c>
      <c r="D67" s="25"/>
      <c r="E67" s="25"/>
      <c r="F67" s="25"/>
      <c r="G67" s="25"/>
      <c r="H67" s="25"/>
      <c r="I67" s="25"/>
      <c r="J67" s="32"/>
      <c r="K67" s="25"/>
      <c r="Q67" s="54"/>
      <c r="R67" s="54"/>
      <c r="S67" s="54"/>
      <c r="T67" s="54"/>
    </row>
    <row r="68" spans="1:20">
      <c r="A68" s="1" t="s">
        <v>135</v>
      </c>
      <c r="B68" s="1" t="s">
        <v>245</v>
      </c>
      <c r="C68" s="176" t="s">
        <v>136</v>
      </c>
      <c r="D68" s="15">
        <v>368</v>
      </c>
      <c r="E68" s="15">
        <v>156</v>
      </c>
      <c r="F68" s="9">
        <f t="shared" si="2"/>
        <v>524</v>
      </c>
      <c r="G68" s="15">
        <v>319</v>
      </c>
      <c r="H68" s="15">
        <v>118</v>
      </c>
      <c r="I68" s="9">
        <f t="shared" si="3"/>
        <v>437</v>
      </c>
      <c r="J68" s="16">
        <f t="shared" ref="J68:J87" si="8">(G68+H68)/(D68+E68)</f>
        <v>0.83396946564885499</v>
      </c>
      <c r="K68" s="15">
        <f t="shared" ref="K68:K87" si="9">_xlfn.RANK.EQ(J68,$J$12:$J$98,0)</f>
        <v>35</v>
      </c>
      <c r="Q68" s="54"/>
      <c r="R68" s="54"/>
      <c r="S68" s="54"/>
      <c r="T68" s="54"/>
    </row>
    <row r="69" spans="1:20">
      <c r="A69" s="1" t="s">
        <v>137</v>
      </c>
      <c r="B69" s="1" t="s">
        <v>243</v>
      </c>
      <c r="C69" s="176" t="s">
        <v>138</v>
      </c>
      <c r="D69" s="15">
        <v>1556</v>
      </c>
      <c r="E69" s="15">
        <v>536</v>
      </c>
      <c r="F69" s="9">
        <f t="shared" si="2"/>
        <v>2092</v>
      </c>
      <c r="G69" s="15">
        <v>1142</v>
      </c>
      <c r="H69" s="15">
        <v>259</v>
      </c>
      <c r="I69" s="9">
        <f t="shared" si="3"/>
        <v>1401</v>
      </c>
      <c r="J69" s="16">
        <f t="shared" si="8"/>
        <v>0.66969407265774383</v>
      </c>
      <c r="K69" s="15">
        <f t="shared" si="9"/>
        <v>56</v>
      </c>
      <c r="Q69" s="54"/>
      <c r="R69" s="54"/>
      <c r="S69" s="54"/>
      <c r="T69" s="54"/>
    </row>
    <row r="70" spans="1:20">
      <c r="A70" s="1" t="s">
        <v>139</v>
      </c>
      <c r="B70" s="1" t="s">
        <v>244</v>
      </c>
      <c r="C70" s="176" t="s">
        <v>140</v>
      </c>
      <c r="D70" s="15">
        <v>19</v>
      </c>
      <c r="E70" s="15">
        <v>29</v>
      </c>
      <c r="F70" s="9">
        <f t="shared" si="2"/>
        <v>48</v>
      </c>
      <c r="G70" s="15">
        <v>11</v>
      </c>
      <c r="H70" s="15">
        <v>13</v>
      </c>
      <c r="I70" s="9">
        <f t="shared" si="3"/>
        <v>24</v>
      </c>
      <c r="J70" s="16">
        <f t="shared" si="8"/>
        <v>0.5</v>
      </c>
      <c r="K70" s="15">
        <f t="shared" si="9"/>
        <v>62</v>
      </c>
      <c r="Q70" s="54"/>
      <c r="R70" s="54"/>
      <c r="S70" s="54"/>
      <c r="T70" s="54"/>
    </row>
    <row r="71" spans="1:20">
      <c r="A71" s="1" t="s">
        <v>141</v>
      </c>
      <c r="B71" s="1" t="s">
        <v>243</v>
      </c>
      <c r="C71" s="176" t="s">
        <v>142</v>
      </c>
      <c r="D71" s="15">
        <v>838</v>
      </c>
      <c r="E71" s="15">
        <v>387</v>
      </c>
      <c r="F71" s="9">
        <f t="shared" si="2"/>
        <v>1225</v>
      </c>
      <c r="G71" s="15">
        <v>589</v>
      </c>
      <c r="H71" s="15">
        <v>203</v>
      </c>
      <c r="I71" s="9">
        <f t="shared" si="3"/>
        <v>792</v>
      </c>
      <c r="J71" s="16">
        <f t="shared" si="8"/>
        <v>0.64653061224489794</v>
      </c>
      <c r="K71" s="15">
        <f t="shared" si="9"/>
        <v>59</v>
      </c>
      <c r="Q71" s="54"/>
      <c r="R71" s="54"/>
      <c r="S71" s="54"/>
      <c r="T71" s="54"/>
    </row>
    <row r="72" spans="1:20">
      <c r="A72" s="1" t="s">
        <v>143</v>
      </c>
      <c r="B72" s="1" t="s">
        <v>244</v>
      </c>
      <c r="C72" s="176" t="s">
        <v>144</v>
      </c>
      <c r="D72" s="15">
        <v>65</v>
      </c>
      <c r="E72" s="15">
        <v>95</v>
      </c>
      <c r="F72" s="9">
        <f t="shared" si="2"/>
        <v>160</v>
      </c>
      <c r="G72" s="15">
        <v>8</v>
      </c>
      <c r="H72" s="15">
        <v>9</v>
      </c>
      <c r="I72" s="9">
        <f t="shared" si="3"/>
        <v>17</v>
      </c>
      <c r="J72" s="16">
        <f t="shared" si="8"/>
        <v>0.10625</v>
      </c>
      <c r="K72" s="15">
        <f t="shared" si="9"/>
        <v>78</v>
      </c>
      <c r="Q72" s="54"/>
      <c r="R72" s="54"/>
      <c r="S72" s="54"/>
      <c r="T72" s="54"/>
    </row>
    <row r="73" spans="1:20">
      <c r="A73" s="1" t="s">
        <v>145</v>
      </c>
      <c r="B73" s="1" t="s">
        <v>244</v>
      </c>
      <c r="C73" s="176" t="s">
        <v>146</v>
      </c>
      <c r="D73" s="15">
        <v>3</v>
      </c>
      <c r="E73" s="15">
        <v>14</v>
      </c>
      <c r="F73" s="9">
        <f t="shared" si="2"/>
        <v>17</v>
      </c>
      <c r="G73" s="15">
        <v>2</v>
      </c>
      <c r="H73" s="15">
        <v>5</v>
      </c>
      <c r="I73" s="9">
        <f t="shared" si="3"/>
        <v>7</v>
      </c>
      <c r="J73" s="16">
        <f t="shared" si="8"/>
        <v>0.41176470588235292</v>
      </c>
      <c r="K73" s="15">
        <f t="shared" si="9"/>
        <v>70</v>
      </c>
      <c r="Q73" s="54"/>
      <c r="R73" s="54"/>
      <c r="S73" s="54"/>
      <c r="T73" s="54"/>
    </row>
    <row r="74" spans="1:20">
      <c r="A74" s="1" t="s">
        <v>147</v>
      </c>
      <c r="B74" s="1" t="s">
        <v>249</v>
      </c>
      <c r="C74" s="176" t="s">
        <v>148</v>
      </c>
      <c r="D74" s="15">
        <v>0</v>
      </c>
      <c r="E74" s="15">
        <v>176</v>
      </c>
      <c r="F74" s="9">
        <f t="shared" si="2"/>
        <v>176</v>
      </c>
      <c r="G74" s="15">
        <v>0</v>
      </c>
      <c r="H74" s="15">
        <v>156</v>
      </c>
      <c r="I74" s="9">
        <f t="shared" si="3"/>
        <v>156</v>
      </c>
      <c r="J74" s="16">
        <f t="shared" si="8"/>
        <v>0.88636363636363635</v>
      </c>
      <c r="K74" s="15">
        <f t="shared" si="9"/>
        <v>17</v>
      </c>
      <c r="Q74" s="54"/>
      <c r="R74" s="54"/>
      <c r="S74" s="54"/>
      <c r="T74" s="54"/>
    </row>
    <row r="75" spans="1:20">
      <c r="A75" s="1" t="s">
        <v>149</v>
      </c>
      <c r="B75" s="1" t="s">
        <v>250</v>
      </c>
      <c r="C75" s="176" t="s">
        <v>150</v>
      </c>
      <c r="D75" s="15">
        <v>248</v>
      </c>
      <c r="E75" s="15">
        <v>92</v>
      </c>
      <c r="F75" s="9">
        <f t="shared" si="2"/>
        <v>340</v>
      </c>
      <c r="G75" s="15">
        <v>0</v>
      </c>
      <c r="H75" s="15">
        <v>0</v>
      </c>
      <c r="I75" s="9">
        <f t="shared" si="3"/>
        <v>0</v>
      </c>
      <c r="J75" s="16">
        <f t="shared" si="8"/>
        <v>0</v>
      </c>
      <c r="K75" s="15">
        <f t="shared" si="9"/>
        <v>80</v>
      </c>
      <c r="Q75" s="54"/>
      <c r="R75" s="54"/>
      <c r="S75" s="54"/>
      <c r="T75" s="54"/>
    </row>
    <row r="76" spans="1:20">
      <c r="A76" s="1" t="s">
        <v>151</v>
      </c>
      <c r="B76" s="1" t="s">
        <v>249</v>
      </c>
      <c r="C76" s="176" t="s">
        <v>152</v>
      </c>
      <c r="D76" s="15">
        <v>147</v>
      </c>
      <c r="E76" s="15">
        <v>42</v>
      </c>
      <c r="F76" s="9">
        <f t="shared" si="2"/>
        <v>189</v>
      </c>
      <c r="G76" s="15">
        <v>126</v>
      </c>
      <c r="H76" s="15">
        <v>24</v>
      </c>
      <c r="I76" s="9">
        <f t="shared" si="3"/>
        <v>150</v>
      </c>
      <c r="J76" s="16">
        <f t="shared" si="8"/>
        <v>0.79365079365079361</v>
      </c>
      <c r="K76" s="15">
        <f t="shared" si="9"/>
        <v>44</v>
      </c>
      <c r="Q76" s="54"/>
      <c r="R76" s="54"/>
      <c r="S76" s="54"/>
      <c r="T76" s="54"/>
    </row>
    <row r="77" spans="1:20">
      <c r="A77" s="1" t="s">
        <v>153</v>
      </c>
      <c r="B77" s="1" t="s">
        <v>248</v>
      </c>
      <c r="C77" s="176" t="s">
        <v>154</v>
      </c>
      <c r="D77" s="15">
        <v>251</v>
      </c>
      <c r="E77" s="15">
        <v>85</v>
      </c>
      <c r="F77" s="9">
        <f t="shared" ref="F77:F97" si="10">SUM(D77:E77)</f>
        <v>336</v>
      </c>
      <c r="G77" s="15">
        <v>239</v>
      </c>
      <c r="H77" s="15">
        <v>77</v>
      </c>
      <c r="I77" s="9">
        <f t="shared" ref="I77:I97" si="11">SUM(G77:H77)</f>
        <v>316</v>
      </c>
      <c r="J77" s="16">
        <f t="shared" si="8"/>
        <v>0.94047619047619047</v>
      </c>
      <c r="K77" s="15">
        <f t="shared" si="9"/>
        <v>3</v>
      </c>
      <c r="Q77" s="54"/>
      <c r="R77" s="54"/>
      <c r="S77" s="54"/>
      <c r="T77" s="54"/>
    </row>
    <row r="78" spans="1:20">
      <c r="A78" s="1" t="s">
        <v>155</v>
      </c>
      <c r="B78" s="1" t="s">
        <v>248</v>
      </c>
      <c r="C78" s="176" t="s">
        <v>156</v>
      </c>
      <c r="D78" s="15">
        <v>180</v>
      </c>
      <c r="E78" s="15">
        <v>75</v>
      </c>
      <c r="F78" s="9">
        <f t="shared" si="10"/>
        <v>255</v>
      </c>
      <c r="G78" s="15">
        <v>149</v>
      </c>
      <c r="H78" s="15">
        <v>57</v>
      </c>
      <c r="I78" s="9">
        <f t="shared" si="11"/>
        <v>206</v>
      </c>
      <c r="J78" s="16">
        <f t="shared" si="8"/>
        <v>0.80784313725490198</v>
      </c>
      <c r="K78" s="15">
        <f t="shared" si="9"/>
        <v>39</v>
      </c>
      <c r="Q78" s="54"/>
      <c r="R78" s="54"/>
      <c r="S78" s="54"/>
      <c r="T78" s="54"/>
    </row>
    <row r="79" spans="1:20">
      <c r="A79" s="1" t="s">
        <v>157</v>
      </c>
      <c r="B79" s="1" t="s">
        <v>243</v>
      </c>
      <c r="C79" s="176" t="s">
        <v>158</v>
      </c>
      <c r="D79" s="15">
        <v>632</v>
      </c>
      <c r="E79" s="15">
        <v>212</v>
      </c>
      <c r="F79" s="9">
        <f t="shared" si="10"/>
        <v>844</v>
      </c>
      <c r="G79" s="15">
        <v>528</v>
      </c>
      <c r="H79" s="15">
        <v>144</v>
      </c>
      <c r="I79" s="9">
        <f t="shared" si="11"/>
        <v>672</v>
      </c>
      <c r="J79" s="16">
        <f t="shared" si="8"/>
        <v>0.79620853080568721</v>
      </c>
      <c r="K79" s="15">
        <f t="shared" si="9"/>
        <v>41</v>
      </c>
      <c r="Q79" s="54"/>
      <c r="R79" s="54"/>
      <c r="S79" s="54"/>
      <c r="T79" s="54"/>
    </row>
    <row r="80" spans="1:20">
      <c r="A80" s="1" t="s">
        <v>159</v>
      </c>
      <c r="B80" s="1" t="s">
        <v>243</v>
      </c>
      <c r="C80" s="176" t="s">
        <v>160</v>
      </c>
      <c r="D80" s="15">
        <v>767</v>
      </c>
      <c r="E80" s="15">
        <v>353</v>
      </c>
      <c r="F80" s="9">
        <f t="shared" si="10"/>
        <v>1120</v>
      </c>
      <c r="G80" s="15">
        <v>592</v>
      </c>
      <c r="H80" s="15">
        <v>210</v>
      </c>
      <c r="I80" s="9">
        <f t="shared" si="11"/>
        <v>802</v>
      </c>
      <c r="J80" s="16">
        <f t="shared" si="8"/>
        <v>0.71607142857142858</v>
      </c>
      <c r="K80" s="15">
        <f t="shared" si="9"/>
        <v>50</v>
      </c>
      <c r="Q80" s="54"/>
      <c r="R80" s="54"/>
      <c r="S80" s="54"/>
      <c r="T80" s="54"/>
    </row>
    <row r="81" spans="1:20">
      <c r="A81" s="1" t="s">
        <v>161</v>
      </c>
      <c r="B81" s="1" t="s">
        <v>248</v>
      </c>
      <c r="C81" s="176" t="s">
        <v>162</v>
      </c>
      <c r="D81" s="15">
        <v>360</v>
      </c>
      <c r="E81" s="15">
        <v>114</v>
      </c>
      <c r="F81" s="9">
        <f t="shared" si="10"/>
        <v>474</v>
      </c>
      <c r="G81" s="15">
        <v>335</v>
      </c>
      <c r="H81" s="15">
        <v>105</v>
      </c>
      <c r="I81" s="9">
        <f t="shared" si="11"/>
        <v>440</v>
      </c>
      <c r="J81" s="16">
        <f t="shared" si="8"/>
        <v>0.92827004219409281</v>
      </c>
      <c r="K81" s="15">
        <f t="shared" si="9"/>
        <v>7</v>
      </c>
      <c r="Q81" s="54"/>
      <c r="R81" s="54"/>
      <c r="S81" s="54"/>
      <c r="T81" s="54"/>
    </row>
    <row r="82" spans="1:20">
      <c r="A82" s="1" t="s">
        <v>163</v>
      </c>
      <c r="B82" s="1" t="s">
        <v>248</v>
      </c>
      <c r="C82" s="176" t="s">
        <v>164</v>
      </c>
      <c r="D82" s="15">
        <v>351</v>
      </c>
      <c r="E82" s="15">
        <v>125</v>
      </c>
      <c r="F82" s="9">
        <f t="shared" si="10"/>
        <v>476</v>
      </c>
      <c r="G82" s="15">
        <v>330</v>
      </c>
      <c r="H82" s="15">
        <v>104</v>
      </c>
      <c r="I82" s="9">
        <f t="shared" si="11"/>
        <v>434</v>
      </c>
      <c r="J82" s="16">
        <f t="shared" si="8"/>
        <v>0.91176470588235292</v>
      </c>
      <c r="K82" s="15">
        <f t="shared" si="9"/>
        <v>10</v>
      </c>
      <c r="Q82" s="54"/>
      <c r="R82" s="54"/>
      <c r="S82" s="54"/>
      <c r="T82" s="54"/>
    </row>
    <row r="83" spans="1:20">
      <c r="A83" s="1" t="s">
        <v>165</v>
      </c>
      <c r="B83" s="1" t="s">
        <v>244</v>
      </c>
      <c r="C83" s="176" t="s">
        <v>166</v>
      </c>
      <c r="D83" s="15">
        <v>31</v>
      </c>
      <c r="E83" s="15">
        <v>52</v>
      </c>
      <c r="F83" s="9">
        <f t="shared" si="10"/>
        <v>83</v>
      </c>
      <c r="G83" s="15">
        <v>3</v>
      </c>
      <c r="H83" s="15">
        <v>3</v>
      </c>
      <c r="I83" s="9">
        <f t="shared" si="11"/>
        <v>6</v>
      </c>
      <c r="J83" s="16">
        <f t="shared" si="8"/>
        <v>7.2289156626506021E-2</v>
      </c>
      <c r="K83" s="15">
        <f t="shared" si="9"/>
        <v>79</v>
      </c>
      <c r="Q83" s="54"/>
      <c r="R83" s="54"/>
      <c r="S83" s="54"/>
      <c r="T83" s="54"/>
    </row>
    <row r="84" spans="1:20">
      <c r="A84" s="1" t="s">
        <v>167</v>
      </c>
      <c r="B84" s="1" t="s">
        <v>248</v>
      </c>
      <c r="C84" s="176" t="s">
        <v>168</v>
      </c>
      <c r="D84" s="15">
        <v>158</v>
      </c>
      <c r="E84" s="15">
        <v>67</v>
      </c>
      <c r="F84" s="9">
        <f t="shared" si="10"/>
        <v>225</v>
      </c>
      <c r="G84" s="15">
        <v>148</v>
      </c>
      <c r="H84" s="15">
        <v>51</v>
      </c>
      <c r="I84" s="9">
        <f t="shared" si="11"/>
        <v>199</v>
      </c>
      <c r="J84" s="16">
        <f t="shared" si="8"/>
        <v>0.88444444444444448</v>
      </c>
      <c r="K84" s="15">
        <f t="shared" si="9"/>
        <v>20</v>
      </c>
      <c r="Q84" s="54"/>
      <c r="R84" s="54"/>
      <c r="S84" s="54"/>
      <c r="T84" s="54"/>
    </row>
    <row r="85" spans="1:20">
      <c r="A85" s="1" t="s">
        <v>169</v>
      </c>
      <c r="B85" s="1" t="s">
        <v>248</v>
      </c>
      <c r="C85" s="176" t="s">
        <v>170</v>
      </c>
      <c r="D85" s="15">
        <v>311</v>
      </c>
      <c r="E85" s="15">
        <v>110</v>
      </c>
      <c r="F85" s="9">
        <f t="shared" si="10"/>
        <v>421</v>
      </c>
      <c r="G85" s="15">
        <v>289</v>
      </c>
      <c r="H85" s="15">
        <v>83</v>
      </c>
      <c r="I85" s="9">
        <f t="shared" si="11"/>
        <v>372</v>
      </c>
      <c r="J85" s="16">
        <f t="shared" si="8"/>
        <v>0.88361045130641325</v>
      </c>
      <c r="K85" s="15">
        <f t="shared" si="9"/>
        <v>23</v>
      </c>
      <c r="Q85" s="54"/>
      <c r="R85" s="54"/>
      <c r="S85" s="54"/>
      <c r="T85" s="54"/>
    </row>
    <row r="86" spans="1:20">
      <c r="A86" s="8" t="s">
        <v>171</v>
      </c>
      <c r="B86" s="8" t="s">
        <v>248</v>
      </c>
      <c r="C86" s="184" t="s">
        <v>172</v>
      </c>
      <c r="D86" s="28">
        <v>87</v>
      </c>
      <c r="E86" s="28">
        <v>62</v>
      </c>
      <c r="F86" s="181">
        <f t="shared" si="10"/>
        <v>149</v>
      </c>
      <c r="G86" s="28">
        <v>75</v>
      </c>
      <c r="H86" s="28">
        <v>43</v>
      </c>
      <c r="I86" s="181">
        <f t="shared" si="11"/>
        <v>118</v>
      </c>
      <c r="J86" s="29">
        <f t="shared" si="8"/>
        <v>0.79194630872483218</v>
      </c>
      <c r="K86" s="28">
        <f t="shared" si="9"/>
        <v>45</v>
      </c>
      <c r="Q86" s="54"/>
      <c r="R86" s="54"/>
      <c r="S86" s="54"/>
      <c r="T86" s="54"/>
    </row>
    <row r="87" spans="1:20">
      <c r="A87" s="1" t="s">
        <v>173</v>
      </c>
      <c r="B87" s="1" t="s">
        <v>245</v>
      </c>
      <c r="C87" s="176" t="s">
        <v>174</v>
      </c>
      <c r="D87" s="15">
        <v>583</v>
      </c>
      <c r="E87" s="15">
        <v>74</v>
      </c>
      <c r="F87" s="9">
        <f t="shared" si="10"/>
        <v>657</v>
      </c>
      <c r="G87" s="15">
        <v>495</v>
      </c>
      <c r="H87" s="15">
        <v>62</v>
      </c>
      <c r="I87" s="9">
        <f t="shared" si="11"/>
        <v>557</v>
      </c>
      <c r="J87" s="16">
        <f t="shared" si="8"/>
        <v>0.84779299847792999</v>
      </c>
      <c r="K87" s="15">
        <f t="shared" si="9"/>
        <v>33</v>
      </c>
      <c r="Q87" s="54"/>
      <c r="R87" s="54"/>
      <c r="S87" s="54"/>
      <c r="T87" s="54"/>
    </row>
    <row r="88" spans="1:20">
      <c r="A88" s="24" t="s">
        <v>175</v>
      </c>
      <c r="B88" s="24" t="s">
        <v>244</v>
      </c>
      <c r="C88" s="183" t="s">
        <v>176</v>
      </c>
      <c r="D88" s="25"/>
      <c r="E88" s="25"/>
      <c r="F88" s="25"/>
      <c r="G88" s="25"/>
      <c r="H88" s="25"/>
      <c r="I88" s="25"/>
      <c r="J88" s="25"/>
      <c r="K88" s="25"/>
      <c r="Q88" s="54"/>
      <c r="R88" s="54"/>
      <c r="S88" s="54"/>
      <c r="T88" s="54"/>
    </row>
    <row r="89" spans="1:20">
      <c r="A89" s="1" t="s">
        <v>177</v>
      </c>
      <c r="B89" s="1" t="s">
        <v>243</v>
      </c>
      <c r="C89" s="176" t="s">
        <v>178</v>
      </c>
      <c r="D89" s="15">
        <v>1428</v>
      </c>
      <c r="E89" s="15">
        <v>382</v>
      </c>
      <c r="F89" s="9">
        <f t="shared" si="10"/>
        <v>1810</v>
      </c>
      <c r="G89" s="15">
        <v>1008</v>
      </c>
      <c r="H89" s="15">
        <v>223</v>
      </c>
      <c r="I89" s="9">
        <f t="shared" si="11"/>
        <v>1231</v>
      </c>
      <c r="J89" s="16">
        <f t="shared" ref="J89:J97" si="12">(G89+H89)/(D89+E89)</f>
        <v>0.68011049723756911</v>
      </c>
      <c r="K89" s="15">
        <f t="shared" ref="K89:K97" si="13">_xlfn.RANK.EQ(J89,$J$12:$J$98,0)</f>
        <v>55</v>
      </c>
      <c r="Q89" s="54"/>
      <c r="R89" s="54"/>
      <c r="S89" s="54"/>
      <c r="T89" s="54"/>
    </row>
    <row r="90" spans="1:20">
      <c r="A90" s="1" t="s">
        <v>179</v>
      </c>
      <c r="B90" s="1" t="s">
        <v>248</v>
      </c>
      <c r="C90" s="176" t="s">
        <v>180</v>
      </c>
      <c r="D90" s="15">
        <v>218</v>
      </c>
      <c r="E90" s="15">
        <v>73</v>
      </c>
      <c r="F90" s="9">
        <f t="shared" si="10"/>
        <v>291</v>
      </c>
      <c r="G90" s="15">
        <v>193</v>
      </c>
      <c r="H90" s="15">
        <v>63</v>
      </c>
      <c r="I90" s="9">
        <f t="shared" si="11"/>
        <v>256</v>
      </c>
      <c r="J90" s="16">
        <f t="shared" si="12"/>
        <v>0.8797250859106529</v>
      </c>
      <c r="K90" s="15">
        <f t="shared" si="13"/>
        <v>25</v>
      </c>
      <c r="Q90" s="54"/>
      <c r="R90" s="54"/>
      <c r="S90" s="54"/>
      <c r="T90" s="54"/>
    </row>
    <row r="91" spans="1:20">
      <c r="A91" s="1" t="s">
        <v>181</v>
      </c>
      <c r="B91" s="1" t="s">
        <v>248</v>
      </c>
      <c r="C91" s="176" t="s">
        <v>182</v>
      </c>
      <c r="D91" s="15">
        <v>322</v>
      </c>
      <c r="E91" s="15">
        <v>104</v>
      </c>
      <c r="F91" s="9">
        <f t="shared" si="10"/>
        <v>426</v>
      </c>
      <c r="G91" s="15">
        <v>292</v>
      </c>
      <c r="H91" s="15">
        <v>76</v>
      </c>
      <c r="I91" s="9">
        <f t="shared" si="11"/>
        <v>368</v>
      </c>
      <c r="J91" s="16">
        <f t="shared" si="12"/>
        <v>0.863849765258216</v>
      </c>
      <c r="K91" s="15">
        <f t="shared" si="13"/>
        <v>32</v>
      </c>
      <c r="Q91" s="54"/>
      <c r="R91" s="54"/>
      <c r="S91" s="54"/>
      <c r="T91" s="54"/>
    </row>
    <row r="92" spans="1:20">
      <c r="A92" s="1" t="s">
        <v>183</v>
      </c>
      <c r="B92" s="1" t="s">
        <v>248</v>
      </c>
      <c r="C92" s="176" t="s">
        <v>184</v>
      </c>
      <c r="D92" s="15">
        <v>456</v>
      </c>
      <c r="E92" s="15">
        <v>157</v>
      </c>
      <c r="F92" s="9">
        <f t="shared" si="10"/>
        <v>613</v>
      </c>
      <c r="G92" s="15">
        <v>378</v>
      </c>
      <c r="H92" s="15">
        <v>106</v>
      </c>
      <c r="I92" s="9">
        <f t="shared" si="11"/>
        <v>484</v>
      </c>
      <c r="J92" s="16">
        <f t="shared" si="12"/>
        <v>0.78955954323001631</v>
      </c>
      <c r="K92" s="15">
        <f t="shared" si="13"/>
        <v>46</v>
      </c>
      <c r="Q92" s="54"/>
      <c r="R92" s="54"/>
      <c r="S92" s="54"/>
      <c r="T92" s="54"/>
    </row>
    <row r="93" spans="1:20">
      <c r="A93" s="1" t="s">
        <v>185</v>
      </c>
      <c r="B93" s="1" t="s">
        <v>248</v>
      </c>
      <c r="C93" s="176" t="s">
        <v>186</v>
      </c>
      <c r="D93" s="15">
        <v>132</v>
      </c>
      <c r="E93" s="15">
        <v>44</v>
      </c>
      <c r="F93" s="9">
        <f t="shared" si="10"/>
        <v>176</v>
      </c>
      <c r="G93" s="15">
        <v>120</v>
      </c>
      <c r="H93" s="15">
        <v>36</v>
      </c>
      <c r="I93" s="9">
        <f t="shared" si="11"/>
        <v>156</v>
      </c>
      <c r="J93" s="16">
        <f t="shared" si="12"/>
        <v>0.88636363636363635</v>
      </c>
      <c r="K93" s="15">
        <f t="shared" si="13"/>
        <v>17</v>
      </c>
      <c r="Q93" s="54"/>
      <c r="R93" s="54"/>
      <c r="S93" s="54"/>
      <c r="T93" s="54"/>
    </row>
    <row r="94" spans="1:20">
      <c r="A94" s="1" t="s">
        <v>187</v>
      </c>
      <c r="B94" s="1" t="s">
        <v>248</v>
      </c>
      <c r="C94" s="176" t="s">
        <v>188</v>
      </c>
      <c r="D94" s="15">
        <v>219</v>
      </c>
      <c r="E94" s="15">
        <v>55</v>
      </c>
      <c r="F94" s="9">
        <f t="shared" si="10"/>
        <v>274</v>
      </c>
      <c r="G94" s="15">
        <v>203</v>
      </c>
      <c r="H94" s="15">
        <v>46</v>
      </c>
      <c r="I94" s="9">
        <f t="shared" si="11"/>
        <v>249</v>
      </c>
      <c r="J94" s="16">
        <f t="shared" si="12"/>
        <v>0.90875912408759119</v>
      </c>
      <c r="K94" s="15">
        <f t="shared" si="13"/>
        <v>13</v>
      </c>
      <c r="Q94" s="54"/>
      <c r="R94" s="54"/>
      <c r="S94" s="54"/>
      <c r="T94" s="54"/>
    </row>
    <row r="95" spans="1:20">
      <c r="A95" s="1" t="s">
        <v>189</v>
      </c>
      <c r="B95" s="1" t="s">
        <v>248</v>
      </c>
      <c r="C95" s="176" t="s">
        <v>190</v>
      </c>
      <c r="D95" s="15">
        <v>326</v>
      </c>
      <c r="E95" s="15">
        <v>126</v>
      </c>
      <c r="F95" s="9">
        <f t="shared" si="10"/>
        <v>452</v>
      </c>
      <c r="G95" s="15">
        <v>276</v>
      </c>
      <c r="H95" s="15">
        <v>91</v>
      </c>
      <c r="I95" s="9">
        <f t="shared" si="11"/>
        <v>367</v>
      </c>
      <c r="J95" s="16">
        <f t="shared" si="12"/>
        <v>0.81194690265486724</v>
      </c>
      <c r="K95" s="15">
        <f t="shared" si="13"/>
        <v>38</v>
      </c>
      <c r="Q95" s="54"/>
      <c r="R95" s="54"/>
      <c r="S95" s="54"/>
      <c r="T95" s="54"/>
    </row>
    <row r="96" spans="1:20">
      <c r="A96" s="1" t="s">
        <v>191</v>
      </c>
      <c r="B96" s="1" t="s">
        <v>245</v>
      </c>
      <c r="C96" s="176" t="s">
        <v>192</v>
      </c>
      <c r="D96" s="15">
        <v>15</v>
      </c>
      <c r="E96" s="15">
        <v>3</v>
      </c>
      <c r="F96" s="9">
        <f t="shared" si="10"/>
        <v>18</v>
      </c>
      <c r="G96" s="15">
        <v>11</v>
      </c>
      <c r="H96" s="15">
        <v>2</v>
      </c>
      <c r="I96" s="9">
        <f t="shared" si="11"/>
        <v>13</v>
      </c>
      <c r="J96" s="16">
        <f t="shared" si="12"/>
        <v>0.72222222222222221</v>
      </c>
      <c r="K96" s="15">
        <f t="shared" si="13"/>
        <v>48</v>
      </c>
      <c r="Q96" s="54"/>
      <c r="R96" s="54"/>
      <c r="S96" s="54"/>
      <c r="T96" s="54"/>
    </row>
    <row r="97" spans="1:20">
      <c r="A97" s="1" t="s">
        <v>193</v>
      </c>
      <c r="B97" s="1" t="s">
        <v>248</v>
      </c>
      <c r="C97" s="1" t="s">
        <v>194</v>
      </c>
      <c r="D97" s="15">
        <v>127</v>
      </c>
      <c r="E97" s="15">
        <v>53</v>
      </c>
      <c r="F97" s="26">
        <f t="shared" si="10"/>
        <v>180</v>
      </c>
      <c r="G97" s="27">
        <v>101</v>
      </c>
      <c r="H97" s="15">
        <v>42</v>
      </c>
      <c r="I97" s="9">
        <f t="shared" si="11"/>
        <v>143</v>
      </c>
      <c r="J97" s="16">
        <f t="shared" si="12"/>
        <v>0.7944444444444444</v>
      </c>
      <c r="K97" s="15">
        <f t="shared" si="13"/>
        <v>43</v>
      </c>
      <c r="Q97" s="54"/>
      <c r="R97" s="54"/>
      <c r="S97" s="54"/>
      <c r="T97" s="54"/>
    </row>
    <row r="98" spans="1:20" s="30" customFormat="1" ht="14.25" thickBot="1">
      <c r="L98"/>
      <c r="M98"/>
      <c r="N98"/>
      <c r="O98"/>
      <c r="P98"/>
      <c r="Q98"/>
      <c r="R98"/>
      <c r="S98"/>
      <c r="T98"/>
    </row>
    <row r="99" spans="1:20" ht="14.25" thickBot="1">
      <c r="C99" s="173" t="s">
        <v>423</v>
      </c>
      <c r="D99" s="171">
        <f>SUM(D12:D97)</f>
        <v>31654</v>
      </c>
      <c r="E99" s="171">
        <f t="shared" ref="E99:I99" si="14">SUM(E12:E97)</f>
        <v>11249</v>
      </c>
      <c r="F99" s="171">
        <f t="shared" si="14"/>
        <v>42903</v>
      </c>
      <c r="G99" s="171">
        <f t="shared" si="14"/>
        <v>23958</v>
      </c>
      <c r="H99" s="171">
        <f t="shared" si="14"/>
        <v>6779</v>
      </c>
      <c r="I99" s="172">
        <f t="shared" si="14"/>
        <v>30737</v>
      </c>
      <c r="O99" s="30"/>
      <c r="P99" s="30"/>
      <c r="Q99" s="30"/>
      <c r="R99" s="30"/>
      <c r="S99" s="30"/>
      <c r="T99" s="30"/>
    </row>
  </sheetData>
  <autoFilter ref="A11:K11" xr:uid="{00000000-0009-0000-0000-000011000000}">
    <sortState xmlns:xlrd2="http://schemas.microsoft.com/office/spreadsheetml/2017/richdata2" ref="A12:K97">
      <sortCondition ref="A11"/>
    </sortState>
  </autoFilter>
  <mergeCells count="1">
    <mergeCell ref="D10:K10"/>
  </mergeCells>
  <phoneticPr fontId="1"/>
  <hyperlinks>
    <hyperlink ref="M1" location="目次!A1" display="目次に戻る" xr:uid="{68E9262E-4592-47A5-A437-57683317142D}"/>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sheetPr>
  <dimension ref="A1:T99"/>
  <sheetViews>
    <sheetView workbookViewId="0">
      <pane xSplit="3" ySplit="11" topLeftCell="D12" activePane="bottomRight" state="frozen"/>
      <selection activeCell="E88" sqref="E88:I88"/>
      <selection pane="topRight" activeCell="E88" sqref="E88:I88"/>
      <selection pane="bottomLeft" activeCell="E88" sqref="E88:I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223</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16</v>
      </c>
      <c r="E6" s="48">
        <f>INDEX(E12:E97,MATCH(C6,C12:C97,0),0)</f>
        <v>8</v>
      </c>
      <c r="F6" s="48">
        <f>SUM(D6:E6)</f>
        <v>24</v>
      </c>
      <c r="G6" s="48">
        <f>INDEX(G12:G97,MATCH(C6,C12:C97,0),0)</f>
        <v>11</v>
      </c>
      <c r="H6" s="48">
        <f>INDEX(H12:H97,MATCH(C6,C12:C97,0),0)</f>
        <v>3</v>
      </c>
      <c r="I6" s="48">
        <f>SUM(G6:H6)</f>
        <v>14</v>
      </c>
      <c r="J6" s="49">
        <f>(G6+H6)/(D6+E6)</f>
        <v>0.58333333333333337</v>
      </c>
      <c r="K6" s="50">
        <f>_xlfn.RANK.EQ(J6,$J$12:$J$97,0)</f>
        <v>42</v>
      </c>
    </row>
    <row r="7" spans="1:20">
      <c r="C7" s="14" t="s">
        <v>18</v>
      </c>
      <c r="D7" s="62">
        <f>ROUND(SUMIF($B$12:$B$97,"G",D12:D97)/(COUNTIFS(B12:B97,"G",D12:D97,"&lt;&gt;")),1)</f>
        <v>44.5</v>
      </c>
      <c r="E7" s="63">
        <f>ROUND(SUMIF($B$12:$B$97,"G",E12:E97)/(COUNTIFS(B12:B97,"G",D12:D97,"&lt;&gt;")),1)</f>
        <v>18.2</v>
      </c>
      <c r="F7" s="63">
        <f>SUM(D7:E7)</f>
        <v>62.7</v>
      </c>
      <c r="G7" s="63">
        <f>ROUND(SUMIF($B$12:$B$97,"G",G12:G97)/(COUNTIFS(B12:B97,"G",D12:D97,"&lt;&gt;")),1)</f>
        <v>27.1</v>
      </c>
      <c r="H7" s="63">
        <f>ROUND(SUMIF($B$12:$B$97,"G",H12:H97)/(COUNTIFS(B12:B97,"G",D12:D97,"&lt;&gt;")),1)</f>
        <v>10.5</v>
      </c>
      <c r="I7" s="63">
        <f>SUM(G7:H7)</f>
        <v>37.6</v>
      </c>
      <c r="J7" s="16">
        <f>(G7+H7)/(D7+E7)</f>
        <v>0.59968102073365226</v>
      </c>
      <c r="K7" s="17"/>
    </row>
    <row r="8" spans="1:20" ht="14.25" thickBot="1">
      <c r="C8" s="18" t="s">
        <v>19</v>
      </c>
      <c r="D8" s="64">
        <f>ROUND(AVERAGE(D12:D97),1)</f>
        <v>89.2</v>
      </c>
      <c r="E8" s="65">
        <f>ROUND(AVERAGE(E12:E97),1)</f>
        <v>38.1</v>
      </c>
      <c r="F8" s="65">
        <f>SUM(D8:E8)</f>
        <v>127.30000000000001</v>
      </c>
      <c r="G8" s="65">
        <f>ROUND(AVERAGE(G12:G97),1)</f>
        <v>55.7</v>
      </c>
      <c r="H8" s="65">
        <f>ROUND(AVERAGE(H12:H97),1)</f>
        <v>20.7</v>
      </c>
      <c r="I8" s="65">
        <f>SUM(G8:H8)</f>
        <v>76.400000000000006</v>
      </c>
      <c r="J8" s="19">
        <f>(G8+H8)/(D8+E8)</f>
        <v>0.60015710919088761</v>
      </c>
      <c r="K8" s="20"/>
    </row>
    <row r="10" spans="1:20" ht="21" customHeight="1">
      <c r="D10" s="259" t="str" cm="1">
        <f t="array" aca="1" ref="D10" ca="1">RIGHT(CELL("filename",A1),4)&amp;"年度（基準日：５月１日）"</f>
        <v>2020年度（基準日：５月１日）</v>
      </c>
      <c r="E10" s="259"/>
      <c r="F10" s="259"/>
      <c r="G10" s="259"/>
      <c r="H10" s="259"/>
      <c r="I10" s="259"/>
      <c r="J10" s="259"/>
      <c r="K10" s="259"/>
    </row>
    <row r="11" spans="1:20" ht="40.5">
      <c r="A11" s="11"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329</v>
      </c>
      <c r="E12" s="15">
        <v>156</v>
      </c>
      <c r="F12" s="15">
        <f>SUM(D12:E12)</f>
        <v>485</v>
      </c>
      <c r="G12" s="15">
        <v>226</v>
      </c>
      <c r="H12" s="15">
        <v>88</v>
      </c>
      <c r="I12" s="15">
        <f>SUM(G12:H12)</f>
        <v>314</v>
      </c>
      <c r="J12" s="16">
        <f>(G12+H12)/(D12+E12)</f>
        <v>0.64742268041237117</v>
      </c>
      <c r="K12" s="15">
        <f>_xlfn.RANK.EQ(J12,$J$12:$J$98,0)</f>
        <v>26</v>
      </c>
    </row>
    <row r="13" spans="1:20">
      <c r="A13" s="24" t="s">
        <v>27</v>
      </c>
      <c r="B13" s="24" t="s">
        <v>244</v>
      </c>
      <c r="C13" s="183" t="s">
        <v>28</v>
      </c>
      <c r="D13" s="25"/>
      <c r="E13" s="25"/>
      <c r="F13" s="25"/>
      <c r="G13" s="25"/>
      <c r="H13" s="25"/>
      <c r="I13" s="25"/>
      <c r="J13" s="25"/>
      <c r="K13" s="25"/>
    </row>
    <row r="14" spans="1:20">
      <c r="A14" s="1" t="s">
        <v>29</v>
      </c>
      <c r="B14" s="1" t="s">
        <v>245</v>
      </c>
      <c r="C14" s="176" t="s">
        <v>30</v>
      </c>
      <c r="D14" s="15">
        <v>12</v>
      </c>
      <c r="E14" s="15">
        <v>1</v>
      </c>
      <c r="F14" s="15">
        <f t="shared" ref="F14:F76" si="0">SUM(D14:E14)</f>
        <v>13</v>
      </c>
      <c r="G14" s="15">
        <v>9</v>
      </c>
      <c r="H14" s="15">
        <v>0</v>
      </c>
      <c r="I14" s="15">
        <f t="shared" ref="I14:I76" si="1">SUM(G14:H14)</f>
        <v>9</v>
      </c>
      <c r="J14" s="16">
        <f t="shared" ref="J14:J21" si="2">(G14+H14)/(D14+E14)</f>
        <v>0.69230769230769229</v>
      </c>
      <c r="K14" s="15">
        <f t="shared" ref="K14:K21" si="3">_xlfn.RANK.EQ(J14,$J$12:$J$98,0)</f>
        <v>16</v>
      </c>
    </row>
    <row r="15" spans="1:20">
      <c r="A15" s="1" t="s">
        <v>31</v>
      </c>
      <c r="B15" s="1" t="s">
        <v>246</v>
      </c>
      <c r="C15" s="176" t="s">
        <v>32</v>
      </c>
      <c r="D15" s="15">
        <v>1</v>
      </c>
      <c r="E15" s="15">
        <v>1</v>
      </c>
      <c r="F15" s="15">
        <f t="shared" si="0"/>
        <v>2</v>
      </c>
      <c r="G15" s="15">
        <v>0</v>
      </c>
      <c r="H15" s="15">
        <v>0</v>
      </c>
      <c r="I15" s="15">
        <f t="shared" si="1"/>
        <v>0</v>
      </c>
      <c r="J15" s="16">
        <f t="shared" si="2"/>
        <v>0</v>
      </c>
      <c r="K15" s="15">
        <f t="shared" si="3"/>
        <v>75</v>
      </c>
    </row>
    <row r="16" spans="1:20">
      <c r="A16" s="1" t="s">
        <v>33</v>
      </c>
      <c r="B16" s="1" t="s">
        <v>245</v>
      </c>
      <c r="C16" s="176" t="s">
        <v>34</v>
      </c>
      <c r="D16" s="15">
        <v>8</v>
      </c>
      <c r="E16" s="15">
        <v>4</v>
      </c>
      <c r="F16" s="15">
        <f t="shared" si="0"/>
        <v>12</v>
      </c>
      <c r="G16" s="15">
        <v>4</v>
      </c>
      <c r="H16" s="15">
        <v>2</v>
      </c>
      <c r="I16" s="15">
        <f t="shared" si="1"/>
        <v>6</v>
      </c>
      <c r="J16" s="16">
        <f t="shared" si="2"/>
        <v>0.5</v>
      </c>
      <c r="K16" s="15">
        <f t="shared" si="3"/>
        <v>62</v>
      </c>
    </row>
    <row r="17" spans="1:19">
      <c r="A17" s="1" t="s">
        <v>35</v>
      </c>
      <c r="B17" s="1" t="s">
        <v>245</v>
      </c>
      <c r="C17" s="176" t="s">
        <v>36</v>
      </c>
      <c r="D17" s="15">
        <v>5</v>
      </c>
      <c r="E17" s="15">
        <v>2</v>
      </c>
      <c r="F17" s="15">
        <f t="shared" si="0"/>
        <v>7</v>
      </c>
      <c r="G17" s="15">
        <v>2</v>
      </c>
      <c r="H17" s="15">
        <v>0</v>
      </c>
      <c r="I17" s="15">
        <f t="shared" si="1"/>
        <v>2</v>
      </c>
      <c r="J17" s="16">
        <f t="shared" si="2"/>
        <v>0.2857142857142857</v>
      </c>
      <c r="K17" s="15">
        <f t="shared" si="3"/>
        <v>73</v>
      </c>
    </row>
    <row r="18" spans="1:19">
      <c r="A18" s="1" t="s">
        <v>37</v>
      </c>
      <c r="B18" s="1" t="s">
        <v>247</v>
      </c>
      <c r="C18" s="176" t="s">
        <v>38</v>
      </c>
      <c r="D18" s="15">
        <v>5</v>
      </c>
      <c r="E18" s="15">
        <v>3</v>
      </c>
      <c r="F18" s="15">
        <f t="shared" si="0"/>
        <v>8</v>
      </c>
      <c r="G18" s="15">
        <v>3</v>
      </c>
      <c r="H18" s="15">
        <v>3</v>
      </c>
      <c r="I18" s="15">
        <f t="shared" si="1"/>
        <v>6</v>
      </c>
      <c r="J18" s="16">
        <f t="shared" si="2"/>
        <v>0.75</v>
      </c>
      <c r="K18" s="15">
        <f t="shared" si="3"/>
        <v>6</v>
      </c>
    </row>
    <row r="19" spans="1:19">
      <c r="A19" s="1" t="s">
        <v>39</v>
      </c>
      <c r="B19" s="1" t="s">
        <v>248</v>
      </c>
      <c r="C19" s="176" t="s">
        <v>40</v>
      </c>
      <c r="D19" s="15">
        <v>45</v>
      </c>
      <c r="E19" s="15">
        <v>20</v>
      </c>
      <c r="F19" s="15">
        <f t="shared" si="0"/>
        <v>65</v>
      </c>
      <c r="G19" s="15">
        <v>34</v>
      </c>
      <c r="H19" s="15">
        <v>16</v>
      </c>
      <c r="I19" s="15">
        <f t="shared" si="1"/>
        <v>50</v>
      </c>
      <c r="J19" s="16">
        <f t="shared" si="2"/>
        <v>0.76923076923076927</v>
      </c>
      <c r="K19" s="15">
        <f t="shared" si="3"/>
        <v>4</v>
      </c>
    </row>
    <row r="20" spans="1:19">
      <c r="A20" s="1" t="s">
        <v>41</v>
      </c>
      <c r="B20" s="1" t="s">
        <v>249</v>
      </c>
      <c r="C20" s="176" t="s">
        <v>42</v>
      </c>
      <c r="D20" s="15">
        <v>19</v>
      </c>
      <c r="E20" s="15">
        <v>8</v>
      </c>
      <c r="F20" s="15">
        <f t="shared" si="0"/>
        <v>27</v>
      </c>
      <c r="G20" s="15">
        <v>14</v>
      </c>
      <c r="H20" s="15">
        <v>6</v>
      </c>
      <c r="I20" s="15">
        <f t="shared" si="1"/>
        <v>20</v>
      </c>
      <c r="J20" s="16">
        <f t="shared" si="2"/>
        <v>0.7407407407407407</v>
      </c>
      <c r="K20" s="15">
        <f t="shared" si="3"/>
        <v>11</v>
      </c>
    </row>
    <row r="21" spans="1:19">
      <c r="A21" s="1" t="s">
        <v>43</v>
      </c>
      <c r="B21" s="1" t="s">
        <v>243</v>
      </c>
      <c r="C21" s="176" t="s">
        <v>44</v>
      </c>
      <c r="D21" s="15">
        <v>393</v>
      </c>
      <c r="E21" s="15">
        <v>155</v>
      </c>
      <c r="F21" s="15">
        <f t="shared" si="0"/>
        <v>548</v>
      </c>
      <c r="G21" s="15">
        <v>254</v>
      </c>
      <c r="H21" s="15">
        <v>87</v>
      </c>
      <c r="I21" s="15">
        <f t="shared" si="1"/>
        <v>341</v>
      </c>
      <c r="J21" s="16">
        <f t="shared" si="2"/>
        <v>0.62226277372262773</v>
      </c>
      <c r="K21" s="15">
        <f t="shared" si="3"/>
        <v>33</v>
      </c>
      <c r="P21" s="30"/>
      <c r="Q21" s="30"/>
      <c r="R21" s="30"/>
      <c r="S21" s="30"/>
    </row>
    <row r="22" spans="1:19">
      <c r="A22" s="24" t="s">
        <v>45</v>
      </c>
      <c r="B22" s="24" t="s">
        <v>244</v>
      </c>
      <c r="C22" s="183" t="s">
        <v>46</v>
      </c>
      <c r="D22" s="31"/>
      <c r="E22" s="25"/>
      <c r="F22" s="25"/>
      <c r="G22" s="25"/>
      <c r="H22" s="25"/>
      <c r="I22" s="25"/>
      <c r="J22" s="32"/>
      <c r="K22" s="25"/>
      <c r="P22" s="30"/>
      <c r="Q22" s="30"/>
      <c r="R22" s="30"/>
      <c r="S22" s="30"/>
    </row>
    <row r="23" spans="1:19">
      <c r="A23" s="1" t="s">
        <v>47</v>
      </c>
      <c r="B23" s="1" t="s">
        <v>248</v>
      </c>
      <c r="C23" s="176" t="s">
        <v>48</v>
      </c>
      <c r="D23" s="15">
        <v>37</v>
      </c>
      <c r="E23" s="15">
        <v>12</v>
      </c>
      <c r="F23" s="15">
        <f t="shared" si="0"/>
        <v>49</v>
      </c>
      <c r="G23" s="15">
        <v>26</v>
      </c>
      <c r="H23" s="15">
        <v>11</v>
      </c>
      <c r="I23" s="15">
        <f t="shared" si="1"/>
        <v>37</v>
      </c>
      <c r="J23" s="16">
        <f>(G23+H23)/(D23+E23)</f>
        <v>0.75510204081632648</v>
      </c>
      <c r="K23" s="15">
        <f>_xlfn.RANK.EQ(J23,$J$12:$J$98,0)</f>
        <v>5</v>
      </c>
      <c r="P23" s="30"/>
      <c r="Q23" s="30"/>
      <c r="R23" s="30"/>
      <c r="S23" s="30"/>
    </row>
    <row r="24" spans="1:19">
      <c r="A24" s="1" t="s">
        <v>49</v>
      </c>
      <c r="B24" s="1" t="s">
        <v>248</v>
      </c>
      <c r="C24" s="176" t="s">
        <v>50</v>
      </c>
      <c r="D24" s="15">
        <v>41</v>
      </c>
      <c r="E24" s="15">
        <v>8</v>
      </c>
      <c r="F24" s="15">
        <f t="shared" si="0"/>
        <v>49</v>
      </c>
      <c r="G24" s="15">
        <v>30</v>
      </c>
      <c r="H24" s="15">
        <v>5</v>
      </c>
      <c r="I24" s="15">
        <f t="shared" si="1"/>
        <v>35</v>
      </c>
      <c r="J24" s="16">
        <f>(G24+H24)/(D24+E24)</f>
        <v>0.7142857142857143</v>
      </c>
      <c r="K24" s="15">
        <f>_xlfn.RANK.EQ(J24,$J$12:$J$98,0)</f>
        <v>15</v>
      </c>
      <c r="P24" s="30"/>
      <c r="Q24" s="30"/>
      <c r="R24" s="30"/>
      <c r="S24" s="30"/>
    </row>
    <row r="25" spans="1:19">
      <c r="A25" s="1" t="s">
        <v>51</v>
      </c>
      <c r="B25" s="1" t="s">
        <v>246</v>
      </c>
      <c r="C25" s="176" t="s">
        <v>52</v>
      </c>
      <c r="D25" s="15">
        <v>3</v>
      </c>
      <c r="E25" s="15">
        <v>0</v>
      </c>
      <c r="F25" s="15">
        <f t="shared" si="0"/>
        <v>3</v>
      </c>
      <c r="G25" s="15">
        <v>2</v>
      </c>
      <c r="H25" s="15">
        <v>0</v>
      </c>
      <c r="I25" s="15">
        <f t="shared" si="1"/>
        <v>2</v>
      </c>
      <c r="J25" s="16">
        <f>(G25+H25)/(D25+E25)</f>
        <v>0.66666666666666663</v>
      </c>
      <c r="K25" s="15">
        <f>_xlfn.RANK.EQ(J25,$J$12:$J$98,0)</f>
        <v>22</v>
      </c>
      <c r="P25" s="30"/>
      <c r="Q25" s="30"/>
      <c r="R25" s="30"/>
      <c r="S25" s="30"/>
    </row>
    <row r="26" spans="1:19">
      <c r="A26" s="1" t="s">
        <v>53</v>
      </c>
      <c r="B26" s="1" t="s">
        <v>249</v>
      </c>
      <c r="C26" s="176" t="s">
        <v>54</v>
      </c>
      <c r="D26" s="15">
        <v>13</v>
      </c>
      <c r="E26" s="15">
        <v>3</v>
      </c>
      <c r="F26" s="15">
        <f t="shared" si="0"/>
        <v>16</v>
      </c>
      <c r="G26" s="15">
        <v>5</v>
      </c>
      <c r="H26" s="15">
        <v>3</v>
      </c>
      <c r="I26" s="15">
        <f t="shared" si="1"/>
        <v>8</v>
      </c>
      <c r="J26" s="16">
        <f>(G26+H26)/(D26+E26)</f>
        <v>0.5</v>
      </c>
      <c r="K26" s="15">
        <f>_xlfn.RANK.EQ(J26,$J$12:$J$98,0)</f>
        <v>62</v>
      </c>
      <c r="P26" s="30"/>
      <c r="Q26" s="30"/>
      <c r="R26" s="30"/>
      <c r="S26" s="30"/>
    </row>
    <row r="27" spans="1:19">
      <c r="A27" s="1" t="s">
        <v>55</v>
      </c>
      <c r="B27" s="1" t="s">
        <v>243</v>
      </c>
      <c r="C27" s="176" t="s">
        <v>56</v>
      </c>
      <c r="D27" s="15">
        <v>365</v>
      </c>
      <c r="E27" s="15">
        <v>199</v>
      </c>
      <c r="F27" s="15">
        <f t="shared" si="0"/>
        <v>564</v>
      </c>
      <c r="G27" s="15">
        <v>191</v>
      </c>
      <c r="H27" s="15">
        <v>112</v>
      </c>
      <c r="I27" s="15">
        <f t="shared" si="1"/>
        <v>303</v>
      </c>
      <c r="J27" s="16">
        <f>(G27+H27)/(D27+E27)</f>
        <v>0.53723404255319152</v>
      </c>
      <c r="K27" s="15">
        <f>_xlfn.RANK.EQ(J27,$J$12:$J$98,0)</f>
        <v>58</v>
      </c>
      <c r="P27" s="30"/>
      <c r="Q27" s="30"/>
      <c r="R27" s="30"/>
      <c r="S27" s="30"/>
    </row>
    <row r="28" spans="1:19">
      <c r="A28" s="24" t="s">
        <v>57</v>
      </c>
      <c r="B28" s="24" t="s">
        <v>246</v>
      </c>
      <c r="C28" s="183" t="s">
        <v>58</v>
      </c>
      <c r="D28" s="25"/>
      <c r="E28" s="25"/>
      <c r="F28" s="25"/>
      <c r="G28" s="25"/>
      <c r="H28" s="25"/>
      <c r="I28" s="25"/>
      <c r="J28" s="32"/>
      <c r="K28" s="25"/>
      <c r="P28" s="30"/>
      <c r="Q28" s="30"/>
      <c r="R28" s="30"/>
      <c r="S28" s="30"/>
    </row>
    <row r="29" spans="1:19">
      <c r="A29" s="1" t="s">
        <v>59</v>
      </c>
      <c r="B29" s="1" t="s">
        <v>249</v>
      </c>
      <c r="C29" s="176" t="s">
        <v>60</v>
      </c>
      <c r="D29" s="15">
        <v>7</v>
      </c>
      <c r="E29" s="15">
        <v>4</v>
      </c>
      <c r="F29" s="15">
        <f t="shared" si="0"/>
        <v>11</v>
      </c>
      <c r="G29" s="15">
        <v>4</v>
      </c>
      <c r="H29" s="15">
        <v>2</v>
      </c>
      <c r="I29" s="15">
        <f t="shared" si="1"/>
        <v>6</v>
      </c>
      <c r="J29" s="16">
        <f t="shared" ref="J29:J48" si="4">(G29+H29)/(D29+E29)</f>
        <v>0.54545454545454541</v>
      </c>
      <c r="K29" s="15">
        <f t="shared" ref="K29:K48" si="5">_xlfn.RANK.EQ(J29,$J$12:$J$98,0)</f>
        <v>55</v>
      </c>
      <c r="P29" s="30"/>
      <c r="Q29" s="30"/>
      <c r="R29" s="30"/>
      <c r="S29" s="30"/>
    </row>
    <row r="30" spans="1:19">
      <c r="A30" s="1" t="s">
        <v>61</v>
      </c>
      <c r="B30" s="1" t="s">
        <v>248</v>
      </c>
      <c r="C30" s="176" t="s">
        <v>62</v>
      </c>
      <c r="D30" s="15">
        <v>45</v>
      </c>
      <c r="E30" s="15">
        <v>22</v>
      </c>
      <c r="F30" s="15">
        <f t="shared" si="0"/>
        <v>67</v>
      </c>
      <c r="G30" s="15">
        <v>26</v>
      </c>
      <c r="H30" s="15">
        <v>12</v>
      </c>
      <c r="I30" s="15">
        <f t="shared" si="1"/>
        <v>38</v>
      </c>
      <c r="J30" s="16">
        <f t="shared" si="4"/>
        <v>0.56716417910447758</v>
      </c>
      <c r="K30" s="15">
        <f t="shared" si="5"/>
        <v>46</v>
      </c>
      <c r="P30" s="30"/>
      <c r="Q30" s="30"/>
      <c r="R30" s="30"/>
      <c r="S30" s="30"/>
    </row>
    <row r="31" spans="1:19">
      <c r="A31" s="1" t="s">
        <v>63</v>
      </c>
      <c r="B31" s="1" t="s">
        <v>249</v>
      </c>
      <c r="C31" s="176" t="s">
        <v>64</v>
      </c>
      <c r="D31" s="15">
        <v>30</v>
      </c>
      <c r="E31" s="15">
        <v>9</v>
      </c>
      <c r="F31" s="15">
        <f t="shared" si="0"/>
        <v>39</v>
      </c>
      <c r="G31" s="15">
        <v>22</v>
      </c>
      <c r="H31" s="15">
        <v>6</v>
      </c>
      <c r="I31" s="15">
        <f t="shared" si="1"/>
        <v>28</v>
      </c>
      <c r="J31" s="16">
        <f t="shared" si="4"/>
        <v>0.71794871794871795</v>
      </c>
      <c r="K31" s="15">
        <f t="shared" si="5"/>
        <v>13</v>
      </c>
      <c r="P31" s="30"/>
      <c r="Q31" s="30"/>
      <c r="R31" s="30"/>
      <c r="S31" s="30"/>
    </row>
    <row r="32" spans="1:19">
      <c r="A32" s="1" t="s">
        <v>65</v>
      </c>
      <c r="B32" s="1" t="s">
        <v>243</v>
      </c>
      <c r="C32" s="176" t="s">
        <v>66</v>
      </c>
      <c r="D32" s="15">
        <v>160</v>
      </c>
      <c r="E32" s="15">
        <v>81</v>
      </c>
      <c r="F32" s="15">
        <f t="shared" si="0"/>
        <v>241</v>
      </c>
      <c r="G32" s="15">
        <v>91</v>
      </c>
      <c r="H32" s="15">
        <v>42</v>
      </c>
      <c r="I32" s="15">
        <f t="shared" si="1"/>
        <v>133</v>
      </c>
      <c r="J32" s="16">
        <f t="shared" si="4"/>
        <v>0.55186721991701249</v>
      </c>
      <c r="K32" s="15">
        <f t="shared" si="5"/>
        <v>51</v>
      </c>
      <c r="P32" s="30"/>
      <c r="Q32" s="30"/>
      <c r="R32" s="30"/>
      <c r="S32" s="30"/>
    </row>
    <row r="33" spans="1:19">
      <c r="A33" s="1" t="s">
        <v>67</v>
      </c>
      <c r="B33" s="1" t="s">
        <v>243</v>
      </c>
      <c r="C33" s="176" t="s">
        <v>68</v>
      </c>
      <c r="D33" s="15">
        <v>891</v>
      </c>
      <c r="E33" s="15">
        <v>299</v>
      </c>
      <c r="F33" s="15">
        <f t="shared" si="0"/>
        <v>1190</v>
      </c>
      <c r="G33" s="15">
        <v>665</v>
      </c>
      <c r="H33" s="15">
        <v>186</v>
      </c>
      <c r="I33" s="15">
        <f t="shared" si="1"/>
        <v>851</v>
      </c>
      <c r="J33" s="16">
        <f t="shared" si="4"/>
        <v>0.71512605042016808</v>
      </c>
      <c r="K33" s="15">
        <f t="shared" si="5"/>
        <v>14</v>
      </c>
      <c r="P33" s="30"/>
      <c r="Q33" s="30"/>
      <c r="R33" s="30"/>
      <c r="S33" s="30"/>
    </row>
    <row r="34" spans="1:19">
      <c r="A34" s="1" t="s">
        <v>69</v>
      </c>
      <c r="B34" s="1" t="s">
        <v>247</v>
      </c>
      <c r="C34" s="176" t="s">
        <v>70</v>
      </c>
      <c r="D34" s="15">
        <v>144</v>
      </c>
      <c r="E34" s="15">
        <v>83</v>
      </c>
      <c r="F34" s="15">
        <f t="shared" si="0"/>
        <v>227</v>
      </c>
      <c r="G34" s="15">
        <v>49</v>
      </c>
      <c r="H34" s="15">
        <v>24</v>
      </c>
      <c r="I34" s="15">
        <f t="shared" si="1"/>
        <v>73</v>
      </c>
      <c r="J34" s="16">
        <f t="shared" si="4"/>
        <v>0.32158590308370044</v>
      </c>
      <c r="K34" s="15">
        <f t="shared" si="5"/>
        <v>72</v>
      </c>
      <c r="P34" s="30"/>
      <c r="Q34" s="30"/>
      <c r="R34" s="30"/>
      <c r="S34" s="30"/>
    </row>
    <row r="35" spans="1:19">
      <c r="A35" s="1" t="s">
        <v>71</v>
      </c>
      <c r="B35" s="1" t="s">
        <v>246</v>
      </c>
      <c r="C35" s="176" t="s">
        <v>72</v>
      </c>
      <c r="D35" s="15">
        <v>11</v>
      </c>
      <c r="E35" s="15">
        <v>16</v>
      </c>
      <c r="F35" s="15">
        <f t="shared" si="0"/>
        <v>27</v>
      </c>
      <c r="G35" s="15">
        <v>9</v>
      </c>
      <c r="H35" s="15">
        <v>12</v>
      </c>
      <c r="I35" s="15">
        <f t="shared" si="1"/>
        <v>21</v>
      </c>
      <c r="J35" s="16">
        <f t="shared" si="4"/>
        <v>0.77777777777777779</v>
      </c>
      <c r="K35" s="15">
        <f t="shared" si="5"/>
        <v>3</v>
      </c>
      <c r="P35" s="30"/>
      <c r="Q35" s="30"/>
      <c r="R35" s="30"/>
      <c r="S35" s="30"/>
    </row>
    <row r="36" spans="1:19">
      <c r="A36" s="1" t="s">
        <v>73</v>
      </c>
      <c r="B36" s="1" t="s">
        <v>246</v>
      </c>
      <c r="C36" s="176" t="s">
        <v>74</v>
      </c>
      <c r="D36" s="15">
        <v>24</v>
      </c>
      <c r="E36" s="15">
        <v>42</v>
      </c>
      <c r="F36" s="15">
        <f t="shared" si="0"/>
        <v>66</v>
      </c>
      <c r="G36" s="15">
        <v>16</v>
      </c>
      <c r="H36" s="15">
        <v>23</v>
      </c>
      <c r="I36" s="15">
        <f t="shared" si="1"/>
        <v>39</v>
      </c>
      <c r="J36" s="16">
        <f t="shared" si="4"/>
        <v>0.59090909090909094</v>
      </c>
      <c r="K36" s="15">
        <f t="shared" si="5"/>
        <v>40</v>
      </c>
      <c r="P36" s="30"/>
      <c r="Q36" s="30"/>
      <c r="R36" s="30"/>
      <c r="S36" s="30"/>
    </row>
    <row r="37" spans="1:19">
      <c r="A37" s="1" t="s">
        <v>75</v>
      </c>
      <c r="B37" s="1" t="s">
        <v>245</v>
      </c>
      <c r="C37" s="176" t="s">
        <v>76</v>
      </c>
      <c r="D37" s="15">
        <v>226</v>
      </c>
      <c r="E37" s="15">
        <v>37</v>
      </c>
      <c r="F37" s="15">
        <f t="shared" si="0"/>
        <v>263</v>
      </c>
      <c r="G37" s="15">
        <v>171</v>
      </c>
      <c r="H37" s="15">
        <v>24</v>
      </c>
      <c r="I37" s="15">
        <f t="shared" si="1"/>
        <v>195</v>
      </c>
      <c r="J37" s="16">
        <f t="shared" si="4"/>
        <v>0.7414448669201521</v>
      </c>
      <c r="K37" s="15">
        <f t="shared" si="5"/>
        <v>10</v>
      </c>
      <c r="P37" s="30"/>
      <c r="Q37" s="30"/>
      <c r="R37" s="30"/>
      <c r="S37" s="30"/>
    </row>
    <row r="38" spans="1:19">
      <c r="A38" s="1" t="s">
        <v>77</v>
      </c>
      <c r="B38" s="1" t="s">
        <v>249</v>
      </c>
      <c r="C38" s="176" t="s">
        <v>78</v>
      </c>
      <c r="D38" s="15">
        <v>0</v>
      </c>
      <c r="E38" s="15">
        <v>46</v>
      </c>
      <c r="F38" s="15">
        <f t="shared" si="0"/>
        <v>46</v>
      </c>
      <c r="G38" s="15">
        <v>0</v>
      </c>
      <c r="H38" s="15">
        <v>36</v>
      </c>
      <c r="I38" s="15">
        <f t="shared" si="1"/>
        <v>36</v>
      </c>
      <c r="J38" s="16">
        <f t="shared" si="4"/>
        <v>0.78260869565217395</v>
      </c>
      <c r="K38" s="15">
        <f t="shared" si="5"/>
        <v>2</v>
      </c>
      <c r="P38" s="30"/>
      <c r="Q38" s="30"/>
      <c r="R38" s="30"/>
      <c r="S38" s="30"/>
    </row>
    <row r="39" spans="1:19">
      <c r="A39" s="1" t="s">
        <v>79</v>
      </c>
      <c r="B39" s="1" t="s">
        <v>244</v>
      </c>
      <c r="C39" s="176" t="s">
        <v>80</v>
      </c>
      <c r="D39" s="15">
        <v>19</v>
      </c>
      <c r="E39" s="15">
        <v>12</v>
      </c>
      <c r="F39" s="15">
        <f t="shared" si="0"/>
        <v>31</v>
      </c>
      <c r="G39" s="15">
        <v>16</v>
      </c>
      <c r="H39" s="15">
        <v>9</v>
      </c>
      <c r="I39" s="15">
        <f t="shared" si="1"/>
        <v>25</v>
      </c>
      <c r="J39" s="16">
        <f t="shared" si="4"/>
        <v>0.80645161290322576</v>
      </c>
      <c r="K39" s="15">
        <f t="shared" si="5"/>
        <v>1</v>
      </c>
      <c r="P39" s="30"/>
      <c r="Q39" s="30"/>
      <c r="R39" s="30"/>
      <c r="S39" s="30"/>
    </row>
    <row r="40" spans="1:19">
      <c r="A40" s="1" t="s">
        <v>81</v>
      </c>
      <c r="B40" s="1" t="s">
        <v>245</v>
      </c>
      <c r="C40" s="176" t="s">
        <v>82</v>
      </c>
      <c r="D40" s="15">
        <v>77</v>
      </c>
      <c r="E40" s="15">
        <v>33</v>
      </c>
      <c r="F40" s="15">
        <f t="shared" si="0"/>
        <v>110</v>
      </c>
      <c r="G40" s="15">
        <v>42</v>
      </c>
      <c r="H40" s="15">
        <v>8</v>
      </c>
      <c r="I40" s="15">
        <f t="shared" si="1"/>
        <v>50</v>
      </c>
      <c r="J40" s="16">
        <f t="shared" si="4"/>
        <v>0.45454545454545453</v>
      </c>
      <c r="K40" s="15">
        <f t="shared" si="5"/>
        <v>66</v>
      </c>
      <c r="P40" s="30"/>
      <c r="Q40" s="30"/>
      <c r="R40" s="30"/>
      <c r="S40" s="30"/>
    </row>
    <row r="41" spans="1:19">
      <c r="A41" s="1" t="s">
        <v>83</v>
      </c>
      <c r="B41" s="1" t="s">
        <v>245</v>
      </c>
      <c r="C41" s="176" t="s">
        <v>84</v>
      </c>
      <c r="D41" s="15">
        <v>32</v>
      </c>
      <c r="E41" s="15">
        <v>7</v>
      </c>
      <c r="F41" s="15">
        <f t="shared" si="0"/>
        <v>39</v>
      </c>
      <c r="G41" s="15">
        <v>21</v>
      </c>
      <c r="H41" s="15">
        <v>4</v>
      </c>
      <c r="I41" s="15">
        <f t="shared" si="1"/>
        <v>25</v>
      </c>
      <c r="J41" s="16">
        <f t="shared" si="4"/>
        <v>0.64102564102564108</v>
      </c>
      <c r="K41" s="15">
        <f t="shared" si="5"/>
        <v>28</v>
      </c>
      <c r="P41" s="30"/>
      <c r="Q41" s="30"/>
      <c r="R41" s="30"/>
      <c r="S41" s="30"/>
    </row>
    <row r="42" spans="1:19">
      <c r="A42" s="1" t="s">
        <v>85</v>
      </c>
      <c r="B42" s="1" t="s">
        <v>246</v>
      </c>
      <c r="C42" s="176" t="s">
        <v>86</v>
      </c>
      <c r="D42" s="15">
        <v>52</v>
      </c>
      <c r="E42" s="15">
        <v>44</v>
      </c>
      <c r="F42" s="15">
        <f t="shared" si="0"/>
        <v>96</v>
      </c>
      <c r="G42" s="15">
        <v>41</v>
      </c>
      <c r="H42" s="15">
        <v>31</v>
      </c>
      <c r="I42" s="15">
        <f t="shared" si="1"/>
        <v>72</v>
      </c>
      <c r="J42" s="16">
        <f t="shared" si="4"/>
        <v>0.75</v>
      </c>
      <c r="K42" s="15">
        <f t="shared" si="5"/>
        <v>6</v>
      </c>
      <c r="P42" s="30"/>
      <c r="Q42" s="30"/>
      <c r="R42" s="30"/>
      <c r="S42" s="30"/>
    </row>
    <row r="43" spans="1:19">
      <c r="A43" s="1" t="s">
        <v>87</v>
      </c>
      <c r="B43" s="1" t="s">
        <v>250</v>
      </c>
      <c r="C43" s="176" t="s">
        <v>88</v>
      </c>
      <c r="D43" s="15">
        <v>3</v>
      </c>
      <c r="E43" s="15">
        <v>1</v>
      </c>
      <c r="F43" s="15">
        <f t="shared" si="0"/>
        <v>4</v>
      </c>
      <c r="G43" s="15">
        <v>0</v>
      </c>
      <c r="H43" s="15">
        <v>0</v>
      </c>
      <c r="I43" s="15">
        <f t="shared" si="1"/>
        <v>0</v>
      </c>
      <c r="J43" s="16">
        <f t="shared" si="4"/>
        <v>0</v>
      </c>
      <c r="K43" s="15">
        <f t="shared" si="5"/>
        <v>75</v>
      </c>
      <c r="P43" s="30"/>
      <c r="Q43" s="30"/>
      <c r="R43" s="30"/>
      <c r="S43" s="30"/>
    </row>
    <row r="44" spans="1:19">
      <c r="A44" s="1" t="s">
        <v>89</v>
      </c>
      <c r="B44" s="1" t="s">
        <v>245</v>
      </c>
      <c r="C44" s="176" t="s">
        <v>90</v>
      </c>
      <c r="D44" s="15">
        <v>13</v>
      </c>
      <c r="E44" s="15">
        <v>6</v>
      </c>
      <c r="F44" s="15">
        <f t="shared" si="0"/>
        <v>19</v>
      </c>
      <c r="G44" s="15">
        <v>6</v>
      </c>
      <c r="H44" s="15">
        <v>4</v>
      </c>
      <c r="I44" s="15">
        <f t="shared" si="1"/>
        <v>10</v>
      </c>
      <c r="J44" s="16">
        <f t="shared" si="4"/>
        <v>0.52631578947368418</v>
      </c>
      <c r="K44" s="15">
        <f t="shared" si="5"/>
        <v>61</v>
      </c>
      <c r="P44" s="30"/>
      <c r="Q44" s="30"/>
      <c r="R44" s="30"/>
      <c r="S44" s="30"/>
    </row>
    <row r="45" spans="1:19">
      <c r="A45" s="1" t="s">
        <v>91</v>
      </c>
      <c r="B45" s="1" t="s">
        <v>249</v>
      </c>
      <c r="C45" s="176" t="s">
        <v>92</v>
      </c>
      <c r="D45" s="15">
        <v>63</v>
      </c>
      <c r="E45" s="15">
        <v>12</v>
      </c>
      <c r="F45" s="15">
        <f t="shared" si="0"/>
        <v>75</v>
      </c>
      <c r="G45" s="15">
        <v>38</v>
      </c>
      <c r="H45" s="15">
        <v>6</v>
      </c>
      <c r="I45" s="15">
        <f t="shared" si="1"/>
        <v>44</v>
      </c>
      <c r="J45" s="16">
        <f t="shared" si="4"/>
        <v>0.58666666666666667</v>
      </c>
      <c r="K45" s="15">
        <f t="shared" si="5"/>
        <v>41</v>
      </c>
      <c r="P45" s="30"/>
      <c r="Q45" s="30"/>
      <c r="R45" s="30"/>
      <c r="S45" s="30"/>
    </row>
    <row r="46" spans="1:19">
      <c r="A46" s="1" t="s">
        <v>23</v>
      </c>
      <c r="B46" s="1" t="s">
        <v>250</v>
      </c>
      <c r="C46" s="176" t="s">
        <v>24</v>
      </c>
      <c r="D46" s="15">
        <v>36</v>
      </c>
      <c r="E46" s="15">
        <v>18</v>
      </c>
      <c r="F46" s="15">
        <f t="shared" si="0"/>
        <v>54</v>
      </c>
      <c r="G46" s="15">
        <v>0</v>
      </c>
      <c r="H46" s="15">
        <v>0</v>
      </c>
      <c r="I46" s="15">
        <f t="shared" si="1"/>
        <v>0</v>
      </c>
      <c r="J46" s="16">
        <f t="shared" si="4"/>
        <v>0</v>
      </c>
      <c r="K46" s="15">
        <f t="shared" si="5"/>
        <v>75</v>
      </c>
      <c r="P46" s="30"/>
      <c r="Q46" s="30"/>
      <c r="R46" s="30"/>
      <c r="S46" s="30"/>
    </row>
    <row r="47" spans="1:19">
      <c r="A47" s="1" t="s">
        <v>93</v>
      </c>
      <c r="B47" s="1" t="s">
        <v>243</v>
      </c>
      <c r="C47" s="176" t="s">
        <v>94</v>
      </c>
      <c r="D47" s="15">
        <v>95</v>
      </c>
      <c r="E47" s="15">
        <v>51</v>
      </c>
      <c r="F47" s="15">
        <f t="shared" si="0"/>
        <v>146</v>
      </c>
      <c r="G47" s="15">
        <v>59</v>
      </c>
      <c r="H47" s="15">
        <v>23</v>
      </c>
      <c r="I47" s="15">
        <f t="shared" si="1"/>
        <v>82</v>
      </c>
      <c r="J47" s="16">
        <f t="shared" si="4"/>
        <v>0.56164383561643838</v>
      </c>
      <c r="K47" s="15">
        <f t="shared" si="5"/>
        <v>48</v>
      </c>
      <c r="P47" s="30"/>
      <c r="Q47" s="30"/>
      <c r="R47" s="30"/>
      <c r="S47" s="30"/>
    </row>
    <row r="48" spans="1:19">
      <c r="A48" s="1" t="s">
        <v>95</v>
      </c>
      <c r="B48" s="1" t="s">
        <v>245</v>
      </c>
      <c r="C48" s="176" t="s">
        <v>96</v>
      </c>
      <c r="D48" s="15">
        <v>30</v>
      </c>
      <c r="E48" s="15">
        <v>7</v>
      </c>
      <c r="F48" s="15">
        <f t="shared" si="0"/>
        <v>37</v>
      </c>
      <c r="G48" s="15">
        <v>22</v>
      </c>
      <c r="H48" s="15">
        <v>3</v>
      </c>
      <c r="I48" s="15">
        <f t="shared" si="1"/>
        <v>25</v>
      </c>
      <c r="J48" s="16">
        <f t="shared" si="4"/>
        <v>0.67567567567567566</v>
      </c>
      <c r="K48" s="15">
        <f t="shared" si="5"/>
        <v>20</v>
      </c>
      <c r="P48" s="30"/>
      <c r="Q48" s="30"/>
      <c r="R48" s="30"/>
      <c r="S48" s="30"/>
    </row>
    <row r="49" spans="1:19">
      <c r="A49" s="24" t="s">
        <v>97</v>
      </c>
      <c r="B49" s="24" t="s">
        <v>244</v>
      </c>
      <c r="C49" s="183" t="s">
        <v>98</v>
      </c>
      <c r="D49" s="25"/>
      <c r="E49" s="25"/>
      <c r="F49" s="25"/>
      <c r="G49" s="25"/>
      <c r="H49" s="25"/>
      <c r="I49" s="25"/>
      <c r="J49" s="32"/>
      <c r="K49" s="25"/>
      <c r="P49" s="30"/>
      <c r="Q49" s="30"/>
      <c r="R49" s="30"/>
      <c r="S49" s="30"/>
    </row>
    <row r="50" spans="1:19">
      <c r="A50" s="1" t="s">
        <v>99</v>
      </c>
      <c r="B50" s="1" t="s">
        <v>248</v>
      </c>
      <c r="C50" s="176" t="s">
        <v>100</v>
      </c>
      <c r="D50" s="15">
        <v>38</v>
      </c>
      <c r="E50" s="15">
        <v>20</v>
      </c>
      <c r="F50" s="15">
        <f t="shared" si="0"/>
        <v>58</v>
      </c>
      <c r="G50" s="15">
        <v>28</v>
      </c>
      <c r="H50" s="15">
        <v>14</v>
      </c>
      <c r="I50" s="15">
        <f t="shared" si="1"/>
        <v>42</v>
      </c>
      <c r="J50" s="16">
        <f t="shared" ref="J50:J66" si="6">(G50+H50)/(D50+E50)</f>
        <v>0.72413793103448276</v>
      </c>
      <c r="K50" s="15">
        <f t="shared" ref="K50:K66" si="7">_xlfn.RANK.EQ(J50,$J$12:$J$98,0)</f>
        <v>12</v>
      </c>
      <c r="P50" s="30"/>
      <c r="Q50" s="30"/>
      <c r="R50" s="30"/>
      <c r="S50" s="30"/>
    </row>
    <row r="51" spans="1:19">
      <c r="A51" s="1" t="s">
        <v>101</v>
      </c>
      <c r="B51" s="1" t="s">
        <v>248</v>
      </c>
      <c r="C51" s="176" t="s">
        <v>102</v>
      </c>
      <c r="D51" s="15">
        <v>85</v>
      </c>
      <c r="E51" s="15">
        <v>39</v>
      </c>
      <c r="F51" s="15">
        <f t="shared" si="0"/>
        <v>124</v>
      </c>
      <c r="G51" s="15">
        <v>50</v>
      </c>
      <c r="H51" s="15">
        <v>26</v>
      </c>
      <c r="I51" s="15">
        <f t="shared" si="1"/>
        <v>76</v>
      </c>
      <c r="J51" s="16">
        <f t="shared" si="6"/>
        <v>0.61290322580645162</v>
      </c>
      <c r="K51" s="15">
        <f t="shared" si="7"/>
        <v>36</v>
      </c>
      <c r="P51" s="30"/>
      <c r="Q51" s="30"/>
      <c r="R51" s="30"/>
      <c r="S51" s="30"/>
    </row>
    <row r="52" spans="1:19">
      <c r="A52" s="1" t="s">
        <v>103</v>
      </c>
      <c r="B52" s="1" t="s">
        <v>250</v>
      </c>
      <c r="C52" s="176" t="s">
        <v>104</v>
      </c>
      <c r="D52" s="15">
        <v>53</v>
      </c>
      <c r="E52" s="15">
        <v>15</v>
      </c>
      <c r="F52" s="15">
        <f t="shared" si="0"/>
        <v>68</v>
      </c>
      <c r="G52" s="15">
        <v>36</v>
      </c>
      <c r="H52" s="15">
        <v>10</v>
      </c>
      <c r="I52" s="15">
        <f t="shared" si="1"/>
        <v>46</v>
      </c>
      <c r="J52" s="16">
        <f t="shared" si="6"/>
        <v>0.67647058823529416</v>
      </c>
      <c r="K52" s="15">
        <f t="shared" si="7"/>
        <v>19</v>
      </c>
      <c r="P52" s="30"/>
      <c r="Q52" s="30"/>
      <c r="R52" s="30"/>
      <c r="S52" s="30"/>
    </row>
    <row r="53" spans="1:19">
      <c r="A53" s="1" t="s">
        <v>105</v>
      </c>
      <c r="B53" s="1" t="s">
        <v>248</v>
      </c>
      <c r="C53" s="176" t="s">
        <v>106</v>
      </c>
      <c r="D53" s="15">
        <v>20</v>
      </c>
      <c r="E53" s="15">
        <v>7</v>
      </c>
      <c r="F53" s="15">
        <f t="shared" si="0"/>
        <v>27</v>
      </c>
      <c r="G53" s="15">
        <v>12</v>
      </c>
      <c r="H53" s="15">
        <v>5</v>
      </c>
      <c r="I53" s="15">
        <f t="shared" si="1"/>
        <v>17</v>
      </c>
      <c r="J53" s="16">
        <f t="shared" si="6"/>
        <v>0.62962962962962965</v>
      </c>
      <c r="K53" s="15">
        <f t="shared" si="7"/>
        <v>30</v>
      </c>
      <c r="P53" s="30"/>
      <c r="Q53" s="30"/>
      <c r="R53" s="30"/>
      <c r="S53" s="30"/>
    </row>
    <row r="54" spans="1:19">
      <c r="A54" s="1" t="s">
        <v>107</v>
      </c>
      <c r="B54" s="1" t="s">
        <v>248</v>
      </c>
      <c r="C54" s="176" t="s">
        <v>108</v>
      </c>
      <c r="D54" s="15">
        <v>35</v>
      </c>
      <c r="E54" s="15">
        <v>17</v>
      </c>
      <c r="F54" s="15">
        <f t="shared" si="0"/>
        <v>52</v>
      </c>
      <c r="G54" s="15">
        <v>24</v>
      </c>
      <c r="H54" s="15">
        <v>11</v>
      </c>
      <c r="I54" s="15">
        <f t="shared" si="1"/>
        <v>35</v>
      </c>
      <c r="J54" s="16">
        <f t="shared" si="6"/>
        <v>0.67307692307692313</v>
      </c>
      <c r="K54" s="15">
        <f t="shared" si="7"/>
        <v>21</v>
      </c>
      <c r="P54" s="30"/>
      <c r="Q54" s="30"/>
      <c r="R54" s="30"/>
      <c r="S54" s="30"/>
    </row>
    <row r="55" spans="1:19">
      <c r="A55" s="1" t="s">
        <v>109</v>
      </c>
      <c r="B55" s="1" t="s">
        <v>248</v>
      </c>
      <c r="C55" s="176" t="s">
        <v>110</v>
      </c>
      <c r="D55" s="15">
        <v>77</v>
      </c>
      <c r="E55" s="15">
        <v>20</v>
      </c>
      <c r="F55" s="15">
        <f t="shared" si="0"/>
        <v>97</v>
      </c>
      <c r="G55" s="15">
        <v>44</v>
      </c>
      <c r="H55" s="15">
        <v>9</v>
      </c>
      <c r="I55" s="15">
        <f t="shared" si="1"/>
        <v>53</v>
      </c>
      <c r="J55" s="16">
        <f t="shared" si="6"/>
        <v>0.54639175257731953</v>
      </c>
      <c r="K55" s="15">
        <f t="shared" si="7"/>
        <v>54</v>
      </c>
      <c r="P55" s="30"/>
      <c r="Q55" s="30"/>
      <c r="R55" s="30"/>
      <c r="S55" s="30"/>
    </row>
    <row r="56" spans="1:19">
      <c r="A56" s="1" t="s">
        <v>111</v>
      </c>
      <c r="B56" s="1" t="s">
        <v>248</v>
      </c>
      <c r="C56" s="176" t="s">
        <v>112</v>
      </c>
      <c r="D56" s="15">
        <v>58</v>
      </c>
      <c r="E56" s="15">
        <v>17</v>
      </c>
      <c r="F56" s="15">
        <f t="shared" si="0"/>
        <v>75</v>
      </c>
      <c r="G56" s="15">
        <v>37</v>
      </c>
      <c r="H56" s="15">
        <v>3</v>
      </c>
      <c r="I56" s="15">
        <f t="shared" si="1"/>
        <v>40</v>
      </c>
      <c r="J56" s="16">
        <f t="shared" si="6"/>
        <v>0.53333333333333333</v>
      </c>
      <c r="K56" s="15">
        <f t="shared" si="7"/>
        <v>60</v>
      </c>
      <c r="P56" s="30"/>
      <c r="Q56" s="30"/>
      <c r="R56" s="30"/>
      <c r="S56" s="30"/>
    </row>
    <row r="57" spans="1:19">
      <c r="A57" s="1" t="s">
        <v>113</v>
      </c>
      <c r="B57" s="1" t="s">
        <v>249</v>
      </c>
      <c r="C57" s="176" t="s">
        <v>114</v>
      </c>
      <c r="D57" s="15">
        <v>24</v>
      </c>
      <c r="E57" s="15">
        <v>8</v>
      </c>
      <c r="F57" s="15">
        <f t="shared" si="0"/>
        <v>32</v>
      </c>
      <c r="G57" s="15">
        <v>15</v>
      </c>
      <c r="H57" s="15">
        <v>6</v>
      </c>
      <c r="I57" s="15">
        <f t="shared" si="1"/>
        <v>21</v>
      </c>
      <c r="J57" s="16">
        <f t="shared" si="6"/>
        <v>0.65625</v>
      </c>
      <c r="K57" s="15">
        <f t="shared" si="7"/>
        <v>24</v>
      </c>
      <c r="P57" s="30"/>
      <c r="Q57" s="30"/>
      <c r="R57" s="30"/>
      <c r="S57" s="30"/>
    </row>
    <row r="58" spans="1:19">
      <c r="A58" s="1" t="s">
        <v>115</v>
      </c>
      <c r="B58" s="1" t="s">
        <v>247</v>
      </c>
      <c r="C58" s="176" t="s">
        <v>116</v>
      </c>
      <c r="D58" s="15">
        <v>29</v>
      </c>
      <c r="E58" s="15">
        <v>6</v>
      </c>
      <c r="F58" s="15">
        <f t="shared" si="0"/>
        <v>35</v>
      </c>
      <c r="G58" s="15">
        <v>11</v>
      </c>
      <c r="H58" s="15">
        <v>2</v>
      </c>
      <c r="I58" s="15">
        <f t="shared" si="1"/>
        <v>13</v>
      </c>
      <c r="J58" s="16">
        <f t="shared" si="6"/>
        <v>0.37142857142857144</v>
      </c>
      <c r="K58" s="15">
        <f t="shared" si="7"/>
        <v>71</v>
      </c>
      <c r="P58" s="30"/>
      <c r="Q58" s="30"/>
      <c r="R58" s="30"/>
      <c r="S58" s="30"/>
    </row>
    <row r="59" spans="1:19">
      <c r="A59" s="1" t="s">
        <v>117</v>
      </c>
      <c r="B59" s="1" t="s">
        <v>243</v>
      </c>
      <c r="C59" s="176" t="s">
        <v>118</v>
      </c>
      <c r="D59" s="15">
        <v>339</v>
      </c>
      <c r="E59" s="15">
        <v>133</v>
      </c>
      <c r="F59" s="15">
        <f t="shared" si="0"/>
        <v>472</v>
      </c>
      <c r="G59" s="15">
        <v>223</v>
      </c>
      <c r="H59" s="15">
        <v>80</v>
      </c>
      <c r="I59" s="15">
        <f t="shared" si="1"/>
        <v>303</v>
      </c>
      <c r="J59" s="16">
        <f t="shared" si="6"/>
        <v>0.64194915254237284</v>
      </c>
      <c r="K59" s="15">
        <f t="shared" si="7"/>
        <v>27</v>
      </c>
      <c r="P59" s="30"/>
      <c r="Q59" s="30"/>
      <c r="R59" s="30"/>
      <c r="S59" s="30"/>
    </row>
    <row r="60" spans="1:19">
      <c r="A60" s="1" t="s">
        <v>119</v>
      </c>
      <c r="B60" s="1" t="s">
        <v>245</v>
      </c>
      <c r="C60" s="176" t="s">
        <v>120</v>
      </c>
      <c r="D60" s="15">
        <v>44</v>
      </c>
      <c r="E60" s="15">
        <v>9</v>
      </c>
      <c r="F60" s="15">
        <f t="shared" si="0"/>
        <v>53</v>
      </c>
      <c r="G60" s="15">
        <v>21</v>
      </c>
      <c r="H60" s="15">
        <v>2</v>
      </c>
      <c r="I60" s="15">
        <f t="shared" si="1"/>
        <v>23</v>
      </c>
      <c r="J60" s="16">
        <f t="shared" si="6"/>
        <v>0.43396226415094341</v>
      </c>
      <c r="K60" s="15">
        <f t="shared" si="7"/>
        <v>67</v>
      </c>
      <c r="P60" s="30"/>
      <c r="Q60" s="30"/>
      <c r="R60" s="30"/>
      <c r="S60" s="30"/>
    </row>
    <row r="61" spans="1:19">
      <c r="A61" s="1" t="s">
        <v>121</v>
      </c>
      <c r="B61" s="1" t="s">
        <v>244</v>
      </c>
      <c r="C61" s="176" t="s">
        <v>122</v>
      </c>
      <c r="D61" s="15">
        <v>4</v>
      </c>
      <c r="E61" s="15">
        <v>0</v>
      </c>
      <c r="F61" s="15">
        <f t="shared" si="0"/>
        <v>4</v>
      </c>
      <c r="G61" s="15">
        <v>3</v>
      </c>
      <c r="H61" s="15">
        <v>0</v>
      </c>
      <c r="I61" s="15">
        <f t="shared" si="1"/>
        <v>3</v>
      </c>
      <c r="J61" s="16">
        <f t="shared" si="6"/>
        <v>0.75</v>
      </c>
      <c r="K61" s="15">
        <f t="shared" si="7"/>
        <v>6</v>
      </c>
      <c r="P61" s="30"/>
      <c r="Q61" s="30"/>
      <c r="R61" s="30"/>
      <c r="S61" s="30"/>
    </row>
    <row r="62" spans="1:19">
      <c r="A62" s="1" t="s">
        <v>123</v>
      </c>
      <c r="B62" s="1" t="s">
        <v>245</v>
      </c>
      <c r="C62" s="176" t="s">
        <v>124</v>
      </c>
      <c r="D62" s="15">
        <v>11</v>
      </c>
      <c r="E62" s="15">
        <v>2</v>
      </c>
      <c r="F62" s="15">
        <f t="shared" si="0"/>
        <v>13</v>
      </c>
      <c r="G62" s="15">
        <v>8</v>
      </c>
      <c r="H62" s="15">
        <v>1</v>
      </c>
      <c r="I62" s="15">
        <f t="shared" si="1"/>
        <v>9</v>
      </c>
      <c r="J62" s="16">
        <f t="shared" si="6"/>
        <v>0.69230769230769229</v>
      </c>
      <c r="K62" s="15">
        <f t="shared" si="7"/>
        <v>16</v>
      </c>
      <c r="P62" s="30"/>
      <c r="Q62" s="30"/>
      <c r="R62" s="30"/>
      <c r="S62" s="30"/>
    </row>
    <row r="63" spans="1:19">
      <c r="A63" s="1" t="s">
        <v>125</v>
      </c>
      <c r="B63" s="1" t="s">
        <v>248</v>
      </c>
      <c r="C63" s="176" t="s">
        <v>126</v>
      </c>
      <c r="D63" s="15">
        <v>40</v>
      </c>
      <c r="E63" s="15">
        <v>18</v>
      </c>
      <c r="F63" s="15">
        <f t="shared" si="0"/>
        <v>58</v>
      </c>
      <c r="G63" s="15">
        <v>24</v>
      </c>
      <c r="H63" s="15">
        <v>9</v>
      </c>
      <c r="I63" s="15">
        <f t="shared" si="1"/>
        <v>33</v>
      </c>
      <c r="J63" s="16">
        <f t="shared" si="6"/>
        <v>0.56896551724137934</v>
      </c>
      <c r="K63" s="15">
        <f t="shared" si="7"/>
        <v>45</v>
      </c>
      <c r="P63" s="30"/>
      <c r="Q63" s="30"/>
      <c r="R63" s="30"/>
      <c r="S63" s="30"/>
    </row>
    <row r="64" spans="1:19">
      <c r="A64" s="1" t="s">
        <v>127</v>
      </c>
      <c r="B64" s="1" t="s">
        <v>246</v>
      </c>
      <c r="C64" s="176" t="s">
        <v>128</v>
      </c>
      <c r="D64" s="15">
        <v>4</v>
      </c>
      <c r="E64" s="15">
        <v>0</v>
      </c>
      <c r="F64" s="15">
        <f t="shared" si="0"/>
        <v>4</v>
      </c>
      <c r="G64" s="15">
        <v>1</v>
      </c>
      <c r="H64" s="15">
        <v>0</v>
      </c>
      <c r="I64" s="15">
        <f t="shared" si="1"/>
        <v>1</v>
      </c>
      <c r="J64" s="16">
        <f t="shared" si="6"/>
        <v>0.25</v>
      </c>
      <c r="K64" s="15">
        <f t="shared" si="7"/>
        <v>74</v>
      </c>
      <c r="P64" s="30"/>
      <c r="Q64" s="30"/>
      <c r="R64" s="30"/>
      <c r="S64" s="30"/>
    </row>
    <row r="65" spans="1:19">
      <c r="A65" s="1" t="s">
        <v>129</v>
      </c>
      <c r="B65" s="1" t="s">
        <v>247</v>
      </c>
      <c r="C65" s="176" t="s">
        <v>130</v>
      </c>
      <c r="D65" s="15">
        <v>13</v>
      </c>
      <c r="E65" s="15">
        <v>8</v>
      </c>
      <c r="F65" s="15">
        <f t="shared" si="0"/>
        <v>21</v>
      </c>
      <c r="G65" s="15">
        <v>8</v>
      </c>
      <c r="H65" s="15">
        <v>1</v>
      </c>
      <c r="I65" s="15">
        <f t="shared" si="1"/>
        <v>9</v>
      </c>
      <c r="J65" s="16">
        <f t="shared" si="6"/>
        <v>0.42857142857142855</v>
      </c>
      <c r="K65" s="15">
        <f t="shared" si="7"/>
        <v>68</v>
      </c>
      <c r="P65" s="30"/>
      <c r="Q65" s="30"/>
      <c r="R65" s="30"/>
      <c r="S65" s="30"/>
    </row>
    <row r="66" spans="1:19">
      <c r="A66" s="1" t="s">
        <v>131</v>
      </c>
      <c r="B66" s="1" t="s">
        <v>243</v>
      </c>
      <c r="C66" s="176" t="s">
        <v>132</v>
      </c>
      <c r="D66" s="15">
        <v>598</v>
      </c>
      <c r="E66" s="15">
        <v>249</v>
      </c>
      <c r="F66" s="15">
        <f t="shared" si="0"/>
        <v>847</v>
      </c>
      <c r="G66" s="15">
        <v>400</v>
      </c>
      <c r="H66" s="15">
        <v>126</v>
      </c>
      <c r="I66" s="15">
        <f t="shared" si="1"/>
        <v>526</v>
      </c>
      <c r="J66" s="16">
        <f t="shared" si="6"/>
        <v>0.62101534828807559</v>
      </c>
      <c r="K66" s="15">
        <f t="shared" si="7"/>
        <v>34</v>
      </c>
      <c r="P66" s="30"/>
      <c r="Q66" s="30"/>
      <c r="R66" s="30"/>
      <c r="S66" s="30"/>
    </row>
    <row r="67" spans="1:19">
      <c r="A67" s="24" t="s">
        <v>133</v>
      </c>
      <c r="B67" s="24" t="s">
        <v>244</v>
      </c>
      <c r="C67" s="183" t="s">
        <v>134</v>
      </c>
      <c r="D67" s="25"/>
      <c r="E67" s="25"/>
      <c r="F67" s="25"/>
      <c r="G67" s="25"/>
      <c r="H67" s="25"/>
      <c r="I67" s="25"/>
      <c r="J67" s="32"/>
      <c r="K67" s="25"/>
      <c r="P67" s="30"/>
      <c r="Q67" s="30"/>
      <c r="R67" s="30"/>
      <c r="S67" s="30"/>
    </row>
    <row r="68" spans="1:19">
      <c r="A68" s="1" t="s">
        <v>135</v>
      </c>
      <c r="B68" s="1" t="s">
        <v>245</v>
      </c>
      <c r="C68" s="176" t="s">
        <v>136</v>
      </c>
      <c r="D68" s="15">
        <v>25</v>
      </c>
      <c r="E68" s="15">
        <v>8</v>
      </c>
      <c r="F68" s="15">
        <f t="shared" si="0"/>
        <v>33</v>
      </c>
      <c r="G68" s="15">
        <v>16</v>
      </c>
      <c r="H68" s="15">
        <v>2</v>
      </c>
      <c r="I68" s="15">
        <f t="shared" si="1"/>
        <v>18</v>
      </c>
      <c r="J68" s="16">
        <f>(G68+H68)/(D68+E68)</f>
        <v>0.54545454545454541</v>
      </c>
      <c r="K68" s="15">
        <f>_xlfn.RANK.EQ(J68,$J$12:$J$98,0)</f>
        <v>55</v>
      </c>
      <c r="P68" s="30"/>
      <c r="Q68" s="30"/>
      <c r="R68" s="30"/>
      <c r="S68" s="30"/>
    </row>
    <row r="69" spans="1:19">
      <c r="A69" s="1" t="s">
        <v>137</v>
      </c>
      <c r="B69" s="1" t="s">
        <v>243</v>
      </c>
      <c r="C69" s="176" t="s">
        <v>138</v>
      </c>
      <c r="D69" s="15">
        <v>510</v>
      </c>
      <c r="E69" s="15">
        <v>247</v>
      </c>
      <c r="F69" s="15">
        <f t="shared" si="0"/>
        <v>757</v>
      </c>
      <c r="G69" s="15">
        <v>296</v>
      </c>
      <c r="H69" s="15">
        <v>110</v>
      </c>
      <c r="I69" s="15">
        <f t="shared" si="1"/>
        <v>406</v>
      </c>
      <c r="J69" s="16">
        <f>(G69+H69)/(D69+E69)</f>
        <v>0.53632760898282694</v>
      </c>
      <c r="K69" s="15">
        <f>_xlfn.RANK.EQ(J69,$J$12:$J$98,0)</f>
        <v>59</v>
      </c>
      <c r="P69" s="30"/>
      <c r="Q69" s="30"/>
      <c r="R69" s="30"/>
      <c r="S69" s="30"/>
    </row>
    <row r="70" spans="1:19">
      <c r="A70" s="24" t="s">
        <v>139</v>
      </c>
      <c r="B70" s="24" t="s">
        <v>244</v>
      </c>
      <c r="C70" s="183" t="s">
        <v>140</v>
      </c>
      <c r="D70" s="25"/>
      <c r="E70" s="25"/>
      <c r="F70" s="25"/>
      <c r="G70" s="25"/>
      <c r="H70" s="25"/>
      <c r="I70" s="25"/>
      <c r="J70" s="32"/>
      <c r="K70" s="25"/>
      <c r="P70" s="30"/>
      <c r="Q70" s="30"/>
      <c r="R70" s="30"/>
      <c r="S70" s="30"/>
    </row>
    <row r="71" spans="1:19">
      <c r="A71" s="1" t="s">
        <v>141</v>
      </c>
      <c r="B71" s="1" t="s">
        <v>243</v>
      </c>
      <c r="C71" s="176" t="s">
        <v>142</v>
      </c>
      <c r="D71" s="15">
        <v>204</v>
      </c>
      <c r="E71" s="15">
        <v>105</v>
      </c>
      <c r="F71" s="15">
        <f t="shared" si="0"/>
        <v>309</v>
      </c>
      <c r="G71" s="15">
        <v>89</v>
      </c>
      <c r="H71" s="15">
        <v>54</v>
      </c>
      <c r="I71" s="15">
        <f t="shared" si="1"/>
        <v>143</v>
      </c>
      <c r="J71" s="16">
        <f>(G71+H71)/(D71+E71)</f>
        <v>0.4627831715210356</v>
      </c>
      <c r="K71" s="15">
        <f>_xlfn.RANK.EQ(J71,$J$12:$J$98,0)</f>
        <v>65</v>
      </c>
      <c r="P71" s="30"/>
      <c r="Q71" s="30"/>
      <c r="R71" s="30"/>
      <c r="S71" s="30"/>
    </row>
    <row r="72" spans="1:19">
      <c r="A72" s="1" t="s">
        <v>143</v>
      </c>
      <c r="B72" s="1" t="s">
        <v>244</v>
      </c>
      <c r="C72" s="176" t="s">
        <v>144</v>
      </c>
      <c r="D72" s="15">
        <v>23</v>
      </c>
      <c r="E72" s="15">
        <v>16</v>
      </c>
      <c r="F72" s="15">
        <f t="shared" si="0"/>
        <v>39</v>
      </c>
      <c r="G72" s="15">
        <v>12</v>
      </c>
      <c r="H72" s="15">
        <v>12</v>
      </c>
      <c r="I72" s="15">
        <f t="shared" si="1"/>
        <v>24</v>
      </c>
      <c r="J72" s="16">
        <f>(G72+H72)/(D72+E72)</f>
        <v>0.61538461538461542</v>
      </c>
      <c r="K72" s="15">
        <f>_xlfn.RANK.EQ(J72,$J$12:$J$98,0)</f>
        <v>35</v>
      </c>
      <c r="P72" s="30"/>
      <c r="Q72" s="30"/>
      <c r="R72" s="30"/>
      <c r="S72" s="30"/>
    </row>
    <row r="73" spans="1:19">
      <c r="A73" s="24" t="s">
        <v>145</v>
      </c>
      <c r="B73" s="24" t="s">
        <v>244</v>
      </c>
      <c r="C73" s="183" t="s">
        <v>146</v>
      </c>
      <c r="D73" s="25"/>
      <c r="E73" s="25"/>
      <c r="F73" s="25"/>
      <c r="G73" s="25"/>
      <c r="H73" s="25"/>
      <c r="I73" s="25"/>
      <c r="J73" s="32"/>
      <c r="K73" s="25"/>
      <c r="P73" s="30"/>
      <c r="Q73" s="30"/>
      <c r="R73" s="30"/>
      <c r="S73" s="30"/>
    </row>
    <row r="74" spans="1:19">
      <c r="A74" s="1" t="s">
        <v>147</v>
      </c>
      <c r="B74" s="1" t="s">
        <v>249</v>
      </c>
      <c r="C74" s="176" t="s">
        <v>148</v>
      </c>
      <c r="D74" s="15">
        <v>0</v>
      </c>
      <c r="E74" s="15">
        <v>16</v>
      </c>
      <c r="F74" s="15">
        <f t="shared" si="0"/>
        <v>16</v>
      </c>
      <c r="G74" s="15">
        <v>0</v>
      </c>
      <c r="H74" s="15">
        <v>11</v>
      </c>
      <c r="I74" s="15">
        <f t="shared" si="1"/>
        <v>11</v>
      </c>
      <c r="J74" s="16">
        <f t="shared" ref="J74:J82" si="8">(G74+H74)/(D74+E74)</f>
        <v>0.6875</v>
      </c>
      <c r="K74" s="15">
        <f t="shared" ref="K74:K82" si="9">_xlfn.RANK.EQ(J74,$J$12:$J$98,0)</f>
        <v>18</v>
      </c>
      <c r="P74" s="30"/>
      <c r="Q74" s="30"/>
      <c r="R74" s="30"/>
      <c r="S74" s="30"/>
    </row>
    <row r="75" spans="1:19">
      <c r="A75" s="1" t="s">
        <v>149</v>
      </c>
      <c r="B75" s="1" t="s">
        <v>250</v>
      </c>
      <c r="C75" s="176" t="s">
        <v>150</v>
      </c>
      <c r="D75" s="15">
        <v>62</v>
      </c>
      <c r="E75" s="15">
        <v>22</v>
      </c>
      <c r="F75" s="15">
        <f t="shared" si="0"/>
        <v>84</v>
      </c>
      <c r="G75" s="15">
        <v>38</v>
      </c>
      <c r="H75" s="15">
        <v>8</v>
      </c>
      <c r="I75" s="15">
        <f t="shared" si="1"/>
        <v>46</v>
      </c>
      <c r="J75" s="16">
        <f t="shared" si="8"/>
        <v>0.54761904761904767</v>
      </c>
      <c r="K75" s="15">
        <f t="shared" si="9"/>
        <v>53</v>
      </c>
      <c r="P75" s="30"/>
      <c r="Q75" s="30"/>
      <c r="R75" s="30"/>
      <c r="S75" s="30"/>
    </row>
    <row r="76" spans="1:19">
      <c r="A76" s="1" t="s">
        <v>151</v>
      </c>
      <c r="B76" s="1" t="s">
        <v>249</v>
      </c>
      <c r="C76" s="176" t="s">
        <v>152</v>
      </c>
      <c r="D76" s="15">
        <v>9</v>
      </c>
      <c r="E76" s="15">
        <v>3</v>
      </c>
      <c r="F76" s="15">
        <f t="shared" si="0"/>
        <v>12</v>
      </c>
      <c r="G76" s="15">
        <v>7</v>
      </c>
      <c r="H76" s="15">
        <v>2</v>
      </c>
      <c r="I76" s="15">
        <f t="shared" si="1"/>
        <v>9</v>
      </c>
      <c r="J76" s="16">
        <f t="shared" si="8"/>
        <v>0.75</v>
      </c>
      <c r="K76" s="15">
        <f t="shared" si="9"/>
        <v>6</v>
      </c>
      <c r="P76" s="30"/>
      <c r="Q76" s="30"/>
      <c r="R76" s="30"/>
      <c r="S76" s="30"/>
    </row>
    <row r="77" spans="1:19">
      <c r="A77" s="1" t="s">
        <v>153</v>
      </c>
      <c r="B77" s="1" t="s">
        <v>248</v>
      </c>
      <c r="C77" s="176" t="s">
        <v>154</v>
      </c>
      <c r="D77" s="15">
        <v>45</v>
      </c>
      <c r="E77" s="15">
        <v>19</v>
      </c>
      <c r="F77" s="15">
        <f t="shared" ref="F77:F97" si="10">SUM(D77:E77)</f>
        <v>64</v>
      </c>
      <c r="G77" s="15">
        <v>26</v>
      </c>
      <c r="H77" s="15">
        <v>12</v>
      </c>
      <c r="I77" s="15">
        <f t="shared" ref="I77:I97" si="11">SUM(G77:H77)</f>
        <v>38</v>
      </c>
      <c r="J77" s="16">
        <f t="shared" si="8"/>
        <v>0.59375</v>
      </c>
      <c r="K77" s="15">
        <f t="shared" si="9"/>
        <v>39</v>
      </c>
      <c r="P77" s="30"/>
      <c r="Q77" s="30"/>
      <c r="R77" s="30"/>
      <c r="S77" s="30"/>
    </row>
    <row r="78" spans="1:19">
      <c r="A78" s="1" t="s">
        <v>155</v>
      </c>
      <c r="B78" s="1" t="s">
        <v>248</v>
      </c>
      <c r="C78" s="176" t="s">
        <v>156</v>
      </c>
      <c r="D78" s="15">
        <v>26</v>
      </c>
      <c r="E78" s="15">
        <v>14</v>
      </c>
      <c r="F78" s="15">
        <f t="shared" si="10"/>
        <v>40</v>
      </c>
      <c r="G78" s="15">
        <v>12</v>
      </c>
      <c r="H78" s="15">
        <v>3</v>
      </c>
      <c r="I78" s="15">
        <f t="shared" si="11"/>
        <v>15</v>
      </c>
      <c r="J78" s="16">
        <f t="shared" si="8"/>
        <v>0.375</v>
      </c>
      <c r="K78" s="15">
        <f t="shared" si="9"/>
        <v>70</v>
      </c>
      <c r="P78" s="30"/>
      <c r="Q78" s="30"/>
      <c r="R78" s="30"/>
      <c r="S78" s="30"/>
    </row>
    <row r="79" spans="1:19">
      <c r="A79" s="1" t="s">
        <v>157</v>
      </c>
      <c r="B79" s="1" t="s">
        <v>243</v>
      </c>
      <c r="C79" s="176" t="s">
        <v>158</v>
      </c>
      <c r="D79" s="15">
        <v>134</v>
      </c>
      <c r="E79" s="15">
        <v>50</v>
      </c>
      <c r="F79" s="15">
        <f t="shared" si="10"/>
        <v>184</v>
      </c>
      <c r="G79" s="15">
        <v>80</v>
      </c>
      <c r="H79" s="15">
        <v>22</v>
      </c>
      <c r="I79" s="15">
        <f t="shared" si="11"/>
        <v>102</v>
      </c>
      <c r="J79" s="16">
        <f t="shared" si="8"/>
        <v>0.55434782608695654</v>
      </c>
      <c r="K79" s="15">
        <f t="shared" si="9"/>
        <v>50</v>
      </c>
      <c r="P79" s="30"/>
      <c r="Q79" s="30"/>
      <c r="R79" s="30"/>
      <c r="S79" s="30"/>
    </row>
    <row r="80" spans="1:19">
      <c r="A80" s="1" t="s">
        <v>159</v>
      </c>
      <c r="B80" s="1" t="s">
        <v>243</v>
      </c>
      <c r="C80" s="176" t="s">
        <v>160</v>
      </c>
      <c r="D80" s="15">
        <v>174</v>
      </c>
      <c r="E80" s="15">
        <v>114</v>
      </c>
      <c r="F80" s="15">
        <f t="shared" si="10"/>
        <v>288</v>
      </c>
      <c r="G80" s="15">
        <v>106</v>
      </c>
      <c r="H80" s="15">
        <v>62</v>
      </c>
      <c r="I80" s="15">
        <f t="shared" si="11"/>
        <v>168</v>
      </c>
      <c r="J80" s="16">
        <f t="shared" si="8"/>
        <v>0.58333333333333337</v>
      </c>
      <c r="K80" s="15">
        <f t="shared" si="9"/>
        <v>42</v>
      </c>
      <c r="P80" s="30"/>
      <c r="Q80" s="30"/>
      <c r="R80" s="30"/>
      <c r="S80" s="30"/>
    </row>
    <row r="81" spans="1:19">
      <c r="A81" s="1" t="s">
        <v>161</v>
      </c>
      <c r="B81" s="1" t="s">
        <v>248</v>
      </c>
      <c r="C81" s="176" t="s">
        <v>162</v>
      </c>
      <c r="D81" s="15">
        <v>53</v>
      </c>
      <c r="E81" s="15">
        <v>21</v>
      </c>
      <c r="F81" s="15">
        <f t="shared" si="10"/>
        <v>74</v>
      </c>
      <c r="G81" s="15">
        <v>36</v>
      </c>
      <c r="H81" s="15">
        <v>11</v>
      </c>
      <c r="I81" s="15">
        <f t="shared" si="11"/>
        <v>47</v>
      </c>
      <c r="J81" s="16">
        <f t="shared" si="8"/>
        <v>0.63513513513513509</v>
      </c>
      <c r="K81" s="15">
        <f t="shared" si="9"/>
        <v>29</v>
      </c>
      <c r="P81" s="30"/>
      <c r="Q81" s="30"/>
      <c r="R81" s="30"/>
      <c r="S81" s="30"/>
    </row>
    <row r="82" spans="1:19">
      <c r="A82" s="1" t="s">
        <v>163</v>
      </c>
      <c r="B82" s="1" t="s">
        <v>248</v>
      </c>
      <c r="C82" s="176" t="s">
        <v>164</v>
      </c>
      <c r="D82" s="15">
        <v>52</v>
      </c>
      <c r="E82" s="15">
        <v>26</v>
      </c>
      <c r="F82" s="15">
        <f t="shared" si="10"/>
        <v>78</v>
      </c>
      <c r="G82" s="15">
        <v>35</v>
      </c>
      <c r="H82" s="15">
        <v>14</v>
      </c>
      <c r="I82" s="15">
        <f t="shared" si="11"/>
        <v>49</v>
      </c>
      <c r="J82" s="16">
        <f t="shared" si="8"/>
        <v>0.62820512820512819</v>
      </c>
      <c r="K82" s="15">
        <f t="shared" si="9"/>
        <v>31</v>
      </c>
      <c r="P82" s="30"/>
      <c r="Q82" s="30"/>
      <c r="R82" s="30"/>
      <c r="S82" s="30"/>
    </row>
    <row r="83" spans="1:19">
      <c r="A83" s="24" t="s">
        <v>165</v>
      </c>
      <c r="B83" s="24" t="s">
        <v>244</v>
      </c>
      <c r="C83" s="183" t="s">
        <v>166</v>
      </c>
      <c r="D83" s="25"/>
      <c r="E83" s="25"/>
      <c r="F83" s="25"/>
      <c r="G83" s="25"/>
      <c r="H83" s="25"/>
      <c r="I83" s="25"/>
      <c r="J83" s="32"/>
      <c r="K83" s="25"/>
      <c r="P83" s="30"/>
      <c r="Q83" s="30"/>
      <c r="R83" s="30"/>
      <c r="S83" s="30"/>
    </row>
    <row r="84" spans="1:19">
      <c r="A84" s="1" t="s">
        <v>167</v>
      </c>
      <c r="B84" s="1" t="s">
        <v>248</v>
      </c>
      <c r="C84" s="176" t="s">
        <v>168</v>
      </c>
      <c r="D84" s="15">
        <v>22</v>
      </c>
      <c r="E84" s="15">
        <v>12</v>
      </c>
      <c r="F84" s="15">
        <f t="shared" si="10"/>
        <v>34</v>
      </c>
      <c r="G84" s="15">
        <v>9</v>
      </c>
      <c r="H84" s="15">
        <v>8</v>
      </c>
      <c r="I84" s="15">
        <f t="shared" si="11"/>
        <v>17</v>
      </c>
      <c r="J84" s="16">
        <f>(G84+H84)/(D84+E84)</f>
        <v>0.5</v>
      </c>
      <c r="K84" s="15">
        <f>_xlfn.RANK.EQ(J84,$J$12:$J$98,0)</f>
        <v>62</v>
      </c>
      <c r="P84" s="30"/>
      <c r="Q84" s="30"/>
      <c r="R84" s="30"/>
      <c r="S84" s="30"/>
    </row>
    <row r="85" spans="1:19">
      <c r="A85" s="1" t="s">
        <v>169</v>
      </c>
      <c r="B85" s="1" t="s">
        <v>248</v>
      </c>
      <c r="C85" s="176" t="s">
        <v>170</v>
      </c>
      <c r="D85" s="33">
        <v>42</v>
      </c>
      <c r="E85" s="33">
        <v>22</v>
      </c>
      <c r="F85" s="15">
        <f t="shared" si="10"/>
        <v>64</v>
      </c>
      <c r="G85" s="33">
        <v>29</v>
      </c>
      <c r="H85" s="33">
        <v>10</v>
      </c>
      <c r="I85" s="15">
        <f t="shared" si="11"/>
        <v>39</v>
      </c>
      <c r="J85" s="5">
        <f>(G85+H85)/(D85+E85)</f>
        <v>0.609375</v>
      </c>
      <c r="K85" s="33">
        <f>_xlfn.RANK.EQ(J85,$J$12:$J$98,0)</f>
        <v>37</v>
      </c>
      <c r="P85" s="30"/>
      <c r="Q85" s="30"/>
      <c r="R85" s="30"/>
      <c r="S85" s="30"/>
    </row>
    <row r="86" spans="1:19">
      <c r="A86" s="8" t="s">
        <v>171</v>
      </c>
      <c r="B86" s="8" t="s">
        <v>248</v>
      </c>
      <c r="C86" s="184" t="s">
        <v>172</v>
      </c>
      <c r="D86" s="28">
        <v>16</v>
      </c>
      <c r="E86" s="28">
        <v>8</v>
      </c>
      <c r="F86" s="28">
        <f t="shared" si="10"/>
        <v>24</v>
      </c>
      <c r="G86" s="28">
        <v>11</v>
      </c>
      <c r="H86" s="28">
        <v>3</v>
      </c>
      <c r="I86" s="28">
        <f t="shared" si="11"/>
        <v>14</v>
      </c>
      <c r="J86" s="29">
        <f>(G86+H86)/(D86+E86)</f>
        <v>0.58333333333333337</v>
      </c>
      <c r="K86" s="28">
        <f>_xlfn.RANK.EQ(J86,$J$12:$J$98,0)</f>
        <v>42</v>
      </c>
      <c r="P86" s="30"/>
      <c r="Q86" s="30"/>
      <c r="R86" s="30"/>
      <c r="S86" s="30"/>
    </row>
    <row r="87" spans="1:19">
      <c r="A87" s="1" t="s">
        <v>173</v>
      </c>
      <c r="B87" s="1" t="s">
        <v>245</v>
      </c>
      <c r="C87" s="176" t="s">
        <v>174</v>
      </c>
      <c r="D87" s="15">
        <v>39</v>
      </c>
      <c r="E87" s="15">
        <v>5</v>
      </c>
      <c r="F87" s="15">
        <f t="shared" si="10"/>
        <v>44</v>
      </c>
      <c r="G87" s="15">
        <v>16</v>
      </c>
      <c r="H87" s="15">
        <v>2</v>
      </c>
      <c r="I87" s="15">
        <f t="shared" si="11"/>
        <v>18</v>
      </c>
      <c r="J87" s="16">
        <f>(G87+H87)/(D87+E87)</f>
        <v>0.40909090909090912</v>
      </c>
      <c r="K87" s="15">
        <f>_xlfn.RANK.EQ(J87,$J$12:$J$98,0)</f>
        <v>69</v>
      </c>
      <c r="P87" s="30"/>
      <c r="Q87" s="30"/>
      <c r="R87" s="30"/>
      <c r="S87" s="30"/>
    </row>
    <row r="88" spans="1:19">
      <c r="A88" s="24" t="s">
        <v>175</v>
      </c>
      <c r="B88" s="24" t="s">
        <v>244</v>
      </c>
      <c r="C88" s="183" t="s">
        <v>176</v>
      </c>
      <c r="D88" s="25"/>
      <c r="E88" s="25"/>
      <c r="F88" s="25"/>
      <c r="G88" s="25"/>
      <c r="H88" s="25"/>
      <c r="I88" s="25"/>
      <c r="J88" s="32"/>
      <c r="K88" s="25"/>
      <c r="P88" s="30"/>
      <c r="Q88" s="30"/>
      <c r="R88" s="30"/>
      <c r="S88" s="30"/>
    </row>
    <row r="89" spans="1:19">
      <c r="A89" s="1" t="s">
        <v>177</v>
      </c>
      <c r="B89" s="1" t="s">
        <v>243</v>
      </c>
      <c r="C89" s="176" t="s">
        <v>178</v>
      </c>
      <c r="D89" s="15">
        <v>382</v>
      </c>
      <c r="E89" s="15">
        <v>122</v>
      </c>
      <c r="F89" s="15">
        <f t="shared" si="10"/>
        <v>504</v>
      </c>
      <c r="G89" s="15">
        <v>239</v>
      </c>
      <c r="H89" s="15">
        <v>76</v>
      </c>
      <c r="I89" s="15">
        <f t="shared" si="11"/>
        <v>315</v>
      </c>
      <c r="J89" s="16">
        <f t="shared" ref="J89:J97" si="12">(G89+H89)/(D89+E89)</f>
        <v>0.625</v>
      </c>
      <c r="K89" s="15">
        <f t="shared" ref="K89:K97" si="13">_xlfn.RANK.EQ(J89,$J$12:$J$98,0)</f>
        <v>32</v>
      </c>
      <c r="P89" s="30"/>
      <c r="Q89" s="30"/>
      <c r="R89" s="30"/>
      <c r="S89" s="30"/>
    </row>
    <row r="90" spans="1:19">
      <c r="A90" s="1" t="s">
        <v>179</v>
      </c>
      <c r="B90" s="1" t="s">
        <v>248</v>
      </c>
      <c r="C90" s="176" t="s">
        <v>180</v>
      </c>
      <c r="D90" s="15">
        <v>8</v>
      </c>
      <c r="E90" s="15">
        <v>2</v>
      </c>
      <c r="F90" s="15">
        <f t="shared" si="10"/>
        <v>10</v>
      </c>
      <c r="G90" s="15">
        <v>5</v>
      </c>
      <c r="H90" s="15">
        <v>1</v>
      </c>
      <c r="I90" s="15">
        <f t="shared" si="11"/>
        <v>6</v>
      </c>
      <c r="J90" s="16">
        <f t="shared" si="12"/>
        <v>0.6</v>
      </c>
      <c r="K90" s="15">
        <f t="shared" si="13"/>
        <v>38</v>
      </c>
      <c r="P90" s="30"/>
      <c r="Q90" s="30"/>
      <c r="R90" s="30"/>
      <c r="S90" s="30"/>
    </row>
    <row r="91" spans="1:19">
      <c r="A91" s="1" t="s">
        <v>181</v>
      </c>
      <c r="B91" s="1" t="s">
        <v>248</v>
      </c>
      <c r="C91" s="176" t="s">
        <v>182</v>
      </c>
      <c r="D91" s="15">
        <v>84</v>
      </c>
      <c r="E91" s="15">
        <v>38</v>
      </c>
      <c r="F91" s="15">
        <f t="shared" si="10"/>
        <v>122</v>
      </c>
      <c r="G91" s="15">
        <v>47</v>
      </c>
      <c r="H91" s="15">
        <v>20</v>
      </c>
      <c r="I91" s="15">
        <f t="shared" si="11"/>
        <v>67</v>
      </c>
      <c r="J91" s="16">
        <f t="shared" si="12"/>
        <v>0.54918032786885251</v>
      </c>
      <c r="K91" s="15">
        <f t="shared" si="13"/>
        <v>52</v>
      </c>
      <c r="P91" s="30"/>
      <c r="Q91" s="30"/>
      <c r="R91" s="30"/>
      <c r="S91" s="30"/>
    </row>
    <row r="92" spans="1:19">
      <c r="A92" s="1" t="s">
        <v>183</v>
      </c>
      <c r="B92" s="1" t="s">
        <v>248</v>
      </c>
      <c r="C92" s="176" t="s">
        <v>184</v>
      </c>
      <c r="D92" s="15">
        <v>99</v>
      </c>
      <c r="E92" s="15">
        <v>26</v>
      </c>
      <c r="F92" s="15">
        <f t="shared" si="10"/>
        <v>125</v>
      </c>
      <c r="G92" s="15">
        <v>52</v>
      </c>
      <c r="H92" s="15">
        <v>16</v>
      </c>
      <c r="I92" s="15">
        <f t="shared" si="11"/>
        <v>68</v>
      </c>
      <c r="J92" s="16">
        <f t="shared" si="12"/>
        <v>0.54400000000000004</v>
      </c>
      <c r="K92" s="15">
        <f t="shared" si="13"/>
        <v>57</v>
      </c>
      <c r="P92" s="30"/>
      <c r="Q92" s="30"/>
      <c r="R92" s="30"/>
      <c r="S92" s="30"/>
    </row>
    <row r="93" spans="1:19">
      <c r="A93" s="1" t="s">
        <v>185</v>
      </c>
      <c r="B93" s="1" t="s">
        <v>248</v>
      </c>
      <c r="C93" s="176" t="s">
        <v>186</v>
      </c>
      <c r="D93" s="15">
        <v>14</v>
      </c>
      <c r="E93" s="15">
        <v>4</v>
      </c>
      <c r="F93" s="15">
        <f t="shared" si="10"/>
        <v>18</v>
      </c>
      <c r="G93" s="15">
        <v>7</v>
      </c>
      <c r="H93" s="15">
        <v>3</v>
      </c>
      <c r="I93" s="15">
        <f t="shared" si="11"/>
        <v>10</v>
      </c>
      <c r="J93" s="16">
        <f t="shared" si="12"/>
        <v>0.55555555555555558</v>
      </c>
      <c r="K93" s="15">
        <f t="shared" si="13"/>
        <v>49</v>
      </c>
      <c r="P93" s="30"/>
      <c r="Q93" s="30"/>
      <c r="R93" s="30"/>
      <c r="S93" s="30"/>
    </row>
    <row r="94" spans="1:19">
      <c r="A94" s="1" t="s">
        <v>187</v>
      </c>
      <c r="B94" s="1" t="s">
        <v>248</v>
      </c>
      <c r="C94" s="176" t="s">
        <v>188</v>
      </c>
      <c r="D94" s="15">
        <v>27</v>
      </c>
      <c r="E94" s="15">
        <v>10</v>
      </c>
      <c r="F94" s="15">
        <f t="shared" si="10"/>
        <v>37</v>
      </c>
      <c r="G94" s="15">
        <v>16</v>
      </c>
      <c r="H94" s="15">
        <v>8</v>
      </c>
      <c r="I94" s="15">
        <f t="shared" si="11"/>
        <v>24</v>
      </c>
      <c r="J94" s="16">
        <f t="shared" si="12"/>
        <v>0.64864864864864868</v>
      </c>
      <c r="K94" s="15">
        <f t="shared" si="13"/>
        <v>25</v>
      </c>
      <c r="P94" s="30"/>
      <c r="Q94" s="30"/>
      <c r="R94" s="30"/>
      <c r="S94" s="30"/>
    </row>
    <row r="95" spans="1:19">
      <c r="A95" s="1" t="s">
        <v>189</v>
      </c>
      <c r="B95" s="1" t="s">
        <v>248</v>
      </c>
      <c r="C95" s="176" t="s">
        <v>190</v>
      </c>
      <c r="D95" s="15">
        <v>73</v>
      </c>
      <c r="E95" s="15">
        <v>37</v>
      </c>
      <c r="F95" s="15">
        <f t="shared" si="10"/>
        <v>110</v>
      </c>
      <c r="G95" s="15">
        <v>41</v>
      </c>
      <c r="H95" s="15">
        <v>21</v>
      </c>
      <c r="I95" s="15">
        <f t="shared" si="11"/>
        <v>62</v>
      </c>
      <c r="J95" s="16">
        <f t="shared" si="12"/>
        <v>0.5636363636363636</v>
      </c>
      <c r="K95" s="15">
        <f t="shared" si="13"/>
        <v>47</v>
      </c>
      <c r="P95" s="30"/>
      <c r="Q95" s="30"/>
      <c r="R95" s="30"/>
      <c r="S95" s="30"/>
    </row>
    <row r="96" spans="1:19">
      <c r="A96" s="1" t="s">
        <v>191</v>
      </c>
      <c r="B96" s="1" t="s">
        <v>245</v>
      </c>
      <c r="C96" s="176" t="s">
        <v>192</v>
      </c>
      <c r="D96" s="15">
        <v>7</v>
      </c>
      <c r="E96" s="15">
        <v>2</v>
      </c>
      <c r="F96" s="15">
        <f t="shared" si="10"/>
        <v>9</v>
      </c>
      <c r="G96" s="15">
        <v>5</v>
      </c>
      <c r="H96" s="15">
        <v>1</v>
      </c>
      <c r="I96" s="15">
        <f t="shared" si="11"/>
        <v>6</v>
      </c>
      <c r="J96" s="16">
        <f t="shared" si="12"/>
        <v>0.66666666666666663</v>
      </c>
      <c r="K96" s="15">
        <f t="shared" si="13"/>
        <v>22</v>
      </c>
      <c r="P96" s="30"/>
      <c r="Q96" s="30"/>
      <c r="R96" s="30"/>
      <c r="S96" s="30"/>
    </row>
    <row r="97" spans="1:19">
      <c r="A97" s="1" t="s">
        <v>193</v>
      </c>
      <c r="B97" s="1" t="s">
        <v>248</v>
      </c>
      <c r="C97" s="1" t="s">
        <v>194</v>
      </c>
      <c r="D97" s="15">
        <v>30</v>
      </c>
      <c r="E97" s="15">
        <v>17</v>
      </c>
      <c r="F97" s="27">
        <f t="shared" si="10"/>
        <v>47</v>
      </c>
      <c r="G97" s="27">
        <v>16</v>
      </c>
      <c r="H97" s="15">
        <v>11</v>
      </c>
      <c r="I97" s="15">
        <f t="shared" si="11"/>
        <v>27</v>
      </c>
      <c r="J97" s="16">
        <f t="shared" si="12"/>
        <v>0.57446808510638303</v>
      </c>
      <c r="K97" s="15">
        <f t="shared" si="13"/>
        <v>44</v>
      </c>
      <c r="P97" s="30"/>
      <c r="Q97" s="30"/>
      <c r="R97" s="30"/>
      <c r="S97" s="30"/>
    </row>
    <row r="98" spans="1:19" ht="14.25" thickBot="1">
      <c r="A98" s="30"/>
      <c r="B98" s="30"/>
      <c r="C98" s="30"/>
    </row>
    <row r="99" spans="1:19" ht="14.25" thickBot="1">
      <c r="C99" s="173" t="s">
        <v>423</v>
      </c>
      <c r="D99" s="171">
        <f>SUM(D12:D97)</f>
        <v>6866</v>
      </c>
      <c r="E99" s="171">
        <f t="shared" ref="E99:I99" si="14">SUM(E12:E97)</f>
        <v>2936</v>
      </c>
      <c r="F99" s="171">
        <f t="shared" si="14"/>
        <v>9802</v>
      </c>
      <c r="G99" s="171">
        <f t="shared" si="14"/>
        <v>4289</v>
      </c>
      <c r="H99" s="171">
        <f t="shared" si="14"/>
        <v>1596</v>
      </c>
      <c r="I99" s="172">
        <f t="shared" si="14"/>
        <v>5885</v>
      </c>
    </row>
  </sheetData>
  <autoFilter ref="A11:K11" xr:uid="{00000000-0009-0000-0000-000015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5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sheetPr>
  <dimension ref="A1:T99"/>
  <sheetViews>
    <sheetView workbookViewId="0">
      <pane xSplit="3" ySplit="11" topLeftCell="D12" activePane="bottomRight" state="frozen"/>
      <selection activeCell="E88" sqref="E88:I88"/>
      <selection pane="topRight" activeCell="E88" sqref="E88:I88"/>
      <selection pane="bottomLeft" activeCell="E88" sqref="E88:I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223</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17</v>
      </c>
      <c r="E6" s="48">
        <f>INDEX(E12:E97,MATCH(C6,C12:C97,0),0)</f>
        <v>9</v>
      </c>
      <c r="F6" s="48">
        <f>SUM(D6:E6)</f>
        <v>26</v>
      </c>
      <c r="G6" s="48">
        <f>INDEX(G12:G97,MATCH(C6,C12:C97,0),0)</f>
        <v>10</v>
      </c>
      <c r="H6" s="48">
        <f>INDEX(H12:H97,MATCH(C6,C12:C97,0),0)</f>
        <v>3</v>
      </c>
      <c r="I6" s="48">
        <f>SUM(G6:H6)</f>
        <v>13</v>
      </c>
      <c r="J6" s="49">
        <f>(G6+H6)/(D6+E6)</f>
        <v>0.5</v>
      </c>
      <c r="K6" s="50">
        <f>_xlfn.RANK.EQ(J6,$J$12:$J$97,0)</f>
        <v>64</v>
      </c>
    </row>
    <row r="7" spans="1:20">
      <c r="C7" s="14" t="s">
        <v>18</v>
      </c>
      <c r="D7" s="62">
        <f>ROUND(SUMIF($B$12:$B$97,"G",D12:D97)/(COUNTIFS(B12:B97,"G",D12:D97,"&lt;&gt;")),1)</f>
        <v>46.7</v>
      </c>
      <c r="E7" s="63">
        <f>ROUND(SUMIF($B$12:$B$97,"G",E12:E97)/(COUNTIFS(B12:B97,"G",D12:D97,"&lt;&gt;")),1)</f>
        <v>18.600000000000001</v>
      </c>
      <c r="F7" s="63">
        <f>SUM(D7:E7)</f>
        <v>65.300000000000011</v>
      </c>
      <c r="G7" s="63">
        <f>ROUND(SUMIF($B$12:$B$97,"G",G12:G97)/(COUNTIFS(B12:B97,"G",D12:D97,"&lt;&gt;")),1)</f>
        <v>29.2</v>
      </c>
      <c r="H7" s="63">
        <f>ROUND(SUMIF($B$12:$B$97,"G",H12:H97)/(COUNTIFS(B12:B97,"G",D12:D97,"&lt;&gt;")),1)</f>
        <v>10.3</v>
      </c>
      <c r="I7" s="63">
        <f>SUM(G7:H7)</f>
        <v>39.5</v>
      </c>
      <c r="J7" s="16">
        <f>(G7+H7)/(D7+E7)</f>
        <v>0.60490045941807036</v>
      </c>
      <c r="K7" s="17"/>
    </row>
    <row r="8" spans="1:20" ht="14.25" thickBot="1">
      <c r="C8" s="18" t="s">
        <v>19</v>
      </c>
      <c r="D8" s="64">
        <f>ROUND(AVERAGE(D12:D97),1)</f>
        <v>91.7</v>
      </c>
      <c r="E8" s="65">
        <f>ROUND(AVERAGE(E12:E97),1)</f>
        <v>38.4</v>
      </c>
      <c r="F8" s="65">
        <f>SUM(D8:E8)</f>
        <v>130.1</v>
      </c>
      <c r="G8" s="65">
        <f>ROUND(AVERAGE(G12:G97),1)</f>
        <v>59</v>
      </c>
      <c r="H8" s="65">
        <f>ROUND(AVERAGE(H12:H97),1)</f>
        <v>20.8</v>
      </c>
      <c r="I8" s="65">
        <f>SUM(G8:H8)</f>
        <v>79.8</v>
      </c>
      <c r="J8" s="19">
        <f>(G8+H8)/(D8+E8)</f>
        <v>0.61337432744043041</v>
      </c>
      <c r="K8" s="20"/>
    </row>
    <row r="10" spans="1:20" ht="21" customHeight="1">
      <c r="D10" s="259" t="str" cm="1">
        <f t="array" aca="1" ref="D10" ca="1">RIGHT(CELL("filename",A1),4)&amp;"年度（基準日：５月１日）"</f>
        <v>2021年度（基準日：５月１日）</v>
      </c>
      <c r="E10" s="259"/>
      <c r="F10" s="259"/>
      <c r="G10" s="259"/>
      <c r="H10" s="259"/>
      <c r="I10" s="259"/>
      <c r="J10" s="259"/>
      <c r="K10" s="259"/>
    </row>
    <row r="11" spans="1:20" ht="40.5">
      <c r="A11" s="11"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366</v>
      </c>
      <c r="E12" s="15">
        <v>134</v>
      </c>
      <c r="F12" s="15">
        <f>SUM(D12:E12)</f>
        <v>500</v>
      </c>
      <c r="G12" s="15">
        <v>249</v>
      </c>
      <c r="H12" s="15">
        <v>70</v>
      </c>
      <c r="I12" s="15">
        <f>SUM(G12:H12)</f>
        <v>319</v>
      </c>
      <c r="J12" s="16">
        <f>(G12+H12)/(D12+E12)</f>
        <v>0.63800000000000001</v>
      </c>
      <c r="K12" s="15">
        <f>_xlfn.RANK.EQ(J12,$J$12:$J$98,0)</f>
        <v>34</v>
      </c>
    </row>
    <row r="13" spans="1:20">
      <c r="A13" s="24" t="s">
        <v>27</v>
      </c>
      <c r="B13" s="24" t="s">
        <v>244</v>
      </c>
      <c r="C13" s="183" t="s">
        <v>28</v>
      </c>
      <c r="D13" s="25"/>
      <c r="E13" s="25"/>
      <c r="F13" s="25"/>
      <c r="G13" s="25"/>
      <c r="H13" s="25"/>
      <c r="I13" s="25"/>
      <c r="J13" s="25"/>
      <c r="K13" s="25"/>
    </row>
    <row r="14" spans="1:20">
      <c r="A14" s="1" t="s">
        <v>29</v>
      </c>
      <c r="B14" s="1" t="s">
        <v>245</v>
      </c>
      <c r="C14" s="176" t="s">
        <v>30</v>
      </c>
      <c r="D14" s="15">
        <v>8</v>
      </c>
      <c r="E14" s="15">
        <v>1</v>
      </c>
      <c r="F14" s="15">
        <f t="shared" ref="F14:F76" si="0">SUM(D14:E14)</f>
        <v>9</v>
      </c>
      <c r="G14" s="15">
        <v>5</v>
      </c>
      <c r="H14" s="15">
        <v>0</v>
      </c>
      <c r="I14" s="15">
        <f t="shared" ref="I14:I76" si="1">SUM(G14:H14)</f>
        <v>5</v>
      </c>
      <c r="J14" s="16">
        <f t="shared" ref="J14:J21" si="2">(G14+H14)/(D14+E14)</f>
        <v>0.55555555555555558</v>
      </c>
      <c r="K14" s="15">
        <f t="shared" ref="K14:K21" si="3">_xlfn.RANK.EQ(J14,$J$12:$J$98,0)</f>
        <v>55</v>
      </c>
    </row>
    <row r="15" spans="1:20">
      <c r="A15" s="1" t="s">
        <v>31</v>
      </c>
      <c r="B15" s="1" t="s">
        <v>246</v>
      </c>
      <c r="C15" s="176" t="s">
        <v>32</v>
      </c>
      <c r="D15" s="15">
        <v>0</v>
      </c>
      <c r="E15" s="15">
        <v>1</v>
      </c>
      <c r="F15" s="15">
        <f t="shared" si="0"/>
        <v>1</v>
      </c>
      <c r="G15" s="15">
        <v>0</v>
      </c>
      <c r="H15" s="15">
        <v>1</v>
      </c>
      <c r="I15" s="15">
        <f t="shared" si="1"/>
        <v>1</v>
      </c>
      <c r="J15" s="16">
        <f t="shared" si="2"/>
        <v>1</v>
      </c>
      <c r="K15" s="15">
        <f t="shared" si="3"/>
        <v>1</v>
      </c>
    </row>
    <row r="16" spans="1:20">
      <c r="A16" s="1" t="s">
        <v>33</v>
      </c>
      <c r="B16" s="1" t="s">
        <v>245</v>
      </c>
      <c r="C16" s="176" t="s">
        <v>34</v>
      </c>
      <c r="D16" s="15">
        <v>7</v>
      </c>
      <c r="E16" s="15">
        <v>7</v>
      </c>
      <c r="F16" s="15">
        <f t="shared" si="0"/>
        <v>14</v>
      </c>
      <c r="G16" s="15">
        <v>5</v>
      </c>
      <c r="H16" s="15">
        <v>2</v>
      </c>
      <c r="I16" s="15">
        <f t="shared" si="1"/>
        <v>7</v>
      </c>
      <c r="J16" s="16">
        <f t="shared" si="2"/>
        <v>0.5</v>
      </c>
      <c r="K16" s="15">
        <f t="shared" si="3"/>
        <v>64</v>
      </c>
    </row>
    <row r="17" spans="1:19">
      <c r="A17" s="1" t="s">
        <v>35</v>
      </c>
      <c r="B17" s="1" t="s">
        <v>245</v>
      </c>
      <c r="C17" s="176" t="s">
        <v>36</v>
      </c>
      <c r="D17" s="15">
        <v>6</v>
      </c>
      <c r="E17" s="15">
        <v>1</v>
      </c>
      <c r="F17" s="15">
        <f t="shared" si="0"/>
        <v>7</v>
      </c>
      <c r="G17" s="15">
        <v>4</v>
      </c>
      <c r="H17" s="15">
        <v>0</v>
      </c>
      <c r="I17" s="15">
        <f t="shared" si="1"/>
        <v>4</v>
      </c>
      <c r="J17" s="16">
        <f t="shared" si="2"/>
        <v>0.5714285714285714</v>
      </c>
      <c r="K17" s="15">
        <f t="shared" si="3"/>
        <v>47</v>
      </c>
    </row>
    <row r="18" spans="1:19">
      <c r="A18" s="1" t="s">
        <v>37</v>
      </c>
      <c r="B18" s="1" t="s">
        <v>247</v>
      </c>
      <c r="C18" s="176" t="s">
        <v>38</v>
      </c>
      <c r="D18" s="15">
        <v>7</v>
      </c>
      <c r="E18" s="15">
        <v>3</v>
      </c>
      <c r="F18" s="15">
        <f t="shared" si="0"/>
        <v>10</v>
      </c>
      <c r="G18" s="15">
        <v>7</v>
      </c>
      <c r="H18" s="15">
        <v>3</v>
      </c>
      <c r="I18" s="15">
        <f t="shared" si="1"/>
        <v>10</v>
      </c>
      <c r="J18" s="16">
        <f t="shared" si="2"/>
        <v>1</v>
      </c>
      <c r="K18" s="15">
        <f t="shared" si="3"/>
        <v>1</v>
      </c>
    </row>
    <row r="19" spans="1:19">
      <c r="A19" s="1" t="s">
        <v>39</v>
      </c>
      <c r="B19" s="1" t="s">
        <v>248</v>
      </c>
      <c r="C19" s="176" t="s">
        <v>40</v>
      </c>
      <c r="D19" s="15">
        <v>54</v>
      </c>
      <c r="E19" s="15">
        <v>26</v>
      </c>
      <c r="F19" s="15">
        <f t="shared" si="0"/>
        <v>80</v>
      </c>
      <c r="G19" s="15">
        <v>41</v>
      </c>
      <c r="H19" s="15">
        <v>24</v>
      </c>
      <c r="I19" s="15">
        <f t="shared" si="1"/>
        <v>65</v>
      </c>
      <c r="J19" s="16">
        <f t="shared" si="2"/>
        <v>0.8125</v>
      </c>
      <c r="K19" s="15">
        <f t="shared" si="3"/>
        <v>8</v>
      </c>
    </row>
    <row r="20" spans="1:19">
      <c r="A20" s="1" t="s">
        <v>41</v>
      </c>
      <c r="B20" s="1" t="s">
        <v>249</v>
      </c>
      <c r="C20" s="176" t="s">
        <v>42</v>
      </c>
      <c r="D20" s="15">
        <v>24</v>
      </c>
      <c r="E20" s="15">
        <v>10</v>
      </c>
      <c r="F20" s="15">
        <f t="shared" si="0"/>
        <v>34</v>
      </c>
      <c r="G20" s="15">
        <v>18</v>
      </c>
      <c r="H20" s="15">
        <v>5</v>
      </c>
      <c r="I20" s="15">
        <f t="shared" si="1"/>
        <v>23</v>
      </c>
      <c r="J20" s="16">
        <f t="shared" si="2"/>
        <v>0.67647058823529416</v>
      </c>
      <c r="K20" s="15">
        <f t="shared" si="3"/>
        <v>28</v>
      </c>
    </row>
    <row r="21" spans="1:19">
      <c r="A21" s="1" t="s">
        <v>43</v>
      </c>
      <c r="B21" s="1" t="s">
        <v>243</v>
      </c>
      <c r="C21" s="176" t="s">
        <v>44</v>
      </c>
      <c r="D21" s="15">
        <v>408</v>
      </c>
      <c r="E21" s="15">
        <v>157</v>
      </c>
      <c r="F21" s="15">
        <f t="shared" si="0"/>
        <v>565</v>
      </c>
      <c r="G21" s="15">
        <v>288</v>
      </c>
      <c r="H21" s="15">
        <v>92</v>
      </c>
      <c r="I21" s="15">
        <f t="shared" si="1"/>
        <v>380</v>
      </c>
      <c r="J21" s="16">
        <f t="shared" si="2"/>
        <v>0.67256637168141598</v>
      </c>
      <c r="K21" s="15">
        <f t="shared" si="3"/>
        <v>29</v>
      </c>
      <c r="P21" s="30"/>
      <c r="Q21" s="30"/>
      <c r="R21" s="30"/>
      <c r="S21" s="30"/>
    </row>
    <row r="22" spans="1:19">
      <c r="A22" s="24" t="s">
        <v>45</v>
      </c>
      <c r="B22" s="24" t="s">
        <v>244</v>
      </c>
      <c r="C22" s="183" t="s">
        <v>46</v>
      </c>
      <c r="D22" s="31"/>
      <c r="E22" s="25"/>
      <c r="F22" s="25"/>
      <c r="G22" s="25"/>
      <c r="H22" s="25"/>
      <c r="I22" s="25"/>
      <c r="J22" s="32"/>
      <c r="K22" s="25"/>
      <c r="P22" s="30"/>
      <c r="Q22" s="30"/>
      <c r="R22" s="30"/>
      <c r="S22" s="30"/>
    </row>
    <row r="23" spans="1:19">
      <c r="A23" s="1" t="s">
        <v>47</v>
      </c>
      <c r="B23" s="1" t="s">
        <v>248</v>
      </c>
      <c r="C23" s="176" t="s">
        <v>48</v>
      </c>
      <c r="D23" s="15">
        <v>42</v>
      </c>
      <c r="E23" s="15">
        <v>12</v>
      </c>
      <c r="F23" s="15">
        <f t="shared" si="0"/>
        <v>54</v>
      </c>
      <c r="G23" s="15">
        <v>27</v>
      </c>
      <c r="H23" s="15">
        <v>7</v>
      </c>
      <c r="I23" s="15">
        <f t="shared" si="1"/>
        <v>34</v>
      </c>
      <c r="J23" s="16">
        <f>(G23+H23)/(D23+E23)</f>
        <v>0.62962962962962965</v>
      </c>
      <c r="K23" s="15">
        <f>_xlfn.RANK.EQ(J23,$J$12:$J$98,0)</f>
        <v>36</v>
      </c>
      <c r="P23" s="30"/>
      <c r="Q23" s="30"/>
      <c r="R23" s="30"/>
      <c r="S23" s="30"/>
    </row>
    <row r="24" spans="1:19">
      <c r="A24" s="1" t="s">
        <v>49</v>
      </c>
      <c r="B24" s="1" t="s">
        <v>248</v>
      </c>
      <c r="C24" s="176" t="s">
        <v>50</v>
      </c>
      <c r="D24" s="15">
        <v>51</v>
      </c>
      <c r="E24" s="15">
        <v>13</v>
      </c>
      <c r="F24" s="15">
        <f t="shared" si="0"/>
        <v>64</v>
      </c>
      <c r="G24" s="15">
        <v>39</v>
      </c>
      <c r="H24" s="15">
        <v>12</v>
      </c>
      <c r="I24" s="15">
        <f t="shared" si="1"/>
        <v>51</v>
      </c>
      <c r="J24" s="16">
        <f>(G24+H24)/(D24+E24)</f>
        <v>0.796875</v>
      </c>
      <c r="K24" s="15">
        <f>_xlfn.RANK.EQ(J24,$J$12:$J$98,0)</f>
        <v>11</v>
      </c>
      <c r="P24" s="30"/>
      <c r="Q24" s="30"/>
      <c r="R24" s="30"/>
      <c r="S24" s="30"/>
    </row>
    <row r="25" spans="1:19">
      <c r="A25" s="1" t="s">
        <v>51</v>
      </c>
      <c r="B25" s="1" t="s">
        <v>246</v>
      </c>
      <c r="C25" s="176" t="s">
        <v>52</v>
      </c>
      <c r="D25" s="15">
        <v>3</v>
      </c>
      <c r="E25" s="15">
        <v>3</v>
      </c>
      <c r="F25" s="15">
        <f t="shared" si="0"/>
        <v>6</v>
      </c>
      <c r="G25" s="15">
        <v>1</v>
      </c>
      <c r="H25" s="15">
        <v>2</v>
      </c>
      <c r="I25" s="15">
        <f t="shared" si="1"/>
        <v>3</v>
      </c>
      <c r="J25" s="16">
        <f>(G25+H25)/(D25+E25)</f>
        <v>0.5</v>
      </c>
      <c r="K25" s="15">
        <f>_xlfn.RANK.EQ(J25,$J$12:$J$98,0)</f>
        <v>64</v>
      </c>
      <c r="P25" s="30"/>
      <c r="Q25" s="30"/>
      <c r="R25" s="30"/>
      <c r="S25" s="30"/>
    </row>
    <row r="26" spans="1:19">
      <c r="A26" s="1" t="s">
        <v>53</v>
      </c>
      <c r="B26" s="1" t="s">
        <v>249</v>
      </c>
      <c r="C26" s="176" t="s">
        <v>54</v>
      </c>
      <c r="D26" s="15">
        <v>22</v>
      </c>
      <c r="E26" s="15">
        <v>2</v>
      </c>
      <c r="F26" s="15">
        <f t="shared" si="0"/>
        <v>24</v>
      </c>
      <c r="G26" s="15">
        <v>18</v>
      </c>
      <c r="H26" s="15">
        <v>2</v>
      </c>
      <c r="I26" s="15">
        <f t="shared" si="1"/>
        <v>20</v>
      </c>
      <c r="J26" s="16">
        <f>(G26+H26)/(D26+E26)</f>
        <v>0.83333333333333337</v>
      </c>
      <c r="K26" s="15">
        <f>_xlfn.RANK.EQ(J26,$J$12:$J$98,0)</f>
        <v>7</v>
      </c>
      <c r="P26" s="30"/>
      <c r="Q26" s="30"/>
      <c r="R26" s="30"/>
      <c r="S26" s="30"/>
    </row>
    <row r="27" spans="1:19">
      <c r="A27" s="1" t="s">
        <v>55</v>
      </c>
      <c r="B27" s="1" t="s">
        <v>243</v>
      </c>
      <c r="C27" s="176" t="s">
        <v>56</v>
      </c>
      <c r="D27" s="15">
        <v>389</v>
      </c>
      <c r="E27" s="15">
        <v>176</v>
      </c>
      <c r="F27" s="15">
        <f t="shared" si="0"/>
        <v>565</v>
      </c>
      <c r="G27" s="15">
        <v>226</v>
      </c>
      <c r="H27" s="15">
        <v>97</v>
      </c>
      <c r="I27" s="15">
        <f t="shared" si="1"/>
        <v>323</v>
      </c>
      <c r="J27" s="16">
        <f>(G27+H27)/(D27+E27)</f>
        <v>0.57168141592920352</v>
      </c>
      <c r="K27" s="15">
        <f>_xlfn.RANK.EQ(J27,$J$12:$J$98,0)</f>
        <v>46</v>
      </c>
      <c r="P27" s="30"/>
      <c r="Q27" s="30"/>
      <c r="R27" s="30"/>
      <c r="S27" s="30"/>
    </row>
    <row r="28" spans="1:19">
      <c r="A28" s="24" t="s">
        <v>57</v>
      </c>
      <c r="B28" s="24" t="s">
        <v>246</v>
      </c>
      <c r="C28" s="183" t="s">
        <v>58</v>
      </c>
      <c r="D28" s="25"/>
      <c r="E28" s="25"/>
      <c r="F28" s="25"/>
      <c r="G28" s="25"/>
      <c r="H28" s="25"/>
      <c r="I28" s="25"/>
      <c r="J28" s="32"/>
      <c r="K28" s="25"/>
      <c r="P28" s="30"/>
      <c r="Q28" s="30"/>
      <c r="R28" s="30"/>
      <c r="S28" s="30"/>
    </row>
    <row r="29" spans="1:19">
      <c r="A29" s="1" t="s">
        <v>59</v>
      </c>
      <c r="B29" s="1" t="s">
        <v>249</v>
      </c>
      <c r="C29" s="176" t="s">
        <v>60</v>
      </c>
      <c r="D29" s="15">
        <v>22</v>
      </c>
      <c r="E29" s="15">
        <v>8</v>
      </c>
      <c r="F29" s="15">
        <f t="shared" si="0"/>
        <v>30</v>
      </c>
      <c r="G29" s="15">
        <v>5</v>
      </c>
      <c r="H29" s="15">
        <v>5</v>
      </c>
      <c r="I29" s="15">
        <f t="shared" si="1"/>
        <v>10</v>
      </c>
      <c r="J29" s="16">
        <f t="shared" ref="J29:J48" si="4">(G29+H29)/(D29+E29)</f>
        <v>0.33333333333333331</v>
      </c>
      <c r="K29" s="15">
        <f t="shared" ref="K29:K48" si="5">_xlfn.RANK.EQ(J29,$J$12:$J$98,0)</f>
        <v>75</v>
      </c>
      <c r="P29" s="30"/>
      <c r="Q29" s="30"/>
      <c r="R29" s="30"/>
      <c r="S29" s="30"/>
    </row>
    <row r="30" spans="1:19">
      <c r="A30" s="1" t="s">
        <v>61</v>
      </c>
      <c r="B30" s="1" t="s">
        <v>248</v>
      </c>
      <c r="C30" s="176" t="s">
        <v>62</v>
      </c>
      <c r="D30" s="15">
        <v>35</v>
      </c>
      <c r="E30" s="15">
        <v>17</v>
      </c>
      <c r="F30" s="15">
        <f t="shared" si="0"/>
        <v>52</v>
      </c>
      <c r="G30" s="15">
        <v>20</v>
      </c>
      <c r="H30" s="15">
        <v>6</v>
      </c>
      <c r="I30" s="15">
        <f t="shared" si="1"/>
        <v>26</v>
      </c>
      <c r="J30" s="16">
        <f t="shared" si="4"/>
        <v>0.5</v>
      </c>
      <c r="K30" s="15">
        <f t="shared" si="5"/>
        <v>64</v>
      </c>
      <c r="P30" s="30"/>
      <c r="Q30" s="30"/>
      <c r="R30" s="30"/>
      <c r="S30" s="30"/>
    </row>
    <row r="31" spans="1:19">
      <c r="A31" s="1" t="s">
        <v>63</v>
      </c>
      <c r="B31" s="1" t="s">
        <v>249</v>
      </c>
      <c r="C31" s="176" t="s">
        <v>64</v>
      </c>
      <c r="D31" s="15">
        <v>35</v>
      </c>
      <c r="E31" s="15">
        <v>16</v>
      </c>
      <c r="F31" s="15">
        <f t="shared" si="0"/>
        <v>51</v>
      </c>
      <c r="G31" s="15">
        <v>19</v>
      </c>
      <c r="H31" s="15">
        <v>9</v>
      </c>
      <c r="I31" s="15">
        <f t="shared" si="1"/>
        <v>28</v>
      </c>
      <c r="J31" s="16">
        <f t="shared" si="4"/>
        <v>0.5490196078431373</v>
      </c>
      <c r="K31" s="15">
        <f t="shared" si="5"/>
        <v>59</v>
      </c>
      <c r="P31" s="30"/>
      <c r="Q31" s="30"/>
      <c r="R31" s="30"/>
      <c r="S31" s="30"/>
    </row>
    <row r="32" spans="1:19">
      <c r="A32" s="1" t="s">
        <v>65</v>
      </c>
      <c r="B32" s="1" t="s">
        <v>243</v>
      </c>
      <c r="C32" s="176" t="s">
        <v>66</v>
      </c>
      <c r="D32" s="15">
        <v>156</v>
      </c>
      <c r="E32" s="15">
        <v>76</v>
      </c>
      <c r="F32" s="15">
        <f t="shared" si="0"/>
        <v>232</v>
      </c>
      <c r="G32" s="15">
        <v>78</v>
      </c>
      <c r="H32" s="15">
        <v>35</v>
      </c>
      <c r="I32" s="15">
        <f t="shared" si="1"/>
        <v>113</v>
      </c>
      <c r="J32" s="16">
        <f t="shared" si="4"/>
        <v>0.48706896551724138</v>
      </c>
      <c r="K32" s="15">
        <f t="shared" si="5"/>
        <v>69</v>
      </c>
      <c r="P32" s="30"/>
      <c r="Q32" s="30"/>
      <c r="R32" s="30"/>
      <c r="S32" s="30"/>
    </row>
    <row r="33" spans="1:19">
      <c r="A33" s="1" t="s">
        <v>67</v>
      </c>
      <c r="B33" s="1" t="s">
        <v>243</v>
      </c>
      <c r="C33" s="176" t="s">
        <v>68</v>
      </c>
      <c r="D33" s="15">
        <v>908</v>
      </c>
      <c r="E33" s="15">
        <v>332</v>
      </c>
      <c r="F33" s="15">
        <f t="shared" si="0"/>
        <v>1240</v>
      </c>
      <c r="G33" s="15">
        <v>669</v>
      </c>
      <c r="H33" s="15">
        <v>200</v>
      </c>
      <c r="I33" s="15">
        <f t="shared" si="1"/>
        <v>869</v>
      </c>
      <c r="J33" s="16">
        <f t="shared" si="4"/>
        <v>0.70080645161290323</v>
      </c>
      <c r="K33" s="15">
        <f t="shared" si="5"/>
        <v>21</v>
      </c>
      <c r="P33" s="30"/>
      <c r="Q33" s="30"/>
      <c r="R33" s="30"/>
      <c r="S33" s="30"/>
    </row>
    <row r="34" spans="1:19">
      <c r="A34" s="1" t="s">
        <v>69</v>
      </c>
      <c r="B34" s="1" t="s">
        <v>247</v>
      </c>
      <c r="C34" s="176" t="s">
        <v>70</v>
      </c>
      <c r="D34" s="15">
        <v>131</v>
      </c>
      <c r="E34" s="15">
        <v>91</v>
      </c>
      <c r="F34" s="15">
        <f t="shared" si="0"/>
        <v>222</v>
      </c>
      <c r="G34" s="15">
        <v>50</v>
      </c>
      <c r="H34" s="15">
        <v>28</v>
      </c>
      <c r="I34" s="15">
        <f t="shared" si="1"/>
        <v>78</v>
      </c>
      <c r="J34" s="16">
        <f t="shared" si="4"/>
        <v>0.35135135135135137</v>
      </c>
      <c r="K34" s="15">
        <f t="shared" si="5"/>
        <v>74</v>
      </c>
      <c r="P34" s="30"/>
      <c r="Q34" s="30"/>
      <c r="R34" s="30"/>
      <c r="S34" s="30"/>
    </row>
    <row r="35" spans="1:19">
      <c r="A35" s="1" t="s">
        <v>71</v>
      </c>
      <c r="B35" s="1" t="s">
        <v>246</v>
      </c>
      <c r="C35" s="176" t="s">
        <v>72</v>
      </c>
      <c r="D35" s="15">
        <v>20</v>
      </c>
      <c r="E35" s="15">
        <v>17</v>
      </c>
      <c r="F35" s="15">
        <f t="shared" si="0"/>
        <v>37</v>
      </c>
      <c r="G35" s="15">
        <v>18</v>
      </c>
      <c r="H35" s="15">
        <v>16</v>
      </c>
      <c r="I35" s="15">
        <f t="shared" si="1"/>
        <v>34</v>
      </c>
      <c r="J35" s="16">
        <f t="shared" si="4"/>
        <v>0.91891891891891897</v>
      </c>
      <c r="K35" s="15">
        <f t="shared" si="5"/>
        <v>4</v>
      </c>
      <c r="P35" s="30"/>
      <c r="Q35" s="30"/>
      <c r="R35" s="30"/>
      <c r="S35" s="30"/>
    </row>
    <row r="36" spans="1:19">
      <c r="A36" s="1" t="s">
        <v>73</v>
      </c>
      <c r="B36" s="1" t="s">
        <v>246</v>
      </c>
      <c r="C36" s="176" t="s">
        <v>74</v>
      </c>
      <c r="D36" s="15">
        <v>21</v>
      </c>
      <c r="E36" s="15">
        <v>29</v>
      </c>
      <c r="F36" s="15">
        <f t="shared" si="0"/>
        <v>50</v>
      </c>
      <c r="G36" s="15">
        <v>14</v>
      </c>
      <c r="H36" s="15">
        <v>21</v>
      </c>
      <c r="I36" s="15">
        <f t="shared" si="1"/>
        <v>35</v>
      </c>
      <c r="J36" s="16">
        <f t="shared" si="4"/>
        <v>0.7</v>
      </c>
      <c r="K36" s="15">
        <f t="shared" si="5"/>
        <v>22</v>
      </c>
      <c r="P36" s="30"/>
      <c r="Q36" s="30"/>
      <c r="R36" s="30"/>
      <c r="S36" s="30"/>
    </row>
    <row r="37" spans="1:19">
      <c r="A37" s="1" t="s">
        <v>75</v>
      </c>
      <c r="B37" s="1" t="s">
        <v>245</v>
      </c>
      <c r="C37" s="176" t="s">
        <v>76</v>
      </c>
      <c r="D37" s="15">
        <v>203</v>
      </c>
      <c r="E37" s="15">
        <v>44</v>
      </c>
      <c r="F37" s="15">
        <f t="shared" si="0"/>
        <v>247</v>
      </c>
      <c r="G37" s="15">
        <v>152</v>
      </c>
      <c r="H37" s="15">
        <v>28</v>
      </c>
      <c r="I37" s="15">
        <f t="shared" si="1"/>
        <v>180</v>
      </c>
      <c r="J37" s="16">
        <f t="shared" si="4"/>
        <v>0.72874493927125505</v>
      </c>
      <c r="K37" s="15">
        <f t="shared" si="5"/>
        <v>17</v>
      </c>
      <c r="P37" s="30"/>
      <c r="Q37" s="30"/>
      <c r="R37" s="30"/>
      <c r="S37" s="30"/>
    </row>
    <row r="38" spans="1:19">
      <c r="A38" s="1" t="s">
        <v>77</v>
      </c>
      <c r="B38" s="1" t="s">
        <v>249</v>
      </c>
      <c r="C38" s="176" t="s">
        <v>78</v>
      </c>
      <c r="D38" s="15">
        <v>0</v>
      </c>
      <c r="E38" s="15">
        <v>50</v>
      </c>
      <c r="F38" s="15">
        <f t="shared" si="0"/>
        <v>50</v>
      </c>
      <c r="G38" s="15">
        <v>0</v>
      </c>
      <c r="H38" s="15">
        <v>36</v>
      </c>
      <c r="I38" s="15">
        <f t="shared" si="1"/>
        <v>36</v>
      </c>
      <c r="J38" s="16">
        <f t="shared" si="4"/>
        <v>0.72</v>
      </c>
      <c r="K38" s="15">
        <f t="shared" si="5"/>
        <v>18</v>
      </c>
      <c r="P38" s="30"/>
      <c r="Q38" s="30"/>
      <c r="R38" s="30"/>
      <c r="S38" s="30"/>
    </row>
    <row r="39" spans="1:19">
      <c r="A39" s="1" t="s">
        <v>79</v>
      </c>
      <c r="B39" s="1" t="s">
        <v>244</v>
      </c>
      <c r="C39" s="176" t="s">
        <v>80</v>
      </c>
      <c r="D39" s="15">
        <v>22</v>
      </c>
      <c r="E39" s="15">
        <v>9</v>
      </c>
      <c r="F39" s="15">
        <f t="shared" si="0"/>
        <v>31</v>
      </c>
      <c r="G39" s="15">
        <v>20</v>
      </c>
      <c r="H39" s="15">
        <v>7</v>
      </c>
      <c r="I39" s="15">
        <f t="shared" si="1"/>
        <v>27</v>
      </c>
      <c r="J39" s="16">
        <f t="shared" si="4"/>
        <v>0.87096774193548387</v>
      </c>
      <c r="K39" s="15">
        <f t="shared" si="5"/>
        <v>5</v>
      </c>
      <c r="P39" s="30"/>
      <c r="Q39" s="30"/>
      <c r="R39" s="30"/>
      <c r="S39" s="30"/>
    </row>
    <row r="40" spans="1:19">
      <c r="A40" s="1" t="s">
        <v>81</v>
      </c>
      <c r="B40" s="1" t="s">
        <v>245</v>
      </c>
      <c r="C40" s="176" t="s">
        <v>82</v>
      </c>
      <c r="D40" s="15">
        <v>79</v>
      </c>
      <c r="E40" s="15">
        <v>51</v>
      </c>
      <c r="F40" s="15">
        <f t="shared" si="0"/>
        <v>130</v>
      </c>
      <c r="G40" s="15">
        <v>52</v>
      </c>
      <c r="H40" s="15">
        <v>16</v>
      </c>
      <c r="I40" s="15">
        <f t="shared" si="1"/>
        <v>68</v>
      </c>
      <c r="J40" s="16">
        <f t="shared" si="4"/>
        <v>0.52307692307692311</v>
      </c>
      <c r="K40" s="15">
        <f t="shared" si="5"/>
        <v>62</v>
      </c>
      <c r="P40" s="30"/>
      <c r="Q40" s="30"/>
      <c r="R40" s="30"/>
      <c r="S40" s="30"/>
    </row>
    <row r="41" spans="1:19">
      <c r="A41" s="1" t="s">
        <v>83</v>
      </c>
      <c r="B41" s="1" t="s">
        <v>245</v>
      </c>
      <c r="C41" s="176" t="s">
        <v>84</v>
      </c>
      <c r="D41" s="15">
        <v>39</v>
      </c>
      <c r="E41" s="15">
        <v>2</v>
      </c>
      <c r="F41" s="15">
        <f t="shared" si="0"/>
        <v>41</v>
      </c>
      <c r="G41" s="15">
        <v>31</v>
      </c>
      <c r="H41" s="15">
        <v>0</v>
      </c>
      <c r="I41" s="15">
        <f t="shared" si="1"/>
        <v>31</v>
      </c>
      <c r="J41" s="16">
        <f t="shared" si="4"/>
        <v>0.75609756097560976</v>
      </c>
      <c r="K41" s="15">
        <f t="shared" si="5"/>
        <v>14</v>
      </c>
      <c r="P41" s="30"/>
      <c r="Q41" s="30"/>
      <c r="R41" s="30"/>
      <c r="S41" s="30"/>
    </row>
    <row r="42" spans="1:19">
      <c r="A42" s="1" t="s">
        <v>85</v>
      </c>
      <c r="B42" s="1" t="s">
        <v>246</v>
      </c>
      <c r="C42" s="176" t="s">
        <v>86</v>
      </c>
      <c r="D42" s="15">
        <v>62</v>
      </c>
      <c r="E42" s="15">
        <v>28</v>
      </c>
      <c r="F42" s="15">
        <f t="shared" si="0"/>
        <v>90</v>
      </c>
      <c r="G42" s="15">
        <v>49</v>
      </c>
      <c r="H42" s="15">
        <v>21</v>
      </c>
      <c r="I42" s="15">
        <f t="shared" si="1"/>
        <v>70</v>
      </c>
      <c r="J42" s="16">
        <f t="shared" si="4"/>
        <v>0.77777777777777779</v>
      </c>
      <c r="K42" s="15">
        <f t="shared" si="5"/>
        <v>13</v>
      </c>
      <c r="P42" s="30"/>
      <c r="Q42" s="30"/>
      <c r="R42" s="30"/>
      <c r="S42" s="30"/>
    </row>
    <row r="43" spans="1:19">
      <c r="A43" s="1" t="s">
        <v>87</v>
      </c>
      <c r="B43" s="1" t="s">
        <v>250</v>
      </c>
      <c r="C43" s="176" t="s">
        <v>88</v>
      </c>
      <c r="D43" s="15">
        <v>6</v>
      </c>
      <c r="E43" s="15">
        <v>2</v>
      </c>
      <c r="F43" s="15">
        <f t="shared" si="0"/>
        <v>8</v>
      </c>
      <c r="G43" s="15">
        <v>2</v>
      </c>
      <c r="H43" s="15">
        <v>1</v>
      </c>
      <c r="I43" s="15">
        <f t="shared" si="1"/>
        <v>3</v>
      </c>
      <c r="J43" s="16">
        <f t="shared" si="4"/>
        <v>0.375</v>
      </c>
      <c r="K43" s="15">
        <f t="shared" si="5"/>
        <v>73</v>
      </c>
      <c r="P43" s="30"/>
      <c r="Q43" s="30"/>
      <c r="R43" s="30"/>
      <c r="S43" s="30"/>
    </row>
    <row r="44" spans="1:19">
      <c r="A44" s="1" t="s">
        <v>89</v>
      </c>
      <c r="B44" s="1" t="s">
        <v>245</v>
      </c>
      <c r="C44" s="176" t="s">
        <v>90</v>
      </c>
      <c r="D44" s="15">
        <v>13</v>
      </c>
      <c r="E44" s="15">
        <v>10</v>
      </c>
      <c r="F44" s="15">
        <f t="shared" si="0"/>
        <v>23</v>
      </c>
      <c r="G44" s="15">
        <v>11</v>
      </c>
      <c r="H44" s="15">
        <v>7</v>
      </c>
      <c r="I44" s="15">
        <f t="shared" si="1"/>
        <v>18</v>
      </c>
      <c r="J44" s="16">
        <f t="shared" si="4"/>
        <v>0.78260869565217395</v>
      </c>
      <c r="K44" s="15">
        <f t="shared" si="5"/>
        <v>12</v>
      </c>
      <c r="P44" s="30"/>
      <c r="Q44" s="30"/>
      <c r="R44" s="30"/>
      <c r="S44" s="30"/>
    </row>
    <row r="45" spans="1:19">
      <c r="A45" s="1" t="s">
        <v>91</v>
      </c>
      <c r="B45" s="1" t="s">
        <v>249</v>
      </c>
      <c r="C45" s="176" t="s">
        <v>92</v>
      </c>
      <c r="D45" s="15">
        <v>54</v>
      </c>
      <c r="E45" s="15">
        <v>11</v>
      </c>
      <c r="F45" s="15">
        <f t="shared" si="0"/>
        <v>65</v>
      </c>
      <c r="G45" s="15">
        <v>35</v>
      </c>
      <c r="H45" s="15">
        <v>9</v>
      </c>
      <c r="I45" s="15">
        <f t="shared" si="1"/>
        <v>44</v>
      </c>
      <c r="J45" s="16">
        <f t="shared" si="4"/>
        <v>0.67692307692307696</v>
      </c>
      <c r="K45" s="15">
        <f t="shared" si="5"/>
        <v>27</v>
      </c>
      <c r="P45" s="30"/>
      <c r="Q45" s="30"/>
      <c r="R45" s="30"/>
      <c r="S45" s="30"/>
    </row>
    <row r="46" spans="1:19">
      <c r="A46" s="1" t="s">
        <v>23</v>
      </c>
      <c r="B46" s="1" t="s">
        <v>250</v>
      </c>
      <c r="C46" s="176" t="s">
        <v>24</v>
      </c>
      <c r="D46" s="15">
        <v>47</v>
      </c>
      <c r="E46" s="15">
        <v>11</v>
      </c>
      <c r="F46" s="15">
        <f t="shared" si="0"/>
        <v>58</v>
      </c>
      <c r="G46" s="15">
        <v>0</v>
      </c>
      <c r="H46" s="15">
        <v>0</v>
      </c>
      <c r="I46" s="15">
        <f t="shared" si="1"/>
        <v>0</v>
      </c>
      <c r="J46" s="16">
        <f t="shared" si="4"/>
        <v>0</v>
      </c>
      <c r="K46" s="15">
        <f t="shared" si="5"/>
        <v>77</v>
      </c>
      <c r="P46" s="30"/>
      <c r="Q46" s="30"/>
      <c r="R46" s="30"/>
      <c r="S46" s="30"/>
    </row>
    <row r="47" spans="1:19">
      <c r="A47" s="1" t="s">
        <v>93</v>
      </c>
      <c r="B47" s="1" t="s">
        <v>243</v>
      </c>
      <c r="C47" s="176" t="s">
        <v>94</v>
      </c>
      <c r="D47" s="15">
        <v>97</v>
      </c>
      <c r="E47" s="15">
        <v>62</v>
      </c>
      <c r="F47" s="15">
        <f t="shared" si="0"/>
        <v>159</v>
      </c>
      <c r="G47" s="15">
        <v>60</v>
      </c>
      <c r="H47" s="15">
        <v>30</v>
      </c>
      <c r="I47" s="15">
        <f t="shared" si="1"/>
        <v>90</v>
      </c>
      <c r="J47" s="16">
        <f t="shared" si="4"/>
        <v>0.56603773584905659</v>
      </c>
      <c r="K47" s="15">
        <f t="shared" si="5"/>
        <v>50</v>
      </c>
      <c r="P47" s="30"/>
      <c r="Q47" s="30"/>
      <c r="R47" s="30"/>
      <c r="S47" s="30"/>
    </row>
    <row r="48" spans="1:19">
      <c r="A48" s="1" t="s">
        <v>95</v>
      </c>
      <c r="B48" s="1" t="s">
        <v>245</v>
      </c>
      <c r="C48" s="176" t="s">
        <v>96</v>
      </c>
      <c r="D48" s="15">
        <v>23</v>
      </c>
      <c r="E48" s="15">
        <v>5</v>
      </c>
      <c r="F48" s="15">
        <f t="shared" si="0"/>
        <v>28</v>
      </c>
      <c r="G48" s="15">
        <v>15</v>
      </c>
      <c r="H48" s="15">
        <v>3</v>
      </c>
      <c r="I48" s="15">
        <f t="shared" si="1"/>
        <v>18</v>
      </c>
      <c r="J48" s="16">
        <f t="shared" si="4"/>
        <v>0.6428571428571429</v>
      </c>
      <c r="K48" s="15">
        <f t="shared" si="5"/>
        <v>33</v>
      </c>
      <c r="P48" s="30"/>
      <c r="Q48" s="30"/>
      <c r="R48" s="30"/>
      <c r="S48" s="30"/>
    </row>
    <row r="49" spans="1:19">
      <c r="A49" s="24" t="s">
        <v>97</v>
      </c>
      <c r="B49" s="24" t="s">
        <v>244</v>
      </c>
      <c r="C49" s="183" t="s">
        <v>98</v>
      </c>
      <c r="D49" s="25"/>
      <c r="E49" s="25"/>
      <c r="F49" s="25"/>
      <c r="G49" s="25"/>
      <c r="H49" s="25"/>
      <c r="I49" s="25"/>
      <c r="J49" s="32"/>
      <c r="K49" s="25"/>
      <c r="P49" s="30"/>
      <c r="Q49" s="30"/>
      <c r="R49" s="30"/>
      <c r="S49" s="30"/>
    </row>
    <row r="50" spans="1:19">
      <c r="A50" s="1" t="s">
        <v>99</v>
      </c>
      <c r="B50" s="1" t="s">
        <v>248</v>
      </c>
      <c r="C50" s="176" t="s">
        <v>100</v>
      </c>
      <c r="D50" s="15">
        <v>33</v>
      </c>
      <c r="E50" s="15">
        <v>15</v>
      </c>
      <c r="F50" s="15">
        <f t="shared" si="0"/>
        <v>48</v>
      </c>
      <c r="G50" s="15">
        <v>21</v>
      </c>
      <c r="H50" s="15">
        <v>10</v>
      </c>
      <c r="I50" s="15">
        <f t="shared" si="1"/>
        <v>31</v>
      </c>
      <c r="J50" s="16">
        <f t="shared" ref="J50:J66" si="6">(G50+H50)/(D50+E50)</f>
        <v>0.64583333333333337</v>
      </c>
      <c r="K50" s="15">
        <f t="shared" ref="K50:K66" si="7">_xlfn.RANK.EQ(J50,$J$12:$J$98,0)</f>
        <v>32</v>
      </c>
      <c r="P50" s="30"/>
      <c r="Q50" s="30"/>
      <c r="R50" s="30"/>
      <c r="S50" s="30"/>
    </row>
    <row r="51" spans="1:19">
      <c r="A51" s="1" t="s">
        <v>101</v>
      </c>
      <c r="B51" s="1" t="s">
        <v>248</v>
      </c>
      <c r="C51" s="176" t="s">
        <v>102</v>
      </c>
      <c r="D51" s="15">
        <v>97</v>
      </c>
      <c r="E51" s="15">
        <v>32</v>
      </c>
      <c r="F51" s="15">
        <f t="shared" si="0"/>
        <v>129</v>
      </c>
      <c r="G51" s="15">
        <v>60</v>
      </c>
      <c r="H51" s="15">
        <v>13</v>
      </c>
      <c r="I51" s="15">
        <f t="shared" si="1"/>
        <v>73</v>
      </c>
      <c r="J51" s="16">
        <f t="shared" si="6"/>
        <v>0.56589147286821706</v>
      </c>
      <c r="K51" s="15">
        <f t="shared" si="7"/>
        <v>51</v>
      </c>
      <c r="P51" s="30"/>
      <c r="Q51" s="30"/>
      <c r="R51" s="30"/>
      <c r="S51" s="30"/>
    </row>
    <row r="52" spans="1:19">
      <c r="A52" s="1" t="s">
        <v>103</v>
      </c>
      <c r="B52" s="1" t="s">
        <v>250</v>
      </c>
      <c r="C52" s="176" t="s">
        <v>104</v>
      </c>
      <c r="D52" s="15">
        <v>53</v>
      </c>
      <c r="E52" s="15">
        <v>10</v>
      </c>
      <c r="F52" s="15">
        <f t="shared" si="0"/>
        <v>63</v>
      </c>
      <c r="G52" s="15">
        <v>36</v>
      </c>
      <c r="H52" s="15">
        <v>7</v>
      </c>
      <c r="I52" s="15">
        <f t="shared" si="1"/>
        <v>43</v>
      </c>
      <c r="J52" s="16">
        <f t="shared" si="6"/>
        <v>0.68253968253968256</v>
      </c>
      <c r="K52" s="15">
        <f t="shared" si="7"/>
        <v>25</v>
      </c>
      <c r="P52" s="30"/>
      <c r="Q52" s="30"/>
      <c r="R52" s="30"/>
      <c r="S52" s="30"/>
    </row>
    <row r="53" spans="1:19">
      <c r="A53" s="1" t="s">
        <v>105</v>
      </c>
      <c r="B53" s="1" t="s">
        <v>248</v>
      </c>
      <c r="C53" s="176" t="s">
        <v>106</v>
      </c>
      <c r="D53" s="15">
        <v>31</v>
      </c>
      <c r="E53" s="15">
        <v>9</v>
      </c>
      <c r="F53" s="15">
        <f t="shared" si="0"/>
        <v>40</v>
      </c>
      <c r="G53" s="15">
        <v>25</v>
      </c>
      <c r="H53" s="15">
        <v>9</v>
      </c>
      <c r="I53" s="15">
        <f t="shared" si="1"/>
        <v>34</v>
      </c>
      <c r="J53" s="16">
        <f t="shared" si="6"/>
        <v>0.85</v>
      </c>
      <c r="K53" s="15">
        <f t="shared" si="7"/>
        <v>6</v>
      </c>
      <c r="P53" s="30"/>
      <c r="Q53" s="30"/>
      <c r="R53" s="30"/>
      <c r="S53" s="30"/>
    </row>
    <row r="54" spans="1:19">
      <c r="A54" s="1" t="s">
        <v>107</v>
      </c>
      <c r="B54" s="1" t="s">
        <v>248</v>
      </c>
      <c r="C54" s="176" t="s">
        <v>108</v>
      </c>
      <c r="D54" s="15">
        <v>33</v>
      </c>
      <c r="E54" s="15">
        <v>13</v>
      </c>
      <c r="F54" s="15">
        <f t="shared" si="0"/>
        <v>46</v>
      </c>
      <c r="G54" s="15">
        <v>24</v>
      </c>
      <c r="H54" s="15">
        <v>8</v>
      </c>
      <c r="I54" s="15">
        <f t="shared" si="1"/>
        <v>32</v>
      </c>
      <c r="J54" s="16">
        <f t="shared" si="6"/>
        <v>0.69565217391304346</v>
      </c>
      <c r="K54" s="15">
        <f t="shared" si="7"/>
        <v>24</v>
      </c>
      <c r="P54" s="30"/>
      <c r="Q54" s="30"/>
      <c r="R54" s="30"/>
      <c r="S54" s="30"/>
    </row>
    <row r="55" spans="1:19">
      <c r="A55" s="1" t="s">
        <v>109</v>
      </c>
      <c r="B55" s="1" t="s">
        <v>248</v>
      </c>
      <c r="C55" s="176" t="s">
        <v>110</v>
      </c>
      <c r="D55" s="15">
        <v>76</v>
      </c>
      <c r="E55" s="15">
        <v>15</v>
      </c>
      <c r="F55" s="15">
        <f t="shared" si="0"/>
        <v>91</v>
      </c>
      <c r="G55" s="15">
        <v>44</v>
      </c>
      <c r="H55" s="15">
        <v>7</v>
      </c>
      <c r="I55" s="15">
        <f t="shared" si="1"/>
        <v>51</v>
      </c>
      <c r="J55" s="16">
        <f t="shared" si="6"/>
        <v>0.56043956043956045</v>
      </c>
      <c r="K55" s="15">
        <f t="shared" si="7"/>
        <v>53</v>
      </c>
      <c r="P55" s="30"/>
      <c r="Q55" s="30"/>
      <c r="R55" s="30"/>
      <c r="S55" s="30"/>
    </row>
    <row r="56" spans="1:19">
      <c r="A56" s="1" t="s">
        <v>111</v>
      </c>
      <c r="B56" s="1" t="s">
        <v>248</v>
      </c>
      <c r="C56" s="176" t="s">
        <v>112</v>
      </c>
      <c r="D56" s="15">
        <v>69</v>
      </c>
      <c r="E56" s="15">
        <v>14</v>
      </c>
      <c r="F56" s="15">
        <f t="shared" si="0"/>
        <v>83</v>
      </c>
      <c r="G56" s="15">
        <v>39</v>
      </c>
      <c r="H56" s="15">
        <v>5</v>
      </c>
      <c r="I56" s="15">
        <f t="shared" si="1"/>
        <v>44</v>
      </c>
      <c r="J56" s="16">
        <f t="shared" si="6"/>
        <v>0.53012048192771088</v>
      </c>
      <c r="K56" s="15">
        <f t="shared" si="7"/>
        <v>61</v>
      </c>
      <c r="P56" s="30"/>
      <c r="Q56" s="30"/>
      <c r="R56" s="30"/>
      <c r="S56" s="30"/>
    </row>
    <row r="57" spans="1:19">
      <c r="A57" s="1" t="s">
        <v>113</v>
      </c>
      <c r="B57" s="1" t="s">
        <v>249</v>
      </c>
      <c r="C57" s="176" t="s">
        <v>114</v>
      </c>
      <c r="D57" s="15">
        <v>28</v>
      </c>
      <c r="E57" s="15">
        <v>5</v>
      </c>
      <c r="F57" s="15">
        <f t="shared" si="0"/>
        <v>33</v>
      </c>
      <c r="G57" s="15">
        <v>14</v>
      </c>
      <c r="H57" s="15">
        <v>2</v>
      </c>
      <c r="I57" s="15">
        <f t="shared" si="1"/>
        <v>16</v>
      </c>
      <c r="J57" s="16">
        <f t="shared" si="6"/>
        <v>0.48484848484848486</v>
      </c>
      <c r="K57" s="15">
        <f t="shared" si="7"/>
        <v>70</v>
      </c>
      <c r="P57" s="30"/>
      <c r="Q57" s="30"/>
      <c r="R57" s="30"/>
      <c r="S57" s="30"/>
    </row>
    <row r="58" spans="1:19">
      <c r="A58" s="1" t="s">
        <v>115</v>
      </c>
      <c r="B58" s="1" t="s">
        <v>247</v>
      </c>
      <c r="C58" s="176" t="s">
        <v>116</v>
      </c>
      <c r="D58" s="15">
        <v>30</v>
      </c>
      <c r="E58" s="15">
        <v>4</v>
      </c>
      <c r="F58" s="15">
        <f t="shared" si="0"/>
        <v>34</v>
      </c>
      <c r="G58" s="15">
        <v>21</v>
      </c>
      <c r="H58" s="15">
        <v>1</v>
      </c>
      <c r="I58" s="15">
        <f t="shared" si="1"/>
        <v>22</v>
      </c>
      <c r="J58" s="16">
        <f t="shared" si="6"/>
        <v>0.6470588235294118</v>
      </c>
      <c r="K58" s="15">
        <f t="shared" si="7"/>
        <v>31</v>
      </c>
      <c r="P58" s="30"/>
      <c r="Q58" s="30"/>
      <c r="R58" s="30"/>
      <c r="S58" s="30"/>
    </row>
    <row r="59" spans="1:19">
      <c r="A59" s="1" t="s">
        <v>117</v>
      </c>
      <c r="B59" s="1" t="s">
        <v>243</v>
      </c>
      <c r="C59" s="176" t="s">
        <v>118</v>
      </c>
      <c r="D59" s="15">
        <v>355</v>
      </c>
      <c r="E59" s="15">
        <v>130</v>
      </c>
      <c r="F59" s="15">
        <f t="shared" si="0"/>
        <v>485</v>
      </c>
      <c r="G59" s="15">
        <v>206</v>
      </c>
      <c r="H59" s="15">
        <v>70</v>
      </c>
      <c r="I59" s="15">
        <f t="shared" si="1"/>
        <v>276</v>
      </c>
      <c r="J59" s="16">
        <f t="shared" si="6"/>
        <v>0.56907216494845358</v>
      </c>
      <c r="K59" s="15">
        <f t="shared" si="7"/>
        <v>48</v>
      </c>
      <c r="P59" s="30"/>
      <c r="Q59" s="30"/>
      <c r="R59" s="30"/>
      <c r="S59" s="30"/>
    </row>
    <row r="60" spans="1:19">
      <c r="A60" s="1" t="s">
        <v>119</v>
      </c>
      <c r="B60" s="1" t="s">
        <v>245</v>
      </c>
      <c r="C60" s="176" t="s">
        <v>120</v>
      </c>
      <c r="D60" s="15">
        <v>38</v>
      </c>
      <c r="E60" s="15">
        <v>7</v>
      </c>
      <c r="F60" s="15">
        <f t="shared" si="0"/>
        <v>45</v>
      </c>
      <c r="G60" s="15">
        <v>24</v>
      </c>
      <c r="H60" s="15">
        <v>1</v>
      </c>
      <c r="I60" s="15">
        <f t="shared" si="1"/>
        <v>25</v>
      </c>
      <c r="J60" s="16">
        <f t="shared" si="6"/>
        <v>0.55555555555555558</v>
      </c>
      <c r="K60" s="15">
        <f t="shared" si="7"/>
        <v>55</v>
      </c>
      <c r="P60" s="30"/>
      <c r="Q60" s="30"/>
      <c r="R60" s="30"/>
      <c r="S60" s="30"/>
    </row>
    <row r="61" spans="1:19">
      <c r="A61" s="1" t="s">
        <v>121</v>
      </c>
      <c r="B61" s="1" t="s">
        <v>244</v>
      </c>
      <c r="C61" s="176" t="s">
        <v>122</v>
      </c>
      <c r="D61" s="15">
        <v>2</v>
      </c>
      <c r="E61" s="15">
        <v>3</v>
      </c>
      <c r="F61" s="15">
        <f t="shared" si="0"/>
        <v>5</v>
      </c>
      <c r="G61" s="15">
        <v>2</v>
      </c>
      <c r="H61" s="15">
        <v>2</v>
      </c>
      <c r="I61" s="15">
        <f t="shared" si="1"/>
        <v>4</v>
      </c>
      <c r="J61" s="16">
        <f t="shared" si="6"/>
        <v>0.8</v>
      </c>
      <c r="K61" s="15">
        <f t="shared" si="7"/>
        <v>10</v>
      </c>
      <c r="P61" s="30"/>
      <c r="Q61" s="30"/>
      <c r="R61" s="30"/>
      <c r="S61" s="30"/>
    </row>
    <row r="62" spans="1:19">
      <c r="A62" s="1" t="s">
        <v>123</v>
      </c>
      <c r="B62" s="1" t="s">
        <v>245</v>
      </c>
      <c r="C62" s="176" t="s">
        <v>124</v>
      </c>
      <c r="D62" s="15">
        <v>12</v>
      </c>
      <c r="E62" s="15">
        <v>1</v>
      </c>
      <c r="F62" s="15">
        <f t="shared" si="0"/>
        <v>13</v>
      </c>
      <c r="G62" s="15">
        <v>11</v>
      </c>
      <c r="H62" s="15">
        <v>1</v>
      </c>
      <c r="I62" s="15">
        <f t="shared" si="1"/>
        <v>12</v>
      </c>
      <c r="J62" s="16">
        <f t="shared" si="6"/>
        <v>0.92307692307692313</v>
      </c>
      <c r="K62" s="15">
        <f t="shared" si="7"/>
        <v>3</v>
      </c>
      <c r="P62" s="30"/>
      <c r="Q62" s="30"/>
      <c r="R62" s="30"/>
      <c r="S62" s="30"/>
    </row>
    <row r="63" spans="1:19">
      <c r="A63" s="1" t="s">
        <v>125</v>
      </c>
      <c r="B63" s="1" t="s">
        <v>248</v>
      </c>
      <c r="C63" s="176" t="s">
        <v>126</v>
      </c>
      <c r="D63" s="15">
        <v>46</v>
      </c>
      <c r="E63" s="15">
        <v>26</v>
      </c>
      <c r="F63" s="15">
        <f t="shared" si="0"/>
        <v>72</v>
      </c>
      <c r="G63" s="15">
        <v>28</v>
      </c>
      <c r="H63" s="15">
        <v>14</v>
      </c>
      <c r="I63" s="15">
        <f t="shared" si="1"/>
        <v>42</v>
      </c>
      <c r="J63" s="16">
        <f t="shared" si="6"/>
        <v>0.58333333333333337</v>
      </c>
      <c r="K63" s="15">
        <f t="shared" si="7"/>
        <v>43</v>
      </c>
      <c r="P63" s="30"/>
      <c r="Q63" s="30"/>
      <c r="R63" s="30"/>
      <c r="S63" s="30"/>
    </row>
    <row r="64" spans="1:19">
      <c r="A64" s="1" t="s">
        <v>127</v>
      </c>
      <c r="B64" s="1" t="s">
        <v>246</v>
      </c>
      <c r="C64" s="176" t="s">
        <v>128</v>
      </c>
      <c r="D64" s="15">
        <v>5</v>
      </c>
      <c r="E64" s="15">
        <v>1</v>
      </c>
      <c r="F64" s="15">
        <f t="shared" si="0"/>
        <v>6</v>
      </c>
      <c r="G64" s="15">
        <v>1</v>
      </c>
      <c r="H64" s="15">
        <v>0</v>
      </c>
      <c r="I64" s="15">
        <f t="shared" si="1"/>
        <v>1</v>
      </c>
      <c r="J64" s="16">
        <f t="shared" si="6"/>
        <v>0.16666666666666666</v>
      </c>
      <c r="K64" s="15">
        <f t="shared" si="7"/>
        <v>76</v>
      </c>
      <c r="P64" s="30"/>
      <c r="Q64" s="30"/>
      <c r="R64" s="30"/>
      <c r="S64" s="30"/>
    </row>
    <row r="65" spans="1:19">
      <c r="A65" s="1" t="s">
        <v>129</v>
      </c>
      <c r="B65" s="1" t="s">
        <v>247</v>
      </c>
      <c r="C65" s="176" t="s">
        <v>130</v>
      </c>
      <c r="D65" s="15">
        <v>16</v>
      </c>
      <c r="E65" s="15">
        <v>10</v>
      </c>
      <c r="F65" s="15">
        <f t="shared" si="0"/>
        <v>26</v>
      </c>
      <c r="G65" s="15">
        <v>14</v>
      </c>
      <c r="H65" s="15">
        <v>7</v>
      </c>
      <c r="I65" s="15">
        <f t="shared" si="1"/>
        <v>21</v>
      </c>
      <c r="J65" s="16">
        <f t="shared" si="6"/>
        <v>0.80769230769230771</v>
      </c>
      <c r="K65" s="15">
        <f t="shared" si="7"/>
        <v>9</v>
      </c>
      <c r="P65" s="30"/>
      <c r="Q65" s="30"/>
      <c r="R65" s="30"/>
      <c r="S65" s="30"/>
    </row>
    <row r="66" spans="1:19">
      <c r="A66" s="1" t="s">
        <v>131</v>
      </c>
      <c r="B66" s="1" t="s">
        <v>243</v>
      </c>
      <c r="C66" s="176" t="s">
        <v>132</v>
      </c>
      <c r="D66" s="15">
        <v>635</v>
      </c>
      <c r="E66" s="15">
        <v>267</v>
      </c>
      <c r="F66" s="15">
        <f t="shared" si="0"/>
        <v>902</v>
      </c>
      <c r="G66" s="15">
        <v>434</v>
      </c>
      <c r="H66" s="15">
        <v>141</v>
      </c>
      <c r="I66" s="15">
        <f t="shared" si="1"/>
        <v>575</v>
      </c>
      <c r="J66" s="16">
        <f t="shared" si="6"/>
        <v>0.63747228381374721</v>
      </c>
      <c r="K66" s="15">
        <f t="shared" si="7"/>
        <v>35</v>
      </c>
      <c r="P66" s="30"/>
      <c r="Q66" s="30"/>
      <c r="R66" s="30"/>
      <c r="S66" s="30"/>
    </row>
    <row r="67" spans="1:19">
      <c r="A67" s="24" t="s">
        <v>133</v>
      </c>
      <c r="B67" s="24" t="s">
        <v>244</v>
      </c>
      <c r="C67" s="183" t="s">
        <v>134</v>
      </c>
      <c r="D67" s="25"/>
      <c r="E67" s="25"/>
      <c r="F67" s="25"/>
      <c r="G67" s="25"/>
      <c r="H67" s="25"/>
      <c r="I67" s="25"/>
      <c r="J67" s="32"/>
      <c r="K67" s="25"/>
      <c r="P67" s="30"/>
      <c r="Q67" s="30"/>
      <c r="R67" s="30"/>
      <c r="S67" s="30"/>
    </row>
    <row r="68" spans="1:19">
      <c r="A68" s="1" t="s">
        <v>135</v>
      </c>
      <c r="B68" s="1" t="s">
        <v>245</v>
      </c>
      <c r="C68" s="176" t="s">
        <v>136</v>
      </c>
      <c r="D68" s="15">
        <v>21</v>
      </c>
      <c r="E68" s="15">
        <v>9</v>
      </c>
      <c r="F68" s="15">
        <f t="shared" si="0"/>
        <v>30</v>
      </c>
      <c r="G68" s="15">
        <v>14</v>
      </c>
      <c r="H68" s="15">
        <v>7</v>
      </c>
      <c r="I68" s="15">
        <f t="shared" si="1"/>
        <v>21</v>
      </c>
      <c r="J68" s="16">
        <f>(G68+H68)/(D68+E68)</f>
        <v>0.7</v>
      </c>
      <c r="K68" s="15">
        <f>_xlfn.RANK.EQ(J68,$J$12:$J$98,0)</f>
        <v>22</v>
      </c>
      <c r="P68" s="30"/>
      <c r="Q68" s="30"/>
      <c r="R68" s="30"/>
      <c r="S68" s="30"/>
    </row>
    <row r="69" spans="1:19">
      <c r="A69" s="1" t="s">
        <v>137</v>
      </c>
      <c r="B69" s="1" t="s">
        <v>243</v>
      </c>
      <c r="C69" s="176" t="s">
        <v>138</v>
      </c>
      <c r="D69" s="15">
        <v>488</v>
      </c>
      <c r="E69" s="15">
        <v>218</v>
      </c>
      <c r="F69" s="15">
        <f t="shared" si="0"/>
        <v>706</v>
      </c>
      <c r="G69" s="15">
        <v>300</v>
      </c>
      <c r="H69" s="15">
        <v>93</v>
      </c>
      <c r="I69" s="15">
        <f t="shared" si="1"/>
        <v>393</v>
      </c>
      <c r="J69" s="16">
        <f>(G69+H69)/(D69+E69)</f>
        <v>0.556657223796034</v>
      </c>
      <c r="K69" s="15">
        <f>_xlfn.RANK.EQ(J69,$J$12:$J$98,0)</f>
        <v>54</v>
      </c>
      <c r="P69" s="30"/>
      <c r="Q69" s="30"/>
      <c r="R69" s="30"/>
      <c r="S69" s="30"/>
    </row>
    <row r="70" spans="1:19">
      <c r="A70" s="24" t="s">
        <v>139</v>
      </c>
      <c r="B70" s="24" t="s">
        <v>244</v>
      </c>
      <c r="C70" s="183" t="s">
        <v>140</v>
      </c>
      <c r="D70" s="25"/>
      <c r="E70" s="25"/>
      <c r="F70" s="25"/>
      <c r="G70" s="25"/>
      <c r="H70" s="25"/>
      <c r="I70" s="25"/>
      <c r="J70" s="32"/>
      <c r="K70" s="25"/>
      <c r="P70" s="30"/>
      <c r="Q70" s="30"/>
      <c r="R70" s="30"/>
      <c r="S70" s="30"/>
    </row>
    <row r="71" spans="1:19">
      <c r="A71" s="1" t="s">
        <v>141</v>
      </c>
      <c r="B71" s="1" t="s">
        <v>243</v>
      </c>
      <c r="C71" s="176" t="s">
        <v>142</v>
      </c>
      <c r="D71" s="15">
        <v>203</v>
      </c>
      <c r="E71" s="15">
        <v>103</v>
      </c>
      <c r="F71" s="15">
        <f t="shared" si="0"/>
        <v>306</v>
      </c>
      <c r="G71" s="15">
        <v>114</v>
      </c>
      <c r="H71" s="15">
        <v>60</v>
      </c>
      <c r="I71" s="15">
        <f t="shared" si="1"/>
        <v>174</v>
      </c>
      <c r="J71" s="16">
        <f>(G71+H71)/(D71+E71)</f>
        <v>0.56862745098039214</v>
      </c>
      <c r="K71" s="15">
        <f>_xlfn.RANK.EQ(J71,$J$12:$J$98,0)</f>
        <v>49</v>
      </c>
      <c r="P71" s="30"/>
      <c r="Q71" s="30"/>
      <c r="R71" s="30"/>
      <c r="S71" s="30"/>
    </row>
    <row r="72" spans="1:19">
      <c r="A72" s="1" t="s">
        <v>143</v>
      </c>
      <c r="B72" s="1" t="s">
        <v>244</v>
      </c>
      <c r="C72" s="176" t="s">
        <v>144</v>
      </c>
      <c r="D72" s="15">
        <v>21</v>
      </c>
      <c r="E72" s="15">
        <v>18</v>
      </c>
      <c r="F72" s="15">
        <f t="shared" si="0"/>
        <v>39</v>
      </c>
      <c r="G72" s="15">
        <v>17</v>
      </c>
      <c r="H72" s="15">
        <v>12</v>
      </c>
      <c r="I72" s="15">
        <f t="shared" si="1"/>
        <v>29</v>
      </c>
      <c r="J72" s="16">
        <f>(G72+H72)/(D72+E72)</f>
        <v>0.74358974358974361</v>
      </c>
      <c r="K72" s="15">
        <f>_xlfn.RANK.EQ(J72,$J$12:$J$98,0)</f>
        <v>16</v>
      </c>
      <c r="P72" s="30"/>
      <c r="Q72" s="30"/>
      <c r="R72" s="30"/>
      <c r="S72" s="30"/>
    </row>
    <row r="73" spans="1:19">
      <c r="A73" s="24" t="s">
        <v>145</v>
      </c>
      <c r="B73" s="24" t="s">
        <v>244</v>
      </c>
      <c r="C73" s="183" t="s">
        <v>146</v>
      </c>
      <c r="D73" s="25"/>
      <c r="E73" s="25"/>
      <c r="F73" s="25"/>
      <c r="G73" s="25"/>
      <c r="H73" s="25"/>
      <c r="I73" s="25"/>
      <c r="J73" s="32"/>
      <c r="K73" s="25"/>
      <c r="P73" s="30"/>
      <c r="Q73" s="30"/>
      <c r="R73" s="30"/>
      <c r="S73" s="30"/>
    </row>
    <row r="74" spans="1:19">
      <c r="A74" s="1" t="s">
        <v>147</v>
      </c>
      <c r="B74" s="1" t="s">
        <v>249</v>
      </c>
      <c r="C74" s="176" t="s">
        <v>148</v>
      </c>
      <c r="D74" s="15">
        <v>0</v>
      </c>
      <c r="E74" s="15">
        <v>12</v>
      </c>
      <c r="F74" s="15">
        <f t="shared" si="0"/>
        <v>12</v>
      </c>
      <c r="G74" s="15">
        <v>0</v>
      </c>
      <c r="H74" s="15">
        <v>9</v>
      </c>
      <c r="I74" s="15">
        <f t="shared" si="1"/>
        <v>9</v>
      </c>
      <c r="J74" s="16">
        <f t="shared" ref="J74:J82" si="8">(G74+H74)/(D74+E74)</f>
        <v>0.75</v>
      </c>
      <c r="K74" s="15">
        <f t="shared" ref="K74:K82" si="9">_xlfn.RANK.EQ(J74,$J$12:$J$98,0)</f>
        <v>15</v>
      </c>
      <c r="P74" s="30"/>
      <c r="Q74" s="30"/>
      <c r="R74" s="30"/>
      <c r="S74" s="30"/>
    </row>
    <row r="75" spans="1:19">
      <c r="A75" s="1" t="s">
        <v>149</v>
      </c>
      <c r="B75" s="1" t="s">
        <v>250</v>
      </c>
      <c r="C75" s="176" t="s">
        <v>150</v>
      </c>
      <c r="D75" s="15">
        <v>48</v>
      </c>
      <c r="E75" s="15">
        <v>20</v>
      </c>
      <c r="F75" s="15">
        <f t="shared" si="0"/>
        <v>68</v>
      </c>
      <c r="G75" s="15">
        <v>37</v>
      </c>
      <c r="H75" s="15">
        <v>11</v>
      </c>
      <c r="I75" s="15">
        <f t="shared" si="1"/>
        <v>48</v>
      </c>
      <c r="J75" s="16">
        <f t="shared" si="8"/>
        <v>0.70588235294117652</v>
      </c>
      <c r="K75" s="15">
        <f t="shared" si="9"/>
        <v>19</v>
      </c>
      <c r="P75" s="30"/>
      <c r="Q75" s="30"/>
      <c r="R75" s="30"/>
      <c r="S75" s="30"/>
    </row>
    <row r="76" spans="1:19">
      <c r="A76" s="1" t="s">
        <v>151</v>
      </c>
      <c r="B76" s="1" t="s">
        <v>249</v>
      </c>
      <c r="C76" s="176" t="s">
        <v>152</v>
      </c>
      <c r="D76" s="15">
        <v>9</v>
      </c>
      <c r="E76" s="15">
        <v>7</v>
      </c>
      <c r="F76" s="15">
        <f t="shared" si="0"/>
        <v>16</v>
      </c>
      <c r="G76" s="15">
        <v>5</v>
      </c>
      <c r="H76" s="15">
        <v>4</v>
      </c>
      <c r="I76" s="15">
        <f t="shared" si="1"/>
        <v>9</v>
      </c>
      <c r="J76" s="16">
        <f t="shared" si="8"/>
        <v>0.5625</v>
      </c>
      <c r="K76" s="15">
        <f t="shared" si="9"/>
        <v>52</v>
      </c>
      <c r="P76" s="30"/>
      <c r="Q76" s="30"/>
      <c r="R76" s="30"/>
      <c r="S76" s="30"/>
    </row>
    <row r="77" spans="1:19">
      <c r="A77" s="1" t="s">
        <v>153</v>
      </c>
      <c r="B77" s="1" t="s">
        <v>248</v>
      </c>
      <c r="C77" s="176" t="s">
        <v>154</v>
      </c>
      <c r="D77" s="15">
        <v>47</v>
      </c>
      <c r="E77" s="15">
        <v>12</v>
      </c>
      <c r="F77" s="15">
        <f t="shared" ref="F77:F97" si="10">SUM(D77:E77)</f>
        <v>59</v>
      </c>
      <c r="G77" s="15">
        <v>28</v>
      </c>
      <c r="H77" s="15">
        <v>7</v>
      </c>
      <c r="I77" s="15">
        <f t="shared" ref="I77:I97" si="11">SUM(G77:H77)</f>
        <v>35</v>
      </c>
      <c r="J77" s="16">
        <f t="shared" si="8"/>
        <v>0.59322033898305082</v>
      </c>
      <c r="K77" s="15">
        <f t="shared" si="9"/>
        <v>42</v>
      </c>
      <c r="P77" s="30"/>
      <c r="Q77" s="30"/>
      <c r="R77" s="30"/>
      <c r="S77" s="30"/>
    </row>
    <row r="78" spans="1:19">
      <c r="A78" s="1" t="s">
        <v>155</v>
      </c>
      <c r="B78" s="1" t="s">
        <v>248</v>
      </c>
      <c r="C78" s="176" t="s">
        <v>156</v>
      </c>
      <c r="D78" s="15">
        <v>26</v>
      </c>
      <c r="E78" s="15">
        <v>17</v>
      </c>
      <c r="F78" s="15">
        <f t="shared" si="10"/>
        <v>43</v>
      </c>
      <c r="G78" s="15">
        <v>17</v>
      </c>
      <c r="H78" s="15">
        <v>8</v>
      </c>
      <c r="I78" s="15">
        <f t="shared" si="11"/>
        <v>25</v>
      </c>
      <c r="J78" s="16">
        <f t="shared" si="8"/>
        <v>0.58139534883720934</v>
      </c>
      <c r="K78" s="15">
        <f t="shared" si="9"/>
        <v>44</v>
      </c>
      <c r="P78" s="30"/>
      <c r="Q78" s="30"/>
      <c r="R78" s="30"/>
      <c r="S78" s="30"/>
    </row>
    <row r="79" spans="1:19">
      <c r="A79" s="1" t="s">
        <v>157</v>
      </c>
      <c r="B79" s="1" t="s">
        <v>243</v>
      </c>
      <c r="C79" s="176" t="s">
        <v>158</v>
      </c>
      <c r="D79" s="15">
        <v>134</v>
      </c>
      <c r="E79" s="15">
        <v>54</v>
      </c>
      <c r="F79" s="15">
        <f t="shared" si="10"/>
        <v>188</v>
      </c>
      <c r="G79" s="15">
        <v>64</v>
      </c>
      <c r="H79" s="15">
        <v>26</v>
      </c>
      <c r="I79" s="15">
        <f t="shared" si="11"/>
        <v>90</v>
      </c>
      <c r="J79" s="16">
        <f t="shared" si="8"/>
        <v>0.47872340425531917</v>
      </c>
      <c r="K79" s="15">
        <f t="shared" si="9"/>
        <v>71</v>
      </c>
      <c r="P79" s="30"/>
      <c r="Q79" s="30"/>
      <c r="R79" s="30"/>
      <c r="S79" s="30"/>
    </row>
    <row r="80" spans="1:19">
      <c r="A80" s="1" t="s">
        <v>159</v>
      </c>
      <c r="B80" s="1" t="s">
        <v>243</v>
      </c>
      <c r="C80" s="176" t="s">
        <v>160</v>
      </c>
      <c r="D80" s="15">
        <v>210</v>
      </c>
      <c r="E80" s="15">
        <v>111</v>
      </c>
      <c r="F80" s="15">
        <f t="shared" si="10"/>
        <v>321</v>
      </c>
      <c r="G80" s="15">
        <v>132</v>
      </c>
      <c r="H80" s="15">
        <v>69</v>
      </c>
      <c r="I80" s="15">
        <f t="shared" si="11"/>
        <v>201</v>
      </c>
      <c r="J80" s="16">
        <f t="shared" si="8"/>
        <v>0.62616822429906538</v>
      </c>
      <c r="K80" s="15">
        <f t="shared" si="9"/>
        <v>38</v>
      </c>
      <c r="P80" s="30"/>
      <c r="Q80" s="30"/>
      <c r="R80" s="30"/>
      <c r="S80" s="30"/>
    </row>
    <row r="81" spans="1:19">
      <c r="A81" s="1" t="s">
        <v>161</v>
      </c>
      <c r="B81" s="1" t="s">
        <v>248</v>
      </c>
      <c r="C81" s="176" t="s">
        <v>162</v>
      </c>
      <c r="D81" s="15">
        <v>50</v>
      </c>
      <c r="E81" s="15">
        <v>20</v>
      </c>
      <c r="F81" s="15">
        <f t="shared" si="10"/>
        <v>70</v>
      </c>
      <c r="G81" s="15">
        <v>36</v>
      </c>
      <c r="H81" s="15">
        <v>10</v>
      </c>
      <c r="I81" s="15">
        <f t="shared" si="11"/>
        <v>46</v>
      </c>
      <c r="J81" s="16">
        <f t="shared" si="8"/>
        <v>0.65714285714285714</v>
      </c>
      <c r="K81" s="15">
        <f t="shared" si="9"/>
        <v>30</v>
      </c>
      <c r="P81" s="30"/>
      <c r="Q81" s="30"/>
      <c r="R81" s="30"/>
      <c r="S81" s="30"/>
    </row>
    <row r="82" spans="1:19">
      <c r="A82" s="1" t="s">
        <v>163</v>
      </c>
      <c r="B82" s="1" t="s">
        <v>248</v>
      </c>
      <c r="C82" s="176" t="s">
        <v>164</v>
      </c>
      <c r="D82" s="15">
        <v>57</v>
      </c>
      <c r="E82" s="15">
        <v>38</v>
      </c>
      <c r="F82" s="15">
        <f t="shared" si="10"/>
        <v>95</v>
      </c>
      <c r="G82" s="15">
        <v>34</v>
      </c>
      <c r="H82" s="15">
        <v>23</v>
      </c>
      <c r="I82" s="15">
        <f t="shared" si="11"/>
        <v>57</v>
      </c>
      <c r="J82" s="16">
        <f t="shared" si="8"/>
        <v>0.6</v>
      </c>
      <c r="K82" s="15">
        <f t="shared" si="9"/>
        <v>40</v>
      </c>
      <c r="P82" s="30"/>
      <c r="Q82" s="30"/>
      <c r="R82" s="30"/>
      <c r="S82" s="30"/>
    </row>
    <row r="83" spans="1:19">
      <c r="A83" s="24" t="s">
        <v>165</v>
      </c>
      <c r="B83" s="24" t="s">
        <v>244</v>
      </c>
      <c r="C83" s="183" t="s">
        <v>166</v>
      </c>
      <c r="D83" s="25"/>
      <c r="E83" s="25"/>
      <c r="F83" s="25"/>
      <c r="G83" s="25"/>
      <c r="H83" s="25"/>
      <c r="I83" s="25"/>
      <c r="J83" s="32"/>
      <c r="K83" s="25"/>
      <c r="P83" s="30"/>
      <c r="Q83" s="30"/>
      <c r="R83" s="30"/>
      <c r="S83" s="30"/>
    </row>
    <row r="84" spans="1:19">
      <c r="A84" s="1" t="s">
        <v>167</v>
      </c>
      <c r="B84" s="1" t="s">
        <v>248</v>
      </c>
      <c r="C84" s="176" t="s">
        <v>168</v>
      </c>
      <c r="D84" s="15">
        <v>28</v>
      </c>
      <c r="E84" s="15">
        <v>7</v>
      </c>
      <c r="F84" s="15">
        <f t="shared" si="10"/>
        <v>35</v>
      </c>
      <c r="G84" s="15">
        <v>16</v>
      </c>
      <c r="H84" s="15">
        <v>5</v>
      </c>
      <c r="I84" s="15">
        <f t="shared" si="11"/>
        <v>21</v>
      </c>
      <c r="J84" s="16">
        <f>(G84+H84)/(D84+E84)</f>
        <v>0.6</v>
      </c>
      <c r="K84" s="15">
        <f>_xlfn.RANK.EQ(J84,$J$12:$J$98,0)</f>
        <v>40</v>
      </c>
      <c r="P84" s="30"/>
      <c r="Q84" s="30"/>
      <c r="R84" s="30"/>
      <c r="S84" s="30"/>
    </row>
    <row r="85" spans="1:19">
      <c r="A85" s="1" t="s">
        <v>169</v>
      </c>
      <c r="B85" s="1" t="s">
        <v>248</v>
      </c>
      <c r="C85" s="176" t="s">
        <v>170</v>
      </c>
      <c r="D85" s="33">
        <v>42</v>
      </c>
      <c r="E85" s="33">
        <v>16</v>
      </c>
      <c r="F85" s="15">
        <f t="shared" si="10"/>
        <v>58</v>
      </c>
      <c r="G85" s="33">
        <v>22</v>
      </c>
      <c r="H85" s="33">
        <v>7</v>
      </c>
      <c r="I85" s="15">
        <f t="shared" si="11"/>
        <v>29</v>
      </c>
      <c r="J85" s="5">
        <f>(G85+H85)/(D85+E85)</f>
        <v>0.5</v>
      </c>
      <c r="K85" s="33">
        <f>_xlfn.RANK.EQ(J85,$J$12:$J$98,0)</f>
        <v>64</v>
      </c>
      <c r="P85" s="30"/>
      <c r="Q85" s="30"/>
      <c r="R85" s="30"/>
      <c r="S85" s="30"/>
    </row>
    <row r="86" spans="1:19">
      <c r="A86" s="8" t="s">
        <v>171</v>
      </c>
      <c r="B86" s="8" t="s">
        <v>248</v>
      </c>
      <c r="C86" s="184" t="s">
        <v>172</v>
      </c>
      <c r="D86" s="28">
        <v>17</v>
      </c>
      <c r="E86" s="28">
        <v>9</v>
      </c>
      <c r="F86" s="28">
        <f t="shared" si="10"/>
        <v>26</v>
      </c>
      <c r="G86" s="28">
        <v>10</v>
      </c>
      <c r="H86" s="28">
        <v>3</v>
      </c>
      <c r="I86" s="28">
        <f t="shared" si="11"/>
        <v>13</v>
      </c>
      <c r="J86" s="29">
        <f>(G86+H86)/(D86+E86)</f>
        <v>0.5</v>
      </c>
      <c r="K86" s="28">
        <f>_xlfn.RANK.EQ(J86,$J$12:$J$98,0)</f>
        <v>64</v>
      </c>
      <c r="P86" s="30"/>
      <c r="Q86" s="30"/>
      <c r="R86" s="30"/>
      <c r="S86" s="30"/>
    </row>
    <row r="87" spans="1:19">
      <c r="A87" s="1" t="s">
        <v>173</v>
      </c>
      <c r="B87" s="1" t="s">
        <v>245</v>
      </c>
      <c r="C87" s="176" t="s">
        <v>174</v>
      </c>
      <c r="D87" s="15">
        <v>19</v>
      </c>
      <c r="E87" s="15">
        <v>6</v>
      </c>
      <c r="F87" s="15">
        <f t="shared" si="10"/>
        <v>25</v>
      </c>
      <c r="G87" s="15">
        <v>9</v>
      </c>
      <c r="H87" s="15">
        <v>4</v>
      </c>
      <c r="I87" s="15">
        <f t="shared" si="11"/>
        <v>13</v>
      </c>
      <c r="J87" s="16">
        <f>(G87+H87)/(D87+E87)</f>
        <v>0.52</v>
      </c>
      <c r="K87" s="15">
        <f>_xlfn.RANK.EQ(J87,$J$12:$J$98,0)</f>
        <v>63</v>
      </c>
      <c r="P87" s="30"/>
      <c r="Q87" s="30"/>
      <c r="R87" s="30"/>
      <c r="S87" s="30"/>
    </row>
    <row r="88" spans="1:19">
      <c r="A88" s="24" t="s">
        <v>175</v>
      </c>
      <c r="B88" s="24" t="s">
        <v>244</v>
      </c>
      <c r="C88" s="183" t="s">
        <v>176</v>
      </c>
      <c r="D88" s="25"/>
      <c r="E88" s="25"/>
      <c r="F88" s="25"/>
      <c r="G88" s="25"/>
      <c r="H88" s="25"/>
      <c r="I88" s="25"/>
      <c r="J88" s="32"/>
      <c r="K88" s="25"/>
      <c r="P88" s="30"/>
      <c r="Q88" s="30"/>
      <c r="R88" s="30"/>
      <c r="S88" s="30"/>
    </row>
    <row r="89" spans="1:19">
      <c r="A89" s="1" t="s">
        <v>177</v>
      </c>
      <c r="B89" s="1" t="s">
        <v>243</v>
      </c>
      <c r="C89" s="176" t="s">
        <v>178</v>
      </c>
      <c r="D89" s="15">
        <v>382</v>
      </c>
      <c r="E89" s="15">
        <v>142</v>
      </c>
      <c r="F89" s="15">
        <f t="shared" si="10"/>
        <v>524</v>
      </c>
      <c r="G89" s="15">
        <v>251</v>
      </c>
      <c r="H89" s="15">
        <v>71</v>
      </c>
      <c r="I89" s="15">
        <f t="shared" si="11"/>
        <v>322</v>
      </c>
      <c r="J89" s="16">
        <f t="shared" ref="J89:J97" si="12">(G89+H89)/(D89+E89)</f>
        <v>0.6145038167938931</v>
      </c>
      <c r="K89" s="15">
        <f t="shared" ref="K89:K97" si="13">_xlfn.RANK.EQ(J89,$J$12:$J$98,0)</f>
        <v>39</v>
      </c>
      <c r="P89" s="30"/>
      <c r="Q89" s="30"/>
      <c r="R89" s="30"/>
      <c r="S89" s="30"/>
    </row>
    <row r="90" spans="1:19">
      <c r="A90" s="1" t="s">
        <v>179</v>
      </c>
      <c r="B90" s="1" t="s">
        <v>248</v>
      </c>
      <c r="C90" s="176" t="s">
        <v>180</v>
      </c>
      <c r="D90" s="15">
        <v>20</v>
      </c>
      <c r="E90" s="15">
        <v>7</v>
      </c>
      <c r="F90" s="15">
        <f t="shared" si="10"/>
        <v>27</v>
      </c>
      <c r="G90" s="15">
        <v>14</v>
      </c>
      <c r="H90" s="15">
        <v>5</v>
      </c>
      <c r="I90" s="15">
        <f t="shared" si="11"/>
        <v>19</v>
      </c>
      <c r="J90" s="16">
        <f t="shared" si="12"/>
        <v>0.70370370370370372</v>
      </c>
      <c r="K90" s="15">
        <f t="shared" si="13"/>
        <v>20</v>
      </c>
      <c r="P90" s="30"/>
      <c r="Q90" s="30"/>
      <c r="R90" s="30"/>
      <c r="S90" s="30"/>
    </row>
    <row r="91" spans="1:19">
      <c r="A91" s="1" t="s">
        <v>181</v>
      </c>
      <c r="B91" s="1" t="s">
        <v>248</v>
      </c>
      <c r="C91" s="176" t="s">
        <v>182</v>
      </c>
      <c r="D91" s="15">
        <v>79</v>
      </c>
      <c r="E91" s="15">
        <v>39</v>
      </c>
      <c r="F91" s="15">
        <f t="shared" si="10"/>
        <v>118</v>
      </c>
      <c r="G91" s="15">
        <v>42</v>
      </c>
      <c r="H91" s="15">
        <v>22</v>
      </c>
      <c r="I91" s="15">
        <f t="shared" si="11"/>
        <v>64</v>
      </c>
      <c r="J91" s="16">
        <f t="shared" si="12"/>
        <v>0.5423728813559322</v>
      </c>
      <c r="K91" s="15">
        <f t="shared" si="13"/>
        <v>60</v>
      </c>
      <c r="P91" s="30"/>
      <c r="Q91" s="30"/>
      <c r="R91" s="30"/>
      <c r="S91" s="30"/>
    </row>
    <row r="92" spans="1:19">
      <c r="A92" s="1" t="s">
        <v>183</v>
      </c>
      <c r="B92" s="1" t="s">
        <v>248</v>
      </c>
      <c r="C92" s="176" t="s">
        <v>184</v>
      </c>
      <c r="D92" s="15">
        <v>95</v>
      </c>
      <c r="E92" s="15">
        <v>44</v>
      </c>
      <c r="F92" s="15">
        <f t="shared" si="10"/>
        <v>139</v>
      </c>
      <c r="G92" s="15">
        <v>58</v>
      </c>
      <c r="H92" s="15">
        <v>19</v>
      </c>
      <c r="I92" s="15">
        <f t="shared" si="11"/>
        <v>77</v>
      </c>
      <c r="J92" s="16">
        <f t="shared" si="12"/>
        <v>0.5539568345323741</v>
      </c>
      <c r="K92" s="15">
        <f t="shared" si="13"/>
        <v>58</v>
      </c>
      <c r="P92" s="30"/>
      <c r="Q92" s="30"/>
      <c r="R92" s="30"/>
      <c r="S92" s="30"/>
    </row>
    <row r="93" spans="1:19">
      <c r="A93" s="1" t="s">
        <v>185</v>
      </c>
      <c r="B93" s="1" t="s">
        <v>248</v>
      </c>
      <c r="C93" s="176" t="s">
        <v>186</v>
      </c>
      <c r="D93" s="15">
        <v>20</v>
      </c>
      <c r="E93" s="15">
        <v>8</v>
      </c>
      <c r="F93" s="15">
        <f t="shared" si="10"/>
        <v>28</v>
      </c>
      <c r="G93" s="15">
        <v>15</v>
      </c>
      <c r="H93" s="15">
        <v>4</v>
      </c>
      <c r="I93" s="15">
        <f t="shared" si="11"/>
        <v>19</v>
      </c>
      <c r="J93" s="16">
        <f t="shared" si="12"/>
        <v>0.6785714285714286</v>
      </c>
      <c r="K93" s="15">
        <f t="shared" si="13"/>
        <v>26</v>
      </c>
      <c r="P93" s="30"/>
      <c r="Q93" s="30"/>
      <c r="R93" s="30"/>
      <c r="S93" s="30"/>
    </row>
    <row r="94" spans="1:19">
      <c r="A94" s="1" t="s">
        <v>187</v>
      </c>
      <c r="B94" s="1" t="s">
        <v>248</v>
      </c>
      <c r="C94" s="176" t="s">
        <v>188</v>
      </c>
      <c r="D94" s="15">
        <v>22</v>
      </c>
      <c r="E94" s="15">
        <v>20</v>
      </c>
      <c r="F94" s="15">
        <f t="shared" si="10"/>
        <v>42</v>
      </c>
      <c r="G94" s="15">
        <v>13</v>
      </c>
      <c r="H94" s="15">
        <v>7</v>
      </c>
      <c r="I94" s="15">
        <f t="shared" si="11"/>
        <v>20</v>
      </c>
      <c r="J94" s="16">
        <f t="shared" si="12"/>
        <v>0.47619047619047616</v>
      </c>
      <c r="K94" s="15">
        <f t="shared" si="13"/>
        <v>72</v>
      </c>
      <c r="P94" s="30"/>
      <c r="Q94" s="30"/>
      <c r="R94" s="30"/>
      <c r="S94" s="30"/>
    </row>
    <row r="95" spans="1:19">
      <c r="A95" s="1" t="s">
        <v>189</v>
      </c>
      <c r="B95" s="1" t="s">
        <v>248</v>
      </c>
      <c r="C95" s="176" t="s">
        <v>190</v>
      </c>
      <c r="D95" s="15">
        <v>71</v>
      </c>
      <c r="E95" s="15">
        <v>19</v>
      </c>
      <c r="F95" s="15">
        <f t="shared" si="10"/>
        <v>90</v>
      </c>
      <c r="G95" s="15">
        <v>39</v>
      </c>
      <c r="H95" s="15">
        <v>13</v>
      </c>
      <c r="I95" s="15">
        <f t="shared" si="11"/>
        <v>52</v>
      </c>
      <c r="J95" s="16">
        <f t="shared" si="12"/>
        <v>0.57777777777777772</v>
      </c>
      <c r="K95" s="15">
        <f t="shared" si="13"/>
        <v>45</v>
      </c>
      <c r="P95" s="30"/>
      <c r="Q95" s="30"/>
      <c r="R95" s="30"/>
      <c r="S95" s="30"/>
    </row>
    <row r="96" spans="1:19">
      <c r="A96" s="1" t="s">
        <v>191</v>
      </c>
      <c r="B96" s="1" t="s">
        <v>245</v>
      </c>
      <c r="C96" s="176" t="s">
        <v>192</v>
      </c>
      <c r="D96" s="15">
        <v>7</v>
      </c>
      <c r="E96" s="15">
        <v>2</v>
      </c>
      <c r="F96" s="15">
        <f t="shared" si="10"/>
        <v>9</v>
      </c>
      <c r="G96" s="15">
        <v>4</v>
      </c>
      <c r="H96" s="15">
        <v>1</v>
      </c>
      <c r="I96" s="15">
        <f t="shared" si="11"/>
        <v>5</v>
      </c>
      <c r="J96" s="16">
        <f t="shared" si="12"/>
        <v>0.55555555555555558</v>
      </c>
      <c r="K96" s="15">
        <f t="shared" si="13"/>
        <v>55</v>
      </c>
      <c r="P96" s="30"/>
      <c r="Q96" s="30"/>
      <c r="R96" s="30"/>
      <c r="S96" s="30"/>
    </row>
    <row r="97" spans="1:19">
      <c r="A97" s="1" t="s">
        <v>193</v>
      </c>
      <c r="B97" s="1" t="s">
        <v>248</v>
      </c>
      <c r="C97" s="1" t="s">
        <v>194</v>
      </c>
      <c r="D97" s="15">
        <v>27</v>
      </c>
      <c r="E97" s="15">
        <v>16</v>
      </c>
      <c r="F97" s="27">
        <f t="shared" si="10"/>
        <v>43</v>
      </c>
      <c r="G97" s="27">
        <v>18</v>
      </c>
      <c r="H97" s="15">
        <v>9</v>
      </c>
      <c r="I97" s="15">
        <f t="shared" si="11"/>
        <v>27</v>
      </c>
      <c r="J97" s="16">
        <f t="shared" si="12"/>
        <v>0.62790697674418605</v>
      </c>
      <c r="K97" s="15">
        <f t="shared" si="13"/>
        <v>37</v>
      </c>
      <c r="P97" s="30"/>
      <c r="Q97" s="30"/>
      <c r="R97" s="30"/>
      <c r="S97" s="30"/>
    </row>
    <row r="98" spans="1:19" ht="14.25" thickBot="1">
      <c r="A98" s="30"/>
      <c r="B98" s="30"/>
      <c r="C98" s="30"/>
    </row>
    <row r="99" spans="1:19" ht="14.25" thickBot="1">
      <c r="C99" s="173" t="s">
        <v>423</v>
      </c>
      <c r="D99" s="171">
        <f>SUM(D12:D97)</f>
        <v>7062</v>
      </c>
      <c r="E99" s="171">
        <f t="shared" ref="E99:I99" si="14">SUM(E12:E97)</f>
        <v>2953</v>
      </c>
      <c r="F99" s="171">
        <f t="shared" si="14"/>
        <v>10015</v>
      </c>
      <c r="G99" s="171">
        <f t="shared" si="14"/>
        <v>4541</v>
      </c>
      <c r="H99" s="171">
        <f t="shared" si="14"/>
        <v>1602</v>
      </c>
      <c r="I99" s="172">
        <f t="shared" si="14"/>
        <v>6143</v>
      </c>
    </row>
  </sheetData>
  <autoFilter ref="A11:K11" xr:uid="{00000000-0009-0000-0000-000016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6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sheetPr>
  <dimension ref="A1:T99"/>
  <sheetViews>
    <sheetView workbookViewId="0">
      <pane xSplit="3" ySplit="11" topLeftCell="D12" activePane="bottomRight" state="frozen"/>
      <selection pane="topRight" activeCell="D1" sqref="D1"/>
      <selection pane="bottomLeft" activeCell="A12" sqref="A12"/>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223</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25</v>
      </c>
      <c r="E6" s="48">
        <f>INDEX(E12:E97,MATCH(C6,C12:C97,0),0)</f>
        <v>8</v>
      </c>
      <c r="F6" s="48">
        <f>SUM(D6:E6)</f>
        <v>33</v>
      </c>
      <c r="G6" s="48">
        <f>INDEX(G12:G97,MATCH(C6,C12:C97,0),0)</f>
        <v>15</v>
      </c>
      <c r="H6" s="48">
        <f>INDEX(H12:H97,MATCH(C6,C12:C97,0),0)</f>
        <v>4</v>
      </c>
      <c r="I6" s="48">
        <f>SUM(G6:H6)</f>
        <v>19</v>
      </c>
      <c r="J6" s="49">
        <f>(G6+H6)/(D6+E6)</f>
        <v>0.5757575757575758</v>
      </c>
      <c r="K6" s="50">
        <f>_xlfn.RANK.EQ(J6,$J$12:$J$97,0)</f>
        <v>58</v>
      </c>
    </row>
    <row r="7" spans="1:20">
      <c r="C7" s="14" t="s">
        <v>18</v>
      </c>
      <c r="D7" s="62">
        <f>ROUND(SUMIF($B$12:$B$97,"G",D12:D97)/(COUNTIFS(B12:B97,"G",D12:D97,"&lt;&gt;")),1)</f>
        <v>47.3</v>
      </c>
      <c r="E7" s="63">
        <f>ROUND(SUMIF($B$12:$B$97,"G",E12:E97)/(COUNTIFS(B12:B97,"G",D12:D97,"&lt;&gt;")),1)</f>
        <v>18.2</v>
      </c>
      <c r="F7" s="63">
        <f>SUM(D7:E7)</f>
        <v>65.5</v>
      </c>
      <c r="G7" s="63">
        <f>ROUND(SUMIF($B$12:$B$97,"G",G12:G97)/(COUNTIFS(B12:B97,"G",D12:D97,"&lt;&gt;")),1)</f>
        <v>30.8</v>
      </c>
      <c r="H7" s="63">
        <f>ROUND(SUMIF($B$12:$B$97,"G",H12:H97)/(COUNTIFS(B12:B97,"G",D12:D97,"&lt;&gt;")),1)</f>
        <v>10.199999999999999</v>
      </c>
      <c r="I7" s="63">
        <f>SUM(G7:H7)</f>
        <v>41</v>
      </c>
      <c r="J7" s="16">
        <f>(G7+H7)/(D7+E7)</f>
        <v>0.62595419847328249</v>
      </c>
      <c r="K7" s="17"/>
    </row>
    <row r="8" spans="1:20" ht="14.25" thickBot="1">
      <c r="C8" s="18" t="s">
        <v>19</v>
      </c>
      <c r="D8" s="64">
        <f>ROUND(AVERAGE(D12:D97),1)</f>
        <v>88</v>
      </c>
      <c r="E8" s="65">
        <f>ROUND(AVERAGE(E12:E97),1)</f>
        <v>39.6</v>
      </c>
      <c r="F8" s="65">
        <f>SUM(D8:E8)</f>
        <v>127.6</v>
      </c>
      <c r="G8" s="65">
        <f>ROUND(AVERAGE(G12:G97),1)</f>
        <v>57.6</v>
      </c>
      <c r="H8" s="65">
        <f>ROUND(AVERAGE(H12:H97),1)</f>
        <v>22.2</v>
      </c>
      <c r="I8" s="65">
        <f>SUM(G8:H8)</f>
        <v>79.8</v>
      </c>
      <c r="J8" s="19">
        <f>(G8+H8)/(D8+E8)</f>
        <v>0.62539184952978055</v>
      </c>
      <c r="K8" s="20"/>
    </row>
    <row r="10" spans="1:20" ht="21" customHeight="1">
      <c r="D10" s="259" t="str" cm="1">
        <f t="array" aca="1" ref="D10" ca="1">RIGHT(CELL("filename",A1),4)&amp;"年度（基準日：５月１日）"</f>
        <v>2022年度（基準日：５月１日）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310</v>
      </c>
      <c r="E12" s="15">
        <v>135</v>
      </c>
      <c r="F12" s="15">
        <f>SUM(D12:E12)</f>
        <v>445</v>
      </c>
      <c r="G12" s="15">
        <v>219</v>
      </c>
      <c r="H12" s="15">
        <v>85</v>
      </c>
      <c r="I12" s="15">
        <f>SUM(G12:H12)</f>
        <v>304</v>
      </c>
      <c r="J12" s="16">
        <f>(G12+H12)/(D12+E12)</f>
        <v>0.68314606741573036</v>
      </c>
      <c r="K12" s="15">
        <f>_xlfn.RANK.EQ(J12,$J$12:$J$98,0)</f>
        <v>29</v>
      </c>
    </row>
    <row r="13" spans="1:20">
      <c r="A13" s="24" t="s">
        <v>27</v>
      </c>
      <c r="B13" s="24" t="s">
        <v>244</v>
      </c>
      <c r="C13" s="183" t="s">
        <v>28</v>
      </c>
      <c r="D13" s="25"/>
      <c r="E13" s="25"/>
      <c r="F13" s="25"/>
      <c r="G13" s="25"/>
      <c r="H13" s="25"/>
      <c r="I13" s="25"/>
      <c r="J13" s="25"/>
      <c r="K13" s="25"/>
    </row>
    <row r="14" spans="1:20">
      <c r="A14" s="1" t="s">
        <v>29</v>
      </c>
      <c r="B14" s="1" t="s">
        <v>245</v>
      </c>
      <c r="C14" s="176" t="s">
        <v>30</v>
      </c>
      <c r="D14" s="15">
        <v>7</v>
      </c>
      <c r="E14" s="15">
        <v>1</v>
      </c>
      <c r="F14" s="15">
        <f t="shared" ref="F14:F76" si="0">SUM(D14:E14)</f>
        <v>8</v>
      </c>
      <c r="G14" s="15">
        <v>5</v>
      </c>
      <c r="H14" s="15">
        <v>1</v>
      </c>
      <c r="I14" s="15">
        <f t="shared" ref="I14:I76" si="1">SUM(G14:H14)</f>
        <v>6</v>
      </c>
      <c r="J14" s="16">
        <f t="shared" ref="J14:J21" si="2">(G14+H14)/(D14+E14)</f>
        <v>0.75</v>
      </c>
      <c r="K14" s="15">
        <f t="shared" ref="K14:K21" si="3">_xlfn.RANK.EQ(J14,$J$12:$J$98,0)</f>
        <v>10</v>
      </c>
    </row>
    <row r="15" spans="1:20">
      <c r="A15" s="1" t="s">
        <v>31</v>
      </c>
      <c r="B15" s="1" t="s">
        <v>246</v>
      </c>
      <c r="C15" s="176" t="s">
        <v>32</v>
      </c>
      <c r="D15" s="15">
        <v>2</v>
      </c>
      <c r="E15" s="15">
        <v>0</v>
      </c>
      <c r="F15" s="15">
        <f t="shared" si="0"/>
        <v>2</v>
      </c>
      <c r="G15" s="15">
        <v>2</v>
      </c>
      <c r="H15" s="15">
        <v>0</v>
      </c>
      <c r="I15" s="15">
        <f t="shared" si="1"/>
        <v>2</v>
      </c>
      <c r="J15" s="16">
        <f t="shared" si="2"/>
        <v>1</v>
      </c>
      <c r="K15" s="15">
        <f t="shared" si="3"/>
        <v>1</v>
      </c>
    </row>
    <row r="16" spans="1:20">
      <c r="A16" s="1" t="s">
        <v>33</v>
      </c>
      <c r="B16" s="1" t="s">
        <v>245</v>
      </c>
      <c r="C16" s="176" t="s">
        <v>34</v>
      </c>
      <c r="D16" s="15">
        <v>4</v>
      </c>
      <c r="E16" s="15">
        <v>5</v>
      </c>
      <c r="F16" s="15">
        <f t="shared" si="0"/>
        <v>9</v>
      </c>
      <c r="G16" s="15">
        <v>0</v>
      </c>
      <c r="H16" s="15">
        <v>3</v>
      </c>
      <c r="I16" s="15">
        <f t="shared" si="1"/>
        <v>3</v>
      </c>
      <c r="J16" s="16">
        <f t="shared" si="2"/>
        <v>0.33333333333333331</v>
      </c>
      <c r="K16" s="15">
        <f t="shared" si="3"/>
        <v>75</v>
      </c>
    </row>
    <row r="17" spans="1:11">
      <c r="A17" s="1" t="s">
        <v>35</v>
      </c>
      <c r="B17" s="1" t="s">
        <v>245</v>
      </c>
      <c r="C17" s="176" t="s">
        <v>36</v>
      </c>
      <c r="D17" s="15">
        <v>6</v>
      </c>
      <c r="E17" s="15">
        <v>2</v>
      </c>
      <c r="F17" s="15">
        <f t="shared" si="0"/>
        <v>8</v>
      </c>
      <c r="G17" s="15">
        <v>4</v>
      </c>
      <c r="H17" s="15">
        <v>2</v>
      </c>
      <c r="I17" s="15">
        <f t="shared" si="1"/>
        <v>6</v>
      </c>
      <c r="J17" s="16">
        <f t="shared" si="2"/>
        <v>0.75</v>
      </c>
      <c r="K17" s="15">
        <f t="shared" si="3"/>
        <v>10</v>
      </c>
    </row>
    <row r="18" spans="1:11">
      <c r="A18" s="1" t="s">
        <v>37</v>
      </c>
      <c r="B18" s="1" t="s">
        <v>247</v>
      </c>
      <c r="C18" s="176" t="s">
        <v>38</v>
      </c>
      <c r="D18" s="15">
        <v>13</v>
      </c>
      <c r="E18" s="15">
        <v>5</v>
      </c>
      <c r="F18" s="15">
        <f t="shared" si="0"/>
        <v>18</v>
      </c>
      <c r="G18" s="15">
        <v>9</v>
      </c>
      <c r="H18" s="15">
        <v>4</v>
      </c>
      <c r="I18" s="15">
        <f t="shared" si="1"/>
        <v>13</v>
      </c>
      <c r="J18" s="16">
        <f t="shared" si="2"/>
        <v>0.72222222222222221</v>
      </c>
      <c r="K18" s="15">
        <f t="shared" si="3"/>
        <v>16</v>
      </c>
    </row>
    <row r="19" spans="1:11">
      <c r="A19" s="1" t="s">
        <v>39</v>
      </c>
      <c r="B19" s="1" t="s">
        <v>248</v>
      </c>
      <c r="C19" s="176" t="s">
        <v>40</v>
      </c>
      <c r="D19" s="15">
        <v>52</v>
      </c>
      <c r="E19" s="15">
        <v>31</v>
      </c>
      <c r="F19" s="15">
        <f t="shared" si="0"/>
        <v>83</v>
      </c>
      <c r="G19" s="15">
        <v>40</v>
      </c>
      <c r="H19" s="15">
        <v>25</v>
      </c>
      <c r="I19" s="15">
        <f t="shared" si="1"/>
        <v>65</v>
      </c>
      <c r="J19" s="16">
        <f t="shared" si="2"/>
        <v>0.7831325301204819</v>
      </c>
      <c r="K19" s="15">
        <f t="shared" si="3"/>
        <v>7</v>
      </c>
    </row>
    <row r="20" spans="1:11">
      <c r="A20" s="1" t="s">
        <v>41</v>
      </c>
      <c r="B20" s="1" t="s">
        <v>249</v>
      </c>
      <c r="C20" s="176" t="s">
        <v>42</v>
      </c>
      <c r="D20" s="15">
        <v>20</v>
      </c>
      <c r="E20" s="15">
        <v>7</v>
      </c>
      <c r="F20" s="15">
        <f t="shared" si="0"/>
        <v>27</v>
      </c>
      <c r="G20" s="15">
        <v>15</v>
      </c>
      <c r="H20" s="15">
        <v>5</v>
      </c>
      <c r="I20" s="15">
        <f t="shared" si="1"/>
        <v>20</v>
      </c>
      <c r="J20" s="16">
        <f t="shared" si="2"/>
        <v>0.7407407407407407</v>
      </c>
      <c r="K20" s="15">
        <f t="shared" si="3"/>
        <v>13</v>
      </c>
    </row>
    <row r="21" spans="1:11">
      <c r="A21" s="1" t="s">
        <v>43</v>
      </c>
      <c r="B21" s="1" t="s">
        <v>243</v>
      </c>
      <c r="C21" s="176" t="s">
        <v>44</v>
      </c>
      <c r="D21" s="15">
        <v>371</v>
      </c>
      <c r="E21" s="15">
        <v>148</v>
      </c>
      <c r="F21" s="15">
        <f t="shared" si="0"/>
        <v>519</v>
      </c>
      <c r="G21" s="15">
        <v>264</v>
      </c>
      <c r="H21" s="15">
        <v>73</v>
      </c>
      <c r="I21" s="15">
        <f t="shared" si="1"/>
        <v>337</v>
      </c>
      <c r="J21" s="16">
        <f t="shared" si="2"/>
        <v>0.64932562620423895</v>
      </c>
      <c r="K21" s="15">
        <f t="shared" si="3"/>
        <v>36</v>
      </c>
    </row>
    <row r="22" spans="1:11">
      <c r="A22" s="24" t="s">
        <v>45</v>
      </c>
      <c r="B22" s="24" t="s">
        <v>244</v>
      </c>
      <c r="C22" s="183" t="s">
        <v>46</v>
      </c>
      <c r="D22" s="31"/>
      <c r="E22" s="25"/>
      <c r="F22" s="25"/>
      <c r="G22" s="25"/>
      <c r="H22" s="25"/>
      <c r="I22" s="25"/>
      <c r="J22" s="32"/>
      <c r="K22" s="25"/>
    </row>
    <row r="23" spans="1:11">
      <c r="A23" s="1" t="s">
        <v>47</v>
      </c>
      <c r="B23" s="1" t="s">
        <v>248</v>
      </c>
      <c r="C23" s="176" t="s">
        <v>48</v>
      </c>
      <c r="D23" s="15">
        <v>41</v>
      </c>
      <c r="E23" s="15">
        <v>16</v>
      </c>
      <c r="F23" s="15">
        <f t="shared" si="0"/>
        <v>57</v>
      </c>
      <c r="G23" s="15">
        <v>26</v>
      </c>
      <c r="H23" s="15">
        <v>13</v>
      </c>
      <c r="I23" s="15">
        <f t="shared" si="1"/>
        <v>39</v>
      </c>
      <c r="J23" s="16">
        <f>(G23+H23)/(D23+E23)</f>
        <v>0.68421052631578949</v>
      </c>
      <c r="K23" s="15">
        <f>_xlfn.RANK.EQ(J23,$J$12:$J$98,0)</f>
        <v>28</v>
      </c>
    </row>
    <row r="24" spans="1:11">
      <c r="A24" s="1" t="s">
        <v>49</v>
      </c>
      <c r="B24" s="1" t="s">
        <v>248</v>
      </c>
      <c r="C24" s="176" t="s">
        <v>50</v>
      </c>
      <c r="D24" s="15">
        <v>39</v>
      </c>
      <c r="E24" s="15">
        <v>7</v>
      </c>
      <c r="F24" s="15">
        <f t="shared" si="0"/>
        <v>46</v>
      </c>
      <c r="G24" s="15">
        <v>31</v>
      </c>
      <c r="H24" s="15">
        <v>5</v>
      </c>
      <c r="I24" s="15">
        <f t="shared" si="1"/>
        <v>36</v>
      </c>
      <c r="J24" s="16">
        <f>(G24+H24)/(D24+E24)</f>
        <v>0.78260869565217395</v>
      </c>
      <c r="K24" s="15">
        <f>_xlfn.RANK.EQ(J24,$J$12:$J$98,0)</f>
        <v>8</v>
      </c>
    </row>
    <row r="25" spans="1:11">
      <c r="A25" s="1" t="s">
        <v>51</v>
      </c>
      <c r="B25" s="1" t="s">
        <v>246</v>
      </c>
      <c r="C25" s="176" t="s">
        <v>52</v>
      </c>
      <c r="D25" s="15">
        <v>2</v>
      </c>
      <c r="E25" s="15">
        <v>3</v>
      </c>
      <c r="F25" s="15">
        <f t="shared" si="0"/>
        <v>5</v>
      </c>
      <c r="G25" s="15">
        <v>0</v>
      </c>
      <c r="H25" s="15">
        <v>2</v>
      </c>
      <c r="I25" s="15">
        <f t="shared" si="1"/>
        <v>2</v>
      </c>
      <c r="J25" s="16">
        <f>(G25+H25)/(D25+E25)</f>
        <v>0.4</v>
      </c>
      <c r="K25" s="15">
        <f>_xlfn.RANK.EQ(J25,$J$12:$J$98,0)</f>
        <v>74</v>
      </c>
    </row>
    <row r="26" spans="1:11">
      <c r="A26" s="1" t="s">
        <v>53</v>
      </c>
      <c r="B26" s="1" t="s">
        <v>249</v>
      </c>
      <c r="C26" s="176" t="s">
        <v>54</v>
      </c>
      <c r="D26" s="15">
        <v>21</v>
      </c>
      <c r="E26" s="15">
        <v>1</v>
      </c>
      <c r="F26" s="15">
        <f t="shared" si="0"/>
        <v>22</v>
      </c>
      <c r="G26" s="15">
        <v>15</v>
      </c>
      <c r="H26" s="15">
        <v>1</v>
      </c>
      <c r="I26" s="15">
        <f t="shared" si="1"/>
        <v>16</v>
      </c>
      <c r="J26" s="16">
        <f>(G26+H26)/(D26+E26)</f>
        <v>0.72727272727272729</v>
      </c>
      <c r="K26" s="15">
        <f>_xlfn.RANK.EQ(J26,$J$12:$J$98,0)</f>
        <v>15</v>
      </c>
    </row>
    <row r="27" spans="1:11">
      <c r="A27" s="1" t="s">
        <v>55</v>
      </c>
      <c r="B27" s="1" t="s">
        <v>243</v>
      </c>
      <c r="C27" s="176" t="s">
        <v>56</v>
      </c>
      <c r="D27" s="15">
        <v>377</v>
      </c>
      <c r="E27" s="15">
        <v>209</v>
      </c>
      <c r="F27" s="15">
        <f t="shared" si="0"/>
        <v>586</v>
      </c>
      <c r="G27" s="15">
        <v>227</v>
      </c>
      <c r="H27" s="15">
        <v>123</v>
      </c>
      <c r="I27" s="15">
        <f t="shared" si="1"/>
        <v>350</v>
      </c>
      <c r="J27" s="16">
        <f>(G27+H27)/(D27+E27)</f>
        <v>0.59726962457337884</v>
      </c>
      <c r="K27" s="15">
        <f>_xlfn.RANK.EQ(J27,$J$12:$J$98,0)</f>
        <v>50</v>
      </c>
    </row>
    <row r="28" spans="1:11">
      <c r="A28" s="24" t="s">
        <v>57</v>
      </c>
      <c r="B28" s="24" t="s">
        <v>246</v>
      </c>
      <c r="C28" s="183" t="s">
        <v>58</v>
      </c>
      <c r="D28" s="25"/>
      <c r="E28" s="25"/>
      <c r="F28" s="25"/>
      <c r="G28" s="25"/>
      <c r="H28" s="25"/>
      <c r="I28" s="25"/>
      <c r="J28" s="32"/>
      <c r="K28" s="25"/>
    </row>
    <row r="29" spans="1:11">
      <c r="A29" s="1" t="s">
        <v>59</v>
      </c>
      <c r="B29" s="1" t="s">
        <v>249</v>
      </c>
      <c r="C29" s="176" t="s">
        <v>60</v>
      </c>
      <c r="D29" s="15">
        <v>13</v>
      </c>
      <c r="E29" s="15">
        <v>8</v>
      </c>
      <c r="F29" s="15">
        <f t="shared" si="0"/>
        <v>21</v>
      </c>
      <c r="G29" s="15">
        <v>11</v>
      </c>
      <c r="H29" s="15">
        <v>4</v>
      </c>
      <c r="I29" s="15">
        <f t="shared" si="1"/>
        <v>15</v>
      </c>
      <c r="J29" s="16">
        <f t="shared" ref="J29:J48" si="4">(G29+H29)/(D29+E29)</f>
        <v>0.7142857142857143</v>
      </c>
      <c r="K29" s="15">
        <f t="shared" ref="K29:K48" si="5">_xlfn.RANK.EQ(J29,$J$12:$J$98,0)</f>
        <v>19</v>
      </c>
    </row>
    <row r="30" spans="1:11">
      <c r="A30" s="1" t="s">
        <v>61</v>
      </c>
      <c r="B30" s="1" t="s">
        <v>248</v>
      </c>
      <c r="C30" s="176" t="s">
        <v>62</v>
      </c>
      <c r="D30" s="15">
        <v>39</v>
      </c>
      <c r="E30" s="15">
        <v>19</v>
      </c>
      <c r="F30" s="15">
        <f t="shared" si="0"/>
        <v>58</v>
      </c>
      <c r="G30" s="15">
        <v>26</v>
      </c>
      <c r="H30" s="15">
        <v>9</v>
      </c>
      <c r="I30" s="15">
        <f t="shared" si="1"/>
        <v>35</v>
      </c>
      <c r="J30" s="16">
        <f t="shared" si="4"/>
        <v>0.60344827586206895</v>
      </c>
      <c r="K30" s="15">
        <f t="shared" si="5"/>
        <v>49</v>
      </c>
    </row>
    <row r="31" spans="1:11">
      <c r="A31" s="1" t="s">
        <v>63</v>
      </c>
      <c r="B31" s="1" t="s">
        <v>249</v>
      </c>
      <c r="C31" s="176" t="s">
        <v>64</v>
      </c>
      <c r="D31" s="15">
        <v>24</v>
      </c>
      <c r="E31" s="15">
        <v>7</v>
      </c>
      <c r="F31" s="15">
        <f t="shared" si="0"/>
        <v>31</v>
      </c>
      <c r="G31" s="15">
        <v>15</v>
      </c>
      <c r="H31" s="15">
        <v>4</v>
      </c>
      <c r="I31" s="15">
        <f t="shared" si="1"/>
        <v>19</v>
      </c>
      <c r="J31" s="16">
        <f t="shared" si="4"/>
        <v>0.61290322580645162</v>
      </c>
      <c r="K31" s="15">
        <f t="shared" si="5"/>
        <v>46</v>
      </c>
    </row>
    <row r="32" spans="1:11">
      <c r="A32" s="1" t="s">
        <v>65</v>
      </c>
      <c r="B32" s="1" t="s">
        <v>243</v>
      </c>
      <c r="C32" s="176" t="s">
        <v>66</v>
      </c>
      <c r="D32" s="15">
        <v>126</v>
      </c>
      <c r="E32" s="15">
        <v>80</v>
      </c>
      <c r="F32" s="15">
        <f t="shared" si="0"/>
        <v>206</v>
      </c>
      <c r="G32" s="15">
        <v>73</v>
      </c>
      <c r="H32" s="15">
        <v>40</v>
      </c>
      <c r="I32" s="15">
        <f t="shared" si="1"/>
        <v>113</v>
      </c>
      <c r="J32" s="16">
        <f t="shared" si="4"/>
        <v>0.54854368932038833</v>
      </c>
      <c r="K32" s="15">
        <f t="shared" si="5"/>
        <v>63</v>
      </c>
    </row>
    <row r="33" spans="1:11">
      <c r="A33" s="1" t="s">
        <v>67</v>
      </c>
      <c r="B33" s="1" t="s">
        <v>243</v>
      </c>
      <c r="C33" s="176" t="s">
        <v>68</v>
      </c>
      <c r="D33" s="15">
        <v>865</v>
      </c>
      <c r="E33" s="15">
        <v>347</v>
      </c>
      <c r="F33" s="15">
        <f t="shared" si="0"/>
        <v>1212</v>
      </c>
      <c r="G33" s="15">
        <v>642</v>
      </c>
      <c r="H33" s="15">
        <v>204</v>
      </c>
      <c r="I33" s="15">
        <f t="shared" si="1"/>
        <v>846</v>
      </c>
      <c r="J33" s="16">
        <f t="shared" si="4"/>
        <v>0.69801980198019797</v>
      </c>
      <c r="K33" s="15">
        <f t="shared" si="5"/>
        <v>23</v>
      </c>
    </row>
    <row r="34" spans="1:11">
      <c r="A34" s="1" t="s">
        <v>69</v>
      </c>
      <c r="B34" s="1" t="s">
        <v>247</v>
      </c>
      <c r="C34" s="176" t="s">
        <v>70</v>
      </c>
      <c r="D34" s="15">
        <v>120</v>
      </c>
      <c r="E34" s="15">
        <v>105</v>
      </c>
      <c r="F34" s="15">
        <f t="shared" si="0"/>
        <v>225</v>
      </c>
      <c r="G34" s="15">
        <v>54</v>
      </c>
      <c r="H34" s="15">
        <v>42</v>
      </c>
      <c r="I34" s="15">
        <f t="shared" si="1"/>
        <v>96</v>
      </c>
      <c r="J34" s="16">
        <f t="shared" si="4"/>
        <v>0.42666666666666669</v>
      </c>
      <c r="K34" s="15">
        <f t="shared" si="5"/>
        <v>73</v>
      </c>
    </row>
    <row r="35" spans="1:11">
      <c r="A35" s="1" t="s">
        <v>71</v>
      </c>
      <c r="B35" s="1" t="s">
        <v>246</v>
      </c>
      <c r="C35" s="176" t="s">
        <v>72</v>
      </c>
      <c r="D35" s="15">
        <v>14</v>
      </c>
      <c r="E35" s="15">
        <v>21</v>
      </c>
      <c r="F35" s="15">
        <f t="shared" si="0"/>
        <v>35</v>
      </c>
      <c r="G35" s="15">
        <v>12</v>
      </c>
      <c r="H35" s="15">
        <v>16</v>
      </c>
      <c r="I35" s="15">
        <f t="shared" si="1"/>
        <v>28</v>
      </c>
      <c r="J35" s="16">
        <f t="shared" si="4"/>
        <v>0.8</v>
      </c>
      <c r="K35" s="15">
        <f t="shared" si="5"/>
        <v>5</v>
      </c>
    </row>
    <row r="36" spans="1:11">
      <c r="A36" s="1" t="s">
        <v>73</v>
      </c>
      <c r="B36" s="1" t="s">
        <v>246</v>
      </c>
      <c r="C36" s="176" t="s">
        <v>74</v>
      </c>
      <c r="D36" s="15">
        <v>23</v>
      </c>
      <c r="E36" s="15">
        <v>32</v>
      </c>
      <c r="F36" s="15">
        <f t="shared" si="0"/>
        <v>55</v>
      </c>
      <c r="G36" s="15">
        <v>16</v>
      </c>
      <c r="H36" s="15">
        <v>25</v>
      </c>
      <c r="I36" s="15">
        <f t="shared" si="1"/>
        <v>41</v>
      </c>
      <c r="J36" s="16">
        <f t="shared" si="4"/>
        <v>0.74545454545454548</v>
      </c>
      <c r="K36" s="15">
        <f t="shared" si="5"/>
        <v>12</v>
      </c>
    </row>
    <row r="37" spans="1:11">
      <c r="A37" s="1" t="s">
        <v>75</v>
      </c>
      <c r="B37" s="1" t="s">
        <v>245</v>
      </c>
      <c r="C37" s="176" t="s">
        <v>76</v>
      </c>
      <c r="D37" s="15">
        <v>213</v>
      </c>
      <c r="E37" s="15">
        <v>51</v>
      </c>
      <c r="F37" s="15">
        <f t="shared" si="0"/>
        <v>264</v>
      </c>
      <c r="G37" s="15">
        <v>164</v>
      </c>
      <c r="H37" s="15">
        <v>26</v>
      </c>
      <c r="I37" s="15">
        <f t="shared" si="1"/>
        <v>190</v>
      </c>
      <c r="J37" s="16">
        <f t="shared" si="4"/>
        <v>0.71969696969696972</v>
      </c>
      <c r="K37" s="15">
        <f t="shared" si="5"/>
        <v>18</v>
      </c>
    </row>
    <row r="38" spans="1:11">
      <c r="A38" s="1" t="s">
        <v>77</v>
      </c>
      <c r="B38" s="1" t="s">
        <v>249</v>
      </c>
      <c r="C38" s="176" t="s">
        <v>78</v>
      </c>
      <c r="D38" s="15">
        <v>0</v>
      </c>
      <c r="E38" s="15">
        <v>42</v>
      </c>
      <c r="F38" s="15">
        <f t="shared" si="0"/>
        <v>42</v>
      </c>
      <c r="G38" s="15">
        <v>0</v>
      </c>
      <c r="H38" s="15">
        <v>36</v>
      </c>
      <c r="I38" s="15">
        <f t="shared" si="1"/>
        <v>36</v>
      </c>
      <c r="J38" s="16">
        <f t="shared" si="4"/>
        <v>0.8571428571428571</v>
      </c>
      <c r="K38" s="15">
        <f t="shared" si="5"/>
        <v>4</v>
      </c>
    </row>
    <row r="39" spans="1:11">
      <c r="A39" s="1" t="s">
        <v>79</v>
      </c>
      <c r="B39" s="1" t="s">
        <v>244</v>
      </c>
      <c r="C39" s="176" t="s">
        <v>80</v>
      </c>
      <c r="D39" s="15">
        <v>21</v>
      </c>
      <c r="E39" s="15">
        <v>13</v>
      </c>
      <c r="F39" s="15">
        <f t="shared" si="0"/>
        <v>34</v>
      </c>
      <c r="G39" s="15">
        <v>14</v>
      </c>
      <c r="H39" s="15">
        <v>9</v>
      </c>
      <c r="I39" s="15">
        <f t="shared" si="1"/>
        <v>23</v>
      </c>
      <c r="J39" s="16">
        <f t="shared" si="4"/>
        <v>0.67647058823529416</v>
      </c>
      <c r="K39" s="15">
        <f t="shared" si="5"/>
        <v>31</v>
      </c>
    </row>
    <row r="40" spans="1:11">
      <c r="A40" s="1" t="s">
        <v>81</v>
      </c>
      <c r="B40" s="1" t="s">
        <v>245</v>
      </c>
      <c r="C40" s="176" t="s">
        <v>82</v>
      </c>
      <c r="D40" s="15">
        <v>84</v>
      </c>
      <c r="E40" s="15">
        <v>42</v>
      </c>
      <c r="F40" s="15">
        <f t="shared" si="0"/>
        <v>126</v>
      </c>
      <c r="G40" s="15">
        <v>46</v>
      </c>
      <c r="H40" s="15">
        <v>19</v>
      </c>
      <c r="I40" s="15">
        <f t="shared" si="1"/>
        <v>65</v>
      </c>
      <c r="J40" s="16">
        <f t="shared" si="4"/>
        <v>0.51587301587301593</v>
      </c>
      <c r="K40" s="15">
        <f t="shared" si="5"/>
        <v>65</v>
      </c>
    </row>
    <row r="41" spans="1:11">
      <c r="A41" s="1" t="s">
        <v>83</v>
      </c>
      <c r="B41" s="1" t="s">
        <v>245</v>
      </c>
      <c r="C41" s="176" t="s">
        <v>84</v>
      </c>
      <c r="D41" s="15">
        <v>40</v>
      </c>
      <c r="E41" s="15">
        <v>6</v>
      </c>
      <c r="F41" s="15">
        <f t="shared" si="0"/>
        <v>46</v>
      </c>
      <c r="G41" s="15">
        <v>26</v>
      </c>
      <c r="H41" s="15">
        <v>5</v>
      </c>
      <c r="I41" s="15">
        <f t="shared" si="1"/>
        <v>31</v>
      </c>
      <c r="J41" s="16">
        <f t="shared" si="4"/>
        <v>0.67391304347826086</v>
      </c>
      <c r="K41" s="15">
        <f t="shared" si="5"/>
        <v>32</v>
      </c>
    </row>
    <row r="42" spans="1:11">
      <c r="A42" s="1" t="s">
        <v>85</v>
      </c>
      <c r="B42" s="1" t="s">
        <v>246</v>
      </c>
      <c r="C42" s="176" t="s">
        <v>86</v>
      </c>
      <c r="D42" s="15">
        <v>44</v>
      </c>
      <c r="E42" s="15">
        <v>36</v>
      </c>
      <c r="F42" s="15">
        <f t="shared" si="0"/>
        <v>80</v>
      </c>
      <c r="G42" s="15">
        <v>28</v>
      </c>
      <c r="H42" s="15">
        <v>29</v>
      </c>
      <c r="I42" s="15">
        <f t="shared" si="1"/>
        <v>57</v>
      </c>
      <c r="J42" s="16">
        <f t="shared" si="4"/>
        <v>0.71250000000000002</v>
      </c>
      <c r="K42" s="15">
        <f t="shared" si="5"/>
        <v>21</v>
      </c>
    </row>
    <row r="43" spans="1:11">
      <c r="A43" s="1" t="s">
        <v>87</v>
      </c>
      <c r="B43" s="1" t="s">
        <v>250</v>
      </c>
      <c r="C43" s="176" t="s">
        <v>88</v>
      </c>
      <c r="D43" s="15">
        <v>2</v>
      </c>
      <c r="E43" s="15">
        <v>3</v>
      </c>
      <c r="F43" s="15">
        <f t="shared" si="0"/>
        <v>5</v>
      </c>
      <c r="G43" s="15">
        <v>0</v>
      </c>
      <c r="H43" s="15">
        <v>1</v>
      </c>
      <c r="I43" s="15">
        <f t="shared" si="1"/>
        <v>1</v>
      </c>
      <c r="J43" s="16">
        <f t="shared" si="4"/>
        <v>0.2</v>
      </c>
      <c r="K43" s="15">
        <f t="shared" si="5"/>
        <v>76</v>
      </c>
    </row>
    <row r="44" spans="1:11">
      <c r="A44" s="1" t="s">
        <v>89</v>
      </c>
      <c r="B44" s="1" t="s">
        <v>245</v>
      </c>
      <c r="C44" s="176" t="s">
        <v>90</v>
      </c>
      <c r="D44" s="15">
        <v>12</v>
      </c>
      <c r="E44" s="15">
        <v>7</v>
      </c>
      <c r="F44" s="15">
        <f t="shared" si="0"/>
        <v>19</v>
      </c>
      <c r="G44" s="15">
        <v>8</v>
      </c>
      <c r="H44" s="15">
        <v>4</v>
      </c>
      <c r="I44" s="15">
        <f t="shared" si="1"/>
        <v>12</v>
      </c>
      <c r="J44" s="16">
        <f t="shared" si="4"/>
        <v>0.63157894736842102</v>
      </c>
      <c r="K44" s="15">
        <f t="shared" si="5"/>
        <v>40</v>
      </c>
    </row>
    <row r="45" spans="1:11">
      <c r="A45" s="1" t="s">
        <v>91</v>
      </c>
      <c r="B45" s="1" t="s">
        <v>249</v>
      </c>
      <c r="C45" s="176" t="s">
        <v>92</v>
      </c>
      <c r="D45" s="15">
        <v>45</v>
      </c>
      <c r="E45" s="15">
        <v>13</v>
      </c>
      <c r="F45" s="15">
        <f t="shared" si="0"/>
        <v>58</v>
      </c>
      <c r="G45" s="15">
        <v>31</v>
      </c>
      <c r="H45" s="15">
        <v>10</v>
      </c>
      <c r="I45" s="15">
        <f t="shared" si="1"/>
        <v>41</v>
      </c>
      <c r="J45" s="16">
        <f t="shared" si="4"/>
        <v>0.7068965517241379</v>
      </c>
      <c r="K45" s="15">
        <f t="shared" si="5"/>
        <v>22</v>
      </c>
    </row>
    <row r="46" spans="1:11">
      <c r="A46" s="1" t="s">
        <v>23</v>
      </c>
      <c r="B46" s="1" t="s">
        <v>250</v>
      </c>
      <c r="C46" s="176" t="s">
        <v>24</v>
      </c>
      <c r="D46" s="15">
        <v>45</v>
      </c>
      <c r="E46" s="15">
        <v>16</v>
      </c>
      <c r="F46" s="15">
        <f t="shared" si="0"/>
        <v>61</v>
      </c>
      <c r="G46" s="15">
        <v>0</v>
      </c>
      <c r="H46" s="15">
        <v>0</v>
      </c>
      <c r="I46" s="15">
        <f t="shared" si="1"/>
        <v>0</v>
      </c>
      <c r="J46" s="16">
        <f t="shared" si="4"/>
        <v>0</v>
      </c>
      <c r="K46" s="15">
        <f t="shared" si="5"/>
        <v>77</v>
      </c>
    </row>
    <row r="47" spans="1:11">
      <c r="A47" s="1" t="s">
        <v>93</v>
      </c>
      <c r="B47" s="1" t="s">
        <v>243</v>
      </c>
      <c r="C47" s="176" t="s">
        <v>94</v>
      </c>
      <c r="D47" s="15">
        <v>76</v>
      </c>
      <c r="E47" s="15">
        <v>39</v>
      </c>
      <c r="F47" s="15">
        <f t="shared" si="0"/>
        <v>115</v>
      </c>
      <c r="G47" s="15">
        <v>51</v>
      </c>
      <c r="H47" s="15">
        <v>15</v>
      </c>
      <c r="I47" s="15">
        <f t="shared" si="1"/>
        <v>66</v>
      </c>
      <c r="J47" s="16">
        <f t="shared" si="4"/>
        <v>0.57391304347826089</v>
      </c>
      <c r="K47" s="15">
        <f t="shared" si="5"/>
        <v>60</v>
      </c>
    </row>
    <row r="48" spans="1:11">
      <c r="A48" s="1" t="s">
        <v>95</v>
      </c>
      <c r="B48" s="1" t="s">
        <v>245</v>
      </c>
      <c r="C48" s="176" t="s">
        <v>96</v>
      </c>
      <c r="D48" s="15">
        <v>17</v>
      </c>
      <c r="E48" s="15">
        <v>5</v>
      </c>
      <c r="F48" s="15">
        <f t="shared" si="0"/>
        <v>22</v>
      </c>
      <c r="G48" s="15">
        <v>10</v>
      </c>
      <c r="H48" s="15">
        <v>1</v>
      </c>
      <c r="I48" s="15">
        <f t="shared" si="1"/>
        <v>11</v>
      </c>
      <c r="J48" s="16">
        <f t="shared" si="4"/>
        <v>0.5</v>
      </c>
      <c r="K48" s="15">
        <f t="shared" si="5"/>
        <v>66</v>
      </c>
    </row>
    <row r="49" spans="1:11">
      <c r="A49" s="24" t="s">
        <v>97</v>
      </c>
      <c r="B49" s="24" t="s">
        <v>244</v>
      </c>
      <c r="C49" s="183" t="s">
        <v>98</v>
      </c>
      <c r="D49" s="25"/>
      <c r="E49" s="25"/>
      <c r="F49" s="25"/>
      <c r="G49" s="25"/>
      <c r="H49" s="25"/>
      <c r="I49" s="25"/>
      <c r="J49" s="32"/>
      <c r="K49" s="25"/>
    </row>
    <row r="50" spans="1:11">
      <c r="A50" s="1" t="s">
        <v>99</v>
      </c>
      <c r="B50" s="1" t="s">
        <v>248</v>
      </c>
      <c r="C50" s="176" t="s">
        <v>100</v>
      </c>
      <c r="D50" s="15">
        <v>40</v>
      </c>
      <c r="E50" s="15">
        <v>9</v>
      </c>
      <c r="F50" s="15">
        <f t="shared" si="0"/>
        <v>49</v>
      </c>
      <c r="G50" s="15">
        <v>31</v>
      </c>
      <c r="H50" s="15">
        <v>4</v>
      </c>
      <c r="I50" s="15">
        <f t="shared" si="1"/>
        <v>35</v>
      </c>
      <c r="J50" s="16">
        <f t="shared" ref="J50:J66" si="6">(G50+H50)/(D50+E50)</f>
        <v>0.7142857142857143</v>
      </c>
      <c r="K50" s="15">
        <f t="shared" ref="K50:K66" si="7">_xlfn.RANK.EQ(J50,$J$12:$J$98,0)</f>
        <v>19</v>
      </c>
    </row>
    <row r="51" spans="1:11">
      <c r="A51" s="1" t="s">
        <v>101</v>
      </c>
      <c r="B51" s="1" t="s">
        <v>248</v>
      </c>
      <c r="C51" s="176" t="s">
        <v>102</v>
      </c>
      <c r="D51" s="15">
        <v>123</v>
      </c>
      <c r="E51" s="15">
        <v>37</v>
      </c>
      <c r="F51" s="15">
        <f t="shared" si="0"/>
        <v>160</v>
      </c>
      <c r="G51" s="15">
        <v>79</v>
      </c>
      <c r="H51" s="15">
        <v>25</v>
      </c>
      <c r="I51" s="15">
        <f t="shared" si="1"/>
        <v>104</v>
      </c>
      <c r="J51" s="16">
        <f t="shared" si="6"/>
        <v>0.65</v>
      </c>
      <c r="K51" s="15">
        <f t="shared" si="7"/>
        <v>35</v>
      </c>
    </row>
    <row r="52" spans="1:11">
      <c r="A52" s="1" t="s">
        <v>103</v>
      </c>
      <c r="B52" s="1" t="s">
        <v>250</v>
      </c>
      <c r="C52" s="176" t="s">
        <v>104</v>
      </c>
      <c r="D52" s="15">
        <v>36</v>
      </c>
      <c r="E52" s="15">
        <v>14</v>
      </c>
      <c r="F52" s="15">
        <f t="shared" si="0"/>
        <v>50</v>
      </c>
      <c r="G52" s="15">
        <v>26</v>
      </c>
      <c r="H52" s="15">
        <v>8</v>
      </c>
      <c r="I52" s="15">
        <f t="shared" si="1"/>
        <v>34</v>
      </c>
      <c r="J52" s="16">
        <f t="shared" si="6"/>
        <v>0.68</v>
      </c>
      <c r="K52" s="15">
        <f t="shared" si="7"/>
        <v>30</v>
      </c>
    </row>
    <row r="53" spans="1:11">
      <c r="A53" s="1" t="s">
        <v>105</v>
      </c>
      <c r="B53" s="1" t="s">
        <v>248</v>
      </c>
      <c r="C53" s="176" t="s">
        <v>106</v>
      </c>
      <c r="D53" s="15">
        <v>14</v>
      </c>
      <c r="E53" s="15">
        <v>9</v>
      </c>
      <c r="F53" s="15">
        <f t="shared" si="0"/>
        <v>23</v>
      </c>
      <c r="G53" s="15">
        <v>9</v>
      </c>
      <c r="H53" s="15">
        <v>7</v>
      </c>
      <c r="I53" s="15">
        <f t="shared" si="1"/>
        <v>16</v>
      </c>
      <c r="J53" s="16">
        <f t="shared" si="6"/>
        <v>0.69565217391304346</v>
      </c>
      <c r="K53" s="15">
        <f t="shared" si="7"/>
        <v>24</v>
      </c>
    </row>
    <row r="54" spans="1:11">
      <c r="A54" s="1" t="s">
        <v>107</v>
      </c>
      <c r="B54" s="1" t="s">
        <v>248</v>
      </c>
      <c r="C54" s="176" t="s">
        <v>108</v>
      </c>
      <c r="D54" s="15">
        <v>33</v>
      </c>
      <c r="E54" s="15">
        <v>12</v>
      </c>
      <c r="F54" s="15">
        <f t="shared" si="0"/>
        <v>45</v>
      </c>
      <c r="G54" s="15">
        <v>24</v>
      </c>
      <c r="H54" s="15">
        <v>7</v>
      </c>
      <c r="I54" s="15">
        <f t="shared" si="1"/>
        <v>31</v>
      </c>
      <c r="J54" s="16">
        <f t="shared" si="6"/>
        <v>0.68888888888888888</v>
      </c>
      <c r="K54" s="15">
        <f t="shared" si="7"/>
        <v>25</v>
      </c>
    </row>
    <row r="55" spans="1:11">
      <c r="A55" s="1" t="s">
        <v>109</v>
      </c>
      <c r="B55" s="1" t="s">
        <v>248</v>
      </c>
      <c r="C55" s="176" t="s">
        <v>110</v>
      </c>
      <c r="D55" s="15">
        <v>76</v>
      </c>
      <c r="E55" s="15">
        <v>17</v>
      </c>
      <c r="F55" s="15">
        <f t="shared" si="0"/>
        <v>93</v>
      </c>
      <c r="G55" s="15">
        <v>39</v>
      </c>
      <c r="H55" s="15">
        <v>6</v>
      </c>
      <c r="I55" s="15">
        <f t="shared" si="1"/>
        <v>45</v>
      </c>
      <c r="J55" s="16">
        <f t="shared" si="6"/>
        <v>0.4838709677419355</v>
      </c>
      <c r="K55" s="15">
        <f t="shared" si="7"/>
        <v>69</v>
      </c>
    </row>
    <row r="56" spans="1:11">
      <c r="A56" s="1" t="s">
        <v>111</v>
      </c>
      <c r="B56" s="1" t="s">
        <v>248</v>
      </c>
      <c r="C56" s="176" t="s">
        <v>112</v>
      </c>
      <c r="D56" s="15">
        <v>71</v>
      </c>
      <c r="E56" s="15">
        <v>22</v>
      </c>
      <c r="F56" s="15">
        <f t="shared" si="0"/>
        <v>93</v>
      </c>
      <c r="G56" s="15">
        <v>44</v>
      </c>
      <c r="H56" s="15">
        <v>11</v>
      </c>
      <c r="I56" s="15">
        <f t="shared" si="1"/>
        <v>55</v>
      </c>
      <c r="J56" s="16">
        <f t="shared" si="6"/>
        <v>0.59139784946236562</v>
      </c>
      <c r="K56" s="15">
        <f t="shared" si="7"/>
        <v>52</v>
      </c>
    </row>
    <row r="57" spans="1:11">
      <c r="A57" s="1" t="s">
        <v>113</v>
      </c>
      <c r="B57" s="1" t="s">
        <v>249</v>
      </c>
      <c r="C57" s="176" t="s">
        <v>114</v>
      </c>
      <c r="D57" s="15">
        <v>19</v>
      </c>
      <c r="E57" s="15">
        <v>5</v>
      </c>
      <c r="F57" s="15">
        <f t="shared" si="0"/>
        <v>24</v>
      </c>
      <c r="G57" s="15">
        <v>10</v>
      </c>
      <c r="H57" s="15">
        <v>4</v>
      </c>
      <c r="I57" s="15">
        <f t="shared" si="1"/>
        <v>14</v>
      </c>
      <c r="J57" s="16">
        <f t="shared" si="6"/>
        <v>0.58333333333333337</v>
      </c>
      <c r="K57" s="15">
        <f t="shared" si="7"/>
        <v>54</v>
      </c>
    </row>
    <row r="58" spans="1:11">
      <c r="A58" s="1" t="s">
        <v>115</v>
      </c>
      <c r="B58" s="1" t="s">
        <v>247</v>
      </c>
      <c r="C58" s="176" t="s">
        <v>116</v>
      </c>
      <c r="D58" s="15">
        <v>33</v>
      </c>
      <c r="E58" s="15">
        <v>10</v>
      </c>
      <c r="F58" s="15">
        <f t="shared" si="0"/>
        <v>43</v>
      </c>
      <c r="G58" s="15">
        <v>19</v>
      </c>
      <c r="H58" s="15">
        <v>7</v>
      </c>
      <c r="I58" s="15">
        <f t="shared" si="1"/>
        <v>26</v>
      </c>
      <c r="J58" s="16">
        <f t="shared" si="6"/>
        <v>0.60465116279069764</v>
      </c>
      <c r="K58" s="15">
        <f t="shared" si="7"/>
        <v>48</v>
      </c>
    </row>
    <row r="59" spans="1:11">
      <c r="A59" s="1" t="s">
        <v>117</v>
      </c>
      <c r="B59" s="1" t="s">
        <v>243</v>
      </c>
      <c r="C59" s="176" t="s">
        <v>118</v>
      </c>
      <c r="D59" s="15">
        <v>363</v>
      </c>
      <c r="E59" s="15">
        <v>131</v>
      </c>
      <c r="F59" s="15">
        <f t="shared" si="0"/>
        <v>494</v>
      </c>
      <c r="G59" s="15">
        <v>234</v>
      </c>
      <c r="H59" s="15">
        <v>77</v>
      </c>
      <c r="I59" s="15">
        <f t="shared" si="1"/>
        <v>311</v>
      </c>
      <c r="J59" s="16">
        <f t="shared" si="6"/>
        <v>0.62955465587044535</v>
      </c>
      <c r="K59" s="15">
        <f t="shared" si="7"/>
        <v>42</v>
      </c>
    </row>
    <row r="60" spans="1:11">
      <c r="A60" s="1" t="s">
        <v>119</v>
      </c>
      <c r="B60" s="1" t="s">
        <v>245</v>
      </c>
      <c r="C60" s="176" t="s">
        <v>120</v>
      </c>
      <c r="D60" s="15">
        <v>30</v>
      </c>
      <c r="E60" s="15">
        <v>5</v>
      </c>
      <c r="F60" s="15">
        <f t="shared" si="0"/>
        <v>35</v>
      </c>
      <c r="G60" s="15">
        <v>19</v>
      </c>
      <c r="H60" s="15">
        <v>5</v>
      </c>
      <c r="I60" s="15">
        <f t="shared" si="1"/>
        <v>24</v>
      </c>
      <c r="J60" s="16">
        <f t="shared" si="6"/>
        <v>0.68571428571428572</v>
      </c>
      <c r="K60" s="15">
        <f t="shared" si="7"/>
        <v>27</v>
      </c>
    </row>
    <row r="61" spans="1:11">
      <c r="A61" s="1" t="s">
        <v>121</v>
      </c>
      <c r="B61" s="1" t="s">
        <v>244</v>
      </c>
      <c r="C61" s="176" t="s">
        <v>122</v>
      </c>
      <c r="D61" s="15">
        <v>2</v>
      </c>
      <c r="E61" s="15">
        <v>2</v>
      </c>
      <c r="F61" s="15">
        <f t="shared" si="0"/>
        <v>4</v>
      </c>
      <c r="G61" s="15">
        <v>0</v>
      </c>
      <c r="H61" s="15">
        <v>2</v>
      </c>
      <c r="I61" s="15">
        <f t="shared" si="1"/>
        <v>2</v>
      </c>
      <c r="J61" s="16">
        <f t="shared" si="6"/>
        <v>0.5</v>
      </c>
      <c r="K61" s="15">
        <f t="shared" si="7"/>
        <v>66</v>
      </c>
    </row>
    <row r="62" spans="1:11">
      <c r="A62" s="1" t="s">
        <v>123</v>
      </c>
      <c r="B62" s="1" t="s">
        <v>245</v>
      </c>
      <c r="C62" s="176" t="s">
        <v>124</v>
      </c>
      <c r="D62" s="15">
        <v>11</v>
      </c>
      <c r="E62" s="15">
        <v>2</v>
      </c>
      <c r="F62" s="15">
        <f t="shared" si="0"/>
        <v>13</v>
      </c>
      <c r="G62" s="15">
        <v>10</v>
      </c>
      <c r="H62" s="15">
        <v>2</v>
      </c>
      <c r="I62" s="15">
        <f t="shared" si="1"/>
        <v>12</v>
      </c>
      <c r="J62" s="16">
        <f t="shared" si="6"/>
        <v>0.92307692307692313</v>
      </c>
      <c r="K62" s="15">
        <f t="shared" si="7"/>
        <v>3</v>
      </c>
    </row>
    <row r="63" spans="1:11">
      <c r="A63" s="1" t="s">
        <v>125</v>
      </c>
      <c r="B63" s="1" t="s">
        <v>248</v>
      </c>
      <c r="C63" s="176" t="s">
        <v>126</v>
      </c>
      <c r="D63" s="15">
        <v>47</v>
      </c>
      <c r="E63" s="15">
        <v>10</v>
      </c>
      <c r="F63" s="15">
        <f t="shared" si="0"/>
        <v>57</v>
      </c>
      <c r="G63" s="15">
        <v>33</v>
      </c>
      <c r="H63" s="15">
        <v>4</v>
      </c>
      <c r="I63" s="15">
        <f t="shared" si="1"/>
        <v>37</v>
      </c>
      <c r="J63" s="16">
        <f t="shared" si="6"/>
        <v>0.64912280701754388</v>
      </c>
      <c r="K63" s="15">
        <f t="shared" si="7"/>
        <v>37</v>
      </c>
    </row>
    <row r="64" spans="1:11">
      <c r="A64" s="1" t="s">
        <v>127</v>
      </c>
      <c r="B64" s="1" t="s">
        <v>246</v>
      </c>
      <c r="C64" s="176" t="s">
        <v>128</v>
      </c>
      <c r="D64" s="15">
        <v>6</v>
      </c>
      <c r="E64" s="15">
        <v>3</v>
      </c>
      <c r="F64" s="15">
        <f t="shared" si="0"/>
        <v>9</v>
      </c>
      <c r="G64" s="15">
        <v>2</v>
      </c>
      <c r="H64" s="15">
        <v>2</v>
      </c>
      <c r="I64" s="15">
        <f t="shared" si="1"/>
        <v>4</v>
      </c>
      <c r="J64" s="16">
        <f t="shared" si="6"/>
        <v>0.44444444444444442</v>
      </c>
      <c r="K64" s="15">
        <f t="shared" si="7"/>
        <v>70</v>
      </c>
    </row>
    <row r="65" spans="1:11">
      <c r="A65" s="1" t="s">
        <v>129</v>
      </c>
      <c r="B65" s="1" t="s">
        <v>247</v>
      </c>
      <c r="C65" s="176" t="s">
        <v>130</v>
      </c>
      <c r="D65" s="15">
        <v>16</v>
      </c>
      <c r="E65" s="15">
        <v>7</v>
      </c>
      <c r="F65" s="15">
        <f t="shared" si="0"/>
        <v>23</v>
      </c>
      <c r="G65" s="15">
        <v>13</v>
      </c>
      <c r="H65" s="15">
        <v>4</v>
      </c>
      <c r="I65" s="15">
        <f t="shared" si="1"/>
        <v>17</v>
      </c>
      <c r="J65" s="16">
        <f t="shared" si="6"/>
        <v>0.73913043478260865</v>
      </c>
      <c r="K65" s="15">
        <f t="shared" si="7"/>
        <v>14</v>
      </c>
    </row>
    <row r="66" spans="1:11">
      <c r="A66" s="1" t="s">
        <v>131</v>
      </c>
      <c r="B66" s="1" t="s">
        <v>243</v>
      </c>
      <c r="C66" s="176" t="s">
        <v>132</v>
      </c>
      <c r="D66" s="15">
        <v>617</v>
      </c>
      <c r="E66" s="15">
        <v>273</v>
      </c>
      <c r="F66" s="15">
        <f t="shared" si="0"/>
        <v>890</v>
      </c>
      <c r="G66" s="15">
        <v>428</v>
      </c>
      <c r="H66" s="15">
        <v>144</v>
      </c>
      <c r="I66" s="15">
        <f t="shared" si="1"/>
        <v>572</v>
      </c>
      <c r="J66" s="16">
        <f t="shared" si="6"/>
        <v>0.64269662921348314</v>
      </c>
      <c r="K66" s="15">
        <f t="shared" si="7"/>
        <v>39</v>
      </c>
    </row>
    <row r="67" spans="1:11">
      <c r="A67" s="24" t="s">
        <v>133</v>
      </c>
      <c r="B67" s="24" t="s">
        <v>244</v>
      </c>
      <c r="C67" s="183" t="s">
        <v>134</v>
      </c>
      <c r="D67" s="25"/>
      <c r="E67" s="25"/>
      <c r="F67" s="25"/>
      <c r="G67" s="25"/>
      <c r="H67" s="25"/>
      <c r="I67" s="25"/>
      <c r="J67" s="32"/>
      <c r="K67" s="25"/>
    </row>
    <row r="68" spans="1:11">
      <c r="A68" s="1" t="s">
        <v>135</v>
      </c>
      <c r="B68" s="1" t="s">
        <v>245</v>
      </c>
      <c r="C68" s="176" t="s">
        <v>136</v>
      </c>
      <c r="D68" s="15">
        <v>36</v>
      </c>
      <c r="E68" s="15">
        <v>9</v>
      </c>
      <c r="F68" s="15">
        <f t="shared" si="0"/>
        <v>45</v>
      </c>
      <c r="G68" s="15">
        <v>22</v>
      </c>
      <c r="H68" s="15">
        <v>6</v>
      </c>
      <c r="I68" s="15">
        <f t="shared" si="1"/>
        <v>28</v>
      </c>
      <c r="J68" s="16">
        <f>(G68+H68)/(D68+E68)</f>
        <v>0.62222222222222223</v>
      </c>
      <c r="K68" s="15">
        <f>_xlfn.RANK.EQ(J68,$J$12:$J$98,0)</f>
        <v>43</v>
      </c>
    </row>
    <row r="69" spans="1:11">
      <c r="A69" s="1" t="s">
        <v>137</v>
      </c>
      <c r="B69" s="1" t="s">
        <v>243</v>
      </c>
      <c r="C69" s="176" t="s">
        <v>138</v>
      </c>
      <c r="D69" s="15">
        <v>440</v>
      </c>
      <c r="E69" s="15">
        <v>279</v>
      </c>
      <c r="F69" s="15">
        <f t="shared" si="0"/>
        <v>719</v>
      </c>
      <c r="G69" s="15">
        <v>278</v>
      </c>
      <c r="H69" s="15">
        <v>135</v>
      </c>
      <c r="I69" s="15">
        <f t="shared" si="1"/>
        <v>413</v>
      </c>
      <c r="J69" s="16">
        <f>(G69+H69)/(D69+E69)</f>
        <v>0.57440890125173849</v>
      </c>
      <c r="K69" s="15">
        <f>_xlfn.RANK.EQ(J69,$J$12:$J$98,0)</f>
        <v>59</v>
      </c>
    </row>
    <row r="70" spans="1:11">
      <c r="A70" s="24" t="s">
        <v>139</v>
      </c>
      <c r="B70" s="24" t="s">
        <v>244</v>
      </c>
      <c r="C70" s="183" t="s">
        <v>140</v>
      </c>
      <c r="D70" s="25"/>
      <c r="E70" s="25"/>
      <c r="F70" s="25"/>
      <c r="G70" s="25"/>
      <c r="H70" s="25"/>
      <c r="I70" s="25"/>
      <c r="J70" s="32"/>
      <c r="K70" s="25"/>
    </row>
    <row r="71" spans="1:11">
      <c r="A71" s="1" t="s">
        <v>141</v>
      </c>
      <c r="B71" s="1" t="s">
        <v>243</v>
      </c>
      <c r="C71" s="176" t="s">
        <v>142</v>
      </c>
      <c r="D71" s="15">
        <v>210</v>
      </c>
      <c r="E71" s="15">
        <v>89</v>
      </c>
      <c r="F71" s="15">
        <f t="shared" si="0"/>
        <v>299</v>
      </c>
      <c r="G71" s="15">
        <v>114</v>
      </c>
      <c r="H71" s="15">
        <v>52</v>
      </c>
      <c r="I71" s="15">
        <f t="shared" si="1"/>
        <v>166</v>
      </c>
      <c r="J71" s="16">
        <f>(G71+H71)/(D71+E71)</f>
        <v>0.55518394648829428</v>
      </c>
      <c r="K71" s="15">
        <f>_xlfn.RANK.EQ(J71,$J$12:$J$98,0)</f>
        <v>62</v>
      </c>
    </row>
    <row r="72" spans="1:11">
      <c r="A72" s="1" t="s">
        <v>143</v>
      </c>
      <c r="B72" s="1" t="s">
        <v>244</v>
      </c>
      <c r="C72" s="176" t="s">
        <v>144</v>
      </c>
      <c r="D72" s="15">
        <v>23</v>
      </c>
      <c r="E72" s="15">
        <v>16</v>
      </c>
      <c r="F72" s="15">
        <f t="shared" si="0"/>
        <v>39</v>
      </c>
      <c r="G72" s="15">
        <v>14</v>
      </c>
      <c r="H72" s="15">
        <v>10</v>
      </c>
      <c r="I72" s="15">
        <f t="shared" si="1"/>
        <v>24</v>
      </c>
      <c r="J72" s="16">
        <f>(G72+H72)/(D72+E72)</f>
        <v>0.61538461538461542</v>
      </c>
      <c r="K72" s="15">
        <f>_xlfn.RANK.EQ(J72,$J$12:$J$98,0)</f>
        <v>44</v>
      </c>
    </row>
    <row r="73" spans="1:11">
      <c r="A73" s="24" t="s">
        <v>145</v>
      </c>
      <c r="B73" s="24" t="s">
        <v>244</v>
      </c>
      <c r="C73" s="183" t="s">
        <v>146</v>
      </c>
      <c r="D73" s="25"/>
      <c r="E73" s="25"/>
      <c r="F73" s="25"/>
      <c r="G73" s="25"/>
      <c r="H73" s="25"/>
      <c r="I73" s="25"/>
      <c r="J73" s="32"/>
      <c r="K73" s="25"/>
    </row>
    <row r="74" spans="1:11">
      <c r="A74" s="1" t="s">
        <v>147</v>
      </c>
      <c r="B74" s="1" t="s">
        <v>249</v>
      </c>
      <c r="C74" s="176" t="s">
        <v>148</v>
      </c>
      <c r="D74" s="15">
        <v>0</v>
      </c>
      <c r="E74" s="15">
        <v>13</v>
      </c>
      <c r="F74" s="15">
        <f t="shared" si="0"/>
        <v>13</v>
      </c>
      <c r="G74" s="15">
        <v>0</v>
      </c>
      <c r="H74" s="15">
        <v>13</v>
      </c>
      <c r="I74" s="15">
        <f t="shared" si="1"/>
        <v>13</v>
      </c>
      <c r="J74" s="16">
        <f t="shared" ref="J74:J82" si="8">(G74+H74)/(D74+E74)</f>
        <v>1</v>
      </c>
      <c r="K74" s="15">
        <f t="shared" ref="K74:K82" si="9">_xlfn.RANK.EQ(J74,$J$12:$J$98,0)</f>
        <v>1</v>
      </c>
    </row>
    <row r="75" spans="1:11">
      <c r="A75" s="1" t="s">
        <v>149</v>
      </c>
      <c r="B75" s="1" t="s">
        <v>250</v>
      </c>
      <c r="C75" s="176" t="s">
        <v>150</v>
      </c>
      <c r="D75" s="15">
        <v>57</v>
      </c>
      <c r="E75" s="15">
        <v>10</v>
      </c>
      <c r="F75" s="15">
        <f t="shared" si="0"/>
        <v>67</v>
      </c>
      <c r="G75" s="15">
        <v>44</v>
      </c>
      <c r="H75" s="15">
        <v>7</v>
      </c>
      <c r="I75" s="15">
        <f t="shared" si="1"/>
        <v>51</v>
      </c>
      <c r="J75" s="16">
        <f t="shared" si="8"/>
        <v>0.76119402985074625</v>
      </c>
      <c r="K75" s="15">
        <f t="shared" si="9"/>
        <v>9</v>
      </c>
    </row>
    <row r="76" spans="1:11">
      <c r="A76" s="1" t="s">
        <v>151</v>
      </c>
      <c r="B76" s="1" t="s">
        <v>249</v>
      </c>
      <c r="C76" s="176" t="s">
        <v>152</v>
      </c>
      <c r="D76" s="15">
        <v>9</v>
      </c>
      <c r="E76" s="15">
        <v>3</v>
      </c>
      <c r="F76" s="15">
        <f t="shared" si="0"/>
        <v>12</v>
      </c>
      <c r="G76" s="15">
        <v>4</v>
      </c>
      <c r="H76" s="15">
        <v>3</v>
      </c>
      <c r="I76" s="15">
        <f t="shared" si="1"/>
        <v>7</v>
      </c>
      <c r="J76" s="16">
        <f t="shared" si="8"/>
        <v>0.58333333333333337</v>
      </c>
      <c r="K76" s="15">
        <f t="shared" si="9"/>
        <v>54</v>
      </c>
    </row>
    <row r="77" spans="1:11">
      <c r="A77" s="1" t="s">
        <v>153</v>
      </c>
      <c r="B77" s="1" t="s">
        <v>248</v>
      </c>
      <c r="C77" s="176" t="s">
        <v>154</v>
      </c>
      <c r="D77" s="15">
        <v>37</v>
      </c>
      <c r="E77" s="15">
        <v>18</v>
      </c>
      <c r="F77" s="15">
        <f t="shared" ref="F77:F97" si="10">SUM(D77:E77)</f>
        <v>55</v>
      </c>
      <c r="G77" s="15">
        <v>21</v>
      </c>
      <c r="H77" s="15">
        <v>10</v>
      </c>
      <c r="I77" s="15">
        <f t="shared" ref="I77:I97" si="11">SUM(G77:H77)</f>
        <v>31</v>
      </c>
      <c r="J77" s="16">
        <f t="shared" si="8"/>
        <v>0.5636363636363636</v>
      </c>
      <c r="K77" s="15">
        <f t="shared" si="9"/>
        <v>61</v>
      </c>
    </row>
    <row r="78" spans="1:11">
      <c r="A78" s="1" t="s">
        <v>155</v>
      </c>
      <c r="B78" s="1" t="s">
        <v>248</v>
      </c>
      <c r="C78" s="176" t="s">
        <v>156</v>
      </c>
      <c r="D78" s="15">
        <v>25</v>
      </c>
      <c r="E78" s="15">
        <v>14</v>
      </c>
      <c r="F78" s="15">
        <f t="shared" si="10"/>
        <v>39</v>
      </c>
      <c r="G78" s="15">
        <v>13</v>
      </c>
      <c r="H78" s="15">
        <v>4</v>
      </c>
      <c r="I78" s="15">
        <f t="shared" si="11"/>
        <v>17</v>
      </c>
      <c r="J78" s="16">
        <f t="shared" si="8"/>
        <v>0.4358974358974359</v>
      </c>
      <c r="K78" s="15">
        <f t="shared" si="9"/>
        <v>71</v>
      </c>
    </row>
    <row r="79" spans="1:11">
      <c r="A79" s="1" t="s">
        <v>157</v>
      </c>
      <c r="B79" s="1" t="s">
        <v>243</v>
      </c>
      <c r="C79" s="176" t="s">
        <v>158</v>
      </c>
      <c r="D79" s="15">
        <v>161</v>
      </c>
      <c r="E79" s="15">
        <v>66</v>
      </c>
      <c r="F79" s="15">
        <f t="shared" si="10"/>
        <v>227</v>
      </c>
      <c r="G79" s="15">
        <v>90</v>
      </c>
      <c r="H79" s="15">
        <v>33</v>
      </c>
      <c r="I79" s="15">
        <f t="shared" si="11"/>
        <v>123</v>
      </c>
      <c r="J79" s="16">
        <f t="shared" si="8"/>
        <v>0.54185022026431717</v>
      </c>
      <c r="K79" s="15">
        <f t="shared" si="9"/>
        <v>64</v>
      </c>
    </row>
    <row r="80" spans="1:11">
      <c r="A80" s="1" t="s">
        <v>159</v>
      </c>
      <c r="B80" s="1" t="s">
        <v>243</v>
      </c>
      <c r="C80" s="176" t="s">
        <v>160</v>
      </c>
      <c r="D80" s="15">
        <v>199</v>
      </c>
      <c r="E80" s="15">
        <v>101</v>
      </c>
      <c r="F80" s="15">
        <f t="shared" si="10"/>
        <v>300</v>
      </c>
      <c r="G80" s="15">
        <v>112</v>
      </c>
      <c r="H80" s="15">
        <v>61</v>
      </c>
      <c r="I80" s="15">
        <f t="shared" si="11"/>
        <v>173</v>
      </c>
      <c r="J80" s="16">
        <f t="shared" si="8"/>
        <v>0.57666666666666666</v>
      </c>
      <c r="K80" s="15">
        <f t="shared" si="9"/>
        <v>57</v>
      </c>
    </row>
    <row r="81" spans="1:11">
      <c r="A81" s="1" t="s">
        <v>161</v>
      </c>
      <c r="B81" s="1" t="s">
        <v>248</v>
      </c>
      <c r="C81" s="176" t="s">
        <v>162</v>
      </c>
      <c r="D81" s="15">
        <v>56</v>
      </c>
      <c r="E81" s="15">
        <v>20</v>
      </c>
      <c r="F81" s="15">
        <f t="shared" si="10"/>
        <v>76</v>
      </c>
      <c r="G81" s="15">
        <v>38</v>
      </c>
      <c r="H81" s="15">
        <v>10</v>
      </c>
      <c r="I81" s="15">
        <f t="shared" si="11"/>
        <v>48</v>
      </c>
      <c r="J81" s="16">
        <f t="shared" si="8"/>
        <v>0.63157894736842102</v>
      </c>
      <c r="K81" s="15">
        <f t="shared" si="9"/>
        <v>40</v>
      </c>
    </row>
    <row r="82" spans="1:11">
      <c r="A82" s="1" t="s">
        <v>163</v>
      </c>
      <c r="B82" s="1" t="s">
        <v>248</v>
      </c>
      <c r="C82" s="176" t="s">
        <v>164</v>
      </c>
      <c r="D82" s="15">
        <v>68</v>
      </c>
      <c r="E82" s="15">
        <v>26</v>
      </c>
      <c r="F82" s="15">
        <f t="shared" si="10"/>
        <v>94</v>
      </c>
      <c r="G82" s="15">
        <v>43</v>
      </c>
      <c r="H82" s="15">
        <v>13</v>
      </c>
      <c r="I82" s="15">
        <f t="shared" si="11"/>
        <v>56</v>
      </c>
      <c r="J82" s="16">
        <f t="shared" si="8"/>
        <v>0.5957446808510638</v>
      </c>
      <c r="K82" s="15">
        <f t="shared" si="9"/>
        <v>51</v>
      </c>
    </row>
    <row r="83" spans="1:11">
      <c r="A83" s="24" t="s">
        <v>165</v>
      </c>
      <c r="B83" s="24" t="s">
        <v>244</v>
      </c>
      <c r="C83" s="183" t="s">
        <v>166</v>
      </c>
      <c r="D83" s="25"/>
      <c r="E83" s="25"/>
      <c r="F83" s="25"/>
      <c r="G83" s="25"/>
      <c r="H83" s="25"/>
      <c r="I83" s="25"/>
      <c r="J83" s="32"/>
      <c r="K83" s="25"/>
    </row>
    <row r="84" spans="1:11">
      <c r="A84" s="1" t="s">
        <v>167</v>
      </c>
      <c r="B84" s="1" t="s">
        <v>248</v>
      </c>
      <c r="C84" s="176" t="s">
        <v>168</v>
      </c>
      <c r="D84" s="15">
        <v>31</v>
      </c>
      <c r="E84" s="15">
        <v>17</v>
      </c>
      <c r="F84" s="15">
        <f t="shared" si="10"/>
        <v>48</v>
      </c>
      <c r="G84" s="15">
        <v>18</v>
      </c>
      <c r="H84" s="15">
        <v>6</v>
      </c>
      <c r="I84" s="15">
        <f t="shared" si="11"/>
        <v>24</v>
      </c>
      <c r="J84" s="16">
        <f>(G84+H84)/(D84+E84)</f>
        <v>0.5</v>
      </c>
      <c r="K84" s="15">
        <f>_xlfn.RANK.EQ(J84,$J$12:$J$98,0)</f>
        <v>66</v>
      </c>
    </row>
    <row r="85" spans="1:11">
      <c r="A85" s="1" t="s">
        <v>169</v>
      </c>
      <c r="B85" s="1" t="s">
        <v>248</v>
      </c>
      <c r="C85" s="176" t="s">
        <v>170</v>
      </c>
      <c r="D85" s="33">
        <v>40</v>
      </c>
      <c r="E85" s="33">
        <v>17</v>
      </c>
      <c r="F85" s="15">
        <f t="shared" si="10"/>
        <v>57</v>
      </c>
      <c r="G85" s="33">
        <v>28</v>
      </c>
      <c r="H85" s="33">
        <v>9</v>
      </c>
      <c r="I85" s="15">
        <f t="shared" si="11"/>
        <v>37</v>
      </c>
      <c r="J85" s="16">
        <f>(G85+H85)/(D85+E85)</f>
        <v>0.64912280701754388</v>
      </c>
      <c r="K85" s="33">
        <f>_xlfn.RANK.EQ(J85,$J$12:$J$98,0)</f>
        <v>37</v>
      </c>
    </row>
    <row r="86" spans="1:11">
      <c r="A86" s="8" t="s">
        <v>171</v>
      </c>
      <c r="B86" s="8" t="s">
        <v>248</v>
      </c>
      <c r="C86" s="184" t="s">
        <v>172</v>
      </c>
      <c r="D86" s="28">
        <v>25</v>
      </c>
      <c r="E86" s="28">
        <v>8</v>
      </c>
      <c r="F86" s="28">
        <f t="shared" si="10"/>
        <v>33</v>
      </c>
      <c r="G86" s="28">
        <v>15</v>
      </c>
      <c r="H86" s="28">
        <v>4</v>
      </c>
      <c r="I86" s="28">
        <f t="shared" si="11"/>
        <v>19</v>
      </c>
      <c r="J86" s="29">
        <f>(G86+H86)/(D86+E86)</f>
        <v>0.5757575757575758</v>
      </c>
      <c r="K86" s="28">
        <f>_xlfn.RANK.EQ(J86,$J$12:$J$98,0)</f>
        <v>58</v>
      </c>
    </row>
    <row r="87" spans="1:11">
      <c r="A87" s="1" t="s">
        <v>173</v>
      </c>
      <c r="B87" s="1" t="s">
        <v>245</v>
      </c>
      <c r="C87" s="176" t="s">
        <v>174</v>
      </c>
      <c r="D87" s="15">
        <v>20</v>
      </c>
      <c r="E87" s="15">
        <v>5</v>
      </c>
      <c r="F87" s="15">
        <f t="shared" si="10"/>
        <v>25</v>
      </c>
      <c r="G87" s="15">
        <v>17</v>
      </c>
      <c r="H87" s="15">
        <v>3</v>
      </c>
      <c r="I87" s="15">
        <f t="shared" si="11"/>
        <v>20</v>
      </c>
      <c r="J87" s="16">
        <f>(G87+H87)/(D87+E87)</f>
        <v>0.8</v>
      </c>
      <c r="K87" s="15">
        <f>_xlfn.RANK.EQ(J87,$J$12:$J$98,0)</f>
        <v>5</v>
      </c>
    </row>
    <row r="88" spans="1:11">
      <c r="A88" s="24" t="s">
        <v>175</v>
      </c>
      <c r="B88" s="24" t="s">
        <v>244</v>
      </c>
      <c r="C88" s="183" t="s">
        <v>176</v>
      </c>
      <c r="D88" s="25"/>
      <c r="E88" s="25"/>
      <c r="F88" s="25"/>
      <c r="G88" s="25"/>
      <c r="H88" s="25"/>
      <c r="I88" s="25"/>
      <c r="J88" s="32"/>
      <c r="K88" s="25"/>
    </row>
    <row r="89" spans="1:11">
      <c r="A89" s="1" t="s">
        <v>177</v>
      </c>
      <c r="B89" s="1" t="s">
        <v>243</v>
      </c>
      <c r="C89" s="176" t="s">
        <v>178</v>
      </c>
      <c r="D89" s="15">
        <v>385</v>
      </c>
      <c r="E89" s="15">
        <v>163</v>
      </c>
      <c r="F89" s="15">
        <f t="shared" si="10"/>
        <v>548</v>
      </c>
      <c r="G89" s="15">
        <v>249</v>
      </c>
      <c r="H89" s="15">
        <v>87</v>
      </c>
      <c r="I89" s="15">
        <f t="shared" si="11"/>
        <v>336</v>
      </c>
      <c r="J89" s="16">
        <f t="shared" ref="J89:J97" si="12">(G89+H89)/(D89+E89)</f>
        <v>0.61313868613138689</v>
      </c>
      <c r="K89" s="15">
        <f t="shared" ref="K89:K97" si="13">_xlfn.RANK.EQ(J89,$J$12:$J$98,0)</f>
        <v>45</v>
      </c>
    </row>
    <row r="90" spans="1:11">
      <c r="A90" s="1" t="s">
        <v>179</v>
      </c>
      <c r="B90" s="1" t="s">
        <v>248</v>
      </c>
      <c r="C90" s="176" t="s">
        <v>180</v>
      </c>
      <c r="D90" s="15">
        <v>15</v>
      </c>
      <c r="E90" s="15">
        <v>3</v>
      </c>
      <c r="F90" s="15">
        <f t="shared" si="10"/>
        <v>18</v>
      </c>
      <c r="G90" s="15">
        <v>12</v>
      </c>
      <c r="H90" s="15">
        <v>1</v>
      </c>
      <c r="I90" s="15">
        <f t="shared" si="11"/>
        <v>13</v>
      </c>
      <c r="J90" s="16">
        <f t="shared" si="12"/>
        <v>0.72222222222222221</v>
      </c>
      <c r="K90" s="15">
        <f t="shared" si="13"/>
        <v>16</v>
      </c>
    </row>
    <row r="91" spans="1:11">
      <c r="A91" s="1" t="s">
        <v>181</v>
      </c>
      <c r="B91" s="1" t="s">
        <v>248</v>
      </c>
      <c r="C91" s="176" t="s">
        <v>182</v>
      </c>
      <c r="D91" s="15">
        <v>74</v>
      </c>
      <c r="E91" s="15">
        <v>38</v>
      </c>
      <c r="F91" s="15">
        <f t="shared" si="10"/>
        <v>112</v>
      </c>
      <c r="G91" s="15">
        <v>49</v>
      </c>
      <c r="H91" s="15">
        <v>19</v>
      </c>
      <c r="I91" s="15">
        <f t="shared" si="11"/>
        <v>68</v>
      </c>
      <c r="J91" s="16">
        <f t="shared" si="12"/>
        <v>0.6071428571428571</v>
      </c>
      <c r="K91" s="15">
        <f t="shared" si="13"/>
        <v>47</v>
      </c>
    </row>
    <row r="92" spans="1:11">
      <c r="A92" s="1" t="s">
        <v>183</v>
      </c>
      <c r="B92" s="1" t="s">
        <v>248</v>
      </c>
      <c r="C92" s="176" t="s">
        <v>184</v>
      </c>
      <c r="D92" s="15">
        <v>92</v>
      </c>
      <c r="E92" s="15">
        <v>39</v>
      </c>
      <c r="F92" s="15">
        <f t="shared" si="10"/>
        <v>131</v>
      </c>
      <c r="G92" s="15">
        <v>51</v>
      </c>
      <c r="H92" s="15">
        <v>25</v>
      </c>
      <c r="I92" s="15">
        <f t="shared" si="11"/>
        <v>76</v>
      </c>
      <c r="J92" s="16">
        <f t="shared" si="12"/>
        <v>0.58015267175572516</v>
      </c>
      <c r="K92" s="15">
        <f t="shared" si="13"/>
        <v>56</v>
      </c>
    </row>
    <row r="93" spans="1:11">
      <c r="A93" s="1" t="s">
        <v>185</v>
      </c>
      <c r="B93" s="1" t="s">
        <v>248</v>
      </c>
      <c r="C93" s="176" t="s">
        <v>186</v>
      </c>
      <c r="D93" s="15">
        <v>21</v>
      </c>
      <c r="E93" s="15">
        <v>8</v>
      </c>
      <c r="F93" s="15">
        <f t="shared" si="10"/>
        <v>29</v>
      </c>
      <c r="G93" s="15">
        <v>13</v>
      </c>
      <c r="H93" s="15">
        <v>4</v>
      </c>
      <c r="I93" s="15">
        <f t="shared" si="11"/>
        <v>17</v>
      </c>
      <c r="J93" s="16">
        <f t="shared" si="12"/>
        <v>0.58620689655172409</v>
      </c>
      <c r="K93" s="15">
        <f t="shared" si="13"/>
        <v>53</v>
      </c>
    </row>
    <row r="94" spans="1:11">
      <c r="A94" s="1" t="s">
        <v>187</v>
      </c>
      <c r="B94" s="1" t="s">
        <v>248</v>
      </c>
      <c r="C94" s="176" t="s">
        <v>188</v>
      </c>
      <c r="D94" s="15">
        <v>27</v>
      </c>
      <c r="E94" s="15">
        <v>9</v>
      </c>
      <c r="F94" s="15">
        <f t="shared" si="10"/>
        <v>36</v>
      </c>
      <c r="G94" s="15">
        <v>17</v>
      </c>
      <c r="H94" s="15">
        <v>7</v>
      </c>
      <c r="I94" s="15">
        <f t="shared" si="11"/>
        <v>24</v>
      </c>
      <c r="J94" s="16">
        <f t="shared" si="12"/>
        <v>0.66666666666666663</v>
      </c>
      <c r="K94" s="15">
        <f t="shared" si="13"/>
        <v>33</v>
      </c>
    </row>
    <row r="95" spans="1:11">
      <c r="A95" s="1" t="s">
        <v>189</v>
      </c>
      <c r="B95" s="1" t="s">
        <v>248</v>
      </c>
      <c r="C95" s="176" t="s">
        <v>190</v>
      </c>
      <c r="D95" s="15">
        <v>66</v>
      </c>
      <c r="E95" s="15">
        <v>35</v>
      </c>
      <c r="F95" s="15">
        <f t="shared" si="10"/>
        <v>101</v>
      </c>
      <c r="G95" s="15">
        <v>46</v>
      </c>
      <c r="H95" s="15">
        <v>20</v>
      </c>
      <c r="I95" s="15">
        <f t="shared" si="11"/>
        <v>66</v>
      </c>
      <c r="J95" s="16">
        <f t="shared" si="12"/>
        <v>0.65346534653465349</v>
      </c>
      <c r="K95" s="15">
        <f t="shared" si="13"/>
        <v>34</v>
      </c>
    </row>
    <row r="96" spans="1:11">
      <c r="A96" s="1" t="s">
        <v>191</v>
      </c>
      <c r="B96" s="1" t="s">
        <v>245</v>
      </c>
      <c r="C96" s="176" t="s">
        <v>192</v>
      </c>
      <c r="D96" s="15">
        <v>5</v>
      </c>
      <c r="E96" s="15">
        <v>2</v>
      </c>
      <c r="F96" s="15">
        <f t="shared" si="10"/>
        <v>7</v>
      </c>
      <c r="G96" s="15">
        <v>2</v>
      </c>
      <c r="H96" s="15">
        <v>1</v>
      </c>
      <c r="I96" s="15">
        <f t="shared" si="11"/>
        <v>3</v>
      </c>
      <c r="J96" s="16">
        <f t="shared" si="12"/>
        <v>0.42857142857142855</v>
      </c>
      <c r="K96" s="15">
        <f t="shared" si="13"/>
        <v>72</v>
      </c>
    </row>
    <row r="97" spans="1:11">
      <c r="A97" s="1" t="s">
        <v>193</v>
      </c>
      <c r="B97" s="1" t="s">
        <v>248</v>
      </c>
      <c r="C97" s="1" t="s">
        <v>194</v>
      </c>
      <c r="D97" s="15">
        <v>31</v>
      </c>
      <c r="E97" s="15">
        <v>14</v>
      </c>
      <c r="F97" s="27">
        <f t="shared" si="10"/>
        <v>45</v>
      </c>
      <c r="G97" s="27">
        <v>23</v>
      </c>
      <c r="H97" s="15">
        <v>8</v>
      </c>
      <c r="I97" s="15">
        <f t="shared" si="11"/>
        <v>31</v>
      </c>
      <c r="J97" s="16">
        <f t="shared" si="12"/>
        <v>0.68888888888888888</v>
      </c>
      <c r="K97" s="15">
        <f t="shared" si="13"/>
        <v>25</v>
      </c>
    </row>
    <row r="98" spans="1:11" ht="14.25" thickBot="1">
      <c r="A98" s="30"/>
      <c r="B98" s="30"/>
      <c r="C98" s="30"/>
    </row>
    <row r="99" spans="1:11" ht="14.25" thickBot="1">
      <c r="C99" s="173" t="s">
        <v>423</v>
      </c>
      <c r="D99" s="171">
        <f>SUM(D12:D97)</f>
        <v>6778</v>
      </c>
      <c r="E99" s="171">
        <f t="shared" ref="E99:I99" si="14">SUM(E12:E97)</f>
        <v>3052</v>
      </c>
      <c r="F99" s="171">
        <f t="shared" si="14"/>
        <v>9830</v>
      </c>
      <c r="G99" s="171">
        <f t="shared" si="14"/>
        <v>4437</v>
      </c>
      <c r="H99" s="171">
        <f t="shared" si="14"/>
        <v>1711</v>
      </c>
      <c r="I99" s="172">
        <f t="shared" si="14"/>
        <v>6148</v>
      </c>
    </row>
  </sheetData>
  <autoFilter ref="A11:K11" xr:uid="{00000000-0009-0000-0000-000017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7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60"/>
  <sheetViews>
    <sheetView topLeftCell="A10" workbookViewId="0"/>
  </sheetViews>
  <sheetFormatPr defaultRowHeight="13.5"/>
  <cols>
    <col min="1" max="1" width="0.625" style="10" customWidth="1"/>
    <col min="2" max="2" width="11.625" style="10" customWidth="1"/>
    <col min="3" max="3" width="11.25" style="10" customWidth="1"/>
    <col min="4" max="4" width="10" style="10" customWidth="1"/>
    <col min="5" max="5" width="12" style="10" customWidth="1"/>
    <col min="6" max="6" width="2.875" style="10" customWidth="1"/>
    <col min="7" max="7" width="11.625" style="10" customWidth="1"/>
    <col min="8" max="8" width="11.25" style="10" customWidth="1"/>
    <col min="9" max="9" width="10" style="10" customWidth="1"/>
    <col min="10" max="10" width="12" style="10" customWidth="1"/>
    <col min="11" max="11" width="0.625" style="10" customWidth="1"/>
    <col min="12" max="12" width="20.5" style="6" bestFit="1" customWidth="1"/>
    <col min="13" max="17" width="10.75" style="6" bestFit="1" customWidth="1"/>
    <col min="18" max="18" width="9" style="6"/>
  </cols>
  <sheetData>
    <row r="1" spans="1:12" ht="24" customHeight="1" thickBot="1">
      <c r="A1" s="2" t="s">
        <v>399</v>
      </c>
      <c r="B1" s="2"/>
      <c r="C1" s="2"/>
      <c r="D1"/>
      <c r="E1"/>
      <c r="F1"/>
      <c r="G1"/>
      <c r="H1"/>
      <c r="I1"/>
      <c r="J1"/>
      <c r="L1" s="34" t="s">
        <v>195</v>
      </c>
    </row>
    <row r="2" spans="1:12" ht="24" customHeight="1">
      <c r="A2" s="2" t="s">
        <v>216</v>
      </c>
      <c r="B2" s="2"/>
      <c r="C2" s="2"/>
      <c r="D2"/>
      <c r="E2"/>
      <c r="F2"/>
      <c r="G2"/>
      <c r="H2"/>
      <c r="I2"/>
      <c r="J2"/>
    </row>
    <row r="3" spans="1:12" ht="24" customHeight="1">
      <c r="A3" s="2"/>
      <c r="B3" s="2" t="s">
        <v>205</v>
      </c>
      <c r="C3" s="2"/>
      <c r="D3"/>
      <c r="E3"/>
      <c r="F3"/>
      <c r="G3"/>
      <c r="H3"/>
      <c r="I3"/>
      <c r="J3"/>
    </row>
    <row r="4" spans="1:12">
      <c r="A4" s="7"/>
      <c r="B4" s="7"/>
      <c r="C4" s="7"/>
    </row>
    <row r="5" spans="1:12" s="6" customFormat="1" ht="18" customHeight="1">
      <c r="A5" s="38"/>
      <c r="B5" s="7" t="s">
        <v>0</v>
      </c>
      <c r="C5" s="38"/>
      <c r="D5" s="38"/>
      <c r="E5" s="38"/>
      <c r="F5" s="38"/>
      <c r="G5" s="7"/>
      <c r="H5" s="38"/>
      <c r="I5" s="38"/>
      <c r="J5" s="38"/>
      <c r="K5" s="38"/>
    </row>
    <row r="6" spans="1:12" s="6" customFormat="1" ht="17.25" customHeight="1">
      <c r="A6" s="41"/>
      <c r="B6" s="216" t="s">
        <v>392</v>
      </c>
      <c r="C6" s="42" t="s">
        <v>207</v>
      </c>
      <c r="D6" s="61">
        <f>AVERAGE('10.グラフデータ'!D9:H9)</f>
        <v>111</v>
      </c>
      <c r="E6" s="218" t="str">
        <f>'10.グラフデータ'!AD9</f>
        <v>年度により増減</v>
      </c>
      <c r="F6" s="39"/>
      <c r="G6" s="220" t="s">
        <v>391</v>
      </c>
      <c r="H6" s="42" t="s">
        <v>207</v>
      </c>
      <c r="I6" s="59">
        <f>AVERAGE('10.グラフデータ'!D11:H11)</f>
        <v>0.76240000000000008</v>
      </c>
      <c r="J6" s="218" t="str">
        <f>'10.グラフデータ'!AD11</f>
        <v>年度により増減</v>
      </c>
      <c r="K6" s="39"/>
    </row>
    <row r="7" spans="1:12" s="6" customFormat="1" ht="17.25" customHeight="1">
      <c r="A7" s="41"/>
      <c r="B7" s="217"/>
      <c r="C7" s="43" t="s">
        <v>208</v>
      </c>
      <c r="D7" s="53">
        <f>'10.グラフデータ'!H9-'10.グラフデータ'!D9</f>
        <v>14</v>
      </c>
      <c r="E7" s="219"/>
      <c r="F7" s="39"/>
      <c r="G7" s="221"/>
      <c r="H7" s="43" t="s">
        <v>208</v>
      </c>
      <c r="I7" s="60">
        <f>'10.グラフデータ'!H11-'10.グラフデータ'!D11</f>
        <v>1.6000000000000014E-2</v>
      </c>
      <c r="J7" s="219"/>
      <c r="K7" s="39"/>
    </row>
    <row r="8" spans="1:12" s="6" customFormat="1">
      <c r="A8" s="40"/>
      <c r="B8" s="40"/>
      <c r="C8" s="40"/>
      <c r="D8" s="40"/>
      <c r="E8" s="40"/>
      <c r="F8" s="40"/>
      <c r="G8" s="40"/>
      <c r="H8" s="40"/>
      <c r="I8" s="40"/>
      <c r="J8" s="40"/>
      <c r="K8" s="40"/>
    </row>
    <row r="9" spans="1:12" s="6" customFormat="1" ht="18.75" customHeight="1">
      <c r="A9" s="40"/>
      <c r="B9" s="40"/>
      <c r="C9" s="40"/>
      <c r="D9" s="40"/>
      <c r="E9" s="40"/>
      <c r="F9" s="40"/>
      <c r="G9" s="40"/>
      <c r="H9" s="40"/>
      <c r="I9" s="40"/>
      <c r="J9" s="40"/>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0"/>
      <c r="C24" s="40"/>
      <c r="D24" s="40"/>
      <c r="E24" s="40"/>
      <c r="F24" s="40"/>
      <c r="G24" s="40"/>
      <c r="H24" s="40"/>
      <c r="I24" s="40"/>
      <c r="J24" s="40"/>
      <c r="K24" s="40"/>
    </row>
    <row r="25" spans="1:11" s="6" customFormat="1" ht="18.75" customHeight="1">
      <c r="A25" s="38"/>
      <c r="B25" s="7" t="s">
        <v>271</v>
      </c>
      <c r="C25" s="38"/>
      <c r="D25" s="38"/>
      <c r="E25" s="38"/>
      <c r="F25" s="38"/>
      <c r="G25" s="7"/>
      <c r="H25" s="38"/>
      <c r="I25" s="38"/>
      <c r="J25" s="38"/>
      <c r="K25" s="38"/>
    </row>
    <row r="26" spans="1:11" s="6" customFormat="1" ht="17.25" customHeight="1">
      <c r="A26" s="41"/>
      <c r="B26" s="216" t="s">
        <v>392</v>
      </c>
      <c r="C26" s="42" t="s">
        <v>207</v>
      </c>
      <c r="D26" s="61">
        <f>AVERAGE('10.グラフデータ'!D17:H17)</f>
        <v>29870.2</v>
      </c>
      <c r="E26" s="218" t="str">
        <f>'10.グラフデータ'!AD17</f>
        <v>増加傾向⤴</v>
      </c>
      <c r="F26" s="39"/>
      <c r="G26" s="220" t="s">
        <v>391</v>
      </c>
      <c r="H26" s="42" t="s">
        <v>207</v>
      </c>
      <c r="I26" s="59">
        <f>AVERAGE('10.グラフデータ'!D19:H19)</f>
        <v>0.70799999999999996</v>
      </c>
      <c r="J26" s="218" t="str">
        <f>'10.グラフデータ'!AD19</f>
        <v>同程度で推移</v>
      </c>
      <c r="K26" s="39"/>
    </row>
    <row r="27" spans="1:11" s="6" customFormat="1" ht="17.25" customHeight="1">
      <c r="A27" s="41"/>
      <c r="B27" s="217"/>
      <c r="C27" s="43" t="s">
        <v>208</v>
      </c>
      <c r="D27" s="53">
        <f>'10.グラフデータ'!H17-'10.グラフデータ'!D17</f>
        <v>2234</v>
      </c>
      <c r="E27" s="219"/>
      <c r="F27" s="39"/>
      <c r="G27" s="221"/>
      <c r="H27" s="43" t="s">
        <v>208</v>
      </c>
      <c r="I27" s="60">
        <f>'10.グラフデータ'!H19-'10.グラフデータ'!D19</f>
        <v>2.8999999999999915E-2</v>
      </c>
      <c r="J27" s="219"/>
      <c r="K27" s="39"/>
    </row>
    <row r="28" spans="1:11" s="6" customFormat="1">
      <c r="A28" s="40"/>
      <c r="B28" s="40"/>
      <c r="C28" s="40"/>
      <c r="D28" s="40"/>
      <c r="E28" s="40"/>
      <c r="F28" s="40"/>
      <c r="G28" s="40"/>
      <c r="H28" s="40"/>
      <c r="I28" s="40"/>
      <c r="J28" s="40"/>
      <c r="K28" s="40"/>
    </row>
    <row r="29" spans="1:11" s="6" customFormat="1" ht="18.75" customHeight="1">
      <c r="A29" s="40"/>
      <c r="B29" s="40"/>
      <c r="C29" s="40"/>
      <c r="D29" s="40"/>
      <c r="E29" s="40"/>
      <c r="F29" s="40"/>
      <c r="G29" s="40"/>
      <c r="H29" s="40"/>
      <c r="I29" s="40"/>
      <c r="J29" s="40"/>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s="6" customFormat="1" ht="18.75" customHeight="1">
      <c r="A35" s="40"/>
      <c r="B35" s="40"/>
      <c r="C35" s="40"/>
      <c r="D35" s="40"/>
      <c r="E35" s="40"/>
      <c r="F35" s="40"/>
      <c r="G35" s="40"/>
      <c r="H35" s="40"/>
      <c r="I35" s="40"/>
      <c r="J35" s="40"/>
      <c r="K35" s="40"/>
    </row>
    <row r="36" spans="1:11" s="6" customFormat="1" ht="18.75" customHeight="1">
      <c r="A36" s="40"/>
      <c r="B36" s="40"/>
      <c r="C36" s="40"/>
      <c r="D36" s="40"/>
      <c r="E36" s="40"/>
      <c r="F36" s="40"/>
      <c r="G36" s="40"/>
      <c r="H36" s="40"/>
      <c r="I36" s="40"/>
      <c r="J36" s="40"/>
      <c r="K36" s="40"/>
    </row>
    <row r="37" spans="1:11" s="6" customFormat="1" ht="18.75" customHeight="1">
      <c r="A37" s="40"/>
      <c r="B37" s="40"/>
      <c r="C37" s="40"/>
      <c r="D37" s="40"/>
      <c r="E37" s="40"/>
      <c r="F37" s="40"/>
      <c r="G37" s="40"/>
      <c r="H37" s="40"/>
      <c r="I37" s="40"/>
      <c r="J37" s="40"/>
      <c r="K37" s="40"/>
    </row>
    <row r="38" spans="1:11" s="6" customFormat="1" ht="18.75" customHeight="1">
      <c r="A38" s="40"/>
      <c r="B38" s="40"/>
      <c r="C38" s="40"/>
      <c r="D38" s="40"/>
      <c r="E38" s="40"/>
      <c r="F38" s="40"/>
      <c r="G38" s="40"/>
      <c r="H38" s="40"/>
      <c r="I38" s="40"/>
      <c r="J38" s="40"/>
      <c r="K38" s="40"/>
    </row>
    <row r="39" spans="1:11" s="6" customFormat="1" ht="18.75" customHeight="1">
      <c r="A39" s="40"/>
      <c r="B39" s="40"/>
      <c r="C39" s="40"/>
      <c r="D39" s="40"/>
      <c r="E39" s="40"/>
      <c r="F39" s="40"/>
      <c r="G39" s="40"/>
      <c r="H39" s="40"/>
      <c r="I39" s="40"/>
      <c r="J39" s="40"/>
      <c r="K39" s="40"/>
    </row>
    <row r="40" spans="1:11" s="6" customFormat="1" ht="18.75" customHeight="1">
      <c r="A40" s="40"/>
      <c r="B40" s="40"/>
      <c r="C40" s="40"/>
      <c r="D40" s="40"/>
      <c r="E40" s="40"/>
      <c r="F40" s="40"/>
      <c r="G40" s="40"/>
      <c r="H40" s="40"/>
      <c r="I40" s="40"/>
      <c r="J40" s="40"/>
      <c r="K40" s="40"/>
    </row>
    <row r="41" spans="1:11" s="6" customFormat="1" ht="18.75" customHeight="1">
      <c r="A41" s="40"/>
      <c r="B41" s="40"/>
      <c r="C41" s="40"/>
      <c r="D41" s="40"/>
      <c r="E41" s="40"/>
      <c r="F41" s="40"/>
      <c r="G41" s="40"/>
      <c r="H41" s="40"/>
      <c r="I41" s="40"/>
      <c r="J41" s="40"/>
      <c r="K41" s="40"/>
    </row>
    <row r="42" spans="1:11" ht="18.75" customHeight="1">
      <c r="A42"/>
      <c r="B42"/>
      <c r="C42"/>
      <c r="D42"/>
      <c r="E42"/>
      <c r="F42"/>
      <c r="G42"/>
      <c r="H42"/>
      <c r="I42"/>
      <c r="J42"/>
      <c r="K42"/>
    </row>
    <row r="43" spans="1:11" s="6" customFormat="1" ht="18.75" customHeight="1">
      <c r="A43"/>
      <c r="B43"/>
      <c r="C43"/>
      <c r="D43"/>
      <c r="E43"/>
      <c r="F43"/>
      <c r="G43"/>
      <c r="H43"/>
      <c r="I43"/>
      <c r="J43"/>
      <c r="K43"/>
    </row>
    <row r="44" spans="1:11" s="6" customFormat="1" ht="18.75" customHeight="1">
      <c r="A44"/>
      <c r="B44"/>
      <c r="C44"/>
      <c r="D44"/>
      <c r="E44"/>
      <c r="F44"/>
      <c r="G44"/>
      <c r="H44"/>
      <c r="I44"/>
      <c r="J44"/>
      <c r="K44"/>
    </row>
    <row r="45" spans="1:11" ht="13.5" customHeight="1">
      <c r="A45" s="4"/>
      <c r="B45" s="4"/>
      <c r="C45" s="4"/>
      <c r="D45" s="4"/>
      <c r="E45" s="4"/>
      <c r="F45" s="4"/>
      <c r="G45" s="4"/>
      <c r="H45" s="4"/>
      <c r="I45" s="4"/>
      <c r="J45" s="4"/>
      <c r="K45" s="39"/>
    </row>
    <row r="46" spans="1:11" ht="13.5" customHeight="1">
      <c r="A46" s="4"/>
      <c r="B46" s="4"/>
      <c r="C46" s="4"/>
      <c r="D46" s="4"/>
      <c r="E46" s="4"/>
      <c r="F46" s="4"/>
      <c r="G46" s="4"/>
      <c r="H46" s="4"/>
      <c r="I46" s="4"/>
      <c r="J46" s="4"/>
      <c r="K46" s="40"/>
    </row>
    <row r="47" spans="1:11" ht="13.5" customHeight="1">
      <c r="A47" s="4"/>
      <c r="B47" s="4"/>
      <c r="C47" s="4"/>
      <c r="D47" s="4"/>
      <c r="E47" s="4"/>
      <c r="F47" s="4"/>
      <c r="G47" s="4"/>
      <c r="H47" s="4"/>
      <c r="I47" s="4"/>
      <c r="J47" s="4"/>
      <c r="K47" s="40"/>
    </row>
    <row r="48" spans="1:11">
      <c r="A48"/>
      <c r="B48"/>
      <c r="C48"/>
      <c r="D48"/>
      <c r="E48"/>
      <c r="F48"/>
      <c r="G48"/>
      <c r="H48"/>
      <c r="I48"/>
      <c r="J48"/>
      <c r="K48" s="40"/>
    </row>
    <row r="49" spans="1:11">
      <c r="A49" s="40"/>
      <c r="B49" s="40"/>
      <c r="C49" s="40"/>
      <c r="D49" s="40"/>
      <c r="E49" s="40"/>
      <c r="F49" s="40"/>
      <c r="G49" s="40"/>
      <c r="H49" s="40"/>
      <c r="I49" s="40"/>
      <c r="J49" s="40"/>
      <c r="K49" s="40"/>
    </row>
    <row r="50" spans="1:11">
      <c r="A50" s="40"/>
      <c r="B50" s="40"/>
      <c r="C50" s="40"/>
      <c r="D50" s="40"/>
      <c r="E50" s="40"/>
      <c r="F50" s="40"/>
      <c r="G50" s="40"/>
      <c r="H50" s="40"/>
      <c r="I50" s="40"/>
      <c r="J50" s="40"/>
      <c r="K50" s="40"/>
    </row>
    <row r="51" spans="1:11">
      <c r="A51" s="40"/>
      <c r="B51" s="40"/>
      <c r="C51" s="40"/>
      <c r="D51" s="40"/>
      <c r="E51" s="40"/>
      <c r="F51" s="40"/>
      <c r="G51" s="40"/>
      <c r="H51" s="40"/>
      <c r="I51" s="40"/>
      <c r="J51" s="40"/>
      <c r="K51" s="40"/>
    </row>
    <row r="52" spans="1:11">
      <c r="A52" s="40"/>
      <c r="B52" s="40"/>
      <c r="C52" s="40"/>
      <c r="D52" s="40"/>
      <c r="E52" s="40"/>
      <c r="F52" s="40"/>
      <c r="G52" s="40"/>
      <c r="H52" s="40"/>
      <c r="I52" s="40"/>
      <c r="J52" s="40"/>
      <c r="K52" s="40"/>
    </row>
    <row r="53" spans="1:11">
      <c r="A53" s="40"/>
      <c r="B53" s="40"/>
      <c r="C53" s="40"/>
      <c r="D53" s="40"/>
      <c r="E53" s="40"/>
      <c r="F53" s="40"/>
      <c r="G53" s="40"/>
      <c r="H53" s="40"/>
      <c r="I53" s="40"/>
      <c r="J53" s="40"/>
      <c r="K53" s="40"/>
    </row>
    <row r="54" spans="1:11">
      <c r="A54" s="40"/>
      <c r="B54" s="40"/>
      <c r="C54" s="40"/>
      <c r="D54" s="40"/>
      <c r="E54" s="40"/>
      <c r="F54" s="40"/>
      <c r="G54" s="40"/>
      <c r="H54" s="40"/>
      <c r="I54" s="40"/>
      <c r="J54" s="40"/>
      <c r="K54" s="40"/>
    </row>
    <row r="55" spans="1:11">
      <c r="A55" s="40"/>
      <c r="B55" s="40"/>
      <c r="C55" s="40"/>
      <c r="D55" s="40"/>
      <c r="E55" s="40"/>
      <c r="F55" s="40"/>
      <c r="G55" s="40"/>
      <c r="H55" s="40"/>
      <c r="I55" s="40"/>
      <c r="J55" s="40"/>
      <c r="K55" s="40"/>
    </row>
    <row r="56" spans="1:11">
      <c r="A56" s="40"/>
      <c r="B56" s="40"/>
      <c r="C56" s="40"/>
      <c r="D56" s="40"/>
      <c r="E56" s="40"/>
      <c r="F56" s="40"/>
      <c r="G56" s="40"/>
      <c r="H56" s="40"/>
      <c r="I56" s="40"/>
      <c r="J56" s="40"/>
      <c r="K56" s="40"/>
    </row>
    <row r="57" spans="1:11">
      <c r="A57" s="40"/>
      <c r="B57" s="40"/>
      <c r="C57" s="40"/>
      <c r="D57" s="40"/>
      <c r="E57" s="40"/>
      <c r="F57" s="40"/>
      <c r="G57" s="40"/>
      <c r="H57" s="40"/>
      <c r="I57" s="40"/>
      <c r="J57" s="40"/>
      <c r="K57" s="40"/>
    </row>
    <row r="58" spans="1:11">
      <c r="A58" s="40"/>
      <c r="B58" s="40"/>
      <c r="C58" s="40"/>
      <c r="D58" s="40"/>
      <c r="E58" s="40"/>
      <c r="F58" s="40"/>
      <c r="G58" s="40"/>
      <c r="H58" s="40"/>
      <c r="I58" s="40"/>
      <c r="J58" s="40"/>
      <c r="K58" s="40"/>
    </row>
    <row r="59" spans="1:11">
      <c r="A59" s="40"/>
      <c r="B59" s="40"/>
      <c r="C59" s="40"/>
      <c r="D59" s="40"/>
      <c r="E59" s="40"/>
      <c r="F59" s="40"/>
      <c r="G59" s="40"/>
      <c r="H59" s="40"/>
      <c r="I59" s="40"/>
      <c r="J59" s="40"/>
      <c r="K59" s="40"/>
    </row>
    <row r="60" spans="1:11">
      <c r="A60" s="40"/>
      <c r="B60" s="40"/>
      <c r="C60" s="40"/>
      <c r="D60" s="40"/>
      <c r="E60" s="40"/>
      <c r="F60" s="40"/>
      <c r="G60" s="40"/>
      <c r="H60" s="40"/>
      <c r="I60" s="40"/>
      <c r="J60" s="40"/>
      <c r="K60" s="40"/>
    </row>
  </sheetData>
  <mergeCells count="8">
    <mergeCell ref="B26:B27"/>
    <mergeCell ref="E26:E27"/>
    <mergeCell ref="G26:G27"/>
    <mergeCell ref="J26:J27"/>
    <mergeCell ref="B6:B7"/>
    <mergeCell ref="E6:E7"/>
    <mergeCell ref="G6:G7"/>
    <mergeCell ref="J6:J7"/>
  </mergeCells>
  <phoneticPr fontId="1"/>
  <conditionalFormatting sqref="K45">
    <cfRule type="containsText" dxfId="550" priority="111" operator="containsText" text="無し">
      <formula>NOT(ISERROR(SEARCH("無し",#REF!)))</formula>
    </cfRule>
    <cfRule type="containsText" dxfId="549" priority="112" operator="containsText" text="変動">
      <formula>NOT(ISERROR(SEARCH("変動",#REF!)))</formula>
    </cfRule>
    <cfRule type="containsText" dxfId="548" priority="113" operator="containsText" text="減少">
      <formula>NOT(ISERROR(SEARCH("減少",#REF!)))</formula>
    </cfRule>
    <cfRule type="containsText" dxfId="547" priority="114" operator="containsText" text="増加">
      <formula>NOT(ISERROR(SEARCH("増加",#REF!)))</formula>
    </cfRule>
    <cfRule type="containsText" dxfId="546" priority="115" operator="containsText" text="安定">
      <formula>NOT(ISERROR(SEARCH("安定",#REF!)))</formula>
    </cfRule>
  </conditionalFormatting>
  <conditionalFormatting sqref="F6:F7 K26:K27 K6:K7">
    <cfRule type="containsText" dxfId="545" priority="67" operator="containsText" text="無し">
      <formula>NOT(ISERROR(SEARCH("無し",F6)))</formula>
    </cfRule>
    <cfRule type="containsText" dxfId="544" priority="68" operator="containsText" text="変動">
      <formula>NOT(ISERROR(SEARCH("変動",F6)))</formula>
    </cfRule>
    <cfRule type="containsText" dxfId="543" priority="69" operator="containsText" text="減少">
      <formula>NOT(ISERROR(SEARCH("減少",F6)))</formula>
    </cfRule>
    <cfRule type="containsText" dxfId="542" priority="70" operator="containsText" text="増加">
      <formula>NOT(ISERROR(SEARCH("増加",F6)))</formula>
    </cfRule>
    <cfRule type="containsText" dxfId="541" priority="71" operator="containsText" text="安定">
      <formula>NOT(ISERROR(SEARCH("安定",F6)))</formula>
    </cfRule>
  </conditionalFormatting>
  <conditionalFormatting sqref="E6">
    <cfRule type="containsText" dxfId="540" priority="32" operator="containsText" text="―">
      <formula>NOT(ISERROR(SEARCH("―",E6)))</formula>
    </cfRule>
    <cfRule type="containsText" dxfId="539" priority="33" operator="containsText" text="隔年で">
      <formula>NOT(ISERROR(SEARCH("隔年で",E6)))</formula>
    </cfRule>
    <cfRule type="containsText" dxfId="538" priority="34" operator="containsText" text="年度により">
      <formula>NOT(ISERROR(SEARCH("年度により",E6)))</formula>
    </cfRule>
    <cfRule type="containsText" dxfId="537" priority="35" operator="containsText" text="減少傾向">
      <formula>NOT(ISERROR(SEARCH("減少傾向",E6)))</formula>
    </cfRule>
    <cfRule type="containsText" dxfId="536" priority="36" operator="containsText" text="増加傾向">
      <formula>NOT(ISERROR(SEARCH("増加傾向",E6)))</formula>
    </cfRule>
    <cfRule type="containsText" dxfId="535" priority="37" operator="containsText" text="同程度">
      <formula>NOT(ISERROR(SEARCH("同程度",E6)))</formula>
    </cfRule>
  </conditionalFormatting>
  <conditionalFormatting sqref="E6:E7">
    <cfRule type="containsText" dxfId="534" priority="30" operator="containsText" text="最新年度のみ減少">
      <formula>NOT(ISERROR(SEARCH("最新年度のみ減少",E6)))</formula>
    </cfRule>
    <cfRule type="containsText" dxfId="533" priority="31" operator="containsText" text="最新年度のみ増加">
      <formula>NOT(ISERROR(SEARCH("最新年度のみ増加",E6)))</formula>
    </cfRule>
  </conditionalFormatting>
  <conditionalFormatting sqref="J6">
    <cfRule type="containsText" dxfId="532" priority="24" operator="containsText" text="―">
      <formula>NOT(ISERROR(SEARCH("―",J6)))</formula>
    </cfRule>
    <cfRule type="containsText" dxfId="531" priority="25" operator="containsText" text="隔年で">
      <formula>NOT(ISERROR(SEARCH("隔年で",J6)))</formula>
    </cfRule>
    <cfRule type="containsText" dxfId="530" priority="26" operator="containsText" text="年度により">
      <formula>NOT(ISERROR(SEARCH("年度により",J6)))</formula>
    </cfRule>
    <cfRule type="containsText" dxfId="529" priority="27" operator="containsText" text="減少傾向">
      <formula>NOT(ISERROR(SEARCH("減少傾向",J6)))</formula>
    </cfRule>
    <cfRule type="containsText" dxfId="528" priority="28" operator="containsText" text="増加傾向">
      <formula>NOT(ISERROR(SEARCH("増加傾向",J6)))</formula>
    </cfRule>
    <cfRule type="containsText" dxfId="527" priority="29" operator="containsText" text="同程度">
      <formula>NOT(ISERROR(SEARCH("同程度",J6)))</formula>
    </cfRule>
  </conditionalFormatting>
  <conditionalFormatting sqref="J6:J7">
    <cfRule type="containsText" dxfId="526" priority="22" operator="containsText" text="最新年度のみ減少">
      <formula>NOT(ISERROR(SEARCH("最新年度のみ減少",J6)))</formula>
    </cfRule>
    <cfRule type="containsText" dxfId="525" priority="23" operator="containsText" text="最新年度のみ増加">
      <formula>NOT(ISERROR(SEARCH("最新年度のみ増加",J6)))</formula>
    </cfRule>
  </conditionalFormatting>
  <conditionalFormatting sqref="F26:F27">
    <cfRule type="containsText" dxfId="524" priority="17" operator="containsText" text="無し">
      <formula>NOT(ISERROR(SEARCH("無し",F26)))</formula>
    </cfRule>
    <cfRule type="containsText" dxfId="523" priority="18" operator="containsText" text="変動">
      <formula>NOT(ISERROR(SEARCH("変動",F26)))</formula>
    </cfRule>
    <cfRule type="containsText" dxfId="522" priority="19" operator="containsText" text="減少">
      <formula>NOT(ISERROR(SEARCH("減少",F26)))</formula>
    </cfRule>
    <cfRule type="containsText" dxfId="521" priority="20" operator="containsText" text="増加">
      <formula>NOT(ISERROR(SEARCH("増加",F26)))</formula>
    </cfRule>
    <cfRule type="containsText" dxfId="520" priority="21" operator="containsText" text="安定">
      <formula>NOT(ISERROR(SEARCH("安定",F26)))</formula>
    </cfRule>
  </conditionalFormatting>
  <conditionalFormatting sqref="E26">
    <cfRule type="containsText" dxfId="519" priority="11" operator="containsText" text="―">
      <formula>NOT(ISERROR(SEARCH("―",E26)))</formula>
    </cfRule>
    <cfRule type="containsText" dxfId="518" priority="12" operator="containsText" text="隔年で">
      <formula>NOT(ISERROR(SEARCH("隔年で",E26)))</formula>
    </cfRule>
    <cfRule type="containsText" dxfId="517" priority="13" operator="containsText" text="年度により">
      <formula>NOT(ISERROR(SEARCH("年度により",E26)))</formula>
    </cfRule>
    <cfRule type="containsText" dxfId="516" priority="14" operator="containsText" text="減少傾向">
      <formula>NOT(ISERROR(SEARCH("減少傾向",E26)))</formula>
    </cfRule>
    <cfRule type="containsText" dxfId="515" priority="15" operator="containsText" text="増加傾向">
      <formula>NOT(ISERROR(SEARCH("増加傾向",E26)))</formula>
    </cfRule>
    <cfRule type="containsText" dxfId="514" priority="16" operator="containsText" text="同程度">
      <formula>NOT(ISERROR(SEARCH("同程度",E26)))</formula>
    </cfRule>
  </conditionalFormatting>
  <conditionalFormatting sqref="E26:E27">
    <cfRule type="containsText" dxfId="513" priority="9" operator="containsText" text="最新年度のみ減少">
      <formula>NOT(ISERROR(SEARCH("最新年度のみ減少",E26)))</formula>
    </cfRule>
    <cfRule type="containsText" dxfId="512" priority="10" operator="containsText" text="最新年度のみ増加">
      <formula>NOT(ISERROR(SEARCH("最新年度のみ増加",E26)))</formula>
    </cfRule>
  </conditionalFormatting>
  <conditionalFormatting sqref="J26">
    <cfRule type="containsText" dxfId="511" priority="3" operator="containsText" text="―">
      <formula>NOT(ISERROR(SEARCH("―",J26)))</formula>
    </cfRule>
    <cfRule type="containsText" dxfId="510" priority="4" operator="containsText" text="隔年で">
      <formula>NOT(ISERROR(SEARCH("隔年で",J26)))</formula>
    </cfRule>
    <cfRule type="containsText" dxfId="509" priority="5" operator="containsText" text="年度により">
      <formula>NOT(ISERROR(SEARCH("年度により",J26)))</formula>
    </cfRule>
    <cfRule type="containsText" dxfId="508" priority="6" operator="containsText" text="減少傾向">
      <formula>NOT(ISERROR(SEARCH("減少傾向",J26)))</formula>
    </cfRule>
    <cfRule type="containsText" dxfId="507" priority="7" operator="containsText" text="増加傾向">
      <formula>NOT(ISERROR(SEARCH("増加傾向",J26)))</formula>
    </cfRule>
    <cfRule type="containsText" dxfId="506" priority="8" operator="containsText" text="同程度">
      <formula>NOT(ISERROR(SEARCH("同程度",J26)))</formula>
    </cfRule>
  </conditionalFormatting>
  <conditionalFormatting sqref="J26:J27">
    <cfRule type="containsText" dxfId="505" priority="1" operator="containsText" text="最新年度のみ減少">
      <formula>NOT(ISERROR(SEARCH("最新年度のみ減少",J26)))</formula>
    </cfRule>
    <cfRule type="containsText" dxfId="504" priority="2" operator="containsText" text="最新年度のみ増加">
      <formula>NOT(ISERROR(SEARCH("最新年度のみ増加",J26)))</formula>
    </cfRule>
  </conditionalFormatting>
  <dataValidations count="1">
    <dataValidation type="list" allowBlank="1" showInputMessage="1" showErrorMessage="1" sqref="K6:K7 F6:F7 F26:F27" xr:uid="{00000000-0002-0000-0100-000001000000}">
      <formula1>$C$45:$C$48</formula1>
    </dataValidation>
  </dataValidations>
  <hyperlinks>
    <hyperlink ref="L1" location="目次!A1" display="目次に戻る" xr:uid="{00000000-0004-0000-01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93EDB-C95D-4DEF-A14C-7055C23E58E8}">
  <sheetPr>
    <tabColor theme="9"/>
  </sheetPr>
  <dimension ref="A1:T99"/>
  <sheetViews>
    <sheetView workbookViewId="0">
      <pane xSplit="3" ySplit="11" topLeftCell="D12" activePane="bottomRight" state="frozen"/>
      <selection activeCell="E88" sqref="E88:I88"/>
      <selection pane="topRight" activeCell="E88" sqref="E88:I88"/>
      <selection pane="bottomLeft" activeCell="E88" sqref="E88:I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223</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15</v>
      </c>
      <c r="E6" s="48">
        <f>INDEX(E12:E97,MATCH(C6,C12:C97,0),0)</f>
        <v>6</v>
      </c>
      <c r="F6" s="48">
        <f>SUM(D6:E6)</f>
        <v>21</v>
      </c>
      <c r="G6" s="48">
        <f>INDEX(G12:G97,MATCH(C6,C12:C97,0),0)</f>
        <v>13</v>
      </c>
      <c r="H6" s="48">
        <f>INDEX(H12:H97,MATCH(C6,C12:C97,0),0)</f>
        <v>6</v>
      </c>
      <c r="I6" s="48">
        <f>SUM(G6:H6)</f>
        <v>19</v>
      </c>
      <c r="J6" s="49">
        <f>(G6+H6)/(D6+E6)</f>
        <v>0.90476190476190477</v>
      </c>
      <c r="K6" s="50">
        <f>_xlfn.RANK.EQ(J6,$J$12:$J$97,0)</f>
        <v>2</v>
      </c>
    </row>
    <row r="7" spans="1:20">
      <c r="C7" s="14" t="s">
        <v>18</v>
      </c>
      <c r="D7" s="62">
        <f>ROUND(SUMIF($B$12:$B$97,"G",D12:D97)/(COUNTIFS(B12:B97,"G",D12:D97,"&lt;&gt;")),1)</f>
        <v>44.2</v>
      </c>
      <c r="E7" s="63">
        <f>ROUND(SUMIF($B$12:$B$97,"G",E12:E97)/(COUNTIFS(B12:B97,"G",D12:D97,"&lt;&gt;")),1)</f>
        <v>20.8</v>
      </c>
      <c r="F7" s="63">
        <f>SUM(D7:E7)</f>
        <v>65</v>
      </c>
      <c r="G7" s="63">
        <f>ROUND(SUMIF($B$12:$B$97,"G",G12:G97)/(COUNTIFS(B12:B97,"G",D12:D97,"&lt;&gt;")),1)</f>
        <v>28.7</v>
      </c>
      <c r="H7" s="63">
        <f>ROUND(SUMIF($B$12:$B$97,"G",H12:H97)/(COUNTIFS(B12:B97,"G",D12:D97,"&lt;&gt;")),1)</f>
        <v>12.1</v>
      </c>
      <c r="I7" s="63">
        <f>SUM(G7:H7)</f>
        <v>40.799999999999997</v>
      </c>
      <c r="J7" s="16">
        <f>(G7+H7)/(D7+E7)</f>
        <v>0.62769230769230766</v>
      </c>
      <c r="K7" s="17"/>
    </row>
    <row r="8" spans="1:20" ht="14.25" thickBot="1">
      <c r="C8" s="18" t="s">
        <v>19</v>
      </c>
      <c r="D8" s="64">
        <f>ROUND(AVERAGE(D12:D97),1)</f>
        <v>90</v>
      </c>
      <c r="E8" s="65">
        <f>ROUND(AVERAGE(E12:E97),1)</f>
        <v>41.4</v>
      </c>
      <c r="F8" s="65">
        <f>SUM(D8:E8)</f>
        <v>131.4</v>
      </c>
      <c r="G8" s="65">
        <f>ROUND(AVERAGE(G12:G97),1)</f>
        <v>57.8</v>
      </c>
      <c r="H8" s="65">
        <f>ROUND(AVERAGE(H12:H97),1)</f>
        <v>22.6</v>
      </c>
      <c r="I8" s="65">
        <f>SUM(G8:H8)</f>
        <v>80.400000000000006</v>
      </c>
      <c r="J8" s="19">
        <f>(G8+H8)/(D8+E8)</f>
        <v>0.61187214611872143</v>
      </c>
      <c r="K8" s="20"/>
    </row>
    <row r="10" spans="1:20" ht="21" customHeight="1">
      <c r="D10" s="259" t="str" cm="1">
        <f t="array" aca="1" ref="D10" ca="1">RIGHT(CELL("filename",A1),4)&amp;"年度（基準日：５月１日）"</f>
        <v>2023年度（基準日：５月１日）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328</v>
      </c>
      <c r="E12" s="15">
        <v>151</v>
      </c>
      <c r="F12" s="15">
        <f>SUM(D12:E12)</f>
        <v>479</v>
      </c>
      <c r="G12" s="15">
        <v>234</v>
      </c>
      <c r="H12" s="15">
        <v>95</v>
      </c>
      <c r="I12" s="15">
        <f>SUM(G12:H12)</f>
        <v>329</v>
      </c>
      <c r="J12" s="16">
        <f>(G12+H12)/(D12+E12)</f>
        <v>0.68684759916492688</v>
      </c>
      <c r="K12" s="15">
        <f>_xlfn.RANK.EQ(J12,$J$12:$J$98,0)</f>
        <v>21</v>
      </c>
    </row>
    <row r="13" spans="1:20">
      <c r="A13" s="24" t="s">
        <v>27</v>
      </c>
      <c r="B13" s="24" t="s">
        <v>244</v>
      </c>
      <c r="C13" s="183" t="s">
        <v>28</v>
      </c>
      <c r="D13" s="25"/>
      <c r="E13" s="25"/>
      <c r="F13" s="25"/>
      <c r="G13" s="25"/>
      <c r="H13" s="25"/>
      <c r="I13" s="25"/>
      <c r="J13" s="25"/>
      <c r="K13" s="25"/>
    </row>
    <row r="14" spans="1:20">
      <c r="A14" s="1" t="s">
        <v>29</v>
      </c>
      <c r="B14" s="1" t="s">
        <v>245</v>
      </c>
      <c r="C14" s="176" t="s">
        <v>30</v>
      </c>
      <c r="D14" s="15">
        <v>6</v>
      </c>
      <c r="E14" s="15">
        <v>3</v>
      </c>
      <c r="F14" s="15">
        <f t="shared" ref="F14:F76" si="0">SUM(D14:E14)</f>
        <v>9</v>
      </c>
      <c r="G14" s="15">
        <v>5</v>
      </c>
      <c r="H14" s="15">
        <v>2</v>
      </c>
      <c r="I14" s="15">
        <f t="shared" ref="I14:I76" si="1">SUM(G14:H14)</f>
        <v>7</v>
      </c>
      <c r="J14" s="16">
        <f t="shared" ref="J14:J21" si="2">(G14+H14)/(D14+E14)</f>
        <v>0.77777777777777779</v>
      </c>
      <c r="K14" s="15">
        <f t="shared" ref="K14:K21" si="3">_xlfn.RANK.EQ(J14,$J$12:$J$98,0)</f>
        <v>8</v>
      </c>
    </row>
    <row r="15" spans="1:20">
      <c r="A15" s="1" t="s">
        <v>31</v>
      </c>
      <c r="B15" s="1" t="s">
        <v>246</v>
      </c>
      <c r="C15" s="176" t="s">
        <v>32</v>
      </c>
      <c r="D15" s="15">
        <v>0</v>
      </c>
      <c r="E15" s="15">
        <v>1</v>
      </c>
      <c r="F15" s="15">
        <f t="shared" si="0"/>
        <v>1</v>
      </c>
      <c r="G15" s="15">
        <v>0</v>
      </c>
      <c r="H15" s="15">
        <v>1</v>
      </c>
      <c r="I15" s="15">
        <f t="shared" si="1"/>
        <v>1</v>
      </c>
      <c r="J15" s="16">
        <f t="shared" si="2"/>
        <v>1</v>
      </c>
      <c r="K15" s="15">
        <f t="shared" si="3"/>
        <v>1</v>
      </c>
    </row>
    <row r="16" spans="1:20">
      <c r="A16" s="1" t="s">
        <v>33</v>
      </c>
      <c r="B16" s="1" t="s">
        <v>245</v>
      </c>
      <c r="C16" s="176" t="s">
        <v>34</v>
      </c>
      <c r="D16" s="15">
        <v>11</v>
      </c>
      <c r="E16" s="15">
        <v>11</v>
      </c>
      <c r="F16" s="15">
        <f t="shared" si="0"/>
        <v>22</v>
      </c>
      <c r="G16" s="15">
        <v>6</v>
      </c>
      <c r="H16" s="15">
        <v>8</v>
      </c>
      <c r="I16" s="15">
        <f t="shared" si="1"/>
        <v>14</v>
      </c>
      <c r="J16" s="16">
        <f t="shared" si="2"/>
        <v>0.63636363636363635</v>
      </c>
      <c r="K16" s="15">
        <f t="shared" si="3"/>
        <v>35</v>
      </c>
    </row>
    <row r="17" spans="1:11">
      <c r="A17" s="1" t="s">
        <v>35</v>
      </c>
      <c r="B17" s="1" t="s">
        <v>245</v>
      </c>
      <c r="C17" s="176" t="s">
        <v>36</v>
      </c>
      <c r="D17" s="15">
        <v>6</v>
      </c>
      <c r="E17" s="15">
        <v>3</v>
      </c>
      <c r="F17" s="15">
        <f t="shared" si="0"/>
        <v>9</v>
      </c>
      <c r="G17" s="15">
        <v>3</v>
      </c>
      <c r="H17" s="15">
        <v>3</v>
      </c>
      <c r="I17" s="15">
        <f t="shared" si="1"/>
        <v>6</v>
      </c>
      <c r="J17" s="16">
        <f t="shared" si="2"/>
        <v>0.66666666666666663</v>
      </c>
      <c r="K17" s="15">
        <f t="shared" si="3"/>
        <v>25</v>
      </c>
    </row>
    <row r="18" spans="1:11">
      <c r="A18" s="1" t="s">
        <v>37</v>
      </c>
      <c r="B18" s="1" t="s">
        <v>247</v>
      </c>
      <c r="C18" s="176" t="s">
        <v>38</v>
      </c>
      <c r="D18" s="15">
        <v>10</v>
      </c>
      <c r="E18" s="15">
        <v>3</v>
      </c>
      <c r="F18" s="15">
        <f t="shared" si="0"/>
        <v>13</v>
      </c>
      <c r="G18" s="15">
        <v>7</v>
      </c>
      <c r="H18" s="15">
        <v>2</v>
      </c>
      <c r="I18" s="15">
        <f t="shared" si="1"/>
        <v>9</v>
      </c>
      <c r="J18" s="16">
        <f t="shared" si="2"/>
        <v>0.69230769230769229</v>
      </c>
      <c r="K18" s="15">
        <f t="shared" si="3"/>
        <v>19</v>
      </c>
    </row>
    <row r="19" spans="1:11">
      <c r="A19" s="1" t="s">
        <v>39</v>
      </c>
      <c r="B19" s="1" t="s">
        <v>248</v>
      </c>
      <c r="C19" s="176" t="s">
        <v>40</v>
      </c>
      <c r="D19" s="15">
        <v>54</v>
      </c>
      <c r="E19" s="15">
        <v>20</v>
      </c>
      <c r="F19" s="15">
        <f t="shared" si="0"/>
        <v>74</v>
      </c>
      <c r="G19" s="15">
        <v>40</v>
      </c>
      <c r="H19" s="15">
        <v>19</v>
      </c>
      <c r="I19" s="15">
        <f t="shared" si="1"/>
        <v>59</v>
      </c>
      <c r="J19" s="16">
        <f t="shared" si="2"/>
        <v>0.79729729729729726</v>
      </c>
      <c r="K19" s="15">
        <f t="shared" si="3"/>
        <v>6</v>
      </c>
    </row>
    <row r="20" spans="1:11">
      <c r="A20" s="1" t="s">
        <v>41</v>
      </c>
      <c r="B20" s="1" t="s">
        <v>249</v>
      </c>
      <c r="C20" s="176" t="s">
        <v>42</v>
      </c>
      <c r="D20" s="15">
        <v>21</v>
      </c>
      <c r="E20" s="15">
        <v>10</v>
      </c>
      <c r="F20" s="15">
        <f t="shared" si="0"/>
        <v>31</v>
      </c>
      <c r="G20" s="15">
        <v>10</v>
      </c>
      <c r="H20" s="15">
        <v>1</v>
      </c>
      <c r="I20" s="15">
        <f t="shared" si="1"/>
        <v>11</v>
      </c>
      <c r="J20" s="16">
        <f t="shared" si="2"/>
        <v>0.35483870967741937</v>
      </c>
      <c r="K20" s="15">
        <f t="shared" si="3"/>
        <v>73</v>
      </c>
    </row>
    <row r="21" spans="1:11">
      <c r="A21" s="1" t="s">
        <v>43</v>
      </c>
      <c r="B21" s="1" t="s">
        <v>243</v>
      </c>
      <c r="C21" s="176" t="s">
        <v>44</v>
      </c>
      <c r="D21" s="15">
        <v>405</v>
      </c>
      <c r="E21" s="15">
        <v>170</v>
      </c>
      <c r="F21" s="15">
        <f t="shared" si="0"/>
        <v>575</v>
      </c>
      <c r="G21" s="15">
        <v>283</v>
      </c>
      <c r="H21" s="15">
        <v>88</v>
      </c>
      <c r="I21" s="15">
        <f t="shared" si="1"/>
        <v>371</v>
      </c>
      <c r="J21" s="16">
        <f t="shared" si="2"/>
        <v>0.64521739130434785</v>
      </c>
      <c r="K21" s="15">
        <f t="shared" si="3"/>
        <v>32</v>
      </c>
    </row>
    <row r="22" spans="1:11">
      <c r="A22" s="24" t="s">
        <v>45</v>
      </c>
      <c r="B22" s="24" t="s">
        <v>244</v>
      </c>
      <c r="C22" s="183" t="s">
        <v>46</v>
      </c>
      <c r="D22" s="31"/>
      <c r="E22" s="25"/>
      <c r="F22" s="25"/>
      <c r="G22" s="25"/>
      <c r="H22" s="25"/>
      <c r="I22" s="25"/>
      <c r="J22" s="32"/>
      <c r="K22" s="25"/>
    </row>
    <row r="23" spans="1:11">
      <c r="A23" s="1" t="s">
        <v>47</v>
      </c>
      <c r="B23" s="1" t="s">
        <v>248</v>
      </c>
      <c r="C23" s="176" t="s">
        <v>48</v>
      </c>
      <c r="D23" s="15">
        <v>31</v>
      </c>
      <c r="E23" s="15">
        <v>22</v>
      </c>
      <c r="F23" s="15">
        <f t="shared" si="0"/>
        <v>53</v>
      </c>
      <c r="G23" s="15">
        <v>21</v>
      </c>
      <c r="H23" s="15">
        <v>13</v>
      </c>
      <c r="I23" s="15">
        <f t="shared" si="1"/>
        <v>34</v>
      </c>
      <c r="J23" s="16">
        <f>(G23+H23)/(D23+E23)</f>
        <v>0.64150943396226412</v>
      </c>
      <c r="K23" s="15">
        <f>_xlfn.RANK.EQ(J23,$J$12:$J$98,0)</f>
        <v>34</v>
      </c>
    </row>
    <row r="24" spans="1:11">
      <c r="A24" s="1" t="s">
        <v>49</v>
      </c>
      <c r="B24" s="1" t="s">
        <v>248</v>
      </c>
      <c r="C24" s="176" t="s">
        <v>50</v>
      </c>
      <c r="D24" s="15">
        <v>36</v>
      </c>
      <c r="E24" s="15">
        <v>8</v>
      </c>
      <c r="F24" s="15">
        <f t="shared" si="0"/>
        <v>44</v>
      </c>
      <c r="G24" s="15">
        <v>30</v>
      </c>
      <c r="H24" s="15">
        <v>5</v>
      </c>
      <c r="I24" s="15">
        <f t="shared" si="1"/>
        <v>35</v>
      </c>
      <c r="J24" s="16">
        <f>(G24+H24)/(D24+E24)</f>
        <v>0.79545454545454541</v>
      </c>
      <c r="K24" s="15">
        <f>_xlfn.RANK.EQ(J24,$J$12:$J$98,0)</f>
        <v>7</v>
      </c>
    </row>
    <row r="25" spans="1:11">
      <c r="A25" s="1" t="s">
        <v>51</v>
      </c>
      <c r="B25" s="1" t="s">
        <v>246</v>
      </c>
      <c r="C25" s="176" t="s">
        <v>52</v>
      </c>
      <c r="D25" s="15">
        <v>5</v>
      </c>
      <c r="E25" s="15">
        <v>2</v>
      </c>
      <c r="F25" s="15">
        <f t="shared" si="0"/>
        <v>7</v>
      </c>
      <c r="G25" s="15">
        <v>1</v>
      </c>
      <c r="H25" s="15">
        <v>2</v>
      </c>
      <c r="I25" s="15">
        <f t="shared" si="1"/>
        <v>3</v>
      </c>
      <c r="J25" s="16">
        <f>(G25+H25)/(D25+E25)</f>
        <v>0.42857142857142855</v>
      </c>
      <c r="K25" s="15">
        <f>_xlfn.RANK.EQ(J25,$J$12:$J$98,0)</f>
        <v>72</v>
      </c>
    </row>
    <row r="26" spans="1:11">
      <c r="A26" s="1" t="s">
        <v>53</v>
      </c>
      <c r="B26" s="1" t="s">
        <v>249</v>
      </c>
      <c r="C26" s="176" t="s">
        <v>54</v>
      </c>
      <c r="D26" s="15">
        <v>22</v>
      </c>
      <c r="E26" s="15">
        <v>2</v>
      </c>
      <c r="F26" s="15">
        <f t="shared" si="0"/>
        <v>24</v>
      </c>
      <c r="G26" s="15">
        <v>17</v>
      </c>
      <c r="H26" s="15">
        <v>0</v>
      </c>
      <c r="I26" s="15">
        <f t="shared" si="1"/>
        <v>17</v>
      </c>
      <c r="J26" s="16">
        <f>(G26+H26)/(D26+E26)</f>
        <v>0.70833333333333337</v>
      </c>
      <c r="K26" s="15">
        <f>_xlfn.RANK.EQ(J26,$J$12:$J$98,0)</f>
        <v>17</v>
      </c>
    </row>
    <row r="27" spans="1:11">
      <c r="A27" s="1" t="s">
        <v>55</v>
      </c>
      <c r="B27" s="1" t="s">
        <v>243</v>
      </c>
      <c r="C27" s="176" t="s">
        <v>56</v>
      </c>
      <c r="D27" s="15">
        <v>398</v>
      </c>
      <c r="E27" s="15">
        <v>200</v>
      </c>
      <c r="F27" s="15">
        <f t="shared" si="0"/>
        <v>598</v>
      </c>
      <c r="G27" s="15">
        <v>229</v>
      </c>
      <c r="H27" s="15">
        <v>112</v>
      </c>
      <c r="I27" s="15">
        <f t="shared" si="1"/>
        <v>341</v>
      </c>
      <c r="J27" s="16">
        <f>(G27+H27)/(D27+E27)</f>
        <v>0.57023411371237454</v>
      </c>
      <c r="K27" s="15">
        <f>_xlfn.RANK.EQ(J27,$J$12:$J$98,0)</f>
        <v>55</v>
      </c>
    </row>
    <row r="28" spans="1:11">
      <c r="A28" s="24" t="s">
        <v>57</v>
      </c>
      <c r="B28" s="24" t="s">
        <v>246</v>
      </c>
      <c r="C28" s="183" t="s">
        <v>58</v>
      </c>
      <c r="D28" s="25"/>
      <c r="E28" s="25"/>
      <c r="F28" s="25"/>
      <c r="G28" s="25"/>
      <c r="H28" s="25"/>
      <c r="I28" s="25"/>
      <c r="J28" s="32"/>
      <c r="K28" s="25"/>
    </row>
    <row r="29" spans="1:11">
      <c r="A29" s="1" t="s">
        <v>59</v>
      </c>
      <c r="B29" s="1" t="s">
        <v>249</v>
      </c>
      <c r="C29" s="176" t="s">
        <v>60</v>
      </c>
      <c r="D29" s="15">
        <v>13</v>
      </c>
      <c r="E29" s="15">
        <v>8</v>
      </c>
      <c r="F29" s="15">
        <f t="shared" si="0"/>
        <v>21</v>
      </c>
      <c r="G29" s="15">
        <v>7</v>
      </c>
      <c r="H29" s="15">
        <v>5</v>
      </c>
      <c r="I29" s="15">
        <f t="shared" si="1"/>
        <v>12</v>
      </c>
      <c r="J29" s="16">
        <f t="shared" ref="J29:J48" si="4">(G29+H29)/(D29+E29)</f>
        <v>0.5714285714285714</v>
      </c>
      <c r="K29" s="15">
        <f t="shared" ref="K29:K48" si="5">_xlfn.RANK.EQ(J29,$J$12:$J$98,0)</f>
        <v>54</v>
      </c>
    </row>
    <row r="30" spans="1:11">
      <c r="A30" s="1" t="s">
        <v>61</v>
      </c>
      <c r="B30" s="1" t="s">
        <v>248</v>
      </c>
      <c r="C30" s="176" t="s">
        <v>62</v>
      </c>
      <c r="D30" s="15">
        <v>50</v>
      </c>
      <c r="E30" s="15">
        <v>19</v>
      </c>
      <c r="F30" s="15">
        <f t="shared" si="0"/>
        <v>69</v>
      </c>
      <c r="G30" s="15">
        <v>32</v>
      </c>
      <c r="H30" s="15">
        <v>6</v>
      </c>
      <c r="I30" s="15">
        <f t="shared" si="1"/>
        <v>38</v>
      </c>
      <c r="J30" s="16">
        <f t="shared" si="4"/>
        <v>0.55072463768115942</v>
      </c>
      <c r="K30" s="15">
        <f t="shared" si="5"/>
        <v>58</v>
      </c>
    </row>
    <row r="31" spans="1:11">
      <c r="A31" s="1" t="s">
        <v>63</v>
      </c>
      <c r="B31" s="1" t="s">
        <v>249</v>
      </c>
      <c r="C31" s="176" t="s">
        <v>64</v>
      </c>
      <c r="D31" s="15">
        <v>18</v>
      </c>
      <c r="E31" s="15">
        <v>9</v>
      </c>
      <c r="F31" s="15">
        <f t="shared" si="0"/>
        <v>27</v>
      </c>
      <c r="G31" s="15">
        <v>10</v>
      </c>
      <c r="H31" s="15">
        <v>6</v>
      </c>
      <c r="I31" s="15">
        <f t="shared" si="1"/>
        <v>16</v>
      </c>
      <c r="J31" s="16">
        <f t="shared" si="4"/>
        <v>0.59259259259259256</v>
      </c>
      <c r="K31" s="15">
        <f t="shared" si="5"/>
        <v>49</v>
      </c>
    </row>
    <row r="32" spans="1:11">
      <c r="A32" s="1" t="s">
        <v>65</v>
      </c>
      <c r="B32" s="1" t="s">
        <v>243</v>
      </c>
      <c r="C32" s="176" t="s">
        <v>66</v>
      </c>
      <c r="D32" s="15">
        <v>176</v>
      </c>
      <c r="E32" s="15">
        <v>91</v>
      </c>
      <c r="F32" s="15">
        <f t="shared" si="0"/>
        <v>267</v>
      </c>
      <c r="G32" s="15">
        <v>90</v>
      </c>
      <c r="H32" s="15">
        <v>35</v>
      </c>
      <c r="I32" s="15">
        <f t="shared" si="1"/>
        <v>125</v>
      </c>
      <c r="J32" s="16">
        <f t="shared" si="4"/>
        <v>0.46816479400749061</v>
      </c>
      <c r="K32" s="15">
        <f t="shared" si="5"/>
        <v>71</v>
      </c>
    </row>
    <row r="33" spans="1:11">
      <c r="A33" s="1" t="s">
        <v>67</v>
      </c>
      <c r="B33" s="1" t="s">
        <v>243</v>
      </c>
      <c r="C33" s="176" t="s">
        <v>68</v>
      </c>
      <c r="D33" s="15">
        <v>940</v>
      </c>
      <c r="E33" s="15">
        <v>349</v>
      </c>
      <c r="F33" s="15">
        <f t="shared" si="0"/>
        <v>1289</v>
      </c>
      <c r="G33" s="15">
        <v>713</v>
      </c>
      <c r="H33" s="15">
        <v>232</v>
      </c>
      <c r="I33" s="15">
        <f t="shared" si="1"/>
        <v>945</v>
      </c>
      <c r="J33" s="16">
        <f t="shared" si="4"/>
        <v>0.73312645461598136</v>
      </c>
      <c r="K33" s="15">
        <f t="shared" si="5"/>
        <v>13</v>
      </c>
    </row>
    <row r="34" spans="1:11">
      <c r="A34" s="1" t="s">
        <v>69</v>
      </c>
      <c r="B34" s="1" t="s">
        <v>247</v>
      </c>
      <c r="C34" s="176" t="s">
        <v>70</v>
      </c>
      <c r="D34" s="15">
        <v>124</v>
      </c>
      <c r="E34" s="15">
        <v>99</v>
      </c>
      <c r="F34" s="15">
        <f t="shared" si="0"/>
        <v>223</v>
      </c>
      <c r="G34" s="15">
        <v>47</v>
      </c>
      <c r="H34" s="15">
        <v>27</v>
      </c>
      <c r="I34" s="15">
        <f t="shared" si="1"/>
        <v>74</v>
      </c>
      <c r="J34" s="16">
        <f t="shared" si="4"/>
        <v>0.33183856502242154</v>
      </c>
      <c r="K34" s="15">
        <f t="shared" si="5"/>
        <v>75</v>
      </c>
    </row>
    <row r="35" spans="1:11">
      <c r="A35" s="1" t="s">
        <v>71</v>
      </c>
      <c r="B35" s="1" t="s">
        <v>246</v>
      </c>
      <c r="C35" s="176" t="s">
        <v>72</v>
      </c>
      <c r="D35" s="15">
        <v>14</v>
      </c>
      <c r="E35" s="15">
        <v>19</v>
      </c>
      <c r="F35" s="15">
        <f t="shared" si="0"/>
        <v>33</v>
      </c>
      <c r="G35" s="15">
        <v>9</v>
      </c>
      <c r="H35" s="15">
        <v>16</v>
      </c>
      <c r="I35" s="15">
        <f t="shared" si="1"/>
        <v>25</v>
      </c>
      <c r="J35" s="16">
        <f t="shared" si="4"/>
        <v>0.75757575757575757</v>
      </c>
      <c r="K35" s="15">
        <f t="shared" si="5"/>
        <v>10</v>
      </c>
    </row>
    <row r="36" spans="1:11">
      <c r="A36" s="1" t="s">
        <v>73</v>
      </c>
      <c r="B36" s="1" t="s">
        <v>246</v>
      </c>
      <c r="C36" s="176" t="s">
        <v>74</v>
      </c>
      <c r="D36" s="15">
        <v>25</v>
      </c>
      <c r="E36" s="15">
        <v>38</v>
      </c>
      <c r="F36" s="15">
        <f t="shared" si="0"/>
        <v>63</v>
      </c>
      <c r="G36" s="15">
        <v>11</v>
      </c>
      <c r="H36" s="15">
        <v>19</v>
      </c>
      <c r="I36" s="15">
        <f t="shared" si="1"/>
        <v>30</v>
      </c>
      <c r="J36" s="16">
        <f t="shared" si="4"/>
        <v>0.47619047619047616</v>
      </c>
      <c r="K36" s="15">
        <f t="shared" si="5"/>
        <v>69</v>
      </c>
    </row>
    <row r="37" spans="1:11">
      <c r="A37" s="1" t="s">
        <v>75</v>
      </c>
      <c r="B37" s="1" t="s">
        <v>245</v>
      </c>
      <c r="C37" s="176" t="s">
        <v>76</v>
      </c>
      <c r="D37" s="15">
        <v>204</v>
      </c>
      <c r="E37" s="15">
        <v>46</v>
      </c>
      <c r="F37" s="15">
        <f t="shared" si="0"/>
        <v>250</v>
      </c>
      <c r="G37" s="15">
        <v>156</v>
      </c>
      <c r="H37" s="15">
        <v>27</v>
      </c>
      <c r="I37" s="15">
        <f t="shared" si="1"/>
        <v>183</v>
      </c>
      <c r="J37" s="16">
        <f t="shared" si="4"/>
        <v>0.73199999999999998</v>
      </c>
      <c r="K37" s="15">
        <f t="shared" si="5"/>
        <v>14</v>
      </c>
    </row>
    <row r="38" spans="1:11">
      <c r="A38" s="1" t="s">
        <v>77</v>
      </c>
      <c r="B38" s="1" t="s">
        <v>249</v>
      </c>
      <c r="C38" s="176" t="s">
        <v>78</v>
      </c>
      <c r="D38" s="15">
        <v>0</v>
      </c>
      <c r="E38" s="15">
        <v>51</v>
      </c>
      <c r="F38" s="15">
        <f t="shared" si="0"/>
        <v>51</v>
      </c>
      <c r="G38" s="15">
        <v>0</v>
      </c>
      <c r="H38" s="15">
        <v>30</v>
      </c>
      <c r="I38" s="15">
        <f t="shared" si="1"/>
        <v>30</v>
      </c>
      <c r="J38" s="16">
        <f t="shared" si="4"/>
        <v>0.58823529411764708</v>
      </c>
      <c r="K38" s="15">
        <f t="shared" si="5"/>
        <v>50</v>
      </c>
    </row>
    <row r="39" spans="1:11">
      <c r="A39" s="1" t="s">
        <v>79</v>
      </c>
      <c r="B39" s="1" t="s">
        <v>244</v>
      </c>
      <c r="C39" s="176" t="s">
        <v>80</v>
      </c>
      <c r="D39" s="15">
        <v>18</v>
      </c>
      <c r="E39" s="15">
        <v>14</v>
      </c>
      <c r="F39" s="15">
        <f t="shared" si="0"/>
        <v>32</v>
      </c>
      <c r="G39" s="15">
        <v>14</v>
      </c>
      <c r="H39" s="15">
        <v>9</v>
      </c>
      <c r="I39" s="15">
        <f t="shared" si="1"/>
        <v>23</v>
      </c>
      <c r="J39" s="16">
        <f t="shared" si="4"/>
        <v>0.71875</v>
      </c>
      <c r="K39" s="15">
        <f t="shared" si="5"/>
        <v>15</v>
      </c>
    </row>
    <row r="40" spans="1:11">
      <c r="A40" s="1" t="s">
        <v>81</v>
      </c>
      <c r="B40" s="1" t="s">
        <v>245</v>
      </c>
      <c r="C40" s="176" t="s">
        <v>82</v>
      </c>
      <c r="D40" s="15">
        <v>76</v>
      </c>
      <c r="E40" s="15">
        <v>38</v>
      </c>
      <c r="F40" s="15">
        <f t="shared" si="0"/>
        <v>114</v>
      </c>
      <c r="G40" s="15">
        <v>40</v>
      </c>
      <c r="H40" s="15">
        <v>20</v>
      </c>
      <c r="I40" s="15">
        <f t="shared" si="1"/>
        <v>60</v>
      </c>
      <c r="J40" s="16">
        <f t="shared" si="4"/>
        <v>0.52631578947368418</v>
      </c>
      <c r="K40" s="15">
        <f t="shared" si="5"/>
        <v>62</v>
      </c>
    </row>
    <row r="41" spans="1:11">
      <c r="A41" s="1" t="s">
        <v>83</v>
      </c>
      <c r="B41" s="1" t="s">
        <v>245</v>
      </c>
      <c r="C41" s="176" t="s">
        <v>84</v>
      </c>
      <c r="D41" s="15">
        <v>45</v>
      </c>
      <c r="E41" s="15">
        <v>7</v>
      </c>
      <c r="F41" s="15">
        <f t="shared" si="0"/>
        <v>52</v>
      </c>
      <c r="G41" s="15">
        <v>26</v>
      </c>
      <c r="H41" s="15">
        <v>6</v>
      </c>
      <c r="I41" s="15">
        <f t="shared" si="1"/>
        <v>32</v>
      </c>
      <c r="J41" s="16">
        <f t="shared" si="4"/>
        <v>0.61538461538461542</v>
      </c>
      <c r="K41" s="15">
        <f t="shared" si="5"/>
        <v>40</v>
      </c>
    </row>
    <row r="42" spans="1:11">
      <c r="A42" s="1" t="s">
        <v>85</v>
      </c>
      <c r="B42" s="1" t="s">
        <v>246</v>
      </c>
      <c r="C42" s="176" t="s">
        <v>86</v>
      </c>
      <c r="D42" s="15">
        <v>39</v>
      </c>
      <c r="E42" s="15">
        <v>42</v>
      </c>
      <c r="F42" s="15">
        <f t="shared" si="0"/>
        <v>81</v>
      </c>
      <c r="G42" s="15">
        <v>26</v>
      </c>
      <c r="H42" s="15">
        <v>29</v>
      </c>
      <c r="I42" s="15">
        <f t="shared" si="1"/>
        <v>55</v>
      </c>
      <c r="J42" s="16">
        <f t="shared" si="4"/>
        <v>0.67901234567901236</v>
      </c>
      <c r="K42" s="15">
        <f t="shared" si="5"/>
        <v>23</v>
      </c>
    </row>
    <row r="43" spans="1:11">
      <c r="A43" s="1" t="s">
        <v>87</v>
      </c>
      <c r="B43" s="1" t="s">
        <v>250</v>
      </c>
      <c r="C43" s="176" t="s">
        <v>88</v>
      </c>
      <c r="D43" s="15">
        <v>3</v>
      </c>
      <c r="E43" s="15">
        <v>0</v>
      </c>
      <c r="F43" s="15">
        <f t="shared" si="0"/>
        <v>3</v>
      </c>
      <c r="G43" s="15">
        <v>1</v>
      </c>
      <c r="H43" s="15">
        <v>0</v>
      </c>
      <c r="I43" s="15">
        <f t="shared" si="1"/>
        <v>1</v>
      </c>
      <c r="J43" s="16">
        <f t="shared" si="4"/>
        <v>0.33333333333333331</v>
      </c>
      <c r="K43" s="15">
        <f t="shared" si="5"/>
        <v>74</v>
      </c>
    </row>
    <row r="44" spans="1:11">
      <c r="A44" s="1" t="s">
        <v>89</v>
      </c>
      <c r="B44" s="1" t="s">
        <v>245</v>
      </c>
      <c r="C44" s="176" t="s">
        <v>90</v>
      </c>
      <c r="D44" s="15">
        <v>14</v>
      </c>
      <c r="E44" s="15">
        <v>7</v>
      </c>
      <c r="F44" s="15">
        <f t="shared" si="0"/>
        <v>21</v>
      </c>
      <c r="G44" s="15">
        <v>9</v>
      </c>
      <c r="H44" s="15">
        <v>5</v>
      </c>
      <c r="I44" s="15">
        <f t="shared" si="1"/>
        <v>14</v>
      </c>
      <c r="J44" s="16">
        <f t="shared" si="4"/>
        <v>0.66666666666666663</v>
      </c>
      <c r="K44" s="15">
        <f t="shared" si="5"/>
        <v>25</v>
      </c>
    </row>
    <row r="45" spans="1:11">
      <c r="A45" s="1" t="s">
        <v>91</v>
      </c>
      <c r="B45" s="1" t="s">
        <v>249</v>
      </c>
      <c r="C45" s="176" t="s">
        <v>92</v>
      </c>
      <c r="D45" s="15">
        <v>57</v>
      </c>
      <c r="E45" s="15">
        <v>12</v>
      </c>
      <c r="F45" s="15">
        <f t="shared" si="0"/>
        <v>69</v>
      </c>
      <c r="G45" s="15">
        <v>34</v>
      </c>
      <c r="H45" s="15">
        <v>8</v>
      </c>
      <c r="I45" s="15">
        <f t="shared" si="1"/>
        <v>42</v>
      </c>
      <c r="J45" s="16">
        <f t="shared" si="4"/>
        <v>0.60869565217391308</v>
      </c>
      <c r="K45" s="15">
        <f t="shared" si="5"/>
        <v>43</v>
      </c>
    </row>
    <row r="46" spans="1:11">
      <c r="A46" s="1" t="s">
        <v>23</v>
      </c>
      <c r="B46" s="1" t="s">
        <v>250</v>
      </c>
      <c r="C46" s="176" t="s">
        <v>24</v>
      </c>
      <c r="D46" s="15">
        <v>50</v>
      </c>
      <c r="E46" s="15">
        <v>29</v>
      </c>
      <c r="F46" s="15">
        <f t="shared" si="0"/>
        <v>79</v>
      </c>
      <c r="G46" s="15">
        <v>0</v>
      </c>
      <c r="H46" s="15">
        <v>0</v>
      </c>
      <c r="I46" s="15">
        <f t="shared" si="1"/>
        <v>0</v>
      </c>
      <c r="J46" s="16">
        <f t="shared" si="4"/>
        <v>0</v>
      </c>
      <c r="K46" s="15">
        <f t="shared" si="5"/>
        <v>77</v>
      </c>
    </row>
    <row r="47" spans="1:11">
      <c r="A47" s="1" t="s">
        <v>93</v>
      </c>
      <c r="B47" s="1" t="s">
        <v>243</v>
      </c>
      <c r="C47" s="176" t="s">
        <v>94</v>
      </c>
      <c r="D47" s="15">
        <v>82</v>
      </c>
      <c r="E47" s="15">
        <v>46</v>
      </c>
      <c r="F47" s="15">
        <f t="shared" si="0"/>
        <v>128</v>
      </c>
      <c r="G47" s="15">
        <v>52</v>
      </c>
      <c r="H47" s="15">
        <v>27</v>
      </c>
      <c r="I47" s="15">
        <f t="shared" si="1"/>
        <v>79</v>
      </c>
      <c r="J47" s="16">
        <f t="shared" si="4"/>
        <v>0.6171875</v>
      </c>
      <c r="K47" s="15">
        <f t="shared" si="5"/>
        <v>39</v>
      </c>
    </row>
    <row r="48" spans="1:11">
      <c r="A48" s="1" t="s">
        <v>95</v>
      </c>
      <c r="B48" s="1" t="s">
        <v>245</v>
      </c>
      <c r="C48" s="176" t="s">
        <v>96</v>
      </c>
      <c r="D48" s="15">
        <v>29</v>
      </c>
      <c r="E48" s="15">
        <v>3</v>
      </c>
      <c r="F48" s="15">
        <f t="shared" si="0"/>
        <v>32</v>
      </c>
      <c r="G48" s="15">
        <v>20</v>
      </c>
      <c r="H48" s="15">
        <v>2</v>
      </c>
      <c r="I48" s="15">
        <f t="shared" si="1"/>
        <v>22</v>
      </c>
      <c r="J48" s="16">
        <f t="shared" si="4"/>
        <v>0.6875</v>
      </c>
      <c r="K48" s="15">
        <f t="shared" si="5"/>
        <v>20</v>
      </c>
    </row>
    <row r="49" spans="1:11">
      <c r="A49" s="24" t="s">
        <v>97</v>
      </c>
      <c r="B49" s="24" t="s">
        <v>244</v>
      </c>
      <c r="C49" s="183" t="s">
        <v>98</v>
      </c>
      <c r="D49" s="25"/>
      <c r="E49" s="25"/>
      <c r="F49" s="25"/>
      <c r="G49" s="25"/>
      <c r="H49" s="25"/>
      <c r="I49" s="25"/>
      <c r="J49" s="32"/>
      <c r="K49" s="25"/>
    </row>
    <row r="50" spans="1:11">
      <c r="A50" s="1" t="s">
        <v>99</v>
      </c>
      <c r="B50" s="1" t="s">
        <v>248</v>
      </c>
      <c r="C50" s="176" t="s">
        <v>100</v>
      </c>
      <c r="D50" s="15">
        <v>57</v>
      </c>
      <c r="E50" s="15">
        <v>22</v>
      </c>
      <c r="F50" s="15">
        <f t="shared" si="0"/>
        <v>79</v>
      </c>
      <c r="G50" s="15">
        <v>44</v>
      </c>
      <c r="H50" s="15">
        <v>16</v>
      </c>
      <c r="I50" s="15">
        <f t="shared" si="1"/>
        <v>60</v>
      </c>
      <c r="J50" s="16">
        <f t="shared" ref="J50:J66" si="6">(G50+H50)/(D50+E50)</f>
        <v>0.759493670886076</v>
      </c>
      <c r="K50" s="15">
        <f t="shared" ref="K50:K66" si="7">_xlfn.RANK.EQ(J50,$J$12:$J$98,0)</f>
        <v>9</v>
      </c>
    </row>
    <row r="51" spans="1:11">
      <c r="A51" s="1" t="s">
        <v>101</v>
      </c>
      <c r="B51" s="1" t="s">
        <v>248</v>
      </c>
      <c r="C51" s="176" t="s">
        <v>102</v>
      </c>
      <c r="D51" s="15">
        <v>104</v>
      </c>
      <c r="E51" s="15">
        <v>42</v>
      </c>
      <c r="F51" s="15">
        <f t="shared" si="0"/>
        <v>146</v>
      </c>
      <c r="G51" s="15">
        <v>67</v>
      </c>
      <c r="H51" s="15">
        <v>24</v>
      </c>
      <c r="I51" s="15">
        <f t="shared" si="1"/>
        <v>91</v>
      </c>
      <c r="J51" s="16">
        <f t="shared" si="6"/>
        <v>0.62328767123287676</v>
      </c>
      <c r="K51" s="15">
        <f t="shared" si="7"/>
        <v>37</v>
      </c>
    </row>
    <row r="52" spans="1:11">
      <c r="A52" s="1" t="s">
        <v>103</v>
      </c>
      <c r="B52" s="1" t="s">
        <v>250</v>
      </c>
      <c r="C52" s="176" t="s">
        <v>104</v>
      </c>
      <c r="D52" s="15">
        <v>48</v>
      </c>
      <c r="E52" s="15">
        <v>10</v>
      </c>
      <c r="F52" s="15">
        <f t="shared" si="0"/>
        <v>58</v>
      </c>
      <c r="G52" s="15">
        <v>34</v>
      </c>
      <c r="H52" s="15">
        <v>5</v>
      </c>
      <c r="I52" s="15">
        <f t="shared" si="1"/>
        <v>39</v>
      </c>
      <c r="J52" s="16">
        <f t="shared" si="6"/>
        <v>0.67241379310344829</v>
      </c>
      <c r="K52" s="15">
        <f t="shared" si="7"/>
        <v>24</v>
      </c>
    </row>
    <row r="53" spans="1:11">
      <c r="A53" s="1" t="s">
        <v>105</v>
      </c>
      <c r="B53" s="1" t="s">
        <v>248</v>
      </c>
      <c r="C53" s="176" t="s">
        <v>106</v>
      </c>
      <c r="D53" s="15">
        <v>25</v>
      </c>
      <c r="E53" s="15">
        <v>6</v>
      </c>
      <c r="F53" s="15">
        <f t="shared" si="0"/>
        <v>31</v>
      </c>
      <c r="G53" s="15">
        <v>15</v>
      </c>
      <c r="H53" s="15">
        <v>1</v>
      </c>
      <c r="I53" s="15">
        <f t="shared" si="1"/>
        <v>16</v>
      </c>
      <c r="J53" s="16">
        <f t="shared" si="6"/>
        <v>0.5161290322580645</v>
      </c>
      <c r="K53" s="15">
        <f t="shared" si="7"/>
        <v>64</v>
      </c>
    </row>
    <row r="54" spans="1:11">
      <c r="A54" s="1" t="s">
        <v>107</v>
      </c>
      <c r="B54" s="1" t="s">
        <v>248</v>
      </c>
      <c r="C54" s="176" t="s">
        <v>108</v>
      </c>
      <c r="D54" s="15">
        <v>22</v>
      </c>
      <c r="E54" s="15">
        <v>19</v>
      </c>
      <c r="F54" s="15">
        <f t="shared" si="0"/>
        <v>41</v>
      </c>
      <c r="G54" s="15">
        <v>13</v>
      </c>
      <c r="H54" s="15">
        <v>14</v>
      </c>
      <c r="I54" s="15">
        <f t="shared" si="1"/>
        <v>27</v>
      </c>
      <c r="J54" s="16">
        <f t="shared" si="6"/>
        <v>0.65853658536585369</v>
      </c>
      <c r="K54" s="15">
        <f t="shared" si="7"/>
        <v>29</v>
      </c>
    </row>
    <row r="55" spans="1:11">
      <c r="A55" s="1" t="s">
        <v>109</v>
      </c>
      <c r="B55" s="1" t="s">
        <v>248</v>
      </c>
      <c r="C55" s="176" t="s">
        <v>110</v>
      </c>
      <c r="D55" s="15">
        <v>65</v>
      </c>
      <c r="E55" s="15">
        <v>22</v>
      </c>
      <c r="F55" s="15">
        <f t="shared" si="0"/>
        <v>87</v>
      </c>
      <c r="G55" s="15">
        <v>33</v>
      </c>
      <c r="H55" s="15">
        <v>9</v>
      </c>
      <c r="I55" s="15">
        <f t="shared" si="1"/>
        <v>42</v>
      </c>
      <c r="J55" s="16">
        <f t="shared" si="6"/>
        <v>0.48275862068965519</v>
      </c>
      <c r="K55" s="15">
        <f t="shared" si="7"/>
        <v>67</v>
      </c>
    </row>
    <row r="56" spans="1:11">
      <c r="A56" s="1" t="s">
        <v>111</v>
      </c>
      <c r="B56" s="1" t="s">
        <v>248</v>
      </c>
      <c r="C56" s="176" t="s">
        <v>112</v>
      </c>
      <c r="D56" s="15">
        <v>63</v>
      </c>
      <c r="E56" s="15">
        <v>27</v>
      </c>
      <c r="F56" s="15">
        <f t="shared" si="0"/>
        <v>90</v>
      </c>
      <c r="G56" s="15">
        <v>38</v>
      </c>
      <c r="H56" s="15">
        <v>16</v>
      </c>
      <c r="I56" s="15">
        <f t="shared" si="1"/>
        <v>54</v>
      </c>
      <c r="J56" s="16">
        <f t="shared" si="6"/>
        <v>0.6</v>
      </c>
      <c r="K56" s="15">
        <f t="shared" si="7"/>
        <v>45</v>
      </c>
    </row>
    <row r="57" spans="1:11">
      <c r="A57" s="1" t="s">
        <v>113</v>
      </c>
      <c r="B57" s="1" t="s">
        <v>249</v>
      </c>
      <c r="C57" s="176" t="s">
        <v>114</v>
      </c>
      <c r="D57" s="15">
        <v>23</v>
      </c>
      <c r="E57" s="15">
        <v>4</v>
      </c>
      <c r="F57" s="15">
        <f t="shared" si="0"/>
        <v>27</v>
      </c>
      <c r="G57" s="15">
        <v>17</v>
      </c>
      <c r="H57" s="15">
        <v>2</v>
      </c>
      <c r="I57" s="15">
        <f t="shared" si="1"/>
        <v>19</v>
      </c>
      <c r="J57" s="16">
        <f t="shared" si="6"/>
        <v>0.70370370370370372</v>
      </c>
      <c r="K57" s="15">
        <f t="shared" si="7"/>
        <v>18</v>
      </c>
    </row>
    <row r="58" spans="1:11">
      <c r="A58" s="1" t="s">
        <v>115</v>
      </c>
      <c r="B58" s="1" t="s">
        <v>247</v>
      </c>
      <c r="C58" s="176" t="s">
        <v>116</v>
      </c>
      <c r="D58" s="15">
        <v>20</v>
      </c>
      <c r="E58" s="15">
        <v>9</v>
      </c>
      <c r="F58" s="15">
        <f t="shared" si="0"/>
        <v>29</v>
      </c>
      <c r="G58" s="15">
        <v>9</v>
      </c>
      <c r="H58" s="15">
        <v>5</v>
      </c>
      <c r="I58" s="15">
        <f t="shared" si="1"/>
        <v>14</v>
      </c>
      <c r="J58" s="16">
        <f t="shared" si="6"/>
        <v>0.48275862068965519</v>
      </c>
      <c r="K58" s="15">
        <f t="shared" si="7"/>
        <v>67</v>
      </c>
    </row>
    <row r="59" spans="1:11">
      <c r="A59" s="1" t="s">
        <v>117</v>
      </c>
      <c r="B59" s="1" t="s">
        <v>243</v>
      </c>
      <c r="C59" s="176" t="s">
        <v>118</v>
      </c>
      <c r="D59" s="15">
        <v>359</v>
      </c>
      <c r="E59" s="15">
        <v>141</v>
      </c>
      <c r="F59" s="15">
        <f t="shared" si="0"/>
        <v>500</v>
      </c>
      <c r="G59" s="15">
        <v>227</v>
      </c>
      <c r="H59" s="15">
        <v>80</v>
      </c>
      <c r="I59" s="15">
        <f t="shared" si="1"/>
        <v>307</v>
      </c>
      <c r="J59" s="16">
        <f t="shared" si="6"/>
        <v>0.61399999999999999</v>
      </c>
      <c r="K59" s="15">
        <f t="shared" si="7"/>
        <v>42</v>
      </c>
    </row>
    <row r="60" spans="1:11">
      <c r="A60" s="1" t="s">
        <v>119</v>
      </c>
      <c r="B60" s="1" t="s">
        <v>245</v>
      </c>
      <c r="C60" s="176" t="s">
        <v>120</v>
      </c>
      <c r="D60" s="15">
        <v>29</v>
      </c>
      <c r="E60" s="15">
        <v>7</v>
      </c>
      <c r="F60" s="15">
        <f t="shared" si="0"/>
        <v>36</v>
      </c>
      <c r="G60" s="15">
        <v>15</v>
      </c>
      <c r="H60" s="15">
        <v>4</v>
      </c>
      <c r="I60" s="15">
        <f t="shared" si="1"/>
        <v>19</v>
      </c>
      <c r="J60" s="16">
        <f t="shared" si="6"/>
        <v>0.52777777777777779</v>
      </c>
      <c r="K60" s="15">
        <f t="shared" si="7"/>
        <v>61</v>
      </c>
    </row>
    <row r="61" spans="1:11">
      <c r="A61" s="1" t="s">
        <v>121</v>
      </c>
      <c r="B61" s="1" t="s">
        <v>244</v>
      </c>
      <c r="C61" s="176" t="s">
        <v>122</v>
      </c>
      <c r="D61" s="15">
        <v>3</v>
      </c>
      <c r="E61" s="15">
        <v>2</v>
      </c>
      <c r="F61" s="15">
        <f t="shared" si="0"/>
        <v>5</v>
      </c>
      <c r="G61" s="15">
        <v>3</v>
      </c>
      <c r="H61" s="15">
        <v>1</v>
      </c>
      <c r="I61" s="15">
        <f t="shared" si="1"/>
        <v>4</v>
      </c>
      <c r="J61" s="16">
        <f t="shared" si="6"/>
        <v>0.8</v>
      </c>
      <c r="K61" s="15">
        <f t="shared" si="7"/>
        <v>5</v>
      </c>
    </row>
    <row r="62" spans="1:11">
      <c r="A62" s="1" t="s">
        <v>123</v>
      </c>
      <c r="B62" s="1" t="s">
        <v>245</v>
      </c>
      <c r="C62" s="176" t="s">
        <v>124</v>
      </c>
      <c r="D62" s="15">
        <v>13</v>
      </c>
      <c r="E62" s="15">
        <v>3</v>
      </c>
      <c r="F62" s="15">
        <f t="shared" si="0"/>
        <v>16</v>
      </c>
      <c r="G62" s="15">
        <v>11</v>
      </c>
      <c r="H62" s="15">
        <v>2</v>
      </c>
      <c r="I62" s="15">
        <f t="shared" si="1"/>
        <v>13</v>
      </c>
      <c r="J62" s="16">
        <f t="shared" si="6"/>
        <v>0.8125</v>
      </c>
      <c r="K62" s="15">
        <f t="shared" si="7"/>
        <v>4</v>
      </c>
    </row>
    <row r="63" spans="1:11">
      <c r="A63" s="1" t="s">
        <v>125</v>
      </c>
      <c r="B63" s="1" t="s">
        <v>248</v>
      </c>
      <c r="C63" s="176" t="s">
        <v>126</v>
      </c>
      <c r="D63" s="15">
        <v>32</v>
      </c>
      <c r="E63" s="15">
        <v>20</v>
      </c>
      <c r="F63" s="15">
        <f t="shared" si="0"/>
        <v>52</v>
      </c>
      <c r="G63" s="15">
        <v>25</v>
      </c>
      <c r="H63" s="15">
        <v>14</v>
      </c>
      <c r="I63" s="15">
        <f t="shared" si="1"/>
        <v>39</v>
      </c>
      <c r="J63" s="16">
        <f t="shared" si="6"/>
        <v>0.75</v>
      </c>
      <c r="K63" s="15">
        <f t="shared" si="7"/>
        <v>11</v>
      </c>
    </row>
    <row r="64" spans="1:11">
      <c r="A64" s="1" t="s">
        <v>127</v>
      </c>
      <c r="B64" s="1" t="s">
        <v>246</v>
      </c>
      <c r="C64" s="176" t="s">
        <v>128</v>
      </c>
      <c r="D64" s="15">
        <v>5</v>
      </c>
      <c r="E64" s="15">
        <v>2</v>
      </c>
      <c r="F64" s="15">
        <f t="shared" si="0"/>
        <v>7</v>
      </c>
      <c r="G64" s="15">
        <v>3</v>
      </c>
      <c r="H64" s="15">
        <v>2</v>
      </c>
      <c r="I64" s="15">
        <f t="shared" si="1"/>
        <v>5</v>
      </c>
      <c r="J64" s="16">
        <f t="shared" si="6"/>
        <v>0.7142857142857143</v>
      </c>
      <c r="K64" s="15">
        <f t="shared" si="7"/>
        <v>16</v>
      </c>
    </row>
    <row r="65" spans="1:11">
      <c r="A65" s="1" t="s">
        <v>129</v>
      </c>
      <c r="B65" s="1" t="s">
        <v>247</v>
      </c>
      <c r="C65" s="176" t="s">
        <v>130</v>
      </c>
      <c r="D65" s="15">
        <v>13</v>
      </c>
      <c r="E65" s="15">
        <v>8</v>
      </c>
      <c r="F65" s="15">
        <f t="shared" si="0"/>
        <v>21</v>
      </c>
      <c r="G65" s="15">
        <v>8</v>
      </c>
      <c r="H65" s="15">
        <v>3</v>
      </c>
      <c r="I65" s="15">
        <f t="shared" si="1"/>
        <v>11</v>
      </c>
      <c r="J65" s="16">
        <f t="shared" si="6"/>
        <v>0.52380952380952384</v>
      </c>
      <c r="K65" s="15">
        <f t="shared" si="7"/>
        <v>63</v>
      </c>
    </row>
    <row r="66" spans="1:11">
      <c r="A66" s="1" t="s">
        <v>131</v>
      </c>
      <c r="B66" s="1" t="s">
        <v>243</v>
      </c>
      <c r="C66" s="176" t="s">
        <v>132</v>
      </c>
      <c r="D66" s="15">
        <v>615</v>
      </c>
      <c r="E66" s="15">
        <v>256</v>
      </c>
      <c r="F66" s="15">
        <f t="shared" si="0"/>
        <v>871</v>
      </c>
      <c r="G66" s="15">
        <v>414</v>
      </c>
      <c r="H66" s="15">
        <v>134</v>
      </c>
      <c r="I66" s="15">
        <f t="shared" si="1"/>
        <v>548</v>
      </c>
      <c r="J66" s="16">
        <f t="shared" si="6"/>
        <v>0.62916188289322617</v>
      </c>
      <c r="K66" s="15">
        <f t="shared" si="7"/>
        <v>36</v>
      </c>
    </row>
    <row r="67" spans="1:11">
      <c r="A67" s="24" t="s">
        <v>133</v>
      </c>
      <c r="B67" s="24" t="s">
        <v>244</v>
      </c>
      <c r="C67" s="183" t="s">
        <v>134</v>
      </c>
      <c r="D67" s="25"/>
      <c r="E67" s="25"/>
      <c r="F67" s="25"/>
      <c r="G67" s="25"/>
      <c r="H67" s="25"/>
      <c r="I67" s="25"/>
      <c r="J67" s="32"/>
      <c r="K67" s="25"/>
    </row>
    <row r="68" spans="1:11">
      <c r="A68" s="1" t="s">
        <v>135</v>
      </c>
      <c r="B68" s="1" t="s">
        <v>245</v>
      </c>
      <c r="C68" s="176" t="s">
        <v>136</v>
      </c>
      <c r="D68" s="15">
        <v>25</v>
      </c>
      <c r="E68" s="15">
        <v>6</v>
      </c>
      <c r="F68" s="15">
        <f t="shared" si="0"/>
        <v>31</v>
      </c>
      <c r="G68" s="15">
        <v>16</v>
      </c>
      <c r="H68" s="15">
        <v>4</v>
      </c>
      <c r="I68" s="15">
        <f t="shared" si="1"/>
        <v>20</v>
      </c>
      <c r="J68" s="16">
        <f>(G68+H68)/(D68+E68)</f>
        <v>0.64516129032258063</v>
      </c>
      <c r="K68" s="15">
        <f>_xlfn.RANK.EQ(J68,$J$12:$J$98,0)</f>
        <v>33</v>
      </c>
    </row>
    <row r="69" spans="1:11">
      <c r="A69" s="1" t="s">
        <v>137</v>
      </c>
      <c r="B69" s="1" t="s">
        <v>243</v>
      </c>
      <c r="C69" s="176" t="s">
        <v>138</v>
      </c>
      <c r="D69" s="15">
        <v>482</v>
      </c>
      <c r="E69" s="15">
        <v>276</v>
      </c>
      <c r="F69" s="15">
        <f t="shared" si="0"/>
        <v>758</v>
      </c>
      <c r="G69" s="15">
        <v>295</v>
      </c>
      <c r="H69" s="15">
        <v>111</v>
      </c>
      <c r="I69" s="15">
        <f t="shared" si="1"/>
        <v>406</v>
      </c>
      <c r="J69" s="16">
        <f>(G69+H69)/(D69+E69)</f>
        <v>0.53562005277044855</v>
      </c>
      <c r="K69" s="15">
        <f>_xlfn.RANK.EQ(J69,$J$12:$J$98,0)</f>
        <v>60</v>
      </c>
    </row>
    <row r="70" spans="1:11">
      <c r="A70" s="24" t="s">
        <v>139</v>
      </c>
      <c r="B70" s="24" t="s">
        <v>244</v>
      </c>
      <c r="C70" s="183" t="s">
        <v>140</v>
      </c>
      <c r="D70" s="25"/>
      <c r="E70" s="25"/>
      <c r="F70" s="25"/>
      <c r="G70" s="25"/>
      <c r="H70" s="25"/>
      <c r="I70" s="25"/>
      <c r="J70" s="32"/>
      <c r="K70" s="25"/>
    </row>
    <row r="71" spans="1:11">
      <c r="A71" s="1" t="s">
        <v>141</v>
      </c>
      <c r="B71" s="1" t="s">
        <v>243</v>
      </c>
      <c r="C71" s="176" t="s">
        <v>142</v>
      </c>
      <c r="D71" s="15">
        <v>212</v>
      </c>
      <c r="E71" s="15">
        <v>97</v>
      </c>
      <c r="F71" s="15">
        <f t="shared" si="0"/>
        <v>309</v>
      </c>
      <c r="G71" s="15">
        <v>96</v>
      </c>
      <c r="H71" s="15">
        <v>55</v>
      </c>
      <c r="I71" s="15">
        <f t="shared" si="1"/>
        <v>151</v>
      </c>
      <c r="J71" s="16">
        <f>(G71+H71)/(D71+E71)</f>
        <v>0.48867313915857608</v>
      </c>
      <c r="K71" s="15">
        <f>_xlfn.RANK.EQ(J71,$J$12:$J$98,0)</f>
        <v>66</v>
      </c>
    </row>
    <row r="72" spans="1:11">
      <c r="A72" s="1" t="s">
        <v>143</v>
      </c>
      <c r="B72" s="1" t="s">
        <v>244</v>
      </c>
      <c r="C72" s="176" t="s">
        <v>144</v>
      </c>
      <c r="D72" s="15">
        <v>25</v>
      </c>
      <c r="E72" s="15">
        <v>13</v>
      </c>
      <c r="F72" s="15">
        <f t="shared" si="0"/>
        <v>38</v>
      </c>
      <c r="G72" s="15">
        <v>13</v>
      </c>
      <c r="H72" s="15">
        <v>8</v>
      </c>
      <c r="I72" s="15">
        <f t="shared" si="1"/>
        <v>21</v>
      </c>
      <c r="J72" s="16">
        <f>(G72+H72)/(D72+E72)</f>
        <v>0.55263157894736847</v>
      </c>
      <c r="K72" s="15">
        <f>_xlfn.RANK.EQ(J72,$J$12:$J$98,0)</f>
        <v>57</v>
      </c>
    </row>
    <row r="73" spans="1:11">
      <c r="A73" s="24" t="s">
        <v>145</v>
      </c>
      <c r="B73" s="24" t="s">
        <v>244</v>
      </c>
      <c r="C73" s="183" t="s">
        <v>146</v>
      </c>
      <c r="D73" s="25"/>
      <c r="E73" s="25"/>
      <c r="F73" s="25"/>
      <c r="G73" s="25"/>
      <c r="H73" s="25"/>
      <c r="I73" s="25"/>
      <c r="J73" s="32"/>
      <c r="K73" s="25"/>
    </row>
    <row r="74" spans="1:11">
      <c r="A74" s="1" t="s">
        <v>147</v>
      </c>
      <c r="B74" s="1" t="s">
        <v>249</v>
      </c>
      <c r="C74" s="176" t="s">
        <v>148</v>
      </c>
      <c r="D74" s="15">
        <v>0</v>
      </c>
      <c r="E74" s="15">
        <v>20</v>
      </c>
      <c r="F74" s="15">
        <f t="shared" si="0"/>
        <v>20</v>
      </c>
      <c r="G74" s="15">
        <v>0</v>
      </c>
      <c r="H74" s="15">
        <v>15</v>
      </c>
      <c r="I74" s="15">
        <f t="shared" si="1"/>
        <v>15</v>
      </c>
      <c r="J74" s="16">
        <f t="shared" ref="J74:J82" si="8">(G74+H74)/(D74+E74)</f>
        <v>0.75</v>
      </c>
      <c r="K74" s="15">
        <f t="shared" ref="K74:K82" si="9">_xlfn.RANK.EQ(J74,$J$12:$J$98,0)</f>
        <v>11</v>
      </c>
    </row>
    <row r="75" spans="1:11">
      <c r="A75" s="1" t="s">
        <v>149</v>
      </c>
      <c r="B75" s="1" t="s">
        <v>250</v>
      </c>
      <c r="C75" s="176" t="s">
        <v>150</v>
      </c>
      <c r="D75" s="15">
        <v>60</v>
      </c>
      <c r="E75" s="15">
        <v>18</v>
      </c>
      <c r="F75" s="15">
        <f t="shared" si="0"/>
        <v>78</v>
      </c>
      <c r="G75" s="15">
        <v>43</v>
      </c>
      <c r="H75" s="15">
        <v>9</v>
      </c>
      <c r="I75" s="15">
        <f t="shared" si="1"/>
        <v>52</v>
      </c>
      <c r="J75" s="16">
        <f t="shared" si="8"/>
        <v>0.66666666666666663</v>
      </c>
      <c r="K75" s="15">
        <f t="shared" si="9"/>
        <v>25</v>
      </c>
    </row>
    <row r="76" spans="1:11">
      <c r="A76" s="1" t="s">
        <v>151</v>
      </c>
      <c r="B76" s="1" t="s">
        <v>249</v>
      </c>
      <c r="C76" s="176" t="s">
        <v>152</v>
      </c>
      <c r="D76" s="15">
        <v>9</v>
      </c>
      <c r="E76" s="15">
        <v>4</v>
      </c>
      <c r="F76" s="15">
        <f t="shared" si="0"/>
        <v>13</v>
      </c>
      <c r="G76" s="15">
        <v>5</v>
      </c>
      <c r="H76" s="15">
        <v>3</v>
      </c>
      <c r="I76" s="15">
        <f t="shared" si="1"/>
        <v>8</v>
      </c>
      <c r="J76" s="16">
        <f t="shared" si="8"/>
        <v>0.61538461538461542</v>
      </c>
      <c r="K76" s="15">
        <f t="shared" si="9"/>
        <v>40</v>
      </c>
    </row>
    <row r="77" spans="1:11">
      <c r="A77" s="1" t="s">
        <v>153</v>
      </c>
      <c r="B77" s="1" t="s">
        <v>248</v>
      </c>
      <c r="C77" s="176" t="s">
        <v>154</v>
      </c>
      <c r="D77" s="15">
        <v>33</v>
      </c>
      <c r="E77" s="15">
        <v>14</v>
      </c>
      <c r="F77" s="15">
        <f t="shared" ref="F77:F97" si="10">SUM(D77:E77)</f>
        <v>47</v>
      </c>
      <c r="G77" s="15">
        <v>21</v>
      </c>
      <c r="H77" s="15">
        <v>11</v>
      </c>
      <c r="I77" s="15">
        <f t="shared" ref="I77:I97" si="11">SUM(G77:H77)</f>
        <v>32</v>
      </c>
      <c r="J77" s="16">
        <f t="shared" si="8"/>
        <v>0.68085106382978722</v>
      </c>
      <c r="K77" s="15">
        <f t="shared" si="9"/>
        <v>22</v>
      </c>
    </row>
    <row r="78" spans="1:11">
      <c r="A78" s="1" t="s">
        <v>155</v>
      </c>
      <c r="B78" s="1" t="s">
        <v>248</v>
      </c>
      <c r="C78" s="176" t="s">
        <v>156</v>
      </c>
      <c r="D78" s="15">
        <v>31</v>
      </c>
      <c r="E78" s="15">
        <v>22</v>
      </c>
      <c r="F78" s="15">
        <f t="shared" si="10"/>
        <v>53</v>
      </c>
      <c r="G78" s="15">
        <v>17</v>
      </c>
      <c r="H78" s="15">
        <v>8</v>
      </c>
      <c r="I78" s="15">
        <f t="shared" si="11"/>
        <v>25</v>
      </c>
      <c r="J78" s="16">
        <f t="shared" si="8"/>
        <v>0.47169811320754718</v>
      </c>
      <c r="K78" s="15">
        <f t="shared" si="9"/>
        <v>70</v>
      </c>
    </row>
    <row r="79" spans="1:11">
      <c r="A79" s="1" t="s">
        <v>157</v>
      </c>
      <c r="B79" s="1" t="s">
        <v>243</v>
      </c>
      <c r="C79" s="176" t="s">
        <v>158</v>
      </c>
      <c r="D79" s="15">
        <v>136</v>
      </c>
      <c r="E79" s="15">
        <v>77</v>
      </c>
      <c r="F79" s="15">
        <f t="shared" si="10"/>
        <v>213</v>
      </c>
      <c r="G79" s="15">
        <v>84</v>
      </c>
      <c r="H79" s="15">
        <v>38</v>
      </c>
      <c r="I79" s="15">
        <f t="shared" si="11"/>
        <v>122</v>
      </c>
      <c r="J79" s="16">
        <f t="shared" si="8"/>
        <v>0.57276995305164324</v>
      </c>
      <c r="K79" s="15">
        <f t="shared" si="9"/>
        <v>53</v>
      </c>
    </row>
    <row r="80" spans="1:11">
      <c r="A80" s="1" t="s">
        <v>159</v>
      </c>
      <c r="B80" s="1" t="s">
        <v>243</v>
      </c>
      <c r="C80" s="176" t="s">
        <v>160</v>
      </c>
      <c r="D80" s="15">
        <v>191</v>
      </c>
      <c r="E80" s="15">
        <v>105</v>
      </c>
      <c r="F80" s="15">
        <f t="shared" si="10"/>
        <v>296</v>
      </c>
      <c r="G80" s="15">
        <v>119</v>
      </c>
      <c r="H80" s="15">
        <v>65</v>
      </c>
      <c r="I80" s="15">
        <f t="shared" si="11"/>
        <v>184</v>
      </c>
      <c r="J80" s="16">
        <f t="shared" si="8"/>
        <v>0.6216216216216216</v>
      </c>
      <c r="K80" s="15">
        <f t="shared" si="9"/>
        <v>38</v>
      </c>
    </row>
    <row r="81" spans="1:11">
      <c r="A81" s="1" t="s">
        <v>161</v>
      </c>
      <c r="B81" s="1" t="s">
        <v>248</v>
      </c>
      <c r="C81" s="176" t="s">
        <v>162</v>
      </c>
      <c r="D81" s="15">
        <v>47</v>
      </c>
      <c r="E81" s="15">
        <v>26</v>
      </c>
      <c r="F81" s="15">
        <f t="shared" si="10"/>
        <v>73</v>
      </c>
      <c r="G81" s="15">
        <v>31</v>
      </c>
      <c r="H81" s="15">
        <v>17</v>
      </c>
      <c r="I81" s="15">
        <f t="shared" si="11"/>
        <v>48</v>
      </c>
      <c r="J81" s="16">
        <f t="shared" si="8"/>
        <v>0.65753424657534243</v>
      </c>
      <c r="K81" s="15">
        <f t="shared" si="9"/>
        <v>30</v>
      </c>
    </row>
    <row r="82" spans="1:11">
      <c r="A82" s="1" t="s">
        <v>163</v>
      </c>
      <c r="B82" s="1" t="s">
        <v>248</v>
      </c>
      <c r="C82" s="176" t="s">
        <v>164</v>
      </c>
      <c r="D82" s="15">
        <v>54</v>
      </c>
      <c r="E82" s="15">
        <v>40</v>
      </c>
      <c r="F82" s="15">
        <f t="shared" si="10"/>
        <v>94</v>
      </c>
      <c r="G82" s="15">
        <v>32</v>
      </c>
      <c r="H82" s="15">
        <v>19</v>
      </c>
      <c r="I82" s="15">
        <f t="shared" si="11"/>
        <v>51</v>
      </c>
      <c r="J82" s="16">
        <f t="shared" si="8"/>
        <v>0.54255319148936165</v>
      </c>
      <c r="K82" s="15">
        <f t="shared" si="9"/>
        <v>59</v>
      </c>
    </row>
    <row r="83" spans="1:11">
      <c r="A83" s="24" t="s">
        <v>165</v>
      </c>
      <c r="B83" s="24" t="s">
        <v>244</v>
      </c>
      <c r="C83" s="183" t="s">
        <v>166</v>
      </c>
      <c r="D83" s="25"/>
      <c r="E83" s="25"/>
      <c r="F83" s="25"/>
      <c r="G83" s="25"/>
      <c r="H83" s="25"/>
      <c r="I83" s="25"/>
      <c r="J83" s="32"/>
      <c r="K83" s="25"/>
    </row>
    <row r="84" spans="1:11">
      <c r="A84" s="1" t="s">
        <v>167</v>
      </c>
      <c r="B84" s="1" t="s">
        <v>248</v>
      </c>
      <c r="C84" s="176" t="s">
        <v>168</v>
      </c>
      <c r="D84" s="15">
        <v>30</v>
      </c>
      <c r="E84" s="15">
        <v>11</v>
      </c>
      <c r="F84" s="15">
        <f t="shared" si="10"/>
        <v>41</v>
      </c>
      <c r="G84" s="15">
        <v>16</v>
      </c>
      <c r="H84" s="15">
        <v>7</v>
      </c>
      <c r="I84" s="15">
        <f t="shared" si="11"/>
        <v>23</v>
      </c>
      <c r="J84" s="16">
        <f>(G84+H84)/(D84+E84)</f>
        <v>0.56097560975609762</v>
      </c>
      <c r="K84" s="15">
        <f>_xlfn.RANK.EQ(J84,$J$12:$J$98,0)</f>
        <v>56</v>
      </c>
    </row>
    <row r="85" spans="1:11">
      <c r="A85" s="1" t="s">
        <v>169</v>
      </c>
      <c r="B85" s="1" t="s">
        <v>248</v>
      </c>
      <c r="C85" s="176" t="s">
        <v>170</v>
      </c>
      <c r="D85" s="33">
        <v>36</v>
      </c>
      <c r="E85" s="33">
        <v>12</v>
      </c>
      <c r="F85" s="15">
        <f t="shared" si="10"/>
        <v>48</v>
      </c>
      <c r="G85" s="33">
        <v>26</v>
      </c>
      <c r="H85" s="33">
        <v>6</v>
      </c>
      <c r="I85" s="15">
        <f t="shared" si="11"/>
        <v>32</v>
      </c>
      <c r="J85" s="16">
        <f>(G85+H85)/(D85+E85)</f>
        <v>0.66666666666666663</v>
      </c>
      <c r="K85" s="33">
        <f>_xlfn.RANK.EQ(J85,$J$12:$J$98,0)</f>
        <v>25</v>
      </c>
    </row>
    <row r="86" spans="1:11">
      <c r="A86" s="8" t="s">
        <v>171</v>
      </c>
      <c r="B86" s="8" t="s">
        <v>248</v>
      </c>
      <c r="C86" s="184" t="s">
        <v>172</v>
      </c>
      <c r="D86" s="28">
        <v>15</v>
      </c>
      <c r="E86" s="28">
        <v>6</v>
      </c>
      <c r="F86" s="28">
        <f t="shared" si="10"/>
        <v>21</v>
      </c>
      <c r="G86" s="28">
        <v>13</v>
      </c>
      <c r="H86" s="28">
        <v>6</v>
      </c>
      <c r="I86" s="28">
        <f t="shared" si="11"/>
        <v>19</v>
      </c>
      <c r="J86" s="29">
        <f>(G86+H86)/(D86+E86)</f>
        <v>0.90476190476190477</v>
      </c>
      <c r="K86" s="28">
        <f>_xlfn.RANK.EQ(J86,$J$12:$J$98,0)</f>
        <v>2</v>
      </c>
    </row>
    <row r="87" spans="1:11">
      <c r="A87" s="1" t="s">
        <v>173</v>
      </c>
      <c r="B87" s="1" t="s">
        <v>245</v>
      </c>
      <c r="C87" s="176" t="s">
        <v>174</v>
      </c>
      <c r="D87" s="15">
        <v>27</v>
      </c>
      <c r="E87" s="15">
        <v>5</v>
      </c>
      <c r="F87" s="15">
        <f t="shared" si="10"/>
        <v>32</v>
      </c>
      <c r="G87" s="15">
        <v>20</v>
      </c>
      <c r="H87" s="15">
        <v>1</v>
      </c>
      <c r="I87" s="15">
        <f t="shared" si="11"/>
        <v>21</v>
      </c>
      <c r="J87" s="16">
        <f>(G87+H87)/(D87+E87)</f>
        <v>0.65625</v>
      </c>
      <c r="K87" s="15">
        <f>_xlfn.RANK.EQ(J87,$J$12:$J$98,0)</f>
        <v>31</v>
      </c>
    </row>
    <row r="88" spans="1:11">
      <c r="A88" s="24" t="s">
        <v>175</v>
      </c>
      <c r="B88" s="24" t="s">
        <v>244</v>
      </c>
      <c r="C88" s="183" t="s">
        <v>176</v>
      </c>
      <c r="D88" s="25"/>
      <c r="E88" s="25"/>
      <c r="F88" s="25"/>
      <c r="G88" s="25"/>
      <c r="H88" s="25"/>
      <c r="I88" s="25"/>
      <c r="J88" s="32"/>
      <c r="K88" s="25"/>
    </row>
    <row r="89" spans="1:11">
      <c r="A89" s="1" t="s">
        <v>177</v>
      </c>
      <c r="B89" s="1" t="s">
        <v>243</v>
      </c>
      <c r="C89" s="176" t="s">
        <v>178</v>
      </c>
      <c r="D89" s="15">
        <v>386</v>
      </c>
      <c r="E89" s="15">
        <v>138</v>
      </c>
      <c r="F89" s="15">
        <f t="shared" si="10"/>
        <v>524</v>
      </c>
      <c r="G89" s="15">
        <v>241</v>
      </c>
      <c r="H89" s="15">
        <v>72</v>
      </c>
      <c r="I89" s="15">
        <f t="shared" si="11"/>
        <v>313</v>
      </c>
      <c r="J89" s="16">
        <f t="shared" ref="J89:J97" si="12">(G89+H89)/(D89+E89)</f>
        <v>0.59732824427480913</v>
      </c>
      <c r="K89" s="15">
        <f t="shared" ref="K89:K97" si="13">_xlfn.RANK.EQ(J89,$J$12:$J$98,0)</f>
        <v>47</v>
      </c>
    </row>
    <row r="90" spans="1:11">
      <c r="A90" s="1" t="s">
        <v>179</v>
      </c>
      <c r="B90" s="1" t="s">
        <v>248</v>
      </c>
      <c r="C90" s="176" t="s">
        <v>180</v>
      </c>
      <c r="D90" s="15">
        <v>15</v>
      </c>
      <c r="E90" s="15">
        <v>5</v>
      </c>
      <c r="F90" s="15">
        <f t="shared" si="10"/>
        <v>20</v>
      </c>
      <c r="G90" s="15">
        <v>8</v>
      </c>
      <c r="H90" s="15">
        <v>4</v>
      </c>
      <c r="I90" s="15">
        <f t="shared" si="11"/>
        <v>12</v>
      </c>
      <c r="J90" s="16">
        <f t="shared" si="12"/>
        <v>0.6</v>
      </c>
      <c r="K90" s="15">
        <f t="shared" si="13"/>
        <v>45</v>
      </c>
    </row>
    <row r="91" spans="1:11">
      <c r="A91" s="1" t="s">
        <v>181</v>
      </c>
      <c r="B91" s="1" t="s">
        <v>248</v>
      </c>
      <c r="C91" s="176" t="s">
        <v>182</v>
      </c>
      <c r="D91" s="15">
        <v>71</v>
      </c>
      <c r="E91" s="15">
        <v>44</v>
      </c>
      <c r="F91" s="15">
        <f t="shared" si="10"/>
        <v>115</v>
      </c>
      <c r="G91" s="15">
        <v>48</v>
      </c>
      <c r="H91" s="15">
        <v>22</v>
      </c>
      <c r="I91" s="15">
        <f t="shared" si="11"/>
        <v>70</v>
      </c>
      <c r="J91" s="16">
        <f t="shared" si="12"/>
        <v>0.60869565217391308</v>
      </c>
      <c r="K91" s="15">
        <f t="shared" si="13"/>
        <v>43</v>
      </c>
    </row>
    <row r="92" spans="1:11">
      <c r="A92" s="1" t="s">
        <v>183</v>
      </c>
      <c r="B92" s="1" t="s">
        <v>248</v>
      </c>
      <c r="C92" s="176" t="s">
        <v>184</v>
      </c>
      <c r="D92" s="15">
        <v>102</v>
      </c>
      <c r="E92" s="15">
        <v>42</v>
      </c>
      <c r="F92" s="15">
        <f t="shared" si="10"/>
        <v>144</v>
      </c>
      <c r="G92" s="15">
        <v>62</v>
      </c>
      <c r="H92" s="15">
        <v>24</v>
      </c>
      <c r="I92" s="15">
        <f t="shared" si="11"/>
        <v>86</v>
      </c>
      <c r="J92" s="16">
        <f t="shared" si="12"/>
        <v>0.59722222222222221</v>
      </c>
      <c r="K92" s="15">
        <f t="shared" si="13"/>
        <v>48</v>
      </c>
    </row>
    <row r="93" spans="1:11">
      <c r="A93" s="1" t="s">
        <v>185</v>
      </c>
      <c r="B93" s="1" t="s">
        <v>248</v>
      </c>
      <c r="C93" s="176" t="s">
        <v>186</v>
      </c>
      <c r="D93" s="15">
        <v>17</v>
      </c>
      <c r="E93" s="15">
        <v>14</v>
      </c>
      <c r="F93" s="15">
        <f t="shared" si="10"/>
        <v>31</v>
      </c>
      <c r="G93" s="15">
        <v>9</v>
      </c>
      <c r="H93" s="15">
        <v>9</v>
      </c>
      <c r="I93" s="15">
        <f t="shared" si="11"/>
        <v>18</v>
      </c>
      <c r="J93" s="16">
        <f t="shared" si="12"/>
        <v>0.58064516129032262</v>
      </c>
      <c r="K93" s="15">
        <f t="shared" si="13"/>
        <v>52</v>
      </c>
    </row>
    <row r="94" spans="1:11">
      <c r="A94" s="1" t="s">
        <v>187</v>
      </c>
      <c r="B94" s="1" t="s">
        <v>248</v>
      </c>
      <c r="C94" s="176" t="s">
        <v>188</v>
      </c>
      <c r="D94" s="15">
        <v>15</v>
      </c>
      <c r="E94" s="15">
        <v>11</v>
      </c>
      <c r="F94" s="15">
        <f t="shared" si="10"/>
        <v>26</v>
      </c>
      <c r="G94" s="15">
        <v>8</v>
      </c>
      <c r="H94" s="15">
        <v>5</v>
      </c>
      <c r="I94" s="15">
        <f t="shared" si="11"/>
        <v>13</v>
      </c>
      <c r="J94" s="16">
        <f t="shared" si="12"/>
        <v>0.5</v>
      </c>
      <c r="K94" s="15">
        <f t="shared" si="13"/>
        <v>65</v>
      </c>
    </row>
    <row r="95" spans="1:11">
      <c r="A95" s="1" t="s">
        <v>189</v>
      </c>
      <c r="B95" s="1" t="s">
        <v>248</v>
      </c>
      <c r="C95" s="176" t="s">
        <v>190</v>
      </c>
      <c r="D95" s="15">
        <v>76</v>
      </c>
      <c r="E95" s="15">
        <v>30</v>
      </c>
      <c r="F95" s="15">
        <f t="shared" si="10"/>
        <v>106</v>
      </c>
      <c r="G95" s="15">
        <v>47</v>
      </c>
      <c r="H95" s="15">
        <v>15</v>
      </c>
      <c r="I95" s="15">
        <f t="shared" si="11"/>
        <v>62</v>
      </c>
      <c r="J95" s="16">
        <f t="shared" si="12"/>
        <v>0.58490566037735847</v>
      </c>
      <c r="K95" s="15">
        <f t="shared" si="13"/>
        <v>51</v>
      </c>
    </row>
    <row r="96" spans="1:11">
      <c r="A96" s="1" t="s">
        <v>191</v>
      </c>
      <c r="B96" s="1" t="s">
        <v>245</v>
      </c>
      <c r="C96" s="176" t="s">
        <v>192</v>
      </c>
      <c r="D96" s="15">
        <v>6</v>
      </c>
      <c r="E96" s="15">
        <v>2</v>
      </c>
      <c r="F96" s="15">
        <f t="shared" si="10"/>
        <v>8</v>
      </c>
      <c r="G96" s="15">
        <v>2</v>
      </c>
      <c r="H96" s="15">
        <v>0</v>
      </c>
      <c r="I96" s="15">
        <f t="shared" si="11"/>
        <v>2</v>
      </c>
      <c r="J96" s="16">
        <f t="shared" si="12"/>
        <v>0.25</v>
      </c>
      <c r="K96" s="15">
        <f t="shared" si="13"/>
        <v>76</v>
      </c>
    </row>
    <row r="97" spans="1:11">
      <c r="A97" s="1" t="s">
        <v>193</v>
      </c>
      <c r="B97" s="1" t="s">
        <v>248</v>
      </c>
      <c r="C97" s="1" t="s">
        <v>194</v>
      </c>
      <c r="D97" s="15">
        <v>25</v>
      </c>
      <c r="E97" s="15">
        <v>15</v>
      </c>
      <c r="F97" s="27">
        <f t="shared" si="10"/>
        <v>40</v>
      </c>
      <c r="G97" s="27">
        <v>21</v>
      </c>
      <c r="H97" s="15">
        <v>12</v>
      </c>
      <c r="I97" s="15">
        <f t="shared" si="11"/>
        <v>33</v>
      </c>
      <c r="J97" s="16">
        <f t="shared" si="12"/>
        <v>0.82499999999999996</v>
      </c>
      <c r="K97" s="15">
        <f t="shared" si="13"/>
        <v>3</v>
      </c>
    </row>
    <row r="98" spans="1:11" ht="14.25" thickBot="1">
      <c r="A98" s="30"/>
      <c r="B98" s="30"/>
      <c r="C98" s="30"/>
    </row>
    <row r="99" spans="1:11" ht="14.25" thickBot="1">
      <c r="C99" s="173" t="s">
        <v>423</v>
      </c>
      <c r="D99" s="171">
        <f>SUM(D12:D97)</f>
        <v>6932</v>
      </c>
      <c r="E99" s="171">
        <f t="shared" ref="E99:I99" si="14">SUM(E12:E97)</f>
        <v>3186</v>
      </c>
      <c r="F99" s="171">
        <f t="shared" si="14"/>
        <v>10118</v>
      </c>
      <c r="G99" s="171">
        <f t="shared" si="14"/>
        <v>4452</v>
      </c>
      <c r="H99" s="171">
        <f t="shared" si="14"/>
        <v>1738</v>
      </c>
      <c r="I99" s="172">
        <f t="shared" si="14"/>
        <v>6190</v>
      </c>
    </row>
  </sheetData>
  <autoFilter ref="A11:K11" xr:uid="{00000000-0009-0000-0000-000017000000}">
    <sortState xmlns:xlrd2="http://schemas.microsoft.com/office/spreadsheetml/2017/richdata2" ref="A12:K97">
      <sortCondition ref="A11"/>
    </sortState>
  </autoFilter>
  <mergeCells count="1">
    <mergeCell ref="D10:K10"/>
  </mergeCells>
  <phoneticPr fontId="1"/>
  <hyperlinks>
    <hyperlink ref="M1" location="目次!A1" display="目次に戻る" xr:uid="{9FC83CAC-031F-4481-9C82-427AFF1B4994}"/>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B594A-86FC-4150-8822-374399F6F923}">
  <sheetPr>
    <tabColor theme="9"/>
  </sheetPr>
  <dimension ref="A1:T99"/>
  <sheetViews>
    <sheetView workbookViewId="0">
      <pane xSplit="3" ySplit="11" topLeftCell="D12" activePane="bottomRight" state="frozen"/>
      <selection activeCell="E88" sqref="E88:I88"/>
      <selection pane="topRight" activeCell="E88" sqref="E88:I88"/>
      <selection pane="bottomLeft" activeCell="E88" sqref="E88:I88"/>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223</v>
      </c>
      <c r="B2" s="2"/>
      <c r="C2" s="2"/>
      <c r="D2"/>
      <c r="E2"/>
      <c r="F2"/>
      <c r="G2"/>
      <c r="H2"/>
      <c r="I2"/>
      <c r="J2"/>
      <c r="K2"/>
      <c r="M2" s="10"/>
      <c r="O2" s="6"/>
      <c r="P2" s="6"/>
      <c r="Q2" s="6"/>
      <c r="R2" s="6"/>
      <c r="S2" s="6"/>
      <c r="T2" s="6"/>
    </row>
    <row r="3" spans="1:20" ht="24" customHeight="1">
      <c r="A3" s="2" t="s">
        <v>401</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27</v>
      </c>
      <c r="E6" s="48">
        <f>INDEX(E12:E97,MATCH(C6,C12:C97,0),0)</f>
        <v>7</v>
      </c>
      <c r="F6" s="48">
        <f>SUM(D6:E6)</f>
        <v>34</v>
      </c>
      <c r="G6" s="48">
        <f>INDEX(G12:G97,MATCH(C6,C12:C97,0),0)</f>
        <v>20</v>
      </c>
      <c r="H6" s="48">
        <f>INDEX(H12:H97,MATCH(C6,C12:C97,0),0)</f>
        <v>4</v>
      </c>
      <c r="I6" s="48">
        <f>SUM(G6:H6)</f>
        <v>24</v>
      </c>
      <c r="J6" s="49">
        <f>(G6+H6)/(D6+E6)</f>
        <v>0.70588235294117652</v>
      </c>
      <c r="K6" s="50">
        <f>_xlfn.RANK.EQ(J6,$J$12:$J$97,0)</f>
        <v>17</v>
      </c>
    </row>
    <row r="7" spans="1:20">
      <c r="C7" s="14" t="s">
        <v>18</v>
      </c>
      <c r="D7" s="62">
        <f>ROUND(SUMIF($B$12:$B$97,"G",D12:D97)/(COUNTIFS(B12:B97,"G",D12:D97,"&lt;&gt;")),1)</f>
        <v>43.9</v>
      </c>
      <c r="E7" s="63">
        <f>ROUND(SUMIF($B$12:$B$97,"G",E12:E97)/(COUNTIFS(B12:B97,"G",D12:D97,"&lt;&gt;")),1)</f>
        <v>20.6</v>
      </c>
      <c r="F7" s="63">
        <f>SUM(D7:E7)</f>
        <v>64.5</v>
      </c>
      <c r="G7" s="63">
        <f>ROUND(SUMIF($B$12:$B$97,"G",G12:G97)/(COUNTIFS(B12:B97,"G",D12:D97,"&lt;&gt;")),1)</f>
        <v>27.4</v>
      </c>
      <c r="H7" s="63">
        <f>ROUND(SUMIF($B$12:$B$97,"G",H12:H97)/(COUNTIFS(B12:B97,"G",D12:D97,"&lt;&gt;")),1)</f>
        <v>11.6</v>
      </c>
      <c r="I7" s="63">
        <f>SUM(G7:H7)</f>
        <v>39</v>
      </c>
      <c r="J7" s="16">
        <f>(G7+H7)/(D7+E7)</f>
        <v>0.60465116279069764</v>
      </c>
      <c r="K7" s="17"/>
    </row>
    <row r="8" spans="1:20" ht="14.25" thickBot="1">
      <c r="C8" s="18" t="s">
        <v>19</v>
      </c>
      <c r="D8" s="64">
        <f>ROUND(AVERAGE(D12:D97),1)</f>
        <v>95.6</v>
      </c>
      <c r="E8" s="65">
        <f>ROUND(AVERAGE(E12:E97),1)</f>
        <v>43.7</v>
      </c>
      <c r="F8" s="65">
        <f>SUM(D8:E8)</f>
        <v>139.30000000000001</v>
      </c>
      <c r="G8" s="65">
        <f>ROUND(AVERAGE(G12:G97),1)</f>
        <v>61.6</v>
      </c>
      <c r="H8" s="65">
        <f>ROUND(AVERAGE(H12:H97),1)</f>
        <v>24.3</v>
      </c>
      <c r="I8" s="65">
        <f>SUM(G8:H8)</f>
        <v>85.9</v>
      </c>
      <c r="J8" s="19">
        <f>(G8+H8)/(D8+E8)</f>
        <v>0.6166547020818377</v>
      </c>
      <c r="K8" s="20"/>
    </row>
    <row r="10" spans="1:20" ht="21" customHeight="1">
      <c r="D10" s="259" t="str" cm="1">
        <f t="array" aca="1" ref="D10" ca="1">RIGHT(CELL("filename",A1),4)&amp;"年度（基準日：５月１日）"</f>
        <v>2024年度（基準日：５月１日）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378</v>
      </c>
      <c r="E12" s="15">
        <v>172</v>
      </c>
      <c r="F12" s="15">
        <f>SUM(D12:E12)</f>
        <v>550</v>
      </c>
      <c r="G12" s="15">
        <v>273</v>
      </c>
      <c r="H12" s="15">
        <v>103</v>
      </c>
      <c r="I12" s="15">
        <f>SUM(G12:H12)</f>
        <v>376</v>
      </c>
      <c r="J12" s="16">
        <f>(G12+H12)/(D12+E12)</f>
        <v>0.6836363636363636</v>
      </c>
      <c r="K12" s="15">
        <f>_xlfn.RANK.EQ(J12,$J$12:$J$98,0)</f>
        <v>23</v>
      </c>
    </row>
    <row r="13" spans="1:20">
      <c r="A13" s="24" t="s">
        <v>27</v>
      </c>
      <c r="B13" s="24" t="s">
        <v>244</v>
      </c>
      <c r="C13" s="183" t="s">
        <v>28</v>
      </c>
      <c r="D13" s="25"/>
      <c r="E13" s="25"/>
      <c r="F13" s="25"/>
      <c r="G13" s="25"/>
      <c r="H13" s="25"/>
      <c r="I13" s="25"/>
      <c r="J13" s="25"/>
      <c r="K13" s="25"/>
    </row>
    <row r="14" spans="1:20">
      <c r="A14" s="1" t="s">
        <v>29</v>
      </c>
      <c r="B14" s="1" t="s">
        <v>245</v>
      </c>
      <c r="C14" s="176" t="s">
        <v>30</v>
      </c>
      <c r="D14" s="15">
        <v>5</v>
      </c>
      <c r="E14" s="15">
        <v>3</v>
      </c>
      <c r="F14" s="15">
        <f t="shared" ref="F14:F21" si="0">SUM(D14:E14)</f>
        <v>8</v>
      </c>
      <c r="G14" s="15">
        <v>5</v>
      </c>
      <c r="H14" s="15">
        <v>3</v>
      </c>
      <c r="I14" s="15">
        <f t="shared" ref="I14:I21" si="1">SUM(G14:H14)</f>
        <v>8</v>
      </c>
      <c r="J14" s="16">
        <f t="shared" ref="J14:J21" si="2">(G14+H14)/(D14+E14)</f>
        <v>1</v>
      </c>
      <c r="K14" s="15">
        <f t="shared" ref="K14:K21" si="3">_xlfn.RANK.EQ(J14,$J$12:$J$98,0)</f>
        <v>1</v>
      </c>
    </row>
    <row r="15" spans="1:20">
      <c r="A15" s="1" t="s">
        <v>31</v>
      </c>
      <c r="B15" s="1" t="s">
        <v>246</v>
      </c>
      <c r="C15" s="176" t="s">
        <v>32</v>
      </c>
      <c r="D15" s="15">
        <v>1</v>
      </c>
      <c r="E15" s="15">
        <v>0</v>
      </c>
      <c r="F15" s="15">
        <f t="shared" si="0"/>
        <v>1</v>
      </c>
      <c r="G15" s="15">
        <v>1</v>
      </c>
      <c r="H15" s="15">
        <v>0</v>
      </c>
      <c r="I15" s="15">
        <f t="shared" si="1"/>
        <v>1</v>
      </c>
      <c r="J15" s="16">
        <f t="shared" si="2"/>
        <v>1</v>
      </c>
      <c r="K15" s="15">
        <f t="shared" si="3"/>
        <v>1</v>
      </c>
    </row>
    <row r="16" spans="1:20">
      <c r="A16" s="1" t="s">
        <v>33</v>
      </c>
      <c r="B16" s="1" t="s">
        <v>245</v>
      </c>
      <c r="C16" s="176" t="s">
        <v>34</v>
      </c>
      <c r="D16" s="15">
        <v>10</v>
      </c>
      <c r="E16" s="15">
        <v>6</v>
      </c>
      <c r="F16" s="15">
        <f t="shared" si="0"/>
        <v>16</v>
      </c>
      <c r="G16" s="15">
        <v>6</v>
      </c>
      <c r="H16" s="15">
        <v>4</v>
      </c>
      <c r="I16" s="15">
        <f t="shared" si="1"/>
        <v>10</v>
      </c>
      <c r="J16" s="16">
        <f t="shared" si="2"/>
        <v>0.625</v>
      </c>
      <c r="K16" s="15">
        <f t="shared" si="3"/>
        <v>40</v>
      </c>
    </row>
    <row r="17" spans="1:11">
      <c r="A17" s="1" t="s">
        <v>35</v>
      </c>
      <c r="B17" s="1" t="s">
        <v>245</v>
      </c>
      <c r="C17" s="176" t="s">
        <v>36</v>
      </c>
      <c r="D17" s="15">
        <v>11</v>
      </c>
      <c r="E17" s="15">
        <v>3</v>
      </c>
      <c r="F17" s="15">
        <f t="shared" si="0"/>
        <v>14</v>
      </c>
      <c r="G17" s="15">
        <v>7</v>
      </c>
      <c r="H17" s="15">
        <v>1</v>
      </c>
      <c r="I17" s="15">
        <f t="shared" si="1"/>
        <v>8</v>
      </c>
      <c r="J17" s="16">
        <f t="shared" si="2"/>
        <v>0.5714285714285714</v>
      </c>
      <c r="K17" s="15">
        <f t="shared" si="3"/>
        <v>53</v>
      </c>
    </row>
    <row r="18" spans="1:11">
      <c r="A18" s="1" t="s">
        <v>37</v>
      </c>
      <c r="B18" s="1" t="s">
        <v>247</v>
      </c>
      <c r="C18" s="176" t="s">
        <v>38</v>
      </c>
      <c r="D18" s="15">
        <v>10</v>
      </c>
      <c r="E18" s="15">
        <v>2</v>
      </c>
      <c r="F18" s="15">
        <f t="shared" si="0"/>
        <v>12</v>
      </c>
      <c r="G18" s="15">
        <v>8</v>
      </c>
      <c r="H18" s="15">
        <v>0</v>
      </c>
      <c r="I18" s="15">
        <f t="shared" si="1"/>
        <v>8</v>
      </c>
      <c r="J18" s="16">
        <f t="shared" si="2"/>
        <v>0.66666666666666663</v>
      </c>
      <c r="K18" s="15">
        <f t="shared" si="3"/>
        <v>29</v>
      </c>
    </row>
    <row r="19" spans="1:11">
      <c r="A19" s="1" t="s">
        <v>39</v>
      </c>
      <c r="B19" s="1" t="s">
        <v>248</v>
      </c>
      <c r="C19" s="176" t="s">
        <v>40</v>
      </c>
      <c r="D19" s="15">
        <v>43</v>
      </c>
      <c r="E19" s="15">
        <v>23</v>
      </c>
      <c r="F19" s="15">
        <f t="shared" si="0"/>
        <v>66</v>
      </c>
      <c r="G19" s="15">
        <v>31</v>
      </c>
      <c r="H19" s="15">
        <v>15</v>
      </c>
      <c r="I19" s="15">
        <f t="shared" si="1"/>
        <v>46</v>
      </c>
      <c r="J19" s="16">
        <f t="shared" si="2"/>
        <v>0.69696969696969702</v>
      </c>
      <c r="K19" s="15">
        <f t="shared" si="3"/>
        <v>20</v>
      </c>
    </row>
    <row r="20" spans="1:11">
      <c r="A20" s="1" t="s">
        <v>41</v>
      </c>
      <c r="B20" s="1" t="s">
        <v>249</v>
      </c>
      <c r="C20" s="176" t="s">
        <v>42</v>
      </c>
      <c r="D20" s="15">
        <v>22</v>
      </c>
      <c r="E20" s="15">
        <v>17</v>
      </c>
      <c r="F20" s="15">
        <f t="shared" si="0"/>
        <v>39</v>
      </c>
      <c r="G20" s="15">
        <v>6</v>
      </c>
      <c r="H20" s="15">
        <v>8</v>
      </c>
      <c r="I20" s="15">
        <f t="shared" si="1"/>
        <v>14</v>
      </c>
      <c r="J20" s="16">
        <f t="shared" si="2"/>
        <v>0.35897435897435898</v>
      </c>
      <c r="K20" s="15">
        <f t="shared" si="3"/>
        <v>72</v>
      </c>
    </row>
    <row r="21" spans="1:11">
      <c r="A21" s="1" t="s">
        <v>43</v>
      </c>
      <c r="B21" s="1" t="s">
        <v>243</v>
      </c>
      <c r="C21" s="176" t="s">
        <v>44</v>
      </c>
      <c r="D21" s="15">
        <v>430</v>
      </c>
      <c r="E21" s="15">
        <v>171</v>
      </c>
      <c r="F21" s="15">
        <f t="shared" si="0"/>
        <v>601</v>
      </c>
      <c r="G21" s="15">
        <v>303</v>
      </c>
      <c r="H21" s="15">
        <v>100</v>
      </c>
      <c r="I21" s="15">
        <f t="shared" si="1"/>
        <v>403</v>
      </c>
      <c r="J21" s="16">
        <f t="shared" si="2"/>
        <v>0.67054908485856901</v>
      </c>
      <c r="K21" s="15">
        <f t="shared" si="3"/>
        <v>28</v>
      </c>
    </row>
    <row r="22" spans="1:11">
      <c r="A22" s="24" t="s">
        <v>45</v>
      </c>
      <c r="B22" s="24" t="s">
        <v>244</v>
      </c>
      <c r="C22" s="183" t="s">
        <v>46</v>
      </c>
      <c r="D22" s="31"/>
      <c r="E22" s="25"/>
      <c r="F22" s="25"/>
      <c r="G22" s="25"/>
      <c r="H22" s="25"/>
      <c r="I22" s="25"/>
      <c r="J22" s="32"/>
      <c r="K22" s="25"/>
    </row>
    <row r="23" spans="1:11">
      <c r="A23" s="1" t="s">
        <v>47</v>
      </c>
      <c r="B23" s="1" t="s">
        <v>248</v>
      </c>
      <c r="C23" s="176" t="s">
        <v>48</v>
      </c>
      <c r="D23" s="15">
        <v>30</v>
      </c>
      <c r="E23" s="15">
        <v>19</v>
      </c>
      <c r="F23" s="15">
        <f>SUM(D23:E23)</f>
        <v>49</v>
      </c>
      <c r="G23" s="15">
        <v>22</v>
      </c>
      <c r="H23" s="15">
        <v>11</v>
      </c>
      <c r="I23" s="15">
        <f>SUM(G23:H23)</f>
        <v>33</v>
      </c>
      <c r="J23" s="16">
        <f>(G23+H23)/(D23+E23)</f>
        <v>0.67346938775510201</v>
      </c>
      <c r="K23" s="15">
        <f>_xlfn.RANK.EQ(J23,$J$12:$J$98,0)</f>
        <v>27</v>
      </c>
    </row>
    <row r="24" spans="1:11">
      <c r="A24" s="1" t="s">
        <v>49</v>
      </c>
      <c r="B24" s="1" t="s">
        <v>248</v>
      </c>
      <c r="C24" s="176" t="s">
        <v>50</v>
      </c>
      <c r="D24" s="15">
        <v>29</v>
      </c>
      <c r="E24" s="15">
        <v>10</v>
      </c>
      <c r="F24" s="15">
        <f>SUM(D24:E24)</f>
        <v>39</v>
      </c>
      <c r="G24" s="15">
        <v>24</v>
      </c>
      <c r="H24" s="15">
        <v>6</v>
      </c>
      <c r="I24" s="15">
        <f>SUM(G24:H24)</f>
        <v>30</v>
      </c>
      <c r="J24" s="16">
        <f>(G24+H24)/(D24+E24)</f>
        <v>0.76923076923076927</v>
      </c>
      <c r="K24" s="15">
        <f>_xlfn.RANK.EQ(J24,$J$12:$J$98,0)</f>
        <v>8</v>
      </c>
    </row>
    <row r="25" spans="1:11">
      <c r="A25" s="1" t="s">
        <v>51</v>
      </c>
      <c r="B25" s="1" t="s">
        <v>246</v>
      </c>
      <c r="C25" s="176" t="s">
        <v>52</v>
      </c>
      <c r="D25" s="15">
        <v>3</v>
      </c>
      <c r="E25" s="15">
        <v>1</v>
      </c>
      <c r="F25" s="15">
        <f>SUM(D25:E25)</f>
        <v>4</v>
      </c>
      <c r="G25" s="15">
        <v>1</v>
      </c>
      <c r="H25" s="15">
        <v>0</v>
      </c>
      <c r="I25" s="15">
        <f>SUM(G25:H25)</f>
        <v>1</v>
      </c>
      <c r="J25" s="16">
        <f>(G25+H25)/(D25+E25)</f>
        <v>0.25</v>
      </c>
      <c r="K25" s="15">
        <f>_xlfn.RANK.EQ(J25,$J$12:$J$98,0)</f>
        <v>74</v>
      </c>
    </row>
    <row r="26" spans="1:11">
      <c r="A26" s="1" t="s">
        <v>53</v>
      </c>
      <c r="B26" s="1" t="s">
        <v>249</v>
      </c>
      <c r="C26" s="176" t="s">
        <v>54</v>
      </c>
      <c r="D26" s="15">
        <v>17</v>
      </c>
      <c r="E26" s="15">
        <v>8</v>
      </c>
      <c r="F26" s="15">
        <f>SUM(D26:E26)</f>
        <v>25</v>
      </c>
      <c r="G26" s="15">
        <v>13</v>
      </c>
      <c r="H26" s="15">
        <v>3</v>
      </c>
      <c r="I26" s="15">
        <f>SUM(G26:H26)</f>
        <v>16</v>
      </c>
      <c r="J26" s="16">
        <f>(G26+H26)/(D26+E26)</f>
        <v>0.64</v>
      </c>
      <c r="K26" s="15">
        <f>_xlfn.RANK.EQ(J26,$J$12:$J$98,0)</f>
        <v>35</v>
      </c>
    </row>
    <row r="27" spans="1:11">
      <c r="A27" s="1" t="s">
        <v>55</v>
      </c>
      <c r="B27" s="1" t="s">
        <v>243</v>
      </c>
      <c r="C27" s="176" t="s">
        <v>56</v>
      </c>
      <c r="D27" s="15">
        <v>362</v>
      </c>
      <c r="E27" s="15">
        <v>199</v>
      </c>
      <c r="F27" s="15">
        <f>SUM(D27:E27)</f>
        <v>561</v>
      </c>
      <c r="G27" s="15">
        <v>209</v>
      </c>
      <c r="H27" s="15">
        <v>112</v>
      </c>
      <c r="I27" s="15">
        <f>SUM(G27:H27)</f>
        <v>321</v>
      </c>
      <c r="J27" s="16">
        <f>(G27+H27)/(D27+E27)</f>
        <v>0.57219251336898391</v>
      </c>
      <c r="K27" s="15">
        <f>_xlfn.RANK.EQ(J27,$J$12:$J$98,0)</f>
        <v>52</v>
      </c>
    </row>
    <row r="28" spans="1:11">
      <c r="A28" s="24" t="s">
        <v>57</v>
      </c>
      <c r="B28" s="24" t="s">
        <v>246</v>
      </c>
      <c r="C28" s="183" t="s">
        <v>58</v>
      </c>
      <c r="D28" s="25"/>
      <c r="E28" s="25"/>
      <c r="F28" s="25"/>
      <c r="G28" s="25"/>
      <c r="H28" s="25"/>
      <c r="I28" s="25"/>
      <c r="J28" s="32"/>
      <c r="K28" s="25"/>
    </row>
    <row r="29" spans="1:11">
      <c r="A29" s="1" t="s">
        <v>59</v>
      </c>
      <c r="B29" s="1" t="s">
        <v>249</v>
      </c>
      <c r="C29" s="176" t="s">
        <v>60</v>
      </c>
      <c r="D29" s="15">
        <v>19</v>
      </c>
      <c r="E29" s="15">
        <v>11</v>
      </c>
      <c r="F29" s="15">
        <f t="shared" ref="F29:F48" si="4">SUM(D29:E29)</f>
        <v>30</v>
      </c>
      <c r="G29" s="15">
        <v>12</v>
      </c>
      <c r="H29" s="15">
        <v>7</v>
      </c>
      <c r="I29" s="15">
        <f t="shared" ref="I29:I48" si="5">SUM(G29:H29)</f>
        <v>19</v>
      </c>
      <c r="J29" s="16">
        <f t="shared" ref="J29:J48" si="6">(G29+H29)/(D29+E29)</f>
        <v>0.6333333333333333</v>
      </c>
      <c r="K29" s="15">
        <f t="shared" ref="K29:K48" si="7">_xlfn.RANK.EQ(J29,$J$12:$J$98,0)</f>
        <v>37</v>
      </c>
    </row>
    <row r="30" spans="1:11">
      <c r="A30" s="1" t="s">
        <v>61</v>
      </c>
      <c r="B30" s="1" t="s">
        <v>248</v>
      </c>
      <c r="C30" s="176" t="s">
        <v>62</v>
      </c>
      <c r="D30" s="15">
        <v>49</v>
      </c>
      <c r="E30" s="15">
        <v>38</v>
      </c>
      <c r="F30" s="15">
        <f t="shared" si="4"/>
        <v>87</v>
      </c>
      <c r="G30" s="15">
        <v>30</v>
      </c>
      <c r="H30" s="15">
        <v>24</v>
      </c>
      <c r="I30" s="15">
        <f t="shared" si="5"/>
        <v>54</v>
      </c>
      <c r="J30" s="16">
        <f t="shared" si="6"/>
        <v>0.62068965517241381</v>
      </c>
      <c r="K30" s="15">
        <f t="shared" si="7"/>
        <v>42</v>
      </c>
    </row>
    <row r="31" spans="1:11">
      <c r="A31" s="1" t="s">
        <v>63</v>
      </c>
      <c r="B31" s="1" t="s">
        <v>249</v>
      </c>
      <c r="C31" s="176" t="s">
        <v>64</v>
      </c>
      <c r="D31" s="15">
        <v>29</v>
      </c>
      <c r="E31" s="15">
        <v>9</v>
      </c>
      <c r="F31" s="15">
        <f t="shared" si="4"/>
        <v>38</v>
      </c>
      <c r="G31" s="15">
        <v>17</v>
      </c>
      <c r="H31" s="15">
        <v>6</v>
      </c>
      <c r="I31" s="15">
        <f t="shared" si="5"/>
        <v>23</v>
      </c>
      <c r="J31" s="16">
        <f t="shared" si="6"/>
        <v>0.60526315789473684</v>
      </c>
      <c r="K31" s="15">
        <f t="shared" si="7"/>
        <v>47</v>
      </c>
    </row>
    <row r="32" spans="1:11">
      <c r="A32" s="1" t="s">
        <v>65</v>
      </c>
      <c r="B32" s="1" t="s">
        <v>243</v>
      </c>
      <c r="C32" s="176" t="s">
        <v>66</v>
      </c>
      <c r="D32" s="15">
        <v>165</v>
      </c>
      <c r="E32" s="15">
        <v>78</v>
      </c>
      <c r="F32" s="15">
        <f t="shared" si="4"/>
        <v>243</v>
      </c>
      <c r="G32" s="15">
        <v>84</v>
      </c>
      <c r="H32" s="15">
        <v>42</v>
      </c>
      <c r="I32" s="15">
        <f t="shared" si="5"/>
        <v>126</v>
      </c>
      <c r="J32" s="16">
        <f t="shared" si="6"/>
        <v>0.51851851851851849</v>
      </c>
      <c r="K32" s="15">
        <f t="shared" si="7"/>
        <v>62</v>
      </c>
    </row>
    <row r="33" spans="1:11">
      <c r="A33" s="1" t="s">
        <v>67</v>
      </c>
      <c r="B33" s="1" t="s">
        <v>243</v>
      </c>
      <c r="C33" s="176" t="s">
        <v>68</v>
      </c>
      <c r="D33" s="15">
        <v>992</v>
      </c>
      <c r="E33" s="15">
        <v>388</v>
      </c>
      <c r="F33" s="15">
        <f t="shared" si="4"/>
        <v>1380</v>
      </c>
      <c r="G33" s="15">
        <v>750</v>
      </c>
      <c r="H33" s="15">
        <v>224</v>
      </c>
      <c r="I33" s="15">
        <f t="shared" si="5"/>
        <v>974</v>
      </c>
      <c r="J33" s="16">
        <f t="shared" si="6"/>
        <v>0.70579710144927532</v>
      </c>
      <c r="K33" s="15">
        <f t="shared" si="7"/>
        <v>19</v>
      </c>
    </row>
    <row r="34" spans="1:11">
      <c r="A34" s="1" t="s">
        <v>69</v>
      </c>
      <c r="B34" s="1" t="s">
        <v>247</v>
      </c>
      <c r="C34" s="176" t="s">
        <v>70</v>
      </c>
      <c r="D34" s="15">
        <v>123</v>
      </c>
      <c r="E34" s="15">
        <v>102</v>
      </c>
      <c r="F34" s="15">
        <f t="shared" si="4"/>
        <v>225</v>
      </c>
      <c r="G34" s="15">
        <v>48</v>
      </c>
      <c r="H34" s="15">
        <v>35</v>
      </c>
      <c r="I34" s="15">
        <f t="shared" si="5"/>
        <v>83</v>
      </c>
      <c r="J34" s="16">
        <f t="shared" si="6"/>
        <v>0.36888888888888888</v>
      </c>
      <c r="K34" s="15">
        <f t="shared" si="7"/>
        <v>71</v>
      </c>
    </row>
    <row r="35" spans="1:11">
      <c r="A35" s="1" t="s">
        <v>71</v>
      </c>
      <c r="B35" s="1" t="s">
        <v>246</v>
      </c>
      <c r="C35" s="176" t="s">
        <v>72</v>
      </c>
      <c r="D35" s="15">
        <v>16</v>
      </c>
      <c r="E35" s="15">
        <v>18</v>
      </c>
      <c r="F35" s="15">
        <f t="shared" si="4"/>
        <v>34</v>
      </c>
      <c r="G35" s="15">
        <v>14</v>
      </c>
      <c r="H35" s="15">
        <v>15</v>
      </c>
      <c r="I35" s="15">
        <f t="shared" si="5"/>
        <v>29</v>
      </c>
      <c r="J35" s="16">
        <f t="shared" si="6"/>
        <v>0.8529411764705882</v>
      </c>
      <c r="K35" s="15">
        <f t="shared" si="7"/>
        <v>5</v>
      </c>
    </row>
    <row r="36" spans="1:11">
      <c r="A36" s="1" t="s">
        <v>73</v>
      </c>
      <c r="B36" s="1" t="s">
        <v>246</v>
      </c>
      <c r="C36" s="176" t="s">
        <v>74</v>
      </c>
      <c r="D36" s="15">
        <v>24</v>
      </c>
      <c r="E36" s="15">
        <v>25</v>
      </c>
      <c r="F36" s="15">
        <f t="shared" si="4"/>
        <v>49</v>
      </c>
      <c r="G36" s="15">
        <v>14</v>
      </c>
      <c r="H36" s="15">
        <v>16</v>
      </c>
      <c r="I36" s="15">
        <f t="shared" si="5"/>
        <v>30</v>
      </c>
      <c r="J36" s="16">
        <f t="shared" si="6"/>
        <v>0.61224489795918369</v>
      </c>
      <c r="K36" s="15">
        <f t="shared" si="7"/>
        <v>44</v>
      </c>
    </row>
    <row r="37" spans="1:11">
      <c r="A37" s="1" t="s">
        <v>75</v>
      </c>
      <c r="B37" s="1" t="s">
        <v>245</v>
      </c>
      <c r="C37" s="176" t="s">
        <v>76</v>
      </c>
      <c r="D37" s="15">
        <v>246</v>
      </c>
      <c r="E37" s="15">
        <v>67</v>
      </c>
      <c r="F37" s="15">
        <f t="shared" si="4"/>
        <v>313</v>
      </c>
      <c r="G37" s="15">
        <v>191</v>
      </c>
      <c r="H37" s="15">
        <v>43</v>
      </c>
      <c r="I37" s="15">
        <f t="shared" si="5"/>
        <v>234</v>
      </c>
      <c r="J37" s="16">
        <f t="shared" si="6"/>
        <v>0.74760383386581475</v>
      </c>
      <c r="K37" s="15">
        <f t="shared" si="7"/>
        <v>10</v>
      </c>
    </row>
    <row r="38" spans="1:11">
      <c r="A38" s="1" t="s">
        <v>77</v>
      </c>
      <c r="B38" s="1" t="s">
        <v>249</v>
      </c>
      <c r="C38" s="176" t="s">
        <v>78</v>
      </c>
      <c r="D38" s="15">
        <v>0</v>
      </c>
      <c r="E38" s="15">
        <v>38</v>
      </c>
      <c r="F38" s="15">
        <f t="shared" si="4"/>
        <v>38</v>
      </c>
      <c r="G38" s="15">
        <v>0</v>
      </c>
      <c r="H38" s="15">
        <v>34</v>
      </c>
      <c r="I38" s="15">
        <f t="shared" si="5"/>
        <v>34</v>
      </c>
      <c r="J38" s="16">
        <f t="shared" si="6"/>
        <v>0.89473684210526316</v>
      </c>
      <c r="K38" s="15">
        <f t="shared" si="7"/>
        <v>3</v>
      </c>
    </row>
    <row r="39" spans="1:11">
      <c r="A39" s="1" t="s">
        <v>79</v>
      </c>
      <c r="B39" s="1" t="s">
        <v>244</v>
      </c>
      <c r="C39" s="176" t="s">
        <v>80</v>
      </c>
      <c r="D39" s="15">
        <v>21</v>
      </c>
      <c r="E39" s="15">
        <v>10</v>
      </c>
      <c r="F39" s="15">
        <f t="shared" si="4"/>
        <v>31</v>
      </c>
      <c r="G39" s="15">
        <v>16</v>
      </c>
      <c r="H39" s="15">
        <v>7</v>
      </c>
      <c r="I39" s="15">
        <f t="shared" si="5"/>
        <v>23</v>
      </c>
      <c r="J39" s="16">
        <f t="shared" si="6"/>
        <v>0.74193548387096775</v>
      </c>
      <c r="K39" s="15">
        <f t="shared" si="7"/>
        <v>12</v>
      </c>
    </row>
    <row r="40" spans="1:11">
      <c r="A40" s="1" t="s">
        <v>81</v>
      </c>
      <c r="B40" s="1" t="s">
        <v>245</v>
      </c>
      <c r="C40" s="176" t="s">
        <v>82</v>
      </c>
      <c r="D40" s="15">
        <v>98</v>
      </c>
      <c r="E40" s="15">
        <v>42</v>
      </c>
      <c r="F40" s="15">
        <f t="shared" si="4"/>
        <v>140</v>
      </c>
      <c r="G40" s="15">
        <v>55</v>
      </c>
      <c r="H40" s="15">
        <v>25</v>
      </c>
      <c r="I40" s="15">
        <f t="shared" si="5"/>
        <v>80</v>
      </c>
      <c r="J40" s="16">
        <f t="shared" si="6"/>
        <v>0.5714285714285714</v>
      </c>
      <c r="K40" s="15">
        <f t="shared" si="7"/>
        <v>53</v>
      </c>
    </row>
    <row r="41" spans="1:11">
      <c r="A41" s="1" t="s">
        <v>83</v>
      </c>
      <c r="B41" s="1" t="s">
        <v>245</v>
      </c>
      <c r="C41" s="176" t="s">
        <v>84</v>
      </c>
      <c r="D41" s="15">
        <v>40</v>
      </c>
      <c r="E41" s="15">
        <v>6</v>
      </c>
      <c r="F41" s="15">
        <f t="shared" si="4"/>
        <v>46</v>
      </c>
      <c r="G41" s="15">
        <v>25</v>
      </c>
      <c r="H41" s="15">
        <v>3</v>
      </c>
      <c r="I41" s="15">
        <f t="shared" si="5"/>
        <v>28</v>
      </c>
      <c r="J41" s="16">
        <f t="shared" si="6"/>
        <v>0.60869565217391308</v>
      </c>
      <c r="K41" s="15">
        <f t="shared" si="7"/>
        <v>45</v>
      </c>
    </row>
    <row r="42" spans="1:11">
      <c r="A42" s="1" t="s">
        <v>85</v>
      </c>
      <c r="B42" s="1" t="s">
        <v>246</v>
      </c>
      <c r="C42" s="176" t="s">
        <v>86</v>
      </c>
      <c r="D42" s="15">
        <v>61</v>
      </c>
      <c r="E42" s="15">
        <v>31</v>
      </c>
      <c r="F42" s="15">
        <f t="shared" si="4"/>
        <v>92</v>
      </c>
      <c r="G42" s="15">
        <v>42</v>
      </c>
      <c r="H42" s="15">
        <v>24</v>
      </c>
      <c r="I42" s="15">
        <f t="shared" si="5"/>
        <v>66</v>
      </c>
      <c r="J42" s="16">
        <f t="shared" si="6"/>
        <v>0.71739130434782605</v>
      </c>
      <c r="K42" s="15">
        <f t="shared" si="7"/>
        <v>14</v>
      </c>
    </row>
    <row r="43" spans="1:11">
      <c r="A43" s="1" t="s">
        <v>87</v>
      </c>
      <c r="B43" s="1" t="s">
        <v>250</v>
      </c>
      <c r="C43" s="176" t="s">
        <v>88</v>
      </c>
      <c r="D43" s="15">
        <v>5</v>
      </c>
      <c r="E43" s="15">
        <v>2</v>
      </c>
      <c r="F43" s="15">
        <f t="shared" si="4"/>
        <v>7</v>
      </c>
      <c r="G43" s="15">
        <v>0</v>
      </c>
      <c r="H43" s="15">
        <v>1</v>
      </c>
      <c r="I43" s="15">
        <f t="shared" si="5"/>
        <v>1</v>
      </c>
      <c r="J43" s="16">
        <f t="shared" si="6"/>
        <v>0.14285714285714285</v>
      </c>
      <c r="K43" s="15">
        <f t="shared" si="7"/>
        <v>76</v>
      </c>
    </row>
    <row r="44" spans="1:11">
      <c r="A44" s="1" t="s">
        <v>89</v>
      </c>
      <c r="B44" s="1" t="s">
        <v>245</v>
      </c>
      <c r="C44" s="176" t="s">
        <v>90</v>
      </c>
      <c r="D44" s="15">
        <v>15</v>
      </c>
      <c r="E44" s="15">
        <v>6</v>
      </c>
      <c r="F44" s="15">
        <f t="shared" si="4"/>
        <v>21</v>
      </c>
      <c r="G44" s="15">
        <v>8</v>
      </c>
      <c r="H44" s="15">
        <v>4</v>
      </c>
      <c r="I44" s="15">
        <f t="shared" si="5"/>
        <v>12</v>
      </c>
      <c r="J44" s="16">
        <f t="shared" si="6"/>
        <v>0.5714285714285714</v>
      </c>
      <c r="K44" s="15">
        <f t="shared" si="7"/>
        <v>53</v>
      </c>
    </row>
    <row r="45" spans="1:11">
      <c r="A45" s="1" t="s">
        <v>91</v>
      </c>
      <c r="B45" s="1" t="s">
        <v>249</v>
      </c>
      <c r="C45" s="176" t="s">
        <v>92</v>
      </c>
      <c r="D45" s="15">
        <v>53</v>
      </c>
      <c r="E45" s="15">
        <v>18</v>
      </c>
      <c r="F45" s="15">
        <f t="shared" si="4"/>
        <v>71</v>
      </c>
      <c r="G45" s="15">
        <v>33</v>
      </c>
      <c r="H45" s="15">
        <v>12</v>
      </c>
      <c r="I45" s="15">
        <f t="shared" si="5"/>
        <v>45</v>
      </c>
      <c r="J45" s="16">
        <f t="shared" si="6"/>
        <v>0.63380281690140849</v>
      </c>
      <c r="K45" s="15">
        <f t="shared" si="7"/>
        <v>36</v>
      </c>
    </row>
    <row r="46" spans="1:11">
      <c r="A46" s="1" t="s">
        <v>23</v>
      </c>
      <c r="B46" s="1" t="s">
        <v>250</v>
      </c>
      <c r="C46" s="176" t="s">
        <v>24</v>
      </c>
      <c r="D46" s="15">
        <v>72</v>
      </c>
      <c r="E46" s="15">
        <v>35</v>
      </c>
      <c r="F46" s="15">
        <f t="shared" si="4"/>
        <v>107</v>
      </c>
      <c r="G46" s="15">
        <v>0</v>
      </c>
      <c r="H46" s="15">
        <v>0</v>
      </c>
      <c r="I46" s="15">
        <f t="shared" si="5"/>
        <v>0</v>
      </c>
      <c r="J46" s="16">
        <f t="shared" si="6"/>
        <v>0</v>
      </c>
      <c r="K46" s="15">
        <f t="shared" si="7"/>
        <v>77</v>
      </c>
    </row>
    <row r="47" spans="1:11">
      <c r="A47" s="1" t="s">
        <v>93</v>
      </c>
      <c r="B47" s="1" t="s">
        <v>243</v>
      </c>
      <c r="C47" s="176" t="s">
        <v>94</v>
      </c>
      <c r="D47" s="15">
        <v>101</v>
      </c>
      <c r="E47" s="15">
        <v>40</v>
      </c>
      <c r="F47" s="15">
        <f t="shared" si="4"/>
        <v>141</v>
      </c>
      <c r="G47" s="15">
        <v>69</v>
      </c>
      <c r="H47" s="15">
        <v>27</v>
      </c>
      <c r="I47" s="15">
        <f t="shared" si="5"/>
        <v>96</v>
      </c>
      <c r="J47" s="16">
        <f t="shared" si="6"/>
        <v>0.68085106382978722</v>
      </c>
      <c r="K47" s="15">
        <f t="shared" si="7"/>
        <v>26</v>
      </c>
    </row>
    <row r="48" spans="1:11">
      <c r="A48" s="1" t="s">
        <v>95</v>
      </c>
      <c r="B48" s="1" t="s">
        <v>245</v>
      </c>
      <c r="C48" s="176" t="s">
        <v>96</v>
      </c>
      <c r="D48" s="15">
        <v>26</v>
      </c>
      <c r="E48" s="15">
        <v>5</v>
      </c>
      <c r="F48" s="15">
        <f t="shared" si="4"/>
        <v>31</v>
      </c>
      <c r="G48" s="15">
        <v>21</v>
      </c>
      <c r="H48" s="15">
        <v>4</v>
      </c>
      <c r="I48" s="15">
        <f t="shared" si="5"/>
        <v>25</v>
      </c>
      <c r="J48" s="16">
        <f t="shared" si="6"/>
        <v>0.80645161290322576</v>
      </c>
      <c r="K48" s="15">
        <f t="shared" si="7"/>
        <v>7</v>
      </c>
    </row>
    <row r="49" spans="1:11">
      <c r="A49" s="24" t="s">
        <v>97</v>
      </c>
      <c r="B49" s="24" t="s">
        <v>244</v>
      </c>
      <c r="C49" s="183" t="s">
        <v>98</v>
      </c>
      <c r="D49" s="25"/>
      <c r="E49" s="25"/>
      <c r="F49" s="25"/>
      <c r="G49" s="25"/>
      <c r="H49" s="25"/>
      <c r="I49" s="25"/>
      <c r="J49" s="32"/>
      <c r="K49" s="25"/>
    </row>
    <row r="50" spans="1:11">
      <c r="A50" s="1" t="s">
        <v>99</v>
      </c>
      <c r="B50" s="1" t="s">
        <v>248</v>
      </c>
      <c r="C50" s="176" t="s">
        <v>100</v>
      </c>
      <c r="D50" s="15">
        <v>50</v>
      </c>
      <c r="E50" s="15">
        <v>18</v>
      </c>
      <c r="F50" s="15">
        <f t="shared" ref="F50:F66" si="8">SUM(D50:E50)</f>
        <v>68</v>
      </c>
      <c r="G50" s="15">
        <v>32</v>
      </c>
      <c r="H50" s="15">
        <v>10</v>
      </c>
      <c r="I50" s="15">
        <f t="shared" ref="I50:I66" si="9">SUM(G50:H50)</f>
        <v>42</v>
      </c>
      <c r="J50" s="16">
        <f t="shared" ref="J50:J66" si="10">(G50+H50)/(D50+E50)</f>
        <v>0.61764705882352944</v>
      </c>
      <c r="K50" s="15">
        <f t="shared" ref="K50:K66" si="11">_xlfn.RANK.EQ(J50,$J$12:$J$98,0)</f>
        <v>43</v>
      </c>
    </row>
    <row r="51" spans="1:11">
      <c r="A51" s="1" t="s">
        <v>101</v>
      </c>
      <c r="B51" s="1" t="s">
        <v>248</v>
      </c>
      <c r="C51" s="176" t="s">
        <v>102</v>
      </c>
      <c r="D51" s="15">
        <v>99</v>
      </c>
      <c r="E51" s="15">
        <v>49</v>
      </c>
      <c r="F51" s="15">
        <f t="shared" si="8"/>
        <v>148</v>
      </c>
      <c r="G51" s="15">
        <v>62</v>
      </c>
      <c r="H51" s="15">
        <v>27</v>
      </c>
      <c r="I51" s="15">
        <f t="shared" si="9"/>
        <v>89</v>
      </c>
      <c r="J51" s="16">
        <f t="shared" si="10"/>
        <v>0.60135135135135132</v>
      </c>
      <c r="K51" s="15">
        <f t="shared" si="11"/>
        <v>48</v>
      </c>
    </row>
    <row r="52" spans="1:11">
      <c r="A52" s="1" t="s">
        <v>103</v>
      </c>
      <c r="B52" s="1" t="s">
        <v>250</v>
      </c>
      <c r="C52" s="176" t="s">
        <v>104</v>
      </c>
      <c r="D52" s="15">
        <v>51</v>
      </c>
      <c r="E52" s="15">
        <v>14</v>
      </c>
      <c r="F52" s="15">
        <f t="shared" si="8"/>
        <v>65</v>
      </c>
      <c r="G52" s="15">
        <v>38</v>
      </c>
      <c r="H52" s="15">
        <v>8</v>
      </c>
      <c r="I52" s="15">
        <f t="shared" si="9"/>
        <v>46</v>
      </c>
      <c r="J52" s="16">
        <f t="shared" si="10"/>
        <v>0.70769230769230773</v>
      </c>
      <c r="K52" s="15">
        <f t="shared" si="11"/>
        <v>15</v>
      </c>
    </row>
    <row r="53" spans="1:11">
      <c r="A53" s="1" t="s">
        <v>105</v>
      </c>
      <c r="B53" s="1" t="s">
        <v>248</v>
      </c>
      <c r="C53" s="176" t="s">
        <v>106</v>
      </c>
      <c r="D53" s="15">
        <v>18</v>
      </c>
      <c r="E53" s="15">
        <v>8</v>
      </c>
      <c r="F53" s="15">
        <f t="shared" si="8"/>
        <v>26</v>
      </c>
      <c r="G53" s="15">
        <v>13</v>
      </c>
      <c r="H53" s="15">
        <v>5</v>
      </c>
      <c r="I53" s="15">
        <f t="shared" si="9"/>
        <v>18</v>
      </c>
      <c r="J53" s="16">
        <f t="shared" si="10"/>
        <v>0.69230769230769229</v>
      </c>
      <c r="K53" s="15">
        <f t="shared" si="11"/>
        <v>21</v>
      </c>
    </row>
    <row r="54" spans="1:11">
      <c r="A54" s="1" t="s">
        <v>107</v>
      </c>
      <c r="B54" s="1" t="s">
        <v>248</v>
      </c>
      <c r="C54" s="176" t="s">
        <v>108</v>
      </c>
      <c r="D54" s="15">
        <v>37</v>
      </c>
      <c r="E54" s="15">
        <v>9</v>
      </c>
      <c r="F54" s="15">
        <f t="shared" si="8"/>
        <v>46</v>
      </c>
      <c r="G54" s="15">
        <v>27</v>
      </c>
      <c r="H54" s="15">
        <v>7</v>
      </c>
      <c r="I54" s="15">
        <f t="shared" si="9"/>
        <v>34</v>
      </c>
      <c r="J54" s="16">
        <f t="shared" si="10"/>
        <v>0.73913043478260865</v>
      </c>
      <c r="K54" s="15">
        <f t="shared" si="11"/>
        <v>13</v>
      </c>
    </row>
    <row r="55" spans="1:11">
      <c r="A55" s="1" t="s">
        <v>109</v>
      </c>
      <c r="B55" s="1" t="s">
        <v>248</v>
      </c>
      <c r="C55" s="176" t="s">
        <v>110</v>
      </c>
      <c r="D55" s="15">
        <v>63</v>
      </c>
      <c r="E55" s="15">
        <v>29</v>
      </c>
      <c r="F55" s="15">
        <f t="shared" si="8"/>
        <v>92</v>
      </c>
      <c r="G55" s="15">
        <v>32</v>
      </c>
      <c r="H55" s="15">
        <v>15</v>
      </c>
      <c r="I55" s="15">
        <f t="shared" si="9"/>
        <v>47</v>
      </c>
      <c r="J55" s="16">
        <f t="shared" si="10"/>
        <v>0.51086956521739135</v>
      </c>
      <c r="K55" s="15">
        <f t="shared" si="11"/>
        <v>63</v>
      </c>
    </row>
    <row r="56" spans="1:11">
      <c r="A56" s="1" t="s">
        <v>111</v>
      </c>
      <c r="B56" s="1" t="s">
        <v>248</v>
      </c>
      <c r="C56" s="176" t="s">
        <v>112</v>
      </c>
      <c r="D56" s="15">
        <v>68</v>
      </c>
      <c r="E56" s="15">
        <v>32</v>
      </c>
      <c r="F56" s="15">
        <f t="shared" si="8"/>
        <v>100</v>
      </c>
      <c r="G56" s="15">
        <v>45</v>
      </c>
      <c r="H56" s="15">
        <v>13</v>
      </c>
      <c r="I56" s="15">
        <f t="shared" si="9"/>
        <v>58</v>
      </c>
      <c r="J56" s="16">
        <f t="shared" si="10"/>
        <v>0.57999999999999996</v>
      </c>
      <c r="K56" s="15">
        <f t="shared" si="11"/>
        <v>50</v>
      </c>
    </row>
    <row r="57" spans="1:11">
      <c r="A57" s="1" t="s">
        <v>113</v>
      </c>
      <c r="B57" s="1" t="s">
        <v>249</v>
      </c>
      <c r="C57" s="176" t="s">
        <v>114</v>
      </c>
      <c r="D57" s="15">
        <v>27</v>
      </c>
      <c r="E57" s="15">
        <v>5</v>
      </c>
      <c r="F57" s="15">
        <f t="shared" si="8"/>
        <v>32</v>
      </c>
      <c r="G57" s="15">
        <v>19</v>
      </c>
      <c r="H57" s="15">
        <v>2</v>
      </c>
      <c r="I57" s="15">
        <f t="shared" si="9"/>
        <v>21</v>
      </c>
      <c r="J57" s="16">
        <f t="shared" si="10"/>
        <v>0.65625</v>
      </c>
      <c r="K57" s="15">
        <f t="shared" si="11"/>
        <v>32</v>
      </c>
    </row>
    <row r="58" spans="1:11">
      <c r="A58" s="1" t="s">
        <v>115</v>
      </c>
      <c r="B58" s="1" t="s">
        <v>247</v>
      </c>
      <c r="C58" s="176" t="s">
        <v>116</v>
      </c>
      <c r="D58" s="15">
        <v>32</v>
      </c>
      <c r="E58" s="15">
        <v>6</v>
      </c>
      <c r="F58" s="15">
        <f t="shared" si="8"/>
        <v>38</v>
      </c>
      <c r="G58" s="15">
        <v>17</v>
      </c>
      <c r="H58" s="15">
        <v>3</v>
      </c>
      <c r="I58" s="15">
        <f t="shared" si="9"/>
        <v>20</v>
      </c>
      <c r="J58" s="16">
        <f t="shared" si="10"/>
        <v>0.52631578947368418</v>
      </c>
      <c r="K58" s="15">
        <f t="shared" si="11"/>
        <v>61</v>
      </c>
    </row>
    <row r="59" spans="1:11">
      <c r="A59" s="1" t="s">
        <v>117</v>
      </c>
      <c r="B59" s="1" t="s">
        <v>243</v>
      </c>
      <c r="C59" s="176" t="s">
        <v>118</v>
      </c>
      <c r="D59" s="15">
        <v>403</v>
      </c>
      <c r="E59" s="15">
        <v>151</v>
      </c>
      <c r="F59" s="15">
        <f t="shared" si="8"/>
        <v>554</v>
      </c>
      <c r="G59" s="15">
        <v>263</v>
      </c>
      <c r="H59" s="15">
        <v>87</v>
      </c>
      <c r="I59" s="15">
        <f t="shared" si="9"/>
        <v>350</v>
      </c>
      <c r="J59" s="16">
        <f t="shared" si="10"/>
        <v>0.63176895306859204</v>
      </c>
      <c r="K59" s="15">
        <f t="shared" si="11"/>
        <v>38</v>
      </c>
    </row>
    <row r="60" spans="1:11">
      <c r="A60" s="1" t="s">
        <v>119</v>
      </c>
      <c r="B60" s="1" t="s">
        <v>245</v>
      </c>
      <c r="C60" s="176" t="s">
        <v>120</v>
      </c>
      <c r="D60" s="15">
        <v>42</v>
      </c>
      <c r="E60" s="15">
        <v>13</v>
      </c>
      <c r="F60" s="15">
        <f t="shared" si="8"/>
        <v>55</v>
      </c>
      <c r="G60" s="15">
        <v>16</v>
      </c>
      <c r="H60" s="15">
        <v>6</v>
      </c>
      <c r="I60" s="15">
        <f t="shared" si="9"/>
        <v>22</v>
      </c>
      <c r="J60" s="16">
        <f t="shared" si="10"/>
        <v>0.4</v>
      </c>
      <c r="K60" s="15">
        <f t="shared" si="11"/>
        <v>70</v>
      </c>
    </row>
    <row r="61" spans="1:11">
      <c r="A61" s="1" t="s">
        <v>121</v>
      </c>
      <c r="B61" s="1" t="s">
        <v>244</v>
      </c>
      <c r="C61" s="176" t="s">
        <v>122</v>
      </c>
      <c r="D61" s="15">
        <v>3</v>
      </c>
      <c r="E61" s="15">
        <v>1</v>
      </c>
      <c r="F61" s="15">
        <f t="shared" si="8"/>
        <v>4</v>
      </c>
      <c r="G61" s="15">
        <v>1</v>
      </c>
      <c r="H61" s="15">
        <v>0</v>
      </c>
      <c r="I61" s="15">
        <f t="shared" si="9"/>
        <v>1</v>
      </c>
      <c r="J61" s="16">
        <f t="shared" si="10"/>
        <v>0.25</v>
      </c>
      <c r="K61" s="15">
        <f t="shared" si="11"/>
        <v>74</v>
      </c>
    </row>
    <row r="62" spans="1:11">
      <c r="A62" s="1" t="s">
        <v>123</v>
      </c>
      <c r="B62" s="1" t="s">
        <v>245</v>
      </c>
      <c r="C62" s="176" t="s">
        <v>124</v>
      </c>
      <c r="D62" s="15">
        <v>11</v>
      </c>
      <c r="E62" s="15">
        <v>3</v>
      </c>
      <c r="F62" s="15">
        <f t="shared" si="8"/>
        <v>14</v>
      </c>
      <c r="G62" s="15">
        <v>10</v>
      </c>
      <c r="H62" s="15">
        <v>2</v>
      </c>
      <c r="I62" s="15">
        <f t="shared" si="9"/>
        <v>12</v>
      </c>
      <c r="J62" s="16">
        <f t="shared" si="10"/>
        <v>0.8571428571428571</v>
      </c>
      <c r="K62" s="15">
        <f t="shared" si="11"/>
        <v>4</v>
      </c>
    </row>
    <row r="63" spans="1:11">
      <c r="A63" s="1" t="s">
        <v>125</v>
      </c>
      <c r="B63" s="1" t="s">
        <v>248</v>
      </c>
      <c r="C63" s="176" t="s">
        <v>126</v>
      </c>
      <c r="D63" s="15">
        <v>28</v>
      </c>
      <c r="E63" s="15">
        <v>15</v>
      </c>
      <c r="F63" s="15">
        <f t="shared" si="8"/>
        <v>43</v>
      </c>
      <c r="G63" s="15">
        <v>23</v>
      </c>
      <c r="H63" s="15">
        <v>9</v>
      </c>
      <c r="I63" s="15">
        <f t="shared" si="9"/>
        <v>32</v>
      </c>
      <c r="J63" s="16">
        <f t="shared" si="10"/>
        <v>0.7441860465116279</v>
      </c>
      <c r="K63" s="15">
        <f t="shared" si="11"/>
        <v>11</v>
      </c>
    </row>
    <row r="64" spans="1:11">
      <c r="A64" s="1" t="s">
        <v>127</v>
      </c>
      <c r="B64" s="1" t="s">
        <v>246</v>
      </c>
      <c r="C64" s="176" t="s">
        <v>128</v>
      </c>
      <c r="D64" s="15">
        <v>5</v>
      </c>
      <c r="E64" s="15">
        <v>1</v>
      </c>
      <c r="F64" s="15">
        <f t="shared" si="8"/>
        <v>6</v>
      </c>
      <c r="G64" s="15">
        <v>4</v>
      </c>
      <c r="H64" s="15">
        <v>1</v>
      </c>
      <c r="I64" s="15">
        <f t="shared" si="9"/>
        <v>5</v>
      </c>
      <c r="J64" s="16">
        <f t="shared" si="10"/>
        <v>0.83333333333333337</v>
      </c>
      <c r="K64" s="15">
        <f t="shared" si="11"/>
        <v>6</v>
      </c>
    </row>
    <row r="65" spans="1:11">
      <c r="A65" s="1" t="s">
        <v>129</v>
      </c>
      <c r="B65" s="1" t="s">
        <v>247</v>
      </c>
      <c r="C65" s="176" t="s">
        <v>130</v>
      </c>
      <c r="D65" s="15">
        <v>17</v>
      </c>
      <c r="E65" s="15">
        <v>10</v>
      </c>
      <c r="F65" s="15">
        <f t="shared" si="8"/>
        <v>27</v>
      </c>
      <c r="G65" s="15">
        <v>7</v>
      </c>
      <c r="H65" s="15">
        <v>4</v>
      </c>
      <c r="I65" s="15">
        <f t="shared" si="9"/>
        <v>11</v>
      </c>
      <c r="J65" s="16">
        <f t="shared" si="10"/>
        <v>0.40740740740740738</v>
      </c>
      <c r="K65" s="15">
        <f t="shared" si="11"/>
        <v>69</v>
      </c>
    </row>
    <row r="66" spans="1:11">
      <c r="A66" s="1" t="s">
        <v>131</v>
      </c>
      <c r="B66" s="1" t="s">
        <v>243</v>
      </c>
      <c r="C66" s="176" t="s">
        <v>132</v>
      </c>
      <c r="D66" s="15">
        <v>661</v>
      </c>
      <c r="E66" s="15">
        <v>283</v>
      </c>
      <c r="F66" s="15">
        <f t="shared" si="8"/>
        <v>944</v>
      </c>
      <c r="G66" s="15">
        <v>427</v>
      </c>
      <c r="H66" s="15">
        <v>166</v>
      </c>
      <c r="I66" s="15">
        <f t="shared" si="9"/>
        <v>593</v>
      </c>
      <c r="J66" s="16">
        <f t="shared" si="10"/>
        <v>0.62817796610169496</v>
      </c>
      <c r="K66" s="15">
        <f t="shared" si="11"/>
        <v>39</v>
      </c>
    </row>
    <row r="67" spans="1:11">
      <c r="A67" s="24" t="s">
        <v>133</v>
      </c>
      <c r="B67" s="24" t="s">
        <v>244</v>
      </c>
      <c r="C67" s="183" t="s">
        <v>134</v>
      </c>
      <c r="D67" s="25"/>
      <c r="E67" s="25"/>
      <c r="F67" s="25"/>
      <c r="G67" s="25"/>
      <c r="H67" s="25"/>
      <c r="I67" s="25"/>
      <c r="J67" s="32"/>
      <c r="K67" s="25"/>
    </row>
    <row r="68" spans="1:11">
      <c r="A68" s="1" t="s">
        <v>135</v>
      </c>
      <c r="B68" s="1" t="s">
        <v>245</v>
      </c>
      <c r="C68" s="176" t="s">
        <v>136</v>
      </c>
      <c r="D68" s="15">
        <v>17</v>
      </c>
      <c r="E68" s="15">
        <v>8</v>
      </c>
      <c r="F68" s="15">
        <f>SUM(D68:E68)</f>
        <v>25</v>
      </c>
      <c r="G68" s="15">
        <v>8</v>
      </c>
      <c r="H68" s="15">
        <v>3</v>
      </c>
      <c r="I68" s="15">
        <f>SUM(G68:H68)</f>
        <v>11</v>
      </c>
      <c r="J68" s="16">
        <f>(G68+H68)/(D68+E68)</f>
        <v>0.44</v>
      </c>
      <c r="K68" s="15">
        <f>_xlfn.RANK.EQ(J68,$J$12:$J$98,0)</f>
        <v>68</v>
      </c>
    </row>
    <row r="69" spans="1:11">
      <c r="A69" s="1" t="s">
        <v>137</v>
      </c>
      <c r="B69" s="1" t="s">
        <v>243</v>
      </c>
      <c r="C69" s="176" t="s">
        <v>138</v>
      </c>
      <c r="D69" s="15">
        <v>482</v>
      </c>
      <c r="E69" s="15">
        <v>274</v>
      </c>
      <c r="F69" s="15">
        <f>SUM(D69:E69)</f>
        <v>756</v>
      </c>
      <c r="G69" s="15">
        <v>283</v>
      </c>
      <c r="H69" s="15">
        <v>117</v>
      </c>
      <c r="I69" s="15">
        <f>SUM(G69:H69)</f>
        <v>400</v>
      </c>
      <c r="J69" s="16">
        <f>(G69+H69)/(D69+E69)</f>
        <v>0.52910052910052907</v>
      </c>
      <c r="K69" s="15">
        <f>_xlfn.RANK.EQ(J69,$J$12:$J$98,0)</f>
        <v>60</v>
      </c>
    </row>
    <row r="70" spans="1:11">
      <c r="A70" s="24" t="s">
        <v>139</v>
      </c>
      <c r="B70" s="24" t="s">
        <v>244</v>
      </c>
      <c r="C70" s="183" t="s">
        <v>140</v>
      </c>
      <c r="D70" s="25"/>
      <c r="E70" s="25"/>
      <c r="F70" s="25"/>
      <c r="G70" s="25"/>
      <c r="H70" s="25"/>
      <c r="I70" s="25"/>
      <c r="J70" s="32"/>
      <c r="K70" s="25"/>
    </row>
    <row r="71" spans="1:11">
      <c r="A71" s="1" t="s">
        <v>141</v>
      </c>
      <c r="B71" s="1" t="s">
        <v>243</v>
      </c>
      <c r="C71" s="176" t="s">
        <v>142</v>
      </c>
      <c r="D71" s="15">
        <v>214</v>
      </c>
      <c r="E71" s="15">
        <v>121</v>
      </c>
      <c r="F71" s="15">
        <f>SUM(D71:E71)</f>
        <v>335</v>
      </c>
      <c r="G71" s="15">
        <v>103</v>
      </c>
      <c r="H71" s="15">
        <v>62</v>
      </c>
      <c r="I71" s="15">
        <f>SUM(G71:H71)</f>
        <v>165</v>
      </c>
      <c r="J71" s="16">
        <f>(G71+H71)/(D71+E71)</f>
        <v>0.4925373134328358</v>
      </c>
      <c r="K71" s="15">
        <f>_xlfn.RANK.EQ(J71,$J$12:$J$98,0)</f>
        <v>67</v>
      </c>
    </row>
    <row r="72" spans="1:11">
      <c r="A72" s="1" t="s">
        <v>143</v>
      </c>
      <c r="B72" s="1" t="s">
        <v>244</v>
      </c>
      <c r="C72" s="176" t="s">
        <v>144</v>
      </c>
      <c r="D72" s="15">
        <v>23</v>
      </c>
      <c r="E72" s="15">
        <v>15</v>
      </c>
      <c r="F72" s="15">
        <f>SUM(D72:E72)</f>
        <v>38</v>
      </c>
      <c r="G72" s="15">
        <v>16</v>
      </c>
      <c r="H72" s="15">
        <v>9</v>
      </c>
      <c r="I72" s="15">
        <f>SUM(G72:H72)</f>
        <v>25</v>
      </c>
      <c r="J72" s="16">
        <f>(G72+H72)/(D72+E72)</f>
        <v>0.65789473684210531</v>
      </c>
      <c r="K72" s="15">
        <f>_xlfn.RANK.EQ(J72,$J$12:$J$98,0)</f>
        <v>31</v>
      </c>
    </row>
    <row r="73" spans="1:11">
      <c r="A73" s="24" t="s">
        <v>145</v>
      </c>
      <c r="B73" s="24" t="s">
        <v>244</v>
      </c>
      <c r="C73" s="183" t="s">
        <v>146</v>
      </c>
      <c r="D73" s="25"/>
      <c r="E73" s="25"/>
      <c r="F73" s="25"/>
      <c r="G73" s="25"/>
      <c r="H73" s="25"/>
      <c r="I73" s="25"/>
      <c r="J73" s="32"/>
      <c r="K73" s="25"/>
    </row>
    <row r="74" spans="1:11">
      <c r="A74" s="1" t="s">
        <v>147</v>
      </c>
      <c r="B74" s="1" t="s">
        <v>249</v>
      </c>
      <c r="C74" s="176" t="s">
        <v>148</v>
      </c>
      <c r="D74" s="15">
        <v>0</v>
      </c>
      <c r="E74" s="15">
        <v>24</v>
      </c>
      <c r="F74" s="15">
        <f t="shared" ref="F74:F82" si="12">SUM(D74:E74)</f>
        <v>24</v>
      </c>
      <c r="G74" s="15">
        <v>0</v>
      </c>
      <c r="H74" s="15">
        <v>18</v>
      </c>
      <c r="I74" s="15">
        <f t="shared" ref="I74:I82" si="13">SUM(G74:H74)</f>
        <v>18</v>
      </c>
      <c r="J74" s="16">
        <f t="shared" ref="J74:J82" si="14">(G74+H74)/(D74+E74)</f>
        <v>0.75</v>
      </c>
      <c r="K74" s="15">
        <f t="shared" ref="K74:K82" si="15">_xlfn.RANK.EQ(J74,$J$12:$J$98,0)</f>
        <v>9</v>
      </c>
    </row>
    <row r="75" spans="1:11">
      <c r="A75" s="1" t="s">
        <v>149</v>
      </c>
      <c r="B75" s="1" t="s">
        <v>250</v>
      </c>
      <c r="C75" s="176" t="s">
        <v>150</v>
      </c>
      <c r="D75" s="15">
        <v>55</v>
      </c>
      <c r="E75" s="15">
        <v>31</v>
      </c>
      <c r="F75" s="15">
        <f t="shared" si="12"/>
        <v>86</v>
      </c>
      <c r="G75" s="15">
        <v>41</v>
      </c>
      <c r="H75" s="15">
        <v>18</v>
      </c>
      <c r="I75" s="15">
        <f t="shared" si="13"/>
        <v>59</v>
      </c>
      <c r="J75" s="16">
        <f t="shared" si="14"/>
        <v>0.68604651162790697</v>
      </c>
      <c r="K75" s="15">
        <f t="shared" si="15"/>
        <v>22</v>
      </c>
    </row>
    <row r="76" spans="1:11">
      <c r="A76" s="1" t="s">
        <v>151</v>
      </c>
      <c r="B76" s="1" t="s">
        <v>249</v>
      </c>
      <c r="C76" s="176" t="s">
        <v>152</v>
      </c>
      <c r="D76" s="15">
        <v>7</v>
      </c>
      <c r="E76" s="15">
        <v>3</v>
      </c>
      <c r="F76" s="15">
        <f t="shared" si="12"/>
        <v>10</v>
      </c>
      <c r="G76" s="15">
        <v>3</v>
      </c>
      <c r="H76" s="15">
        <v>2</v>
      </c>
      <c r="I76" s="15">
        <f t="shared" si="13"/>
        <v>5</v>
      </c>
      <c r="J76" s="16">
        <f t="shared" si="14"/>
        <v>0.5</v>
      </c>
      <c r="K76" s="15">
        <f t="shared" si="15"/>
        <v>64</v>
      </c>
    </row>
    <row r="77" spans="1:11">
      <c r="A77" s="1" t="s">
        <v>153</v>
      </c>
      <c r="B77" s="1" t="s">
        <v>248</v>
      </c>
      <c r="C77" s="176" t="s">
        <v>154</v>
      </c>
      <c r="D77" s="15">
        <v>37</v>
      </c>
      <c r="E77" s="15">
        <v>14</v>
      </c>
      <c r="F77" s="15">
        <f t="shared" si="12"/>
        <v>51</v>
      </c>
      <c r="G77" s="15">
        <v>25</v>
      </c>
      <c r="H77" s="15">
        <v>11</v>
      </c>
      <c r="I77" s="15">
        <f t="shared" si="13"/>
        <v>36</v>
      </c>
      <c r="J77" s="16">
        <f t="shared" si="14"/>
        <v>0.70588235294117652</v>
      </c>
      <c r="K77" s="15">
        <f t="shared" si="15"/>
        <v>17</v>
      </c>
    </row>
    <row r="78" spans="1:11">
      <c r="A78" s="1" t="s">
        <v>155</v>
      </c>
      <c r="B78" s="1" t="s">
        <v>248</v>
      </c>
      <c r="C78" s="176" t="s">
        <v>156</v>
      </c>
      <c r="D78" s="15">
        <v>24</v>
      </c>
      <c r="E78" s="15">
        <v>14</v>
      </c>
      <c r="F78" s="15">
        <f t="shared" si="12"/>
        <v>38</v>
      </c>
      <c r="G78" s="15">
        <v>11</v>
      </c>
      <c r="H78" s="15">
        <v>8</v>
      </c>
      <c r="I78" s="15">
        <f t="shared" si="13"/>
        <v>19</v>
      </c>
      <c r="J78" s="16">
        <f t="shared" si="14"/>
        <v>0.5</v>
      </c>
      <c r="K78" s="15">
        <f t="shared" si="15"/>
        <v>64</v>
      </c>
    </row>
    <row r="79" spans="1:11">
      <c r="A79" s="1" t="s">
        <v>157</v>
      </c>
      <c r="B79" s="1" t="s">
        <v>243</v>
      </c>
      <c r="C79" s="176" t="s">
        <v>158</v>
      </c>
      <c r="D79" s="15">
        <v>137</v>
      </c>
      <c r="E79" s="15">
        <v>73</v>
      </c>
      <c r="F79" s="15">
        <f t="shared" si="12"/>
        <v>210</v>
      </c>
      <c r="G79" s="15">
        <v>70</v>
      </c>
      <c r="H79" s="15">
        <v>42</v>
      </c>
      <c r="I79" s="15">
        <f t="shared" si="13"/>
        <v>112</v>
      </c>
      <c r="J79" s="16">
        <f t="shared" si="14"/>
        <v>0.53333333333333333</v>
      </c>
      <c r="K79" s="15">
        <f t="shared" si="15"/>
        <v>59</v>
      </c>
    </row>
    <row r="80" spans="1:11">
      <c r="A80" s="1" t="s">
        <v>159</v>
      </c>
      <c r="B80" s="1" t="s">
        <v>243</v>
      </c>
      <c r="C80" s="176" t="s">
        <v>160</v>
      </c>
      <c r="D80" s="15">
        <v>247</v>
      </c>
      <c r="E80" s="15">
        <v>137</v>
      </c>
      <c r="F80" s="15">
        <f t="shared" si="12"/>
        <v>384</v>
      </c>
      <c r="G80" s="15">
        <v>172</v>
      </c>
      <c r="H80" s="15">
        <v>81</v>
      </c>
      <c r="I80" s="15">
        <f t="shared" si="13"/>
        <v>253</v>
      </c>
      <c r="J80" s="16">
        <f t="shared" si="14"/>
        <v>0.65885416666666663</v>
      </c>
      <c r="K80" s="15">
        <f t="shared" si="15"/>
        <v>30</v>
      </c>
    </row>
    <row r="81" spans="1:11">
      <c r="A81" s="1" t="s">
        <v>161</v>
      </c>
      <c r="B81" s="1" t="s">
        <v>248</v>
      </c>
      <c r="C81" s="176" t="s">
        <v>162</v>
      </c>
      <c r="D81" s="15">
        <v>46</v>
      </c>
      <c r="E81" s="15">
        <v>19</v>
      </c>
      <c r="F81" s="15">
        <f t="shared" si="12"/>
        <v>65</v>
      </c>
      <c r="G81" s="15">
        <v>33</v>
      </c>
      <c r="H81" s="15">
        <v>13</v>
      </c>
      <c r="I81" s="15">
        <f t="shared" si="13"/>
        <v>46</v>
      </c>
      <c r="J81" s="16">
        <f t="shared" si="14"/>
        <v>0.70769230769230773</v>
      </c>
      <c r="K81" s="15">
        <f t="shared" si="15"/>
        <v>15</v>
      </c>
    </row>
    <row r="82" spans="1:11">
      <c r="A82" s="1" t="s">
        <v>163</v>
      </c>
      <c r="B82" s="1" t="s">
        <v>248</v>
      </c>
      <c r="C82" s="176" t="s">
        <v>164</v>
      </c>
      <c r="D82" s="15">
        <v>56</v>
      </c>
      <c r="E82" s="15">
        <v>36</v>
      </c>
      <c r="F82" s="15">
        <f t="shared" si="12"/>
        <v>92</v>
      </c>
      <c r="G82" s="15">
        <v>30</v>
      </c>
      <c r="H82" s="15">
        <v>26</v>
      </c>
      <c r="I82" s="15">
        <f t="shared" si="13"/>
        <v>56</v>
      </c>
      <c r="J82" s="16">
        <f t="shared" si="14"/>
        <v>0.60869565217391308</v>
      </c>
      <c r="K82" s="15">
        <f t="shared" si="15"/>
        <v>45</v>
      </c>
    </row>
    <row r="83" spans="1:11">
      <c r="A83" s="24" t="s">
        <v>165</v>
      </c>
      <c r="B83" s="24" t="s">
        <v>244</v>
      </c>
      <c r="C83" s="183" t="s">
        <v>166</v>
      </c>
      <c r="D83" s="25"/>
      <c r="E83" s="25"/>
      <c r="F83" s="25"/>
      <c r="G83" s="25"/>
      <c r="H83" s="25"/>
      <c r="I83" s="25"/>
      <c r="J83" s="32"/>
      <c r="K83" s="25"/>
    </row>
    <row r="84" spans="1:11">
      <c r="A84" s="1" t="s">
        <v>167</v>
      </c>
      <c r="B84" s="1" t="s">
        <v>248</v>
      </c>
      <c r="C84" s="176" t="s">
        <v>168</v>
      </c>
      <c r="D84" s="15">
        <v>38</v>
      </c>
      <c r="E84" s="15">
        <v>10</v>
      </c>
      <c r="F84" s="15">
        <f>SUM(D84:E84)</f>
        <v>48</v>
      </c>
      <c r="G84" s="15">
        <v>15</v>
      </c>
      <c r="H84" s="15">
        <v>2</v>
      </c>
      <c r="I84" s="15">
        <f>SUM(G84:H84)</f>
        <v>17</v>
      </c>
      <c r="J84" s="16">
        <f>(G84+H84)/(D84+E84)</f>
        <v>0.35416666666666669</v>
      </c>
      <c r="K84" s="15">
        <f>_xlfn.RANK.EQ(J84,$J$12:$J$98,0)</f>
        <v>73</v>
      </c>
    </row>
    <row r="85" spans="1:11">
      <c r="A85" s="1" t="s">
        <v>169</v>
      </c>
      <c r="B85" s="1" t="s">
        <v>248</v>
      </c>
      <c r="C85" s="176" t="s">
        <v>170</v>
      </c>
      <c r="D85" s="33">
        <v>45</v>
      </c>
      <c r="E85" s="33">
        <v>20</v>
      </c>
      <c r="F85" s="15">
        <f>SUM(D85:E85)</f>
        <v>65</v>
      </c>
      <c r="G85" s="33">
        <v>28</v>
      </c>
      <c r="H85" s="33">
        <v>11</v>
      </c>
      <c r="I85" s="15">
        <f>SUM(G85:H85)</f>
        <v>39</v>
      </c>
      <c r="J85" s="16">
        <f>(G85+H85)/(D85+E85)</f>
        <v>0.6</v>
      </c>
      <c r="K85" s="33">
        <f>_xlfn.RANK.EQ(J85,$J$12:$J$98,0)</f>
        <v>49</v>
      </c>
    </row>
    <row r="86" spans="1:11">
      <c r="A86" s="8" t="s">
        <v>171</v>
      </c>
      <c r="B86" s="8" t="s">
        <v>248</v>
      </c>
      <c r="C86" s="184" t="s">
        <v>172</v>
      </c>
      <c r="D86" s="28">
        <v>27</v>
      </c>
      <c r="E86" s="28">
        <v>7</v>
      </c>
      <c r="F86" s="28">
        <f>SUM(D86:E86)</f>
        <v>34</v>
      </c>
      <c r="G86" s="28">
        <v>20</v>
      </c>
      <c r="H86" s="28">
        <v>4</v>
      </c>
      <c r="I86" s="28">
        <f>SUM(G86:H86)</f>
        <v>24</v>
      </c>
      <c r="J86" s="29">
        <f>(G86+H86)/(D86+E86)</f>
        <v>0.70588235294117652</v>
      </c>
      <c r="K86" s="28">
        <f>_xlfn.RANK.EQ(J86,$J$12:$J$98,0)</f>
        <v>17</v>
      </c>
    </row>
    <row r="87" spans="1:11">
      <c r="A87" s="1" t="s">
        <v>173</v>
      </c>
      <c r="B87" s="1" t="s">
        <v>245</v>
      </c>
      <c r="C87" s="176" t="s">
        <v>174</v>
      </c>
      <c r="D87" s="15">
        <v>40</v>
      </c>
      <c r="E87" s="15">
        <v>1</v>
      </c>
      <c r="F87" s="15">
        <f>SUM(D87:E87)</f>
        <v>41</v>
      </c>
      <c r="G87" s="15">
        <v>28</v>
      </c>
      <c r="H87" s="15">
        <v>0</v>
      </c>
      <c r="I87" s="15">
        <f>SUM(G87:H87)</f>
        <v>28</v>
      </c>
      <c r="J87" s="16">
        <f>(G87+H87)/(D87+E87)</f>
        <v>0.68292682926829273</v>
      </c>
      <c r="K87" s="15">
        <f>_xlfn.RANK.EQ(J87,$J$12:$J$98,0)</f>
        <v>24</v>
      </c>
    </row>
    <row r="88" spans="1:11">
      <c r="A88" s="24" t="s">
        <v>175</v>
      </c>
      <c r="B88" s="24" t="s">
        <v>244</v>
      </c>
      <c r="C88" s="183" t="s">
        <v>176</v>
      </c>
      <c r="D88" s="25"/>
      <c r="E88" s="25"/>
      <c r="F88" s="25"/>
      <c r="G88" s="25"/>
      <c r="H88" s="25"/>
      <c r="I88" s="25"/>
      <c r="J88" s="32"/>
      <c r="K88" s="25"/>
    </row>
    <row r="89" spans="1:11">
      <c r="A89" s="1" t="s">
        <v>177</v>
      </c>
      <c r="B89" s="1" t="s">
        <v>243</v>
      </c>
      <c r="C89" s="176" t="s">
        <v>178</v>
      </c>
      <c r="D89" s="15">
        <v>432</v>
      </c>
      <c r="E89" s="15">
        <v>157</v>
      </c>
      <c r="F89" s="15">
        <f t="shared" ref="F89:F97" si="16">SUM(D89:E89)</f>
        <v>589</v>
      </c>
      <c r="G89" s="15">
        <v>298</v>
      </c>
      <c r="H89" s="15">
        <v>83</v>
      </c>
      <c r="I89" s="15">
        <f t="shared" ref="I89:I97" si="17">SUM(G89:H89)</f>
        <v>381</v>
      </c>
      <c r="J89" s="16">
        <f t="shared" ref="J89:J97" si="18">(G89+H89)/(D89+E89)</f>
        <v>0.64685908319185059</v>
      </c>
      <c r="K89" s="15">
        <f t="shared" ref="K89:K97" si="19">_xlfn.RANK.EQ(J89,$J$12:$J$98,0)</f>
        <v>34</v>
      </c>
    </row>
    <row r="90" spans="1:11">
      <c r="A90" s="1" t="s">
        <v>179</v>
      </c>
      <c r="B90" s="1" t="s">
        <v>248</v>
      </c>
      <c r="C90" s="176" t="s">
        <v>180</v>
      </c>
      <c r="D90" s="15">
        <v>13</v>
      </c>
      <c r="E90" s="15">
        <v>4</v>
      </c>
      <c r="F90" s="15">
        <f t="shared" si="16"/>
        <v>17</v>
      </c>
      <c r="G90" s="15">
        <v>10</v>
      </c>
      <c r="H90" s="15">
        <v>1</v>
      </c>
      <c r="I90" s="15">
        <f t="shared" si="17"/>
        <v>11</v>
      </c>
      <c r="J90" s="16">
        <f t="shared" si="18"/>
        <v>0.6470588235294118</v>
      </c>
      <c r="K90" s="15">
        <f t="shared" si="19"/>
        <v>33</v>
      </c>
    </row>
    <row r="91" spans="1:11">
      <c r="A91" s="1" t="s">
        <v>181</v>
      </c>
      <c r="B91" s="1" t="s">
        <v>248</v>
      </c>
      <c r="C91" s="176" t="s">
        <v>182</v>
      </c>
      <c r="D91" s="15">
        <v>66</v>
      </c>
      <c r="E91" s="15">
        <v>32</v>
      </c>
      <c r="F91" s="15">
        <f t="shared" si="16"/>
        <v>98</v>
      </c>
      <c r="G91" s="15">
        <v>40</v>
      </c>
      <c r="H91" s="15">
        <v>15</v>
      </c>
      <c r="I91" s="15">
        <f t="shared" si="17"/>
        <v>55</v>
      </c>
      <c r="J91" s="16">
        <f t="shared" si="18"/>
        <v>0.56122448979591832</v>
      </c>
      <c r="K91" s="15">
        <f t="shared" si="19"/>
        <v>56</v>
      </c>
    </row>
    <row r="92" spans="1:11">
      <c r="A92" s="1" t="s">
        <v>183</v>
      </c>
      <c r="B92" s="1" t="s">
        <v>248</v>
      </c>
      <c r="C92" s="176" t="s">
        <v>184</v>
      </c>
      <c r="D92" s="15">
        <v>91</v>
      </c>
      <c r="E92" s="15">
        <v>40</v>
      </c>
      <c r="F92" s="15">
        <f t="shared" si="16"/>
        <v>131</v>
      </c>
      <c r="G92" s="15">
        <v>52</v>
      </c>
      <c r="H92" s="15">
        <v>21</v>
      </c>
      <c r="I92" s="15">
        <f t="shared" si="17"/>
        <v>73</v>
      </c>
      <c r="J92" s="16">
        <f t="shared" si="18"/>
        <v>0.5572519083969466</v>
      </c>
      <c r="K92" s="15">
        <f t="shared" si="19"/>
        <v>58</v>
      </c>
    </row>
    <row r="93" spans="1:11">
      <c r="A93" s="1" t="s">
        <v>185</v>
      </c>
      <c r="B93" s="1" t="s">
        <v>248</v>
      </c>
      <c r="C93" s="176" t="s">
        <v>186</v>
      </c>
      <c r="D93" s="15">
        <v>19</v>
      </c>
      <c r="E93" s="15">
        <v>3</v>
      </c>
      <c r="F93" s="15">
        <f t="shared" si="16"/>
        <v>22</v>
      </c>
      <c r="G93" s="15">
        <v>13</v>
      </c>
      <c r="H93" s="15">
        <v>2</v>
      </c>
      <c r="I93" s="15">
        <f t="shared" si="17"/>
        <v>15</v>
      </c>
      <c r="J93" s="16">
        <f t="shared" si="18"/>
        <v>0.68181818181818177</v>
      </c>
      <c r="K93" s="15">
        <f t="shared" si="19"/>
        <v>25</v>
      </c>
    </row>
    <row r="94" spans="1:11">
      <c r="A94" s="1" t="s">
        <v>187</v>
      </c>
      <c r="B94" s="1" t="s">
        <v>248</v>
      </c>
      <c r="C94" s="176" t="s">
        <v>188</v>
      </c>
      <c r="D94" s="15">
        <v>24</v>
      </c>
      <c r="E94" s="15">
        <v>10</v>
      </c>
      <c r="F94" s="15">
        <f t="shared" si="16"/>
        <v>34</v>
      </c>
      <c r="G94" s="15">
        <v>11</v>
      </c>
      <c r="H94" s="15">
        <v>8</v>
      </c>
      <c r="I94" s="15">
        <f t="shared" si="17"/>
        <v>19</v>
      </c>
      <c r="J94" s="16">
        <f t="shared" si="18"/>
        <v>0.55882352941176472</v>
      </c>
      <c r="K94" s="15">
        <f t="shared" si="19"/>
        <v>57</v>
      </c>
    </row>
    <row r="95" spans="1:11">
      <c r="A95" s="1" t="s">
        <v>189</v>
      </c>
      <c r="B95" s="1" t="s">
        <v>248</v>
      </c>
      <c r="C95" s="176" t="s">
        <v>190</v>
      </c>
      <c r="D95" s="15">
        <v>63</v>
      </c>
      <c r="E95" s="15">
        <v>41</v>
      </c>
      <c r="F95" s="15">
        <f t="shared" si="16"/>
        <v>104</v>
      </c>
      <c r="G95" s="15">
        <v>35</v>
      </c>
      <c r="H95" s="15">
        <v>17</v>
      </c>
      <c r="I95" s="15">
        <f t="shared" si="17"/>
        <v>52</v>
      </c>
      <c r="J95" s="16">
        <f t="shared" si="18"/>
        <v>0.5</v>
      </c>
      <c r="K95" s="15">
        <f t="shared" si="19"/>
        <v>64</v>
      </c>
    </row>
    <row r="96" spans="1:11">
      <c r="A96" s="1" t="s">
        <v>191</v>
      </c>
      <c r="B96" s="1" t="s">
        <v>245</v>
      </c>
      <c r="C96" s="176" t="s">
        <v>192</v>
      </c>
      <c r="D96" s="15">
        <v>5</v>
      </c>
      <c r="E96" s="15">
        <v>3</v>
      </c>
      <c r="F96" s="15">
        <f t="shared" si="16"/>
        <v>8</v>
      </c>
      <c r="G96" s="15">
        <v>4</v>
      </c>
      <c r="H96" s="15">
        <v>1</v>
      </c>
      <c r="I96" s="15">
        <f t="shared" si="17"/>
        <v>5</v>
      </c>
      <c r="J96" s="16">
        <f t="shared" si="18"/>
        <v>0.625</v>
      </c>
      <c r="K96" s="15">
        <f t="shared" si="19"/>
        <v>40</v>
      </c>
    </row>
    <row r="97" spans="1:11">
      <c r="A97" s="1" t="s">
        <v>193</v>
      </c>
      <c r="B97" s="1" t="s">
        <v>248</v>
      </c>
      <c r="C97" s="1" t="s">
        <v>194</v>
      </c>
      <c r="D97" s="15">
        <v>34</v>
      </c>
      <c r="E97" s="15">
        <v>16</v>
      </c>
      <c r="F97" s="27">
        <f t="shared" si="16"/>
        <v>50</v>
      </c>
      <c r="G97" s="27">
        <v>20</v>
      </c>
      <c r="H97" s="15">
        <v>9</v>
      </c>
      <c r="I97" s="15">
        <f t="shared" si="17"/>
        <v>29</v>
      </c>
      <c r="J97" s="16">
        <f t="shared" si="18"/>
        <v>0.57999999999999996</v>
      </c>
      <c r="K97" s="15">
        <f t="shared" si="19"/>
        <v>50</v>
      </c>
    </row>
    <row r="98" spans="1:11" ht="14.25" thickBot="1">
      <c r="A98" s="30"/>
      <c r="B98" s="30"/>
      <c r="C98" s="30"/>
    </row>
    <row r="99" spans="1:11" ht="14.25" thickBot="1">
      <c r="C99" s="173" t="s">
        <v>423</v>
      </c>
      <c r="D99" s="171">
        <f>SUM(D12:D97)</f>
        <v>7363</v>
      </c>
      <c r="E99" s="171">
        <f t="shared" ref="E99:I99" si="20">SUM(E12:E97)</f>
        <v>3363</v>
      </c>
      <c r="F99" s="171">
        <f t="shared" si="20"/>
        <v>10726</v>
      </c>
      <c r="G99" s="171">
        <f t="shared" si="20"/>
        <v>4743</v>
      </c>
      <c r="H99" s="171">
        <f t="shared" si="20"/>
        <v>1868</v>
      </c>
      <c r="I99" s="172">
        <f t="shared" si="20"/>
        <v>6611</v>
      </c>
    </row>
  </sheetData>
  <autoFilter ref="A11:K11" xr:uid="{00000000-0009-0000-0000-000017000000}">
    <sortState xmlns:xlrd2="http://schemas.microsoft.com/office/spreadsheetml/2017/richdata2" ref="A12:K97">
      <sortCondition ref="A11"/>
    </sortState>
  </autoFilter>
  <mergeCells count="1">
    <mergeCell ref="D10:K10"/>
  </mergeCells>
  <phoneticPr fontId="1"/>
  <hyperlinks>
    <hyperlink ref="M1" location="目次!A1" display="目次に戻る" xr:uid="{2A707E34-D837-44DD-949C-ED1AF6F736D2}"/>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sheetPr>
  <dimension ref="A1:T99"/>
  <sheetViews>
    <sheetView workbookViewId="0">
      <pane xSplit="3" ySplit="11" topLeftCell="D12" activePane="bottomRight" state="frozen"/>
      <selection activeCell="E96" sqref="E96:I96"/>
      <selection pane="topRight" activeCell="E96" sqref="E96:I96"/>
      <selection pane="bottomLeft" activeCell="E96" sqref="E96:I96"/>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402</v>
      </c>
      <c r="B2" s="2"/>
      <c r="C2" s="2"/>
      <c r="D2"/>
      <c r="E2"/>
      <c r="F2"/>
      <c r="G2"/>
      <c r="H2"/>
      <c r="I2"/>
      <c r="J2"/>
      <c r="K2"/>
      <c r="M2" s="10"/>
      <c r="O2" s="6"/>
      <c r="P2" s="6"/>
      <c r="Q2" s="6"/>
      <c r="R2" s="6"/>
      <c r="S2" s="6"/>
      <c r="T2" s="6"/>
    </row>
    <row r="3" spans="1:20" ht="24" customHeight="1">
      <c r="A3" s="2" t="s">
        <v>403</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7</v>
      </c>
      <c r="E6" s="48">
        <f>INDEX(E12:E97,MATCH(C6,C12:C97,0),0)</f>
        <v>8</v>
      </c>
      <c r="F6" s="48">
        <f>SUM(D6:E6)</f>
        <v>15</v>
      </c>
      <c r="G6" s="48">
        <f>INDEX(G12:G97,MATCH(C6,C12:C97,0),0)</f>
        <v>4</v>
      </c>
      <c r="H6" s="48">
        <f>INDEX(H12:H97,MATCH(C6,C12:C97,0),0)</f>
        <v>2</v>
      </c>
      <c r="I6" s="48">
        <f>SUM(G6:H6)</f>
        <v>6</v>
      </c>
      <c r="J6" s="49">
        <f>(G6+H6)/(D6+E6)</f>
        <v>0.4</v>
      </c>
      <c r="K6" s="50">
        <f>_xlfn.RANK.EQ(J6,$J$12:$J$97,0)</f>
        <v>22</v>
      </c>
    </row>
    <row r="7" spans="1:20">
      <c r="C7" s="14" t="s">
        <v>18</v>
      </c>
      <c r="D7" s="62">
        <f>ROUND(SUMIF($B$12:$B$97,"G",D12:D97)/(COUNTIFS(B12:B97,"G",D12:D97,"&lt;&gt;")),1)</f>
        <v>16.2</v>
      </c>
      <c r="E7" s="63">
        <f>ROUND(SUMIF($B$12:$B$97,"G",E12:E97)/(COUNTIFS(B12:B97,"G",D12:D97,"&lt;&gt;")),1)</f>
        <v>12</v>
      </c>
      <c r="F7" s="63">
        <f>SUM(D7:E7)</f>
        <v>28.2</v>
      </c>
      <c r="G7" s="63">
        <f>ROUND(SUMIF($B$12:$B$97,"G",G12:G97)/(COUNTIFS(B12:B97,"G",D12:D97,"&lt;&gt;")),1)</f>
        <v>7.5</v>
      </c>
      <c r="H7" s="63">
        <f>ROUND(SUMIF($B$12:$B$97,"G",H12:H97)/(COUNTIFS(B12:B97,"G",D12:D97,"&lt;&gt;")),1)</f>
        <v>5</v>
      </c>
      <c r="I7" s="63">
        <f>SUM(G7:H7)</f>
        <v>12.5</v>
      </c>
      <c r="J7" s="16">
        <f>(G7+H7)/(D7+E7)</f>
        <v>0.44326241134751776</v>
      </c>
      <c r="K7" s="17"/>
    </row>
    <row r="8" spans="1:20" ht="14.25" thickBot="1">
      <c r="C8" s="18" t="s">
        <v>19</v>
      </c>
      <c r="D8" s="64">
        <f>ROUND(AVERAGE(D12:D97),1)</f>
        <v>35.700000000000003</v>
      </c>
      <c r="E8" s="65">
        <f>ROUND(AVERAGE(E12:E97),1)</f>
        <v>20.7</v>
      </c>
      <c r="F8" s="65">
        <f>SUM(D8:E8)</f>
        <v>56.400000000000006</v>
      </c>
      <c r="G8" s="65">
        <f>ROUND(AVERAGE(G12:G97),1)</f>
        <v>11</v>
      </c>
      <c r="H8" s="65">
        <f>ROUND(AVERAGE(H12:H97),1)</f>
        <v>6.4</v>
      </c>
      <c r="I8" s="65">
        <f>SUM(G8:H8)</f>
        <v>17.399999999999999</v>
      </c>
      <c r="J8" s="19">
        <f>(G8+H8)/(D8+E8)</f>
        <v>0.30851063829787229</v>
      </c>
      <c r="K8" s="20"/>
    </row>
    <row r="10" spans="1:20" ht="21" customHeight="1">
      <c r="D10" s="259" t="str" cm="1">
        <f t="array" aca="1" ref="D10" ca="1">RIGHT(CELL("filename",A1),4)&amp;"年度（基準日：５月１日）"</f>
        <v>2020年度（基準日：５月１日）</v>
      </c>
      <c r="E10" s="259"/>
      <c r="F10" s="259"/>
      <c r="G10" s="259"/>
      <c r="H10" s="259"/>
      <c r="I10" s="259"/>
      <c r="J10" s="259"/>
      <c r="K10" s="259"/>
    </row>
    <row r="11" spans="1:20" ht="40.5">
      <c r="A11" s="11"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65</v>
      </c>
      <c r="E12" s="15">
        <v>21</v>
      </c>
      <c r="F12" s="15">
        <f>SUM(D12:E12)</f>
        <v>86</v>
      </c>
      <c r="G12" s="15">
        <v>23</v>
      </c>
      <c r="H12" s="15">
        <v>8</v>
      </c>
      <c r="I12" s="15">
        <f>SUM(G12:H12)</f>
        <v>31</v>
      </c>
      <c r="J12" s="16">
        <f>(G12+H12)/(D12+E12)</f>
        <v>0.36046511627906974</v>
      </c>
      <c r="K12" s="15">
        <f>_xlfn.RANK.EQ(J12,$J$12:$J$98,0)</f>
        <v>28</v>
      </c>
    </row>
    <row r="13" spans="1:20">
      <c r="A13" s="1" t="s">
        <v>27</v>
      </c>
      <c r="B13" s="1" t="s">
        <v>244</v>
      </c>
      <c r="C13" s="176" t="s">
        <v>28</v>
      </c>
      <c r="D13" s="15">
        <v>21</v>
      </c>
      <c r="E13" s="15">
        <v>15</v>
      </c>
      <c r="F13" s="15">
        <f t="shared" ref="F13:F76" si="0">SUM(D13:E13)</f>
        <v>36</v>
      </c>
      <c r="G13" s="15">
        <v>7</v>
      </c>
      <c r="H13" s="15">
        <v>10</v>
      </c>
      <c r="I13" s="15">
        <f t="shared" ref="I13:I76" si="1">SUM(G13:H13)</f>
        <v>17</v>
      </c>
      <c r="J13" s="16">
        <f>(G13+H13)/(D13+E13)</f>
        <v>0.47222222222222221</v>
      </c>
      <c r="K13" s="15">
        <f>_xlfn.RANK.EQ(J13,$J$12:$J$98,0)</f>
        <v>16</v>
      </c>
    </row>
    <row r="14" spans="1:20">
      <c r="A14" s="24" t="s">
        <v>29</v>
      </c>
      <c r="B14" s="24" t="s">
        <v>245</v>
      </c>
      <c r="C14" s="183" t="s">
        <v>30</v>
      </c>
      <c r="D14" s="25"/>
      <c r="E14" s="25"/>
      <c r="F14" s="25"/>
      <c r="G14" s="25"/>
      <c r="H14" s="25"/>
      <c r="I14" s="25"/>
      <c r="J14" s="25"/>
      <c r="K14" s="25"/>
    </row>
    <row r="15" spans="1:20">
      <c r="A15" s="1" t="s">
        <v>31</v>
      </c>
      <c r="B15" s="1" t="s">
        <v>246</v>
      </c>
      <c r="C15" s="176" t="s">
        <v>32</v>
      </c>
      <c r="D15" s="15">
        <v>24</v>
      </c>
      <c r="E15" s="15">
        <v>8</v>
      </c>
      <c r="F15" s="15">
        <f t="shared" si="0"/>
        <v>32</v>
      </c>
      <c r="G15" s="15">
        <v>2</v>
      </c>
      <c r="H15" s="15">
        <v>0</v>
      </c>
      <c r="I15" s="15">
        <f t="shared" si="1"/>
        <v>2</v>
      </c>
      <c r="J15" s="16">
        <f>(G15+H15)/(D15+E15)</f>
        <v>6.25E-2</v>
      </c>
      <c r="K15" s="15">
        <f>_xlfn.RANK.EQ(J15,$J$12:$J$98,0)</f>
        <v>57</v>
      </c>
    </row>
    <row r="16" spans="1:20">
      <c r="A16" s="24" t="s">
        <v>33</v>
      </c>
      <c r="B16" s="24" t="s">
        <v>245</v>
      </c>
      <c r="C16" s="183" t="s">
        <v>34</v>
      </c>
      <c r="D16" s="31"/>
      <c r="E16" s="25"/>
      <c r="F16" s="25"/>
      <c r="G16" s="25"/>
      <c r="H16" s="25"/>
      <c r="I16" s="25"/>
      <c r="J16" s="32"/>
      <c r="K16" s="25"/>
    </row>
    <row r="17" spans="1:11">
      <c r="A17" s="24" t="s">
        <v>35</v>
      </c>
      <c r="B17" s="24" t="s">
        <v>245</v>
      </c>
      <c r="C17" s="183" t="s">
        <v>36</v>
      </c>
      <c r="D17" s="25"/>
      <c r="E17" s="25"/>
      <c r="F17" s="25"/>
      <c r="G17" s="25"/>
      <c r="H17" s="25"/>
      <c r="I17" s="25"/>
      <c r="J17" s="32"/>
      <c r="K17" s="25"/>
    </row>
    <row r="18" spans="1:11">
      <c r="A18" s="24" t="s">
        <v>37</v>
      </c>
      <c r="B18" s="24" t="s">
        <v>247</v>
      </c>
      <c r="C18" s="183" t="s">
        <v>38</v>
      </c>
      <c r="D18" s="25"/>
      <c r="E18" s="25"/>
      <c r="F18" s="25"/>
      <c r="G18" s="25"/>
      <c r="H18" s="25"/>
      <c r="I18" s="25"/>
      <c r="J18" s="32"/>
      <c r="K18" s="25"/>
    </row>
    <row r="19" spans="1:11">
      <c r="A19" s="1" t="s">
        <v>39</v>
      </c>
      <c r="B19" s="1" t="s">
        <v>248</v>
      </c>
      <c r="C19" s="176" t="s">
        <v>40</v>
      </c>
      <c r="D19" s="15">
        <v>8</v>
      </c>
      <c r="E19" s="15">
        <v>4</v>
      </c>
      <c r="F19" s="15">
        <f t="shared" si="0"/>
        <v>12</v>
      </c>
      <c r="G19" s="15">
        <v>3</v>
      </c>
      <c r="H19" s="15">
        <v>2</v>
      </c>
      <c r="I19" s="15">
        <f t="shared" si="1"/>
        <v>5</v>
      </c>
      <c r="J19" s="16">
        <f t="shared" ref="J19:J27" si="2">(G19+H19)/(D19+E19)</f>
        <v>0.41666666666666669</v>
      </c>
      <c r="K19" s="15">
        <f t="shared" ref="K19:K27" si="3">_xlfn.RANK.EQ(J19,$J$12:$J$98,0)</f>
        <v>20</v>
      </c>
    </row>
    <row r="20" spans="1:11">
      <c r="A20" s="1" t="s">
        <v>41</v>
      </c>
      <c r="B20" s="1" t="s">
        <v>249</v>
      </c>
      <c r="C20" s="176" t="s">
        <v>42</v>
      </c>
      <c r="D20" s="15">
        <v>11</v>
      </c>
      <c r="E20" s="15">
        <v>5</v>
      </c>
      <c r="F20" s="15">
        <f t="shared" si="0"/>
        <v>16</v>
      </c>
      <c r="G20" s="15">
        <v>6</v>
      </c>
      <c r="H20" s="15">
        <v>3</v>
      </c>
      <c r="I20" s="15">
        <f t="shared" si="1"/>
        <v>9</v>
      </c>
      <c r="J20" s="16">
        <f t="shared" si="2"/>
        <v>0.5625</v>
      </c>
      <c r="K20" s="15">
        <f t="shared" si="3"/>
        <v>10</v>
      </c>
    </row>
    <row r="21" spans="1:11">
      <c r="A21" s="1" t="s">
        <v>43</v>
      </c>
      <c r="B21" s="1" t="s">
        <v>243</v>
      </c>
      <c r="C21" s="176" t="s">
        <v>44</v>
      </c>
      <c r="D21" s="15">
        <v>84</v>
      </c>
      <c r="E21" s="15">
        <v>28</v>
      </c>
      <c r="F21" s="15">
        <f t="shared" si="0"/>
        <v>112</v>
      </c>
      <c r="G21" s="15">
        <v>27</v>
      </c>
      <c r="H21" s="15">
        <v>7</v>
      </c>
      <c r="I21" s="15">
        <f t="shared" si="1"/>
        <v>34</v>
      </c>
      <c r="J21" s="16">
        <f t="shared" si="2"/>
        <v>0.30357142857142855</v>
      </c>
      <c r="K21" s="15">
        <f t="shared" si="3"/>
        <v>37</v>
      </c>
    </row>
    <row r="22" spans="1:11">
      <c r="A22" s="1" t="s">
        <v>45</v>
      </c>
      <c r="B22" s="1" t="s">
        <v>244</v>
      </c>
      <c r="C22" s="176" t="s">
        <v>46</v>
      </c>
      <c r="D22" s="15">
        <v>24</v>
      </c>
      <c r="E22" s="15">
        <v>12</v>
      </c>
      <c r="F22" s="15">
        <f t="shared" si="0"/>
        <v>36</v>
      </c>
      <c r="G22" s="15">
        <v>9</v>
      </c>
      <c r="H22" s="15">
        <v>6</v>
      </c>
      <c r="I22" s="15">
        <f t="shared" si="1"/>
        <v>15</v>
      </c>
      <c r="J22" s="16">
        <f t="shared" si="2"/>
        <v>0.41666666666666669</v>
      </c>
      <c r="K22" s="15">
        <f t="shared" si="3"/>
        <v>20</v>
      </c>
    </row>
    <row r="23" spans="1:11">
      <c r="A23" s="1" t="s">
        <v>47</v>
      </c>
      <c r="B23" s="1" t="s">
        <v>248</v>
      </c>
      <c r="C23" s="176" t="s">
        <v>48</v>
      </c>
      <c r="D23" s="15">
        <v>13</v>
      </c>
      <c r="E23" s="15">
        <v>7</v>
      </c>
      <c r="F23" s="15">
        <f t="shared" si="0"/>
        <v>20</v>
      </c>
      <c r="G23" s="15">
        <v>7</v>
      </c>
      <c r="H23" s="15">
        <v>5</v>
      </c>
      <c r="I23" s="15">
        <f t="shared" si="1"/>
        <v>12</v>
      </c>
      <c r="J23" s="16">
        <f t="shared" si="2"/>
        <v>0.6</v>
      </c>
      <c r="K23" s="15">
        <f t="shared" si="3"/>
        <v>7</v>
      </c>
    </row>
    <row r="24" spans="1:11">
      <c r="A24" s="1" t="s">
        <v>49</v>
      </c>
      <c r="B24" s="1" t="s">
        <v>248</v>
      </c>
      <c r="C24" s="176" t="s">
        <v>50</v>
      </c>
      <c r="D24" s="15">
        <v>8</v>
      </c>
      <c r="E24" s="15">
        <v>12</v>
      </c>
      <c r="F24" s="15">
        <f t="shared" si="0"/>
        <v>20</v>
      </c>
      <c r="G24" s="15">
        <v>4</v>
      </c>
      <c r="H24" s="15">
        <v>6</v>
      </c>
      <c r="I24" s="15">
        <f t="shared" si="1"/>
        <v>10</v>
      </c>
      <c r="J24" s="16">
        <f t="shared" si="2"/>
        <v>0.5</v>
      </c>
      <c r="K24" s="15">
        <f t="shared" si="3"/>
        <v>13</v>
      </c>
    </row>
    <row r="25" spans="1:11">
      <c r="A25" s="1" t="s">
        <v>51</v>
      </c>
      <c r="B25" s="1" t="s">
        <v>246</v>
      </c>
      <c r="C25" s="176" t="s">
        <v>52</v>
      </c>
      <c r="D25" s="15">
        <v>10</v>
      </c>
      <c r="E25" s="15">
        <v>2</v>
      </c>
      <c r="F25" s="15">
        <f t="shared" si="0"/>
        <v>12</v>
      </c>
      <c r="G25" s="15">
        <v>2</v>
      </c>
      <c r="H25" s="15">
        <v>0</v>
      </c>
      <c r="I25" s="15">
        <f t="shared" si="1"/>
        <v>2</v>
      </c>
      <c r="J25" s="16">
        <f t="shared" si="2"/>
        <v>0.16666666666666666</v>
      </c>
      <c r="K25" s="15">
        <f t="shared" si="3"/>
        <v>49</v>
      </c>
    </row>
    <row r="26" spans="1:11">
      <c r="A26" s="1" t="s">
        <v>53</v>
      </c>
      <c r="B26" s="1" t="s">
        <v>249</v>
      </c>
      <c r="C26" s="176" t="s">
        <v>54</v>
      </c>
      <c r="D26" s="15">
        <v>10</v>
      </c>
      <c r="E26" s="15">
        <v>4</v>
      </c>
      <c r="F26" s="15">
        <f t="shared" si="0"/>
        <v>14</v>
      </c>
      <c r="G26" s="15">
        <v>2</v>
      </c>
      <c r="H26" s="15">
        <v>3</v>
      </c>
      <c r="I26" s="15">
        <f t="shared" si="1"/>
        <v>5</v>
      </c>
      <c r="J26" s="16">
        <f t="shared" si="2"/>
        <v>0.35714285714285715</v>
      </c>
      <c r="K26" s="15">
        <f t="shared" si="3"/>
        <v>29</v>
      </c>
    </row>
    <row r="27" spans="1:11">
      <c r="A27" s="1" t="s">
        <v>55</v>
      </c>
      <c r="B27" s="1" t="s">
        <v>243</v>
      </c>
      <c r="C27" s="176" t="s">
        <v>56</v>
      </c>
      <c r="D27" s="15">
        <v>52</v>
      </c>
      <c r="E27" s="15">
        <v>19</v>
      </c>
      <c r="F27" s="15">
        <f t="shared" si="0"/>
        <v>71</v>
      </c>
      <c r="G27" s="15">
        <v>3</v>
      </c>
      <c r="H27" s="15">
        <v>1</v>
      </c>
      <c r="I27" s="15">
        <f t="shared" si="1"/>
        <v>4</v>
      </c>
      <c r="J27" s="16">
        <f t="shared" si="2"/>
        <v>5.6338028169014086E-2</v>
      </c>
      <c r="K27" s="15">
        <f t="shared" si="3"/>
        <v>59</v>
      </c>
    </row>
    <row r="28" spans="1:11">
      <c r="A28" s="24" t="s">
        <v>57</v>
      </c>
      <c r="B28" s="24" t="s">
        <v>246</v>
      </c>
      <c r="C28" s="183" t="s">
        <v>58</v>
      </c>
      <c r="D28" s="25"/>
      <c r="E28" s="25"/>
      <c r="F28" s="25"/>
      <c r="G28" s="25"/>
      <c r="H28" s="25"/>
      <c r="I28" s="25"/>
      <c r="J28" s="32"/>
      <c r="K28" s="25"/>
    </row>
    <row r="29" spans="1:11">
      <c r="A29" s="1" t="s">
        <v>59</v>
      </c>
      <c r="B29" s="1" t="s">
        <v>249</v>
      </c>
      <c r="C29" s="176" t="s">
        <v>60</v>
      </c>
      <c r="D29" s="15">
        <v>7</v>
      </c>
      <c r="E29" s="15">
        <v>6</v>
      </c>
      <c r="F29" s="15">
        <f t="shared" si="0"/>
        <v>13</v>
      </c>
      <c r="G29" s="15">
        <v>5</v>
      </c>
      <c r="H29" s="15">
        <v>2</v>
      </c>
      <c r="I29" s="15">
        <f t="shared" si="1"/>
        <v>7</v>
      </c>
      <c r="J29" s="16">
        <f>(G29+H29)/(D29+E29)</f>
        <v>0.53846153846153844</v>
      </c>
      <c r="K29" s="15">
        <f>_xlfn.RANK.EQ(J29,$J$12:$J$98,0)</f>
        <v>11</v>
      </c>
    </row>
    <row r="30" spans="1:11">
      <c r="A30" s="1" t="s">
        <v>61</v>
      </c>
      <c r="B30" s="1" t="s">
        <v>248</v>
      </c>
      <c r="C30" s="176" t="s">
        <v>62</v>
      </c>
      <c r="D30" s="15">
        <v>10</v>
      </c>
      <c r="E30" s="15">
        <v>10</v>
      </c>
      <c r="F30" s="15">
        <f t="shared" si="0"/>
        <v>20</v>
      </c>
      <c r="G30" s="15">
        <v>4</v>
      </c>
      <c r="H30" s="15">
        <v>3</v>
      </c>
      <c r="I30" s="15">
        <f t="shared" si="1"/>
        <v>7</v>
      </c>
      <c r="J30" s="16">
        <f>(G30+H30)/(D30+E30)</f>
        <v>0.35</v>
      </c>
      <c r="K30" s="15">
        <f>_xlfn.RANK.EQ(J30,$J$12:$J$98,0)</f>
        <v>31</v>
      </c>
    </row>
    <row r="31" spans="1:11">
      <c r="A31" s="1" t="s">
        <v>63</v>
      </c>
      <c r="B31" s="1" t="s">
        <v>249</v>
      </c>
      <c r="C31" s="176" t="s">
        <v>64</v>
      </c>
      <c r="D31" s="15">
        <v>16</v>
      </c>
      <c r="E31" s="15">
        <v>4</v>
      </c>
      <c r="F31" s="15">
        <f t="shared" si="0"/>
        <v>20</v>
      </c>
      <c r="G31" s="15">
        <v>2</v>
      </c>
      <c r="H31" s="15">
        <v>1</v>
      </c>
      <c r="I31" s="15">
        <f t="shared" si="1"/>
        <v>3</v>
      </c>
      <c r="J31" s="16">
        <f>(G31+H31)/(D31+E31)</f>
        <v>0.15</v>
      </c>
      <c r="K31" s="15">
        <f>_xlfn.RANK.EQ(J31,$J$12:$J$98,0)</f>
        <v>52</v>
      </c>
    </row>
    <row r="32" spans="1:11">
      <c r="A32" s="1" t="s">
        <v>65</v>
      </c>
      <c r="B32" s="1" t="s">
        <v>243</v>
      </c>
      <c r="C32" s="176" t="s">
        <v>66</v>
      </c>
      <c r="D32" s="15">
        <v>21</v>
      </c>
      <c r="E32" s="15">
        <v>18</v>
      </c>
      <c r="F32" s="15">
        <f t="shared" si="0"/>
        <v>39</v>
      </c>
      <c r="G32" s="15">
        <v>4</v>
      </c>
      <c r="H32" s="15">
        <v>4</v>
      </c>
      <c r="I32" s="15">
        <f t="shared" si="1"/>
        <v>8</v>
      </c>
      <c r="J32" s="16">
        <f>(G32+H32)/(D32+E32)</f>
        <v>0.20512820512820512</v>
      </c>
      <c r="K32" s="15">
        <f>_xlfn.RANK.EQ(J32,$J$12:$J$98,0)</f>
        <v>45</v>
      </c>
    </row>
    <row r="33" spans="1:19">
      <c r="A33" s="1" t="s">
        <v>67</v>
      </c>
      <c r="B33" s="1" t="s">
        <v>243</v>
      </c>
      <c r="C33" s="176" t="s">
        <v>68</v>
      </c>
      <c r="D33" s="15">
        <v>201</v>
      </c>
      <c r="E33" s="15">
        <v>123</v>
      </c>
      <c r="F33" s="15">
        <f t="shared" si="0"/>
        <v>324</v>
      </c>
      <c r="G33" s="15">
        <v>69</v>
      </c>
      <c r="H33" s="15">
        <v>28</v>
      </c>
      <c r="I33" s="15">
        <f t="shared" si="1"/>
        <v>97</v>
      </c>
      <c r="J33" s="16">
        <f>(G33+H33)/(D33+E33)</f>
        <v>0.29938271604938271</v>
      </c>
      <c r="K33" s="15">
        <f>_xlfn.RANK.EQ(J33,$J$12:$J$98,0)</f>
        <v>38</v>
      </c>
    </row>
    <row r="34" spans="1:19">
      <c r="A34" s="24" t="s">
        <v>69</v>
      </c>
      <c r="B34" s="24" t="s">
        <v>247</v>
      </c>
      <c r="C34" s="183" t="s">
        <v>70</v>
      </c>
      <c r="D34" s="25"/>
      <c r="E34" s="25"/>
      <c r="F34" s="25"/>
      <c r="G34" s="25"/>
      <c r="H34" s="25"/>
      <c r="I34" s="25"/>
      <c r="J34" s="32"/>
      <c r="K34" s="25"/>
    </row>
    <row r="35" spans="1:19">
      <c r="A35" s="24" t="s">
        <v>71</v>
      </c>
      <c r="B35" s="24" t="s">
        <v>246</v>
      </c>
      <c r="C35" s="183" t="s">
        <v>72</v>
      </c>
      <c r="D35" s="25"/>
      <c r="E35" s="25"/>
      <c r="F35" s="25"/>
      <c r="G35" s="25"/>
      <c r="H35" s="25"/>
      <c r="I35" s="25"/>
      <c r="J35" s="32"/>
      <c r="K35" s="25"/>
    </row>
    <row r="36" spans="1:19">
      <c r="A36" s="24" t="s">
        <v>73</v>
      </c>
      <c r="B36" s="24" t="s">
        <v>246</v>
      </c>
      <c r="C36" s="183" t="s">
        <v>74</v>
      </c>
      <c r="D36" s="25"/>
      <c r="E36" s="25"/>
      <c r="F36" s="25"/>
      <c r="G36" s="25"/>
      <c r="H36" s="25"/>
      <c r="I36" s="25"/>
      <c r="J36" s="32"/>
      <c r="K36" s="25"/>
    </row>
    <row r="37" spans="1:19">
      <c r="A37" s="1" t="s">
        <v>75</v>
      </c>
      <c r="B37" s="1" t="s">
        <v>245</v>
      </c>
      <c r="C37" s="176" t="s">
        <v>76</v>
      </c>
      <c r="D37" s="15">
        <v>28</v>
      </c>
      <c r="E37" s="15">
        <v>5</v>
      </c>
      <c r="F37" s="15">
        <f t="shared" si="0"/>
        <v>33</v>
      </c>
      <c r="G37" s="15">
        <v>2</v>
      </c>
      <c r="H37" s="15">
        <v>0</v>
      </c>
      <c r="I37" s="15">
        <f t="shared" si="1"/>
        <v>2</v>
      </c>
      <c r="J37" s="16">
        <f>(G37+H37)/(D37+E37)</f>
        <v>6.0606060606060608E-2</v>
      </c>
      <c r="K37" s="15">
        <f>_xlfn.RANK.EQ(J37,$J$12:$J$98,0)</f>
        <v>58</v>
      </c>
      <c r="P37" s="30"/>
      <c r="Q37" s="30"/>
      <c r="R37" s="30"/>
      <c r="S37" s="30"/>
    </row>
    <row r="38" spans="1:19">
      <c r="A38" s="24" t="s">
        <v>77</v>
      </c>
      <c r="B38" s="24" t="s">
        <v>249</v>
      </c>
      <c r="C38" s="183" t="s">
        <v>78</v>
      </c>
      <c r="D38" s="25"/>
      <c r="E38" s="25"/>
      <c r="F38" s="25"/>
      <c r="G38" s="25"/>
      <c r="H38" s="25"/>
      <c r="I38" s="25"/>
      <c r="J38" s="32"/>
      <c r="K38" s="25"/>
      <c r="P38" s="30"/>
      <c r="Q38" s="30"/>
      <c r="R38" s="30"/>
      <c r="S38" s="30"/>
    </row>
    <row r="39" spans="1:19">
      <c r="A39" s="1" t="s">
        <v>79</v>
      </c>
      <c r="B39" s="1" t="s">
        <v>244</v>
      </c>
      <c r="C39" s="176" t="s">
        <v>80</v>
      </c>
      <c r="D39" s="15">
        <v>112</v>
      </c>
      <c r="E39" s="15">
        <v>85</v>
      </c>
      <c r="F39" s="15">
        <f t="shared" si="0"/>
        <v>197</v>
      </c>
      <c r="G39" s="15">
        <v>42</v>
      </c>
      <c r="H39" s="15">
        <v>34</v>
      </c>
      <c r="I39" s="15">
        <f t="shared" si="1"/>
        <v>76</v>
      </c>
      <c r="J39" s="16">
        <f>(G39+H39)/(D39+E39)</f>
        <v>0.38578680203045684</v>
      </c>
      <c r="K39" s="15">
        <f>_xlfn.RANK.EQ(J39,$J$12:$J$98,0)</f>
        <v>24</v>
      </c>
      <c r="P39" s="30"/>
      <c r="Q39" s="30"/>
      <c r="R39" s="30"/>
      <c r="S39" s="30"/>
    </row>
    <row r="40" spans="1:19">
      <c r="A40" s="1" t="s">
        <v>81</v>
      </c>
      <c r="B40" s="1" t="s">
        <v>245</v>
      </c>
      <c r="C40" s="176" t="s">
        <v>82</v>
      </c>
      <c r="D40" s="15">
        <v>36</v>
      </c>
      <c r="E40" s="15">
        <v>7</v>
      </c>
      <c r="F40" s="15">
        <f t="shared" si="0"/>
        <v>43</v>
      </c>
      <c r="G40" s="15">
        <v>27</v>
      </c>
      <c r="H40" s="15">
        <v>7</v>
      </c>
      <c r="I40" s="15">
        <f t="shared" si="1"/>
        <v>34</v>
      </c>
      <c r="J40" s="16">
        <f>(G40+H40)/(D40+E40)</f>
        <v>0.79069767441860461</v>
      </c>
      <c r="K40" s="15">
        <f>_xlfn.RANK.EQ(J40,$J$12:$J$98,0)</f>
        <v>2</v>
      </c>
      <c r="P40" s="30"/>
      <c r="Q40" s="30"/>
      <c r="R40" s="30"/>
      <c r="S40" s="30"/>
    </row>
    <row r="41" spans="1:19">
      <c r="A41" s="24" t="s">
        <v>83</v>
      </c>
      <c r="B41" s="24" t="s">
        <v>245</v>
      </c>
      <c r="C41" s="183" t="s">
        <v>84</v>
      </c>
      <c r="D41" s="25"/>
      <c r="E41" s="25"/>
      <c r="F41" s="25"/>
      <c r="G41" s="25"/>
      <c r="H41" s="25"/>
      <c r="I41" s="25"/>
      <c r="J41" s="32"/>
      <c r="K41" s="25"/>
      <c r="P41" s="30"/>
      <c r="Q41" s="30"/>
      <c r="R41" s="30"/>
      <c r="S41" s="30"/>
    </row>
    <row r="42" spans="1:19">
      <c r="A42" s="1" t="s">
        <v>85</v>
      </c>
      <c r="B42" s="1" t="s">
        <v>246</v>
      </c>
      <c r="C42" s="176" t="s">
        <v>86</v>
      </c>
      <c r="D42" s="15">
        <v>79</v>
      </c>
      <c r="E42" s="15">
        <v>55</v>
      </c>
      <c r="F42" s="15">
        <f t="shared" si="0"/>
        <v>134</v>
      </c>
      <c r="G42" s="15">
        <v>15</v>
      </c>
      <c r="H42" s="15">
        <v>5</v>
      </c>
      <c r="I42" s="15">
        <f t="shared" si="1"/>
        <v>20</v>
      </c>
      <c r="J42" s="16">
        <f>(G42+H42)/(D42+E42)</f>
        <v>0.14925373134328357</v>
      </c>
      <c r="K42" s="15">
        <f>_xlfn.RANK.EQ(J42,$J$12:$J$98,0)</f>
        <v>53</v>
      </c>
      <c r="P42" s="30"/>
      <c r="Q42" s="30"/>
      <c r="R42" s="30"/>
      <c r="S42" s="30"/>
    </row>
    <row r="43" spans="1:19">
      <c r="A43" s="24" t="s">
        <v>87</v>
      </c>
      <c r="B43" s="24" t="s">
        <v>250</v>
      </c>
      <c r="C43" s="183" t="s">
        <v>88</v>
      </c>
      <c r="D43" s="25"/>
      <c r="E43" s="25"/>
      <c r="F43" s="25"/>
      <c r="G43" s="25"/>
      <c r="H43" s="25"/>
      <c r="I43" s="25"/>
      <c r="J43" s="32"/>
      <c r="K43" s="25"/>
      <c r="P43" s="30"/>
      <c r="Q43" s="30"/>
      <c r="R43" s="30"/>
      <c r="S43" s="30"/>
    </row>
    <row r="44" spans="1:19">
      <c r="A44" s="24" t="s">
        <v>89</v>
      </c>
      <c r="B44" s="24" t="s">
        <v>245</v>
      </c>
      <c r="C44" s="183" t="s">
        <v>90</v>
      </c>
      <c r="D44" s="25"/>
      <c r="E44" s="25"/>
      <c r="F44" s="25"/>
      <c r="G44" s="25"/>
      <c r="H44" s="25"/>
      <c r="I44" s="25"/>
      <c r="J44" s="32"/>
      <c r="K44" s="25"/>
      <c r="P44" s="30"/>
      <c r="Q44" s="30"/>
      <c r="R44" s="30"/>
      <c r="S44" s="30"/>
    </row>
    <row r="45" spans="1:19">
      <c r="A45" s="1" t="s">
        <v>91</v>
      </c>
      <c r="B45" s="1" t="s">
        <v>249</v>
      </c>
      <c r="C45" s="176" t="s">
        <v>92</v>
      </c>
      <c r="D45" s="15">
        <v>11</v>
      </c>
      <c r="E45" s="15">
        <v>6</v>
      </c>
      <c r="F45" s="15">
        <f t="shared" si="0"/>
        <v>17</v>
      </c>
      <c r="G45" s="15">
        <v>1</v>
      </c>
      <c r="H45" s="15">
        <v>1</v>
      </c>
      <c r="I45" s="15">
        <f t="shared" si="1"/>
        <v>2</v>
      </c>
      <c r="J45" s="16">
        <f>(G45+H45)/(D45+E45)</f>
        <v>0.11764705882352941</v>
      </c>
      <c r="K45" s="15">
        <f>_xlfn.RANK.EQ(J45,$J$12:$J$98,0)</f>
        <v>54</v>
      </c>
      <c r="P45" s="30"/>
      <c r="Q45" s="30"/>
      <c r="R45" s="30"/>
      <c r="S45" s="30"/>
    </row>
    <row r="46" spans="1:19">
      <c r="A46" s="24" t="s">
        <v>23</v>
      </c>
      <c r="B46" s="24" t="s">
        <v>250</v>
      </c>
      <c r="C46" s="183" t="s">
        <v>24</v>
      </c>
      <c r="D46" s="25"/>
      <c r="E46" s="25"/>
      <c r="F46" s="25"/>
      <c r="G46" s="25"/>
      <c r="H46" s="25"/>
      <c r="I46" s="25"/>
      <c r="J46" s="32"/>
      <c r="K46" s="25"/>
      <c r="P46" s="30"/>
      <c r="Q46" s="30"/>
      <c r="R46" s="30"/>
      <c r="S46" s="30"/>
    </row>
    <row r="47" spans="1:19">
      <c r="A47" s="1" t="s">
        <v>93</v>
      </c>
      <c r="B47" s="1" t="s">
        <v>243</v>
      </c>
      <c r="C47" s="176" t="s">
        <v>94</v>
      </c>
      <c r="D47" s="15">
        <v>14</v>
      </c>
      <c r="E47" s="15">
        <v>9</v>
      </c>
      <c r="F47" s="15">
        <f t="shared" si="0"/>
        <v>23</v>
      </c>
      <c r="G47" s="15">
        <v>9</v>
      </c>
      <c r="H47" s="15">
        <v>6</v>
      </c>
      <c r="I47" s="15">
        <f t="shared" si="1"/>
        <v>15</v>
      </c>
      <c r="J47" s="16">
        <f>(G47+H47)/(D47+E47)</f>
        <v>0.65217391304347827</v>
      </c>
      <c r="K47" s="15">
        <f>_xlfn.RANK.EQ(J47,$J$12:$J$98,0)</f>
        <v>5</v>
      </c>
      <c r="P47" s="30"/>
      <c r="Q47" s="30"/>
      <c r="R47" s="30"/>
      <c r="S47" s="30"/>
    </row>
    <row r="48" spans="1:19">
      <c r="A48" s="1" t="s">
        <v>95</v>
      </c>
      <c r="B48" s="1" t="s">
        <v>245</v>
      </c>
      <c r="C48" s="176" t="s">
        <v>96</v>
      </c>
      <c r="D48" s="15">
        <v>14</v>
      </c>
      <c r="E48" s="15">
        <v>0</v>
      </c>
      <c r="F48" s="15">
        <f t="shared" si="0"/>
        <v>14</v>
      </c>
      <c r="G48" s="15">
        <v>0</v>
      </c>
      <c r="H48" s="15">
        <v>0</v>
      </c>
      <c r="I48" s="15">
        <f t="shared" si="1"/>
        <v>0</v>
      </c>
      <c r="J48" s="16">
        <f>(G48+H48)/(D48+E48)</f>
        <v>0</v>
      </c>
      <c r="K48" s="15">
        <f>_xlfn.RANK.EQ(J48,$J$12:$J$98,0)</f>
        <v>60</v>
      </c>
      <c r="P48" s="30"/>
      <c r="Q48" s="30"/>
      <c r="R48" s="30"/>
      <c r="S48" s="30"/>
    </row>
    <row r="49" spans="1:19">
      <c r="A49" s="1" t="s">
        <v>97</v>
      </c>
      <c r="B49" s="1" t="s">
        <v>244</v>
      </c>
      <c r="C49" s="176" t="s">
        <v>98</v>
      </c>
      <c r="D49" s="15">
        <v>67</v>
      </c>
      <c r="E49" s="15">
        <v>37</v>
      </c>
      <c r="F49" s="15">
        <f t="shared" si="0"/>
        <v>104</v>
      </c>
      <c r="G49" s="15">
        <v>8</v>
      </c>
      <c r="H49" s="15">
        <v>2</v>
      </c>
      <c r="I49" s="15">
        <f t="shared" si="1"/>
        <v>10</v>
      </c>
      <c r="J49" s="16">
        <f>(G49+H49)/(D49+E49)</f>
        <v>9.6153846153846159E-2</v>
      </c>
      <c r="K49" s="15">
        <f>_xlfn.RANK.EQ(J49,$J$12:$J$98,0)</f>
        <v>56</v>
      </c>
      <c r="P49" s="30"/>
      <c r="Q49" s="30"/>
      <c r="R49" s="30"/>
      <c r="S49" s="30"/>
    </row>
    <row r="50" spans="1:19">
      <c r="A50" s="1" t="s">
        <v>99</v>
      </c>
      <c r="B50" s="1" t="s">
        <v>248</v>
      </c>
      <c r="C50" s="176" t="s">
        <v>100</v>
      </c>
      <c r="D50" s="15">
        <v>8</v>
      </c>
      <c r="E50" s="15">
        <v>5</v>
      </c>
      <c r="F50" s="15">
        <f t="shared" si="0"/>
        <v>13</v>
      </c>
      <c r="G50" s="15">
        <v>3</v>
      </c>
      <c r="H50" s="15">
        <v>3</v>
      </c>
      <c r="I50" s="15">
        <f t="shared" si="1"/>
        <v>6</v>
      </c>
      <c r="J50" s="16">
        <f>(G50+H50)/(D50+E50)</f>
        <v>0.46153846153846156</v>
      </c>
      <c r="K50" s="15">
        <f>_xlfn.RANK.EQ(J50,$J$12:$J$98,0)</f>
        <v>19</v>
      </c>
      <c r="P50" s="30"/>
      <c r="Q50" s="30"/>
      <c r="R50" s="30"/>
      <c r="S50" s="30"/>
    </row>
    <row r="51" spans="1:19">
      <c r="A51" s="1" t="s">
        <v>101</v>
      </c>
      <c r="B51" s="1" t="s">
        <v>248</v>
      </c>
      <c r="C51" s="176" t="s">
        <v>102</v>
      </c>
      <c r="D51" s="15">
        <v>10</v>
      </c>
      <c r="E51" s="15">
        <v>13</v>
      </c>
      <c r="F51" s="15">
        <f t="shared" si="0"/>
        <v>23</v>
      </c>
      <c r="G51" s="15">
        <v>2</v>
      </c>
      <c r="H51" s="15">
        <v>6</v>
      </c>
      <c r="I51" s="15">
        <f t="shared" si="1"/>
        <v>8</v>
      </c>
      <c r="J51" s="16">
        <f>(G51+H51)/(D51+E51)</f>
        <v>0.34782608695652173</v>
      </c>
      <c r="K51" s="15">
        <f>_xlfn.RANK.EQ(J51,$J$12:$J$98,0)</f>
        <v>32</v>
      </c>
      <c r="P51" s="30"/>
      <c r="Q51" s="30"/>
      <c r="R51" s="30"/>
      <c r="S51" s="30"/>
    </row>
    <row r="52" spans="1:19">
      <c r="A52" s="24" t="s">
        <v>103</v>
      </c>
      <c r="B52" s="24" t="s">
        <v>250</v>
      </c>
      <c r="C52" s="183" t="s">
        <v>104</v>
      </c>
      <c r="D52" s="25"/>
      <c r="E52" s="25"/>
      <c r="F52" s="25"/>
      <c r="G52" s="25"/>
      <c r="H52" s="25"/>
      <c r="I52" s="25"/>
      <c r="J52" s="32"/>
      <c r="K52" s="25"/>
      <c r="P52" s="30"/>
      <c r="Q52" s="30"/>
      <c r="R52" s="30"/>
      <c r="S52" s="30"/>
    </row>
    <row r="53" spans="1:19">
      <c r="A53" s="1" t="s">
        <v>105</v>
      </c>
      <c r="B53" s="1" t="s">
        <v>248</v>
      </c>
      <c r="C53" s="176" t="s">
        <v>106</v>
      </c>
      <c r="D53" s="15">
        <v>54</v>
      </c>
      <c r="E53" s="15">
        <v>20</v>
      </c>
      <c r="F53" s="15">
        <f t="shared" si="0"/>
        <v>74</v>
      </c>
      <c r="G53" s="15">
        <v>16</v>
      </c>
      <c r="H53" s="15">
        <v>2</v>
      </c>
      <c r="I53" s="15">
        <f t="shared" si="1"/>
        <v>18</v>
      </c>
      <c r="J53" s="16">
        <f>(G53+H53)/(D53+E53)</f>
        <v>0.24324324324324326</v>
      </c>
      <c r="K53" s="15">
        <f>_xlfn.RANK.EQ(J53,$J$12:$J$98,0)</f>
        <v>41</v>
      </c>
      <c r="P53" s="30"/>
      <c r="Q53" s="30"/>
      <c r="R53" s="30"/>
      <c r="S53" s="30"/>
    </row>
    <row r="54" spans="1:19">
      <c r="A54" s="1" t="s">
        <v>107</v>
      </c>
      <c r="B54" s="1" t="s">
        <v>248</v>
      </c>
      <c r="C54" s="176" t="s">
        <v>108</v>
      </c>
      <c r="D54" s="15">
        <v>29</v>
      </c>
      <c r="E54" s="15">
        <v>11</v>
      </c>
      <c r="F54" s="15">
        <f t="shared" si="0"/>
        <v>40</v>
      </c>
      <c r="G54" s="15">
        <v>5</v>
      </c>
      <c r="H54" s="15">
        <v>3</v>
      </c>
      <c r="I54" s="15">
        <f t="shared" si="1"/>
        <v>8</v>
      </c>
      <c r="J54" s="16">
        <f>(G54+H54)/(D54+E54)</f>
        <v>0.2</v>
      </c>
      <c r="K54" s="15">
        <f>_xlfn.RANK.EQ(J54,$J$12:$J$98,0)</f>
        <v>46</v>
      </c>
      <c r="P54" s="30"/>
      <c r="Q54" s="30"/>
      <c r="R54" s="30"/>
      <c r="S54" s="30"/>
    </row>
    <row r="55" spans="1:19">
      <c r="A55" s="1" t="s">
        <v>109</v>
      </c>
      <c r="B55" s="1" t="s">
        <v>248</v>
      </c>
      <c r="C55" s="176" t="s">
        <v>110</v>
      </c>
      <c r="D55" s="15">
        <v>20</v>
      </c>
      <c r="E55" s="15">
        <v>11</v>
      </c>
      <c r="F55" s="15">
        <f t="shared" si="0"/>
        <v>31</v>
      </c>
      <c r="G55" s="15">
        <v>18</v>
      </c>
      <c r="H55" s="15">
        <v>10</v>
      </c>
      <c r="I55" s="15">
        <f t="shared" si="1"/>
        <v>28</v>
      </c>
      <c r="J55" s="16">
        <f>(G55+H55)/(D55+E55)</f>
        <v>0.90322580645161288</v>
      </c>
      <c r="K55" s="15">
        <f>_xlfn.RANK.EQ(J55,$J$12:$J$98,0)</f>
        <v>1</v>
      </c>
      <c r="P55" s="30"/>
      <c r="Q55" s="30"/>
      <c r="R55" s="30"/>
      <c r="S55" s="30"/>
    </row>
    <row r="56" spans="1:19">
      <c r="A56" s="1" t="s">
        <v>111</v>
      </c>
      <c r="B56" s="1" t="s">
        <v>248</v>
      </c>
      <c r="C56" s="176" t="s">
        <v>112</v>
      </c>
      <c r="D56" s="15">
        <v>14</v>
      </c>
      <c r="E56" s="15">
        <v>13</v>
      </c>
      <c r="F56" s="15">
        <f t="shared" si="0"/>
        <v>27</v>
      </c>
      <c r="G56" s="15">
        <v>7</v>
      </c>
      <c r="H56" s="15">
        <v>3</v>
      </c>
      <c r="I56" s="15">
        <f t="shared" si="1"/>
        <v>10</v>
      </c>
      <c r="J56" s="16">
        <f>(G56+H56)/(D56+E56)</f>
        <v>0.37037037037037035</v>
      </c>
      <c r="K56" s="15">
        <f>_xlfn.RANK.EQ(J56,$J$12:$J$98,0)</f>
        <v>26</v>
      </c>
      <c r="P56" s="30"/>
      <c r="Q56" s="30"/>
      <c r="R56" s="30"/>
      <c r="S56" s="30"/>
    </row>
    <row r="57" spans="1:19">
      <c r="A57" s="1" t="s">
        <v>113</v>
      </c>
      <c r="B57" s="1" t="s">
        <v>249</v>
      </c>
      <c r="C57" s="176" t="s">
        <v>114</v>
      </c>
      <c r="D57" s="15">
        <v>26</v>
      </c>
      <c r="E57" s="15">
        <v>10</v>
      </c>
      <c r="F57" s="15">
        <f t="shared" si="0"/>
        <v>36</v>
      </c>
      <c r="G57" s="15">
        <v>12</v>
      </c>
      <c r="H57" s="15">
        <v>5</v>
      </c>
      <c r="I57" s="15">
        <f t="shared" si="1"/>
        <v>17</v>
      </c>
      <c r="J57" s="16">
        <f>(G57+H57)/(D57+E57)</f>
        <v>0.47222222222222221</v>
      </c>
      <c r="K57" s="15">
        <f>_xlfn.RANK.EQ(J57,$J$12:$J$98,0)</f>
        <v>16</v>
      </c>
      <c r="P57" s="30"/>
      <c r="Q57" s="30"/>
      <c r="R57" s="30"/>
      <c r="S57" s="30"/>
    </row>
    <row r="58" spans="1:19">
      <c r="A58" s="24" t="s">
        <v>115</v>
      </c>
      <c r="B58" s="24" t="s">
        <v>247</v>
      </c>
      <c r="C58" s="183" t="s">
        <v>116</v>
      </c>
      <c r="D58" s="25"/>
      <c r="E58" s="25"/>
      <c r="F58" s="25"/>
      <c r="G58" s="25"/>
      <c r="H58" s="25"/>
      <c r="I58" s="25"/>
      <c r="J58" s="32"/>
      <c r="K58" s="25"/>
      <c r="P58" s="30"/>
      <c r="Q58" s="30"/>
      <c r="R58" s="30"/>
      <c r="S58" s="30"/>
    </row>
    <row r="59" spans="1:19">
      <c r="A59" s="1" t="s">
        <v>117</v>
      </c>
      <c r="B59" s="1" t="s">
        <v>243</v>
      </c>
      <c r="C59" s="176" t="s">
        <v>118</v>
      </c>
      <c r="D59" s="15">
        <v>20</v>
      </c>
      <c r="E59" s="15">
        <v>14</v>
      </c>
      <c r="F59" s="15">
        <f t="shared" si="0"/>
        <v>34</v>
      </c>
      <c r="G59" s="15">
        <v>5</v>
      </c>
      <c r="H59" s="15">
        <v>6</v>
      </c>
      <c r="I59" s="15">
        <f t="shared" si="1"/>
        <v>11</v>
      </c>
      <c r="J59" s="16">
        <f>(G59+H59)/(D59+E59)</f>
        <v>0.3235294117647059</v>
      </c>
      <c r="K59" s="15">
        <f>_xlfn.RANK.EQ(J59,$J$12:$J$98,0)</f>
        <v>33</v>
      </c>
      <c r="P59" s="30"/>
      <c r="Q59" s="30"/>
      <c r="R59" s="30"/>
      <c r="S59" s="30"/>
    </row>
    <row r="60" spans="1:19">
      <c r="A60" s="24" t="s">
        <v>119</v>
      </c>
      <c r="B60" s="24" t="s">
        <v>245</v>
      </c>
      <c r="C60" s="183" t="s">
        <v>120</v>
      </c>
      <c r="D60" s="25"/>
      <c r="E60" s="25"/>
      <c r="F60" s="25"/>
      <c r="G60" s="25"/>
      <c r="H60" s="25"/>
      <c r="I60" s="25"/>
      <c r="J60" s="32"/>
      <c r="K60" s="25"/>
      <c r="P60" s="30"/>
      <c r="Q60" s="30"/>
      <c r="R60" s="30"/>
      <c r="S60" s="30"/>
    </row>
    <row r="61" spans="1:19">
      <c r="A61" s="1" t="s">
        <v>121</v>
      </c>
      <c r="B61" s="1" t="s">
        <v>244</v>
      </c>
      <c r="C61" s="176" t="s">
        <v>122</v>
      </c>
      <c r="D61" s="15">
        <v>57</v>
      </c>
      <c r="E61" s="15">
        <v>31</v>
      </c>
      <c r="F61" s="15">
        <f t="shared" si="0"/>
        <v>88</v>
      </c>
      <c r="G61" s="15">
        <v>20</v>
      </c>
      <c r="H61" s="15">
        <v>12</v>
      </c>
      <c r="I61" s="15">
        <f t="shared" si="1"/>
        <v>32</v>
      </c>
      <c r="J61" s="16">
        <f>(G61+H61)/(D61+E61)</f>
        <v>0.36363636363636365</v>
      </c>
      <c r="K61" s="15">
        <f>_xlfn.RANK.EQ(J61,$J$12:$J$98,0)</f>
        <v>27</v>
      </c>
      <c r="P61" s="30"/>
      <c r="Q61" s="30"/>
      <c r="R61" s="30"/>
      <c r="S61" s="30"/>
    </row>
    <row r="62" spans="1:19">
      <c r="A62" s="24" t="s">
        <v>123</v>
      </c>
      <c r="B62" s="24" t="s">
        <v>245</v>
      </c>
      <c r="C62" s="183" t="s">
        <v>124</v>
      </c>
      <c r="D62" s="25"/>
      <c r="E62" s="25"/>
      <c r="F62" s="25"/>
      <c r="G62" s="25"/>
      <c r="H62" s="25"/>
      <c r="I62" s="25"/>
      <c r="J62" s="32"/>
      <c r="K62" s="25"/>
      <c r="P62" s="30"/>
      <c r="Q62" s="30"/>
      <c r="R62" s="30"/>
      <c r="S62" s="30"/>
    </row>
    <row r="63" spans="1:19">
      <c r="A63" s="1" t="s">
        <v>125</v>
      </c>
      <c r="B63" s="1" t="s">
        <v>248</v>
      </c>
      <c r="C63" s="176" t="s">
        <v>126</v>
      </c>
      <c r="D63" s="15">
        <v>14</v>
      </c>
      <c r="E63" s="15">
        <v>3</v>
      </c>
      <c r="F63" s="15">
        <f t="shared" si="0"/>
        <v>17</v>
      </c>
      <c r="G63" s="15">
        <v>3</v>
      </c>
      <c r="H63" s="15">
        <v>1</v>
      </c>
      <c r="I63" s="15">
        <f t="shared" si="1"/>
        <v>4</v>
      </c>
      <c r="J63" s="16">
        <f>(G63+H63)/(D63+E63)</f>
        <v>0.23529411764705882</v>
      </c>
      <c r="K63" s="15">
        <f>_xlfn.RANK.EQ(J63,$J$12:$J$98,0)</f>
        <v>42</v>
      </c>
      <c r="P63" s="30"/>
      <c r="Q63" s="30"/>
      <c r="R63" s="30"/>
      <c r="S63" s="30"/>
    </row>
    <row r="64" spans="1:19">
      <c r="A64" s="1" t="s">
        <v>127</v>
      </c>
      <c r="B64" s="1" t="s">
        <v>246</v>
      </c>
      <c r="C64" s="176" t="s">
        <v>128</v>
      </c>
      <c r="D64" s="15">
        <v>9</v>
      </c>
      <c r="E64" s="15">
        <v>8</v>
      </c>
      <c r="F64" s="15">
        <f t="shared" si="0"/>
        <v>17</v>
      </c>
      <c r="G64" s="15">
        <v>1</v>
      </c>
      <c r="H64" s="15">
        <v>3</v>
      </c>
      <c r="I64" s="15">
        <f t="shared" si="1"/>
        <v>4</v>
      </c>
      <c r="J64" s="16">
        <f>(G64+H64)/(D64+E64)</f>
        <v>0.23529411764705882</v>
      </c>
      <c r="K64" s="15">
        <f>_xlfn.RANK.EQ(J64,$J$12:$J$98,0)</f>
        <v>42</v>
      </c>
      <c r="P64" s="30"/>
      <c r="Q64" s="30"/>
      <c r="R64" s="30"/>
      <c r="S64" s="30"/>
    </row>
    <row r="65" spans="1:19">
      <c r="A65" s="24" t="s">
        <v>129</v>
      </c>
      <c r="B65" s="24" t="s">
        <v>247</v>
      </c>
      <c r="C65" s="183" t="s">
        <v>130</v>
      </c>
      <c r="D65" s="25"/>
      <c r="E65" s="25"/>
      <c r="F65" s="25"/>
      <c r="G65" s="25"/>
      <c r="H65" s="25"/>
      <c r="I65" s="25"/>
      <c r="J65" s="32"/>
      <c r="K65" s="25"/>
      <c r="P65" s="30"/>
      <c r="Q65" s="30"/>
      <c r="R65" s="30"/>
      <c r="S65" s="30"/>
    </row>
    <row r="66" spans="1:19">
      <c r="A66" s="1" t="s">
        <v>131</v>
      </c>
      <c r="B66" s="1" t="s">
        <v>243</v>
      </c>
      <c r="C66" s="176" t="s">
        <v>132</v>
      </c>
      <c r="D66" s="15">
        <v>218</v>
      </c>
      <c r="E66" s="15">
        <v>125</v>
      </c>
      <c r="F66" s="15">
        <f t="shared" si="0"/>
        <v>343</v>
      </c>
      <c r="G66" s="15">
        <v>68</v>
      </c>
      <c r="H66" s="15">
        <v>37</v>
      </c>
      <c r="I66" s="15">
        <f t="shared" si="1"/>
        <v>105</v>
      </c>
      <c r="J66" s="16">
        <f>(G66+H66)/(D66+E66)</f>
        <v>0.30612244897959184</v>
      </c>
      <c r="K66" s="15">
        <f>_xlfn.RANK.EQ(J66,$J$12:$J$98,0)</f>
        <v>36</v>
      </c>
      <c r="P66" s="30"/>
      <c r="Q66" s="30"/>
      <c r="R66" s="30"/>
      <c r="S66" s="30"/>
    </row>
    <row r="67" spans="1:19">
      <c r="A67" s="1" t="s">
        <v>133</v>
      </c>
      <c r="B67" s="1" t="s">
        <v>244</v>
      </c>
      <c r="C67" s="176" t="s">
        <v>134</v>
      </c>
      <c r="D67" s="15">
        <v>37</v>
      </c>
      <c r="E67" s="15">
        <v>13</v>
      </c>
      <c r="F67" s="15">
        <f t="shared" si="0"/>
        <v>50</v>
      </c>
      <c r="G67" s="15">
        <v>11</v>
      </c>
      <c r="H67" s="15">
        <v>3</v>
      </c>
      <c r="I67" s="15">
        <f t="shared" si="1"/>
        <v>14</v>
      </c>
      <c r="J67" s="16">
        <f>(G67+H67)/(D67+E67)</f>
        <v>0.28000000000000003</v>
      </c>
      <c r="K67" s="15">
        <f>_xlfn.RANK.EQ(J67,$J$12:$J$98,0)</f>
        <v>40</v>
      </c>
      <c r="P67" s="30"/>
      <c r="Q67" s="30"/>
      <c r="R67" s="30"/>
      <c r="S67" s="30"/>
    </row>
    <row r="68" spans="1:19">
      <c r="A68" s="24" t="s">
        <v>135</v>
      </c>
      <c r="B68" s="24" t="s">
        <v>245</v>
      </c>
      <c r="C68" s="183" t="s">
        <v>136</v>
      </c>
      <c r="D68" s="25"/>
      <c r="E68" s="25"/>
      <c r="F68" s="25"/>
      <c r="G68" s="25"/>
      <c r="H68" s="25"/>
      <c r="I68" s="25"/>
      <c r="J68" s="32"/>
      <c r="K68" s="25"/>
      <c r="P68" s="30"/>
      <c r="Q68" s="30"/>
      <c r="R68" s="30"/>
      <c r="S68" s="30"/>
    </row>
    <row r="69" spans="1:19">
      <c r="A69" s="1" t="s">
        <v>137</v>
      </c>
      <c r="B69" s="1" t="s">
        <v>243</v>
      </c>
      <c r="C69" s="176" t="s">
        <v>138</v>
      </c>
      <c r="D69" s="15">
        <v>51</v>
      </c>
      <c r="E69" s="15">
        <v>31</v>
      </c>
      <c r="F69" s="15">
        <f t="shared" si="0"/>
        <v>82</v>
      </c>
      <c r="G69" s="15">
        <v>10</v>
      </c>
      <c r="H69" s="15">
        <v>4</v>
      </c>
      <c r="I69" s="15">
        <f t="shared" si="1"/>
        <v>14</v>
      </c>
      <c r="J69" s="16">
        <f>(G69+H69)/(D69+E69)</f>
        <v>0.17073170731707318</v>
      </c>
      <c r="K69" s="15">
        <f>_xlfn.RANK.EQ(J69,$J$12:$J$98,0)</f>
        <v>47</v>
      </c>
      <c r="P69" s="30"/>
      <c r="Q69" s="30"/>
      <c r="R69" s="30"/>
      <c r="S69" s="30"/>
    </row>
    <row r="70" spans="1:19">
      <c r="A70" s="1" t="s">
        <v>139</v>
      </c>
      <c r="B70" s="1" t="s">
        <v>244</v>
      </c>
      <c r="C70" s="176" t="s">
        <v>140</v>
      </c>
      <c r="D70" s="15">
        <v>77</v>
      </c>
      <c r="E70" s="15">
        <v>31</v>
      </c>
      <c r="F70" s="15">
        <f t="shared" si="0"/>
        <v>108</v>
      </c>
      <c r="G70" s="15">
        <v>32</v>
      </c>
      <c r="H70" s="15">
        <v>6</v>
      </c>
      <c r="I70" s="15">
        <f t="shared" si="1"/>
        <v>38</v>
      </c>
      <c r="J70" s="16">
        <f>(G70+H70)/(D70+E70)</f>
        <v>0.35185185185185186</v>
      </c>
      <c r="K70" s="15">
        <f>_xlfn.RANK.EQ(J70,$J$12:$J$98,0)</f>
        <v>30</v>
      </c>
      <c r="P70" s="30"/>
      <c r="Q70" s="30"/>
      <c r="R70" s="30"/>
      <c r="S70" s="30"/>
    </row>
    <row r="71" spans="1:19">
      <c r="A71" s="1" t="s">
        <v>141</v>
      </c>
      <c r="B71" s="1" t="s">
        <v>243</v>
      </c>
      <c r="C71" s="176" t="s">
        <v>142</v>
      </c>
      <c r="D71" s="15">
        <v>107</v>
      </c>
      <c r="E71" s="15">
        <v>39</v>
      </c>
      <c r="F71" s="15">
        <f t="shared" si="0"/>
        <v>146</v>
      </c>
      <c r="G71" s="15">
        <v>15</v>
      </c>
      <c r="H71" s="15">
        <v>9</v>
      </c>
      <c r="I71" s="15">
        <f t="shared" si="1"/>
        <v>24</v>
      </c>
      <c r="J71" s="16">
        <f>(G71+H71)/(D71+E71)</f>
        <v>0.16438356164383561</v>
      </c>
      <c r="K71" s="15">
        <f>_xlfn.RANK.EQ(J71,$J$12:$J$98,0)</f>
        <v>50</v>
      </c>
      <c r="P71" s="30"/>
      <c r="Q71" s="30"/>
      <c r="R71" s="30"/>
      <c r="S71" s="30"/>
    </row>
    <row r="72" spans="1:19">
      <c r="A72" s="1" t="s">
        <v>143</v>
      </c>
      <c r="B72" s="1" t="s">
        <v>244</v>
      </c>
      <c r="C72" s="176" t="s">
        <v>144</v>
      </c>
      <c r="D72" s="15">
        <v>55</v>
      </c>
      <c r="E72" s="15">
        <v>34</v>
      </c>
      <c r="F72" s="15">
        <f t="shared" si="0"/>
        <v>89</v>
      </c>
      <c r="G72" s="15">
        <v>8</v>
      </c>
      <c r="H72" s="15">
        <v>2</v>
      </c>
      <c r="I72" s="15">
        <f t="shared" si="1"/>
        <v>10</v>
      </c>
      <c r="J72" s="16">
        <f>(G72+H72)/(D72+E72)</f>
        <v>0.11235955056179775</v>
      </c>
      <c r="K72" s="15">
        <f>_xlfn.RANK.EQ(J72,$J$12:$J$98,0)</f>
        <v>55</v>
      </c>
      <c r="P72" s="30"/>
      <c r="Q72" s="30"/>
      <c r="R72" s="30"/>
      <c r="S72" s="30"/>
    </row>
    <row r="73" spans="1:19">
      <c r="A73" s="1" t="s">
        <v>145</v>
      </c>
      <c r="B73" s="1" t="s">
        <v>244</v>
      </c>
      <c r="C73" s="176" t="s">
        <v>146</v>
      </c>
      <c r="D73" s="15">
        <v>8</v>
      </c>
      <c r="E73" s="15">
        <v>8</v>
      </c>
      <c r="F73" s="15">
        <f t="shared" si="0"/>
        <v>16</v>
      </c>
      <c r="G73" s="15">
        <v>0</v>
      </c>
      <c r="H73" s="15">
        <v>0</v>
      </c>
      <c r="I73" s="15">
        <f t="shared" si="1"/>
        <v>0</v>
      </c>
      <c r="J73" s="16">
        <f>(G73+H73)/(D73+E73)</f>
        <v>0</v>
      </c>
      <c r="K73" s="15">
        <f>_xlfn.RANK.EQ(J73,$J$12:$J$98,0)</f>
        <v>60</v>
      </c>
      <c r="P73" s="30"/>
      <c r="Q73" s="30"/>
      <c r="R73" s="30"/>
      <c r="S73" s="30"/>
    </row>
    <row r="74" spans="1:19">
      <c r="A74" s="24" t="s">
        <v>147</v>
      </c>
      <c r="B74" s="24" t="s">
        <v>249</v>
      </c>
      <c r="C74" s="183" t="s">
        <v>148</v>
      </c>
      <c r="D74" s="25"/>
      <c r="E74" s="25"/>
      <c r="F74" s="25"/>
      <c r="G74" s="25"/>
      <c r="H74" s="25"/>
      <c r="I74" s="25"/>
      <c r="J74" s="32"/>
      <c r="K74" s="25"/>
      <c r="P74" s="30"/>
      <c r="Q74" s="30"/>
      <c r="R74" s="30"/>
      <c r="S74" s="30"/>
    </row>
    <row r="75" spans="1:19">
      <c r="A75" s="24" t="s">
        <v>149</v>
      </c>
      <c r="B75" s="24" t="s">
        <v>250</v>
      </c>
      <c r="C75" s="183" t="s">
        <v>150</v>
      </c>
      <c r="D75" s="25"/>
      <c r="E75" s="25"/>
      <c r="F75" s="25"/>
      <c r="G75" s="25"/>
      <c r="H75" s="25"/>
      <c r="I75" s="25"/>
      <c r="J75" s="32"/>
      <c r="K75" s="25"/>
      <c r="P75" s="30"/>
      <c r="Q75" s="30"/>
      <c r="R75" s="30"/>
      <c r="S75" s="30"/>
    </row>
    <row r="76" spans="1:19">
      <c r="A76" s="1" t="s">
        <v>151</v>
      </c>
      <c r="B76" s="1" t="s">
        <v>249</v>
      </c>
      <c r="C76" s="176" t="s">
        <v>152</v>
      </c>
      <c r="D76" s="15">
        <v>9</v>
      </c>
      <c r="E76" s="15">
        <v>12</v>
      </c>
      <c r="F76" s="15">
        <f t="shared" si="0"/>
        <v>21</v>
      </c>
      <c r="G76" s="15">
        <v>3</v>
      </c>
      <c r="H76" s="15">
        <v>3</v>
      </c>
      <c r="I76" s="15">
        <f t="shared" si="1"/>
        <v>6</v>
      </c>
      <c r="J76" s="16">
        <f>(G76+H76)/(D76+E76)</f>
        <v>0.2857142857142857</v>
      </c>
      <c r="K76" s="15">
        <f>_xlfn.RANK.EQ(J76,$J$12:$J$98,0)</f>
        <v>39</v>
      </c>
      <c r="P76" s="30"/>
      <c r="Q76" s="30"/>
      <c r="R76" s="30"/>
      <c r="S76" s="30"/>
    </row>
    <row r="77" spans="1:19">
      <c r="A77" s="24" t="s">
        <v>153</v>
      </c>
      <c r="B77" s="24" t="s">
        <v>248</v>
      </c>
      <c r="C77" s="183" t="s">
        <v>154</v>
      </c>
      <c r="D77" s="25"/>
      <c r="E77" s="25"/>
      <c r="F77" s="25"/>
      <c r="G77" s="25"/>
      <c r="H77" s="25"/>
      <c r="I77" s="25"/>
      <c r="J77" s="32"/>
      <c r="K77" s="25"/>
      <c r="P77" s="30"/>
      <c r="Q77" s="30"/>
      <c r="R77" s="30"/>
      <c r="S77" s="30"/>
    </row>
    <row r="78" spans="1:19">
      <c r="A78" s="1" t="s">
        <v>155</v>
      </c>
      <c r="B78" s="1" t="s">
        <v>248</v>
      </c>
      <c r="C78" s="176" t="s">
        <v>156</v>
      </c>
      <c r="D78" s="15">
        <v>15</v>
      </c>
      <c r="E78" s="15">
        <v>5</v>
      </c>
      <c r="F78" s="15">
        <f t="shared" ref="F78:F97" si="4">SUM(D78:E78)</f>
        <v>20</v>
      </c>
      <c r="G78" s="15">
        <v>10</v>
      </c>
      <c r="H78" s="15">
        <v>4</v>
      </c>
      <c r="I78" s="15">
        <f t="shared" ref="I78:I97" si="5">SUM(G78:H78)</f>
        <v>14</v>
      </c>
      <c r="J78" s="16">
        <f>(G78+H78)/(D78+E78)</f>
        <v>0.7</v>
      </c>
      <c r="K78" s="15">
        <f>_xlfn.RANK.EQ(J78,$J$12:$J$98,0)</f>
        <v>3</v>
      </c>
      <c r="P78" s="30"/>
      <c r="Q78" s="30"/>
      <c r="R78" s="30"/>
      <c r="S78" s="30"/>
    </row>
    <row r="79" spans="1:19">
      <c r="A79" s="1" t="s">
        <v>157</v>
      </c>
      <c r="B79" s="1" t="s">
        <v>243</v>
      </c>
      <c r="C79" s="176" t="s">
        <v>158</v>
      </c>
      <c r="D79" s="15">
        <v>36</v>
      </c>
      <c r="E79" s="15">
        <v>28</v>
      </c>
      <c r="F79" s="15">
        <f t="shared" si="4"/>
        <v>64</v>
      </c>
      <c r="G79" s="15">
        <v>15</v>
      </c>
      <c r="H79" s="15">
        <v>17</v>
      </c>
      <c r="I79" s="15">
        <f t="shared" si="5"/>
        <v>32</v>
      </c>
      <c r="J79" s="16">
        <f>(G79+H79)/(D79+E79)</f>
        <v>0.5</v>
      </c>
      <c r="K79" s="15">
        <f>_xlfn.RANK.EQ(J79,$J$12:$J$98,0)</f>
        <v>13</v>
      </c>
      <c r="P79" s="30"/>
      <c r="Q79" s="30"/>
      <c r="R79" s="30"/>
      <c r="S79" s="30"/>
    </row>
    <row r="80" spans="1:19">
      <c r="A80" s="1" t="s">
        <v>159</v>
      </c>
      <c r="B80" s="1" t="s">
        <v>243</v>
      </c>
      <c r="C80" s="176" t="s">
        <v>160</v>
      </c>
      <c r="D80" s="15">
        <v>24</v>
      </c>
      <c r="E80" s="15">
        <v>18</v>
      </c>
      <c r="F80" s="15">
        <f t="shared" si="4"/>
        <v>42</v>
      </c>
      <c r="G80" s="15">
        <v>10</v>
      </c>
      <c r="H80" s="15">
        <v>6</v>
      </c>
      <c r="I80" s="15">
        <f t="shared" si="5"/>
        <v>16</v>
      </c>
      <c r="J80" s="16">
        <f>(G80+H80)/(D80+E80)</f>
        <v>0.38095238095238093</v>
      </c>
      <c r="K80" s="15">
        <f>_xlfn.RANK.EQ(J80,$J$12:$J$98,0)</f>
        <v>25</v>
      </c>
      <c r="P80" s="30"/>
      <c r="Q80" s="30"/>
      <c r="R80" s="30"/>
      <c r="S80" s="30"/>
    </row>
    <row r="81" spans="1:19">
      <c r="A81" s="1" t="s">
        <v>161</v>
      </c>
      <c r="B81" s="1" t="s">
        <v>248</v>
      </c>
      <c r="C81" s="176" t="s">
        <v>162</v>
      </c>
      <c r="D81" s="15">
        <v>22</v>
      </c>
      <c r="E81" s="15">
        <v>9</v>
      </c>
      <c r="F81" s="15">
        <f t="shared" si="4"/>
        <v>31</v>
      </c>
      <c r="G81" s="15">
        <v>6</v>
      </c>
      <c r="H81" s="15">
        <v>4</v>
      </c>
      <c r="I81" s="15">
        <f t="shared" si="5"/>
        <v>10</v>
      </c>
      <c r="J81" s="16">
        <f>(G81+H81)/(D81+E81)</f>
        <v>0.32258064516129031</v>
      </c>
      <c r="K81" s="15">
        <f>_xlfn.RANK.EQ(J81,$J$12:$J$98,0)</f>
        <v>34</v>
      </c>
      <c r="P81" s="30"/>
      <c r="Q81" s="30"/>
      <c r="R81" s="30"/>
      <c r="S81" s="30"/>
    </row>
    <row r="82" spans="1:19">
      <c r="A82" s="24" t="s">
        <v>163</v>
      </c>
      <c r="B82" s="24" t="s">
        <v>248</v>
      </c>
      <c r="C82" s="183" t="s">
        <v>164</v>
      </c>
      <c r="D82" s="25"/>
      <c r="E82" s="25"/>
      <c r="F82" s="25"/>
      <c r="G82" s="25"/>
      <c r="H82" s="25"/>
      <c r="I82" s="25"/>
      <c r="J82" s="32"/>
      <c r="K82" s="25"/>
      <c r="P82" s="30"/>
      <c r="Q82" s="30"/>
      <c r="R82" s="30"/>
      <c r="S82" s="30"/>
    </row>
    <row r="83" spans="1:19">
      <c r="A83" s="1" t="s">
        <v>165</v>
      </c>
      <c r="B83" s="1" t="s">
        <v>244</v>
      </c>
      <c r="C83" s="176" t="s">
        <v>166</v>
      </c>
      <c r="D83" s="15">
        <v>63</v>
      </c>
      <c r="E83" s="15">
        <v>49</v>
      </c>
      <c r="F83" s="15">
        <f t="shared" si="4"/>
        <v>112</v>
      </c>
      <c r="G83" s="15">
        <v>10</v>
      </c>
      <c r="H83" s="15">
        <v>8</v>
      </c>
      <c r="I83" s="15">
        <f t="shared" si="5"/>
        <v>18</v>
      </c>
      <c r="J83" s="16">
        <f>(G83+H83)/(D83+E83)</f>
        <v>0.16071428571428573</v>
      </c>
      <c r="K83" s="15">
        <f>_xlfn.RANK.EQ(J83,$J$12:$J$98,0)</f>
        <v>51</v>
      </c>
      <c r="P83" s="30"/>
      <c r="Q83" s="30"/>
      <c r="R83" s="30"/>
      <c r="S83" s="30"/>
    </row>
    <row r="84" spans="1:19">
      <c r="A84" s="1" t="s">
        <v>167</v>
      </c>
      <c r="B84" s="1" t="s">
        <v>248</v>
      </c>
      <c r="C84" s="176" t="s">
        <v>168</v>
      </c>
      <c r="D84" s="33">
        <v>27</v>
      </c>
      <c r="E84" s="33">
        <v>20</v>
      </c>
      <c r="F84" s="15">
        <f t="shared" si="4"/>
        <v>47</v>
      </c>
      <c r="G84" s="33">
        <v>7</v>
      </c>
      <c r="H84" s="33">
        <v>1</v>
      </c>
      <c r="I84" s="15">
        <f t="shared" si="5"/>
        <v>8</v>
      </c>
      <c r="J84" s="5">
        <f>(G84+H84)/(D84+E84)</f>
        <v>0.1702127659574468</v>
      </c>
      <c r="K84" s="33">
        <f>_xlfn.RANK.EQ(J84,$J$12:$J$98,0)</f>
        <v>48</v>
      </c>
      <c r="P84" s="30"/>
      <c r="Q84" s="30"/>
      <c r="R84" s="30"/>
      <c r="S84" s="30"/>
    </row>
    <row r="85" spans="1:19">
      <c r="A85" s="1" t="s">
        <v>169</v>
      </c>
      <c r="B85" s="1" t="s">
        <v>248</v>
      </c>
      <c r="C85" s="176" t="s">
        <v>170</v>
      </c>
      <c r="D85" s="15">
        <v>23</v>
      </c>
      <c r="E85" s="15">
        <v>20</v>
      </c>
      <c r="F85" s="15">
        <f t="shared" si="4"/>
        <v>43</v>
      </c>
      <c r="G85" s="15">
        <v>16</v>
      </c>
      <c r="H85" s="15">
        <v>12</v>
      </c>
      <c r="I85" s="15">
        <f t="shared" si="5"/>
        <v>28</v>
      </c>
      <c r="J85" s="16">
        <f>(G85+H85)/(D85+E85)</f>
        <v>0.65116279069767447</v>
      </c>
      <c r="K85" s="15">
        <f>_xlfn.RANK.EQ(J85,$J$12:$J$98,0)</f>
        <v>6</v>
      </c>
      <c r="P85" s="30"/>
      <c r="Q85" s="30"/>
      <c r="R85" s="30"/>
      <c r="S85" s="30"/>
    </row>
    <row r="86" spans="1:19">
      <c r="A86" s="8" t="s">
        <v>171</v>
      </c>
      <c r="B86" s="8" t="s">
        <v>248</v>
      </c>
      <c r="C86" s="184" t="s">
        <v>172</v>
      </c>
      <c r="D86" s="28">
        <v>7</v>
      </c>
      <c r="E86" s="28">
        <v>8</v>
      </c>
      <c r="F86" s="28">
        <f t="shared" si="4"/>
        <v>15</v>
      </c>
      <c r="G86" s="28">
        <v>4</v>
      </c>
      <c r="H86" s="28">
        <v>2</v>
      </c>
      <c r="I86" s="28">
        <f t="shared" si="5"/>
        <v>6</v>
      </c>
      <c r="J86" s="29">
        <f>(G86+H86)/(D86+E86)</f>
        <v>0.4</v>
      </c>
      <c r="K86" s="28">
        <f>_xlfn.RANK.EQ(J86,$J$12:$J$98,0)</f>
        <v>22</v>
      </c>
      <c r="P86" s="30"/>
      <c r="Q86" s="30"/>
      <c r="R86" s="30"/>
      <c r="S86" s="30"/>
    </row>
    <row r="87" spans="1:19">
      <c r="A87" s="24" t="s">
        <v>173</v>
      </c>
      <c r="B87" s="24" t="s">
        <v>245</v>
      </c>
      <c r="C87" s="183" t="s">
        <v>174</v>
      </c>
      <c r="D87" s="25"/>
      <c r="E87" s="25"/>
      <c r="F87" s="25"/>
      <c r="G87" s="25"/>
      <c r="H87" s="25"/>
      <c r="I87" s="25"/>
      <c r="J87" s="32"/>
      <c r="K87" s="25"/>
      <c r="P87" s="30"/>
      <c r="Q87" s="30"/>
      <c r="R87" s="30"/>
      <c r="S87" s="30"/>
    </row>
    <row r="88" spans="1:19">
      <c r="A88" s="1" t="s">
        <v>175</v>
      </c>
      <c r="B88" s="1" t="s">
        <v>244</v>
      </c>
      <c r="C88" s="176" t="s">
        <v>176</v>
      </c>
      <c r="D88" s="15">
        <v>24</v>
      </c>
      <c r="E88" s="15">
        <v>15</v>
      </c>
      <c r="F88" s="15">
        <f t="shared" si="4"/>
        <v>39</v>
      </c>
      <c r="G88" s="15">
        <v>5</v>
      </c>
      <c r="H88" s="15">
        <v>7</v>
      </c>
      <c r="I88" s="15">
        <f t="shared" si="5"/>
        <v>12</v>
      </c>
      <c r="J88" s="16">
        <f t="shared" ref="J88:J95" si="6">(G88+H88)/(D88+E88)</f>
        <v>0.30769230769230771</v>
      </c>
      <c r="K88" s="15">
        <f t="shared" ref="K88:K95" si="7">_xlfn.RANK.EQ(J88,$J$12:$J$98,0)</f>
        <v>35</v>
      </c>
      <c r="P88" s="30"/>
      <c r="Q88" s="30"/>
      <c r="R88" s="30"/>
      <c r="S88" s="30"/>
    </row>
    <row r="89" spans="1:19">
      <c r="A89" s="1" t="s">
        <v>177</v>
      </c>
      <c r="B89" s="1" t="s">
        <v>243</v>
      </c>
      <c r="C89" s="176" t="s">
        <v>178</v>
      </c>
      <c r="D89" s="15">
        <v>74</v>
      </c>
      <c r="E89" s="15">
        <v>53</v>
      </c>
      <c r="F89" s="15">
        <f t="shared" si="4"/>
        <v>127</v>
      </c>
      <c r="G89" s="15">
        <v>11</v>
      </c>
      <c r="H89" s="15">
        <v>18</v>
      </c>
      <c r="I89" s="15">
        <f t="shared" si="5"/>
        <v>29</v>
      </c>
      <c r="J89" s="16">
        <f t="shared" si="6"/>
        <v>0.2283464566929134</v>
      </c>
      <c r="K89" s="15">
        <f t="shared" si="7"/>
        <v>44</v>
      </c>
      <c r="P89" s="30"/>
      <c r="Q89" s="30"/>
      <c r="R89" s="30"/>
      <c r="S89" s="30"/>
    </row>
    <row r="90" spans="1:19">
      <c r="A90" s="1" t="s">
        <v>179</v>
      </c>
      <c r="B90" s="1" t="s">
        <v>248</v>
      </c>
      <c r="C90" s="176" t="s">
        <v>180</v>
      </c>
      <c r="D90" s="15">
        <v>10</v>
      </c>
      <c r="E90" s="15">
        <v>10</v>
      </c>
      <c r="F90" s="15">
        <f t="shared" si="4"/>
        <v>20</v>
      </c>
      <c r="G90" s="15">
        <v>6</v>
      </c>
      <c r="H90" s="15">
        <v>2</v>
      </c>
      <c r="I90" s="15">
        <f t="shared" si="5"/>
        <v>8</v>
      </c>
      <c r="J90" s="16">
        <f t="shared" si="6"/>
        <v>0.4</v>
      </c>
      <c r="K90" s="15">
        <f t="shared" si="7"/>
        <v>22</v>
      </c>
      <c r="P90" s="30"/>
      <c r="Q90" s="30"/>
      <c r="R90" s="30"/>
      <c r="S90" s="30"/>
    </row>
    <row r="91" spans="1:19">
      <c r="A91" s="1" t="s">
        <v>181</v>
      </c>
      <c r="B91" s="1" t="s">
        <v>248</v>
      </c>
      <c r="C91" s="176" t="s">
        <v>182</v>
      </c>
      <c r="D91" s="15">
        <v>20</v>
      </c>
      <c r="E91" s="15">
        <v>16</v>
      </c>
      <c r="F91" s="15">
        <f t="shared" si="4"/>
        <v>36</v>
      </c>
      <c r="G91" s="15">
        <v>11</v>
      </c>
      <c r="H91" s="15">
        <v>8</v>
      </c>
      <c r="I91" s="15">
        <f t="shared" si="5"/>
        <v>19</v>
      </c>
      <c r="J91" s="16">
        <f t="shared" si="6"/>
        <v>0.52777777777777779</v>
      </c>
      <c r="K91" s="15">
        <f t="shared" si="7"/>
        <v>12</v>
      </c>
      <c r="P91" s="30"/>
      <c r="Q91" s="30"/>
      <c r="R91" s="30"/>
      <c r="S91" s="30"/>
    </row>
    <row r="92" spans="1:19">
      <c r="A92" s="1" t="s">
        <v>183</v>
      </c>
      <c r="B92" s="1" t="s">
        <v>248</v>
      </c>
      <c r="C92" s="176" t="s">
        <v>184</v>
      </c>
      <c r="D92" s="15">
        <v>17</v>
      </c>
      <c r="E92" s="15">
        <v>11</v>
      </c>
      <c r="F92" s="15">
        <f t="shared" si="4"/>
        <v>28</v>
      </c>
      <c r="G92" s="15">
        <v>11</v>
      </c>
      <c r="H92" s="15">
        <v>5</v>
      </c>
      <c r="I92" s="15">
        <f t="shared" si="5"/>
        <v>16</v>
      </c>
      <c r="J92" s="16">
        <f t="shared" si="6"/>
        <v>0.5714285714285714</v>
      </c>
      <c r="K92" s="15">
        <f t="shared" si="7"/>
        <v>9</v>
      </c>
      <c r="P92" s="30"/>
      <c r="Q92" s="30"/>
      <c r="R92" s="30"/>
      <c r="S92" s="30"/>
    </row>
    <row r="93" spans="1:19">
      <c r="A93" s="1" t="s">
        <v>185</v>
      </c>
      <c r="B93" s="1" t="s">
        <v>248</v>
      </c>
      <c r="C93" s="176" t="s">
        <v>186</v>
      </c>
      <c r="D93" s="15">
        <v>10</v>
      </c>
      <c r="E93" s="15">
        <v>9</v>
      </c>
      <c r="F93" s="15">
        <f t="shared" si="4"/>
        <v>19</v>
      </c>
      <c r="G93" s="15">
        <v>5</v>
      </c>
      <c r="H93" s="15">
        <v>4</v>
      </c>
      <c r="I93" s="15">
        <f t="shared" si="5"/>
        <v>9</v>
      </c>
      <c r="J93" s="16">
        <f t="shared" si="6"/>
        <v>0.47368421052631576</v>
      </c>
      <c r="K93" s="15">
        <f t="shared" si="7"/>
        <v>15</v>
      </c>
      <c r="P93" s="30"/>
      <c r="Q93" s="30"/>
      <c r="R93" s="30"/>
      <c r="S93" s="30"/>
    </row>
    <row r="94" spans="1:19">
      <c r="A94" s="1" t="s">
        <v>187</v>
      </c>
      <c r="B94" s="1" t="s">
        <v>248</v>
      </c>
      <c r="C94" s="176" t="s">
        <v>188</v>
      </c>
      <c r="D94" s="15">
        <v>9</v>
      </c>
      <c r="E94" s="15">
        <v>16</v>
      </c>
      <c r="F94" s="15">
        <f t="shared" si="4"/>
        <v>25</v>
      </c>
      <c r="G94" s="15">
        <v>7</v>
      </c>
      <c r="H94" s="15">
        <v>8</v>
      </c>
      <c r="I94" s="15">
        <f t="shared" si="5"/>
        <v>15</v>
      </c>
      <c r="J94" s="16">
        <f t="shared" si="6"/>
        <v>0.6</v>
      </c>
      <c r="K94" s="15">
        <f t="shared" si="7"/>
        <v>7</v>
      </c>
      <c r="P94" s="30"/>
      <c r="Q94" s="30"/>
      <c r="R94" s="30"/>
      <c r="S94" s="30"/>
    </row>
    <row r="95" spans="1:19">
      <c r="A95" s="1" t="s">
        <v>189</v>
      </c>
      <c r="B95" s="1" t="s">
        <v>248</v>
      </c>
      <c r="C95" s="176" t="s">
        <v>190</v>
      </c>
      <c r="D95" s="15">
        <v>15</v>
      </c>
      <c r="E95" s="15">
        <v>17</v>
      </c>
      <c r="F95" s="15">
        <f t="shared" si="4"/>
        <v>32</v>
      </c>
      <c r="G95" s="15">
        <v>9</v>
      </c>
      <c r="H95" s="15">
        <v>6</v>
      </c>
      <c r="I95" s="15">
        <f t="shared" si="5"/>
        <v>15</v>
      </c>
      <c r="J95" s="16">
        <f t="shared" si="6"/>
        <v>0.46875</v>
      </c>
      <c r="K95" s="15">
        <f t="shared" si="7"/>
        <v>18</v>
      </c>
      <c r="P95" s="30"/>
      <c r="Q95" s="30"/>
      <c r="R95" s="30"/>
      <c r="S95" s="30"/>
    </row>
    <row r="96" spans="1:19">
      <c r="A96" s="24" t="s">
        <v>191</v>
      </c>
      <c r="B96" s="24" t="s">
        <v>245</v>
      </c>
      <c r="C96" s="183" t="s">
        <v>192</v>
      </c>
      <c r="D96" s="25"/>
      <c r="E96" s="25"/>
      <c r="F96" s="25"/>
      <c r="G96" s="25"/>
      <c r="H96" s="25"/>
      <c r="I96" s="25"/>
      <c r="J96" s="32"/>
      <c r="K96" s="25"/>
      <c r="P96" s="30"/>
      <c r="Q96" s="30"/>
      <c r="R96" s="30"/>
      <c r="S96" s="30"/>
    </row>
    <row r="97" spans="1:19">
      <c r="A97" s="1" t="s">
        <v>193</v>
      </c>
      <c r="B97" s="1" t="s">
        <v>248</v>
      </c>
      <c r="C97" s="1" t="s">
        <v>194</v>
      </c>
      <c r="D97" s="15">
        <v>10</v>
      </c>
      <c r="E97" s="15">
        <v>25</v>
      </c>
      <c r="F97" s="27">
        <f t="shared" si="4"/>
        <v>35</v>
      </c>
      <c r="G97" s="27">
        <v>8</v>
      </c>
      <c r="H97" s="15">
        <v>15</v>
      </c>
      <c r="I97" s="15">
        <f t="shared" si="5"/>
        <v>23</v>
      </c>
      <c r="J97" s="16">
        <f>(G97+H97)/(D97+E97)</f>
        <v>0.65714285714285714</v>
      </c>
      <c r="K97" s="15">
        <f>_xlfn.RANK.EQ(J97,$J$12:$J$98,0)</f>
        <v>4</v>
      </c>
      <c r="P97" s="30"/>
      <c r="Q97" s="30"/>
      <c r="R97" s="30"/>
      <c r="S97" s="30"/>
    </row>
    <row r="98" spans="1:19" ht="14.25" thickBot="1">
      <c r="A98" s="30"/>
      <c r="B98" s="30"/>
      <c r="C98" s="30"/>
    </row>
    <row r="99" spans="1:19" ht="14.25" thickBot="1">
      <c r="C99" s="173" t="s">
        <v>423</v>
      </c>
      <c r="D99" s="171">
        <f>SUM(D12:D97)</f>
        <v>2175</v>
      </c>
      <c r="E99" s="171">
        <f t="shared" ref="E99:I99" si="8">SUM(E12:E97)</f>
        <v>1263</v>
      </c>
      <c r="F99" s="171">
        <f t="shared" si="8"/>
        <v>3438</v>
      </c>
      <c r="G99" s="171">
        <f t="shared" si="8"/>
        <v>673</v>
      </c>
      <c r="H99" s="171">
        <f t="shared" si="8"/>
        <v>389</v>
      </c>
      <c r="I99" s="172">
        <f t="shared" si="8"/>
        <v>1062</v>
      </c>
    </row>
  </sheetData>
  <autoFilter ref="A11:K11" xr:uid="{00000000-0009-0000-0000-00001B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B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sheetPr>
  <dimension ref="A1:T99"/>
  <sheetViews>
    <sheetView workbookViewId="0">
      <pane xSplit="3" ySplit="11" topLeftCell="D12" activePane="bottomRight" state="frozen"/>
      <selection activeCell="E96" sqref="E96:I96"/>
      <selection pane="topRight" activeCell="E96" sqref="E96:I96"/>
      <selection pane="bottomLeft" activeCell="E96" sqref="E96:I96"/>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402</v>
      </c>
      <c r="B2" s="2"/>
      <c r="C2" s="2"/>
      <c r="D2"/>
      <c r="E2"/>
      <c r="F2"/>
      <c r="G2"/>
      <c r="H2"/>
      <c r="I2"/>
      <c r="J2"/>
      <c r="K2"/>
      <c r="M2" s="10"/>
      <c r="O2" s="6"/>
      <c r="P2" s="6"/>
      <c r="Q2" s="6"/>
      <c r="R2" s="6"/>
      <c r="S2" s="6"/>
      <c r="T2" s="6"/>
    </row>
    <row r="3" spans="1:20" ht="24" customHeight="1">
      <c r="A3" s="2" t="s">
        <v>403</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7</v>
      </c>
      <c r="E6" s="48">
        <f>INDEX(E12:E97,MATCH(C6,C12:C97,0),0)</f>
        <v>6</v>
      </c>
      <c r="F6" s="48">
        <f>SUM(D6:E6)</f>
        <v>13</v>
      </c>
      <c r="G6" s="48">
        <f>INDEX(G12:G97,MATCH(C6,C12:C97,0),0)</f>
        <v>4</v>
      </c>
      <c r="H6" s="48">
        <f>INDEX(H12:H97,MATCH(C6,C12:C97,0),0)</f>
        <v>0</v>
      </c>
      <c r="I6" s="48">
        <f>SUM(G6:H6)</f>
        <v>4</v>
      </c>
      <c r="J6" s="49">
        <f>(G6+H6)/(D6+E6)</f>
        <v>0.30769230769230771</v>
      </c>
      <c r="K6" s="50">
        <f>_xlfn.RANK.EQ(J6,$J$12:$J$97,0)</f>
        <v>35</v>
      </c>
    </row>
    <row r="7" spans="1:20">
      <c r="C7" s="14" t="s">
        <v>18</v>
      </c>
      <c r="D7" s="62">
        <f>ROUND(SUMIF($B$12:$B$97,"G",D12:D97)/(COUNTIFS(B12:B97,"G",D12:D97,"&lt;&gt;")),1)</f>
        <v>16</v>
      </c>
      <c r="E7" s="63">
        <f>ROUND(SUMIF($B$12:$B$97,"G",E12:E97)/(COUNTIFS(B12:B97,"G",D12:D97,"&lt;&gt;")),1)</f>
        <v>11</v>
      </c>
      <c r="F7" s="63">
        <f>SUM(D7:E7)</f>
        <v>27</v>
      </c>
      <c r="G7" s="63">
        <f>ROUND(SUMIF($B$12:$B$97,"G",G12:G97)/(COUNTIFS(B12:B97,"G",D12:D97,"&lt;&gt;")),1)</f>
        <v>7.1</v>
      </c>
      <c r="H7" s="63">
        <f>ROUND(SUMIF($B$12:$B$97,"G",H12:H97)/(COUNTIFS(B12:B97,"G",D12:D97,"&lt;&gt;")),1)</f>
        <v>4.5999999999999996</v>
      </c>
      <c r="I7" s="63">
        <f>SUM(G7:H7)</f>
        <v>11.7</v>
      </c>
      <c r="J7" s="16">
        <f>(G7+H7)/(D7+E7)</f>
        <v>0.43333333333333329</v>
      </c>
      <c r="K7" s="17"/>
    </row>
    <row r="8" spans="1:20" ht="14.25" thickBot="1">
      <c r="C8" s="18" t="s">
        <v>19</v>
      </c>
      <c r="D8" s="64">
        <f>ROUND(AVERAGE(D12:D97),1)</f>
        <v>37.6</v>
      </c>
      <c r="E8" s="65">
        <f>ROUND(AVERAGE(E12:E97),1)</f>
        <v>21.2</v>
      </c>
      <c r="F8" s="65">
        <f>SUM(D8:E8)</f>
        <v>58.8</v>
      </c>
      <c r="G8" s="65">
        <f>ROUND(AVERAGE(G12:G97),1)</f>
        <v>12.1</v>
      </c>
      <c r="H8" s="65">
        <f>ROUND(AVERAGE(H12:H97),1)</f>
        <v>6.7</v>
      </c>
      <c r="I8" s="65">
        <f>SUM(G8:H8)</f>
        <v>18.8</v>
      </c>
      <c r="J8" s="19">
        <f>(G8+H8)/(D8+E8)</f>
        <v>0.31972789115646261</v>
      </c>
      <c r="K8" s="20"/>
    </row>
    <row r="10" spans="1:20" ht="21" customHeight="1">
      <c r="D10" s="259" t="str" cm="1">
        <f t="array" aca="1" ref="D10" ca="1">RIGHT(CELL("filename",A1),4)&amp;"年度（基準日：５月１日）"</f>
        <v>2021年度（基準日：５月１日）</v>
      </c>
      <c r="E10" s="259"/>
      <c r="F10" s="259"/>
      <c r="G10" s="259"/>
      <c r="H10" s="259"/>
      <c r="I10" s="259"/>
      <c r="J10" s="259"/>
      <c r="K10" s="259"/>
    </row>
    <row r="11" spans="1:20" ht="40.5">
      <c r="A11" s="11"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51</v>
      </c>
      <c r="E12" s="15">
        <v>21</v>
      </c>
      <c r="F12" s="15">
        <f>SUM(D12:E12)</f>
        <v>72</v>
      </c>
      <c r="G12" s="15">
        <v>22</v>
      </c>
      <c r="H12" s="15">
        <v>8</v>
      </c>
      <c r="I12" s="15">
        <f>SUM(G12:H12)</f>
        <v>30</v>
      </c>
      <c r="J12" s="16">
        <f>(G12+H12)/(D12+E12)</f>
        <v>0.41666666666666669</v>
      </c>
      <c r="K12" s="15">
        <f>_xlfn.RANK.EQ(J12,$J$12:$J$98,0)</f>
        <v>22</v>
      </c>
    </row>
    <row r="13" spans="1:20">
      <c r="A13" s="1" t="s">
        <v>27</v>
      </c>
      <c r="B13" s="1" t="s">
        <v>244</v>
      </c>
      <c r="C13" s="176" t="s">
        <v>28</v>
      </c>
      <c r="D13" s="15">
        <v>51</v>
      </c>
      <c r="E13" s="15">
        <v>26</v>
      </c>
      <c r="F13" s="15">
        <f t="shared" ref="F13:F76" si="0">SUM(D13:E13)</f>
        <v>77</v>
      </c>
      <c r="G13" s="15">
        <v>35</v>
      </c>
      <c r="H13" s="15">
        <v>22</v>
      </c>
      <c r="I13" s="15">
        <f t="shared" ref="I13:I76" si="1">SUM(G13:H13)</f>
        <v>57</v>
      </c>
      <c r="J13" s="16">
        <f>(G13+H13)/(D13+E13)</f>
        <v>0.74025974025974028</v>
      </c>
      <c r="K13" s="15">
        <f>_xlfn.RANK.EQ(J13,$J$12:$J$98,0)</f>
        <v>3</v>
      </c>
    </row>
    <row r="14" spans="1:20">
      <c r="A14" s="24" t="s">
        <v>29</v>
      </c>
      <c r="B14" s="24" t="s">
        <v>245</v>
      </c>
      <c r="C14" s="183" t="s">
        <v>30</v>
      </c>
      <c r="D14" s="25"/>
      <c r="E14" s="25"/>
      <c r="F14" s="25"/>
      <c r="G14" s="25"/>
      <c r="H14" s="25"/>
      <c r="I14" s="25"/>
      <c r="J14" s="25"/>
      <c r="K14" s="25"/>
    </row>
    <row r="15" spans="1:20">
      <c r="A15" s="1" t="s">
        <v>31</v>
      </c>
      <c r="B15" s="1" t="s">
        <v>246</v>
      </c>
      <c r="C15" s="176" t="s">
        <v>32</v>
      </c>
      <c r="D15" s="15">
        <v>26</v>
      </c>
      <c r="E15" s="15">
        <v>10</v>
      </c>
      <c r="F15" s="15">
        <f t="shared" si="0"/>
        <v>36</v>
      </c>
      <c r="G15" s="15">
        <v>3</v>
      </c>
      <c r="H15" s="15">
        <v>0</v>
      </c>
      <c r="I15" s="15">
        <f t="shared" si="1"/>
        <v>3</v>
      </c>
      <c r="J15" s="16">
        <f>(G15+H15)/(D15+E15)</f>
        <v>8.3333333333333329E-2</v>
      </c>
      <c r="K15" s="15">
        <f>_xlfn.RANK.EQ(J15,$J$12:$J$98,0)</f>
        <v>59</v>
      </c>
    </row>
    <row r="16" spans="1:20">
      <c r="A16" s="24" t="s">
        <v>33</v>
      </c>
      <c r="B16" s="24" t="s">
        <v>245</v>
      </c>
      <c r="C16" s="183" t="s">
        <v>34</v>
      </c>
      <c r="D16" s="31"/>
      <c r="E16" s="25"/>
      <c r="F16" s="25"/>
      <c r="G16" s="25"/>
      <c r="H16" s="25"/>
      <c r="I16" s="25"/>
      <c r="J16" s="32"/>
      <c r="K16" s="25"/>
    </row>
    <row r="17" spans="1:11">
      <c r="A17" s="24" t="s">
        <v>35</v>
      </c>
      <c r="B17" s="24" t="s">
        <v>245</v>
      </c>
      <c r="C17" s="183" t="s">
        <v>36</v>
      </c>
      <c r="D17" s="25"/>
      <c r="E17" s="25"/>
      <c r="F17" s="25"/>
      <c r="G17" s="25"/>
      <c r="H17" s="25"/>
      <c r="I17" s="25"/>
      <c r="J17" s="32"/>
      <c r="K17" s="25"/>
    </row>
    <row r="18" spans="1:11">
      <c r="A18" s="24" t="s">
        <v>37</v>
      </c>
      <c r="B18" s="24" t="s">
        <v>247</v>
      </c>
      <c r="C18" s="183" t="s">
        <v>38</v>
      </c>
      <c r="D18" s="25"/>
      <c r="E18" s="25"/>
      <c r="F18" s="25"/>
      <c r="G18" s="25"/>
      <c r="H18" s="25"/>
      <c r="I18" s="25"/>
      <c r="J18" s="32"/>
      <c r="K18" s="25"/>
    </row>
    <row r="19" spans="1:11">
      <c r="A19" s="1" t="s">
        <v>39</v>
      </c>
      <c r="B19" s="1" t="s">
        <v>248</v>
      </c>
      <c r="C19" s="176" t="s">
        <v>40</v>
      </c>
      <c r="D19" s="15">
        <v>12</v>
      </c>
      <c r="E19" s="15">
        <v>8</v>
      </c>
      <c r="F19" s="15">
        <f t="shared" si="0"/>
        <v>20</v>
      </c>
      <c r="G19" s="15">
        <v>7</v>
      </c>
      <c r="H19" s="15">
        <v>4</v>
      </c>
      <c r="I19" s="15">
        <f t="shared" si="1"/>
        <v>11</v>
      </c>
      <c r="J19" s="16">
        <f t="shared" ref="J19:J27" si="2">(G19+H19)/(D19+E19)</f>
        <v>0.55000000000000004</v>
      </c>
      <c r="K19" s="15">
        <f t="shared" ref="K19:K27" si="3">_xlfn.RANK.EQ(J19,$J$12:$J$98,0)</f>
        <v>10</v>
      </c>
    </row>
    <row r="20" spans="1:11">
      <c r="A20" s="1" t="s">
        <v>41</v>
      </c>
      <c r="B20" s="1" t="s">
        <v>249</v>
      </c>
      <c r="C20" s="176" t="s">
        <v>42</v>
      </c>
      <c r="D20" s="15">
        <v>10</v>
      </c>
      <c r="E20" s="15">
        <v>7</v>
      </c>
      <c r="F20" s="15">
        <f t="shared" si="0"/>
        <v>17</v>
      </c>
      <c r="G20" s="15">
        <v>3</v>
      </c>
      <c r="H20" s="15">
        <v>4</v>
      </c>
      <c r="I20" s="15">
        <f t="shared" si="1"/>
        <v>7</v>
      </c>
      <c r="J20" s="16">
        <f t="shared" si="2"/>
        <v>0.41176470588235292</v>
      </c>
      <c r="K20" s="15">
        <f t="shared" si="3"/>
        <v>23</v>
      </c>
    </row>
    <row r="21" spans="1:11">
      <c r="A21" s="1" t="s">
        <v>43</v>
      </c>
      <c r="B21" s="1" t="s">
        <v>243</v>
      </c>
      <c r="C21" s="176" t="s">
        <v>44</v>
      </c>
      <c r="D21" s="15">
        <v>85</v>
      </c>
      <c r="E21" s="15">
        <v>28</v>
      </c>
      <c r="F21" s="15">
        <f t="shared" si="0"/>
        <v>113</v>
      </c>
      <c r="G21" s="15">
        <v>18</v>
      </c>
      <c r="H21" s="15">
        <v>8</v>
      </c>
      <c r="I21" s="15">
        <f t="shared" si="1"/>
        <v>26</v>
      </c>
      <c r="J21" s="16">
        <f t="shared" si="2"/>
        <v>0.23008849557522124</v>
      </c>
      <c r="K21" s="15">
        <f t="shared" si="3"/>
        <v>48</v>
      </c>
    </row>
    <row r="22" spans="1:11">
      <c r="A22" s="1" t="s">
        <v>45</v>
      </c>
      <c r="B22" s="1" t="s">
        <v>244</v>
      </c>
      <c r="C22" s="176" t="s">
        <v>46</v>
      </c>
      <c r="D22" s="15">
        <v>35</v>
      </c>
      <c r="E22" s="15">
        <v>16</v>
      </c>
      <c r="F22" s="15">
        <f t="shared" si="0"/>
        <v>51</v>
      </c>
      <c r="G22" s="15">
        <v>17</v>
      </c>
      <c r="H22" s="15">
        <v>9</v>
      </c>
      <c r="I22" s="15">
        <f t="shared" si="1"/>
        <v>26</v>
      </c>
      <c r="J22" s="16">
        <f t="shared" si="2"/>
        <v>0.50980392156862742</v>
      </c>
      <c r="K22" s="15">
        <f t="shared" si="3"/>
        <v>12</v>
      </c>
    </row>
    <row r="23" spans="1:11">
      <c r="A23" s="1" t="s">
        <v>47</v>
      </c>
      <c r="B23" s="1" t="s">
        <v>248</v>
      </c>
      <c r="C23" s="176" t="s">
        <v>48</v>
      </c>
      <c r="D23" s="15">
        <v>12</v>
      </c>
      <c r="E23" s="15">
        <v>3</v>
      </c>
      <c r="F23" s="15">
        <f t="shared" si="0"/>
        <v>15</v>
      </c>
      <c r="G23" s="15">
        <v>8</v>
      </c>
      <c r="H23" s="15">
        <v>2</v>
      </c>
      <c r="I23" s="15">
        <f t="shared" si="1"/>
        <v>10</v>
      </c>
      <c r="J23" s="16">
        <f t="shared" si="2"/>
        <v>0.66666666666666663</v>
      </c>
      <c r="K23" s="15">
        <f t="shared" si="3"/>
        <v>7</v>
      </c>
    </row>
    <row r="24" spans="1:11">
      <c r="A24" s="1" t="s">
        <v>49</v>
      </c>
      <c r="B24" s="1" t="s">
        <v>248</v>
      </c>
      <c r="C24" s="176" t="s">
        <v>50</v>
      </c>
      <c r="D24" s="15">
        <v>9</v>
      </c>
      <c r="E24" s="15">
        <v>8</v>
      </c>
      <c r="F24" s="15">
        <f t="shared" si="0"/>
        <v>17</v>
      </c>
      <c r="G24" s="15">
        <v>1</v>
      </c>
      <c r="H24" s="15">
        <v>4</v>
      </c>
      <c r="I24" s="15">
        <f t="shared" si="1"/>
        <v>5</v>
      </c>
      <c r="J24" s="16">
        <f t="shared" si="2"/>
        <v>0.29411764705882354</v>
      </c>
      <c r="K24" s="15">
        <f t="shared" si="3"/>
        <v>37</v>
      </c>
    </row>
    <row r="25" spans="1:11">
      <c r="A25" s="1" t="s">
        <v>51</v>
      </c>
      <c r="B25" s="1" t="s">
        <v>246</v>
      </c>
      <c r="C25" s="176" t="s">
        <v>52</v>
      </c>
      <c r="D25" s="15">
        <v>5</v>
      </c>
      <c r="E25" s="15">
        <v>7</v>
      </c>
      <c r="F25" s="15">
        <f t="shared" si="0"/>
        <v>12</v>
      </c>
      <c r="G25" s="15">
        <v>2</v>
      </c>
      <c r="H25" s="15">
        <v>4</v>
      </c>
      <c r="I25" s="15">
        <f t="shared" si="1"/>
        <v>6</v>
      </c>
      <c r="J25" s="16">
        <f t="shared" si="2"/>
        <v>0.5</v>
      </c>
      <c r="K25" s="15">
        <f t="shared" si="3"/>
        <v>13</v>
      </c>
    </row>
    <row r="26" spans="1:11">
      <c r="A26" s="1" t="s">
        <v>53</v>
      </c>
      <c r="B26" s="1" t="s">
        <v>249</v>
      </c>
      <c r="C26" s="176" t="s">
        <v>54</v>
      </c>
      <c r="D26" s="15">
        <v>24</v>
      </c>
      <c r="E26" s="15">
        <v>16</v>
      </c>
      <c r="F26" s="15">
        <f t="shared" si="0"/>
        <v>40</v>
      </c>
      <c r="G26" s="15">
        <v>17</v>
      </c>
      <c r="H26" s="15">
        <v>10</v>
      </c>
      <c r="I26" s="15">
        <f t="shared" si="1"/>
        <v>27</v>
      </c>
      <c r="J26" s="16">
        <f t="shared" si="2"/>
        <v>0.67500000000000004</v>
      </c>
      <c r="K26" s="15">
        <f t="shared" si="3"/>
        <v>6</v>
      </c>
    </row>
    <row r="27" spans="1:11">
      <c r="A27" s="1" t="s">
        <v>55</v>
      </c>
      <c r="B27" s="1" t="s">
        <v>243</v>
      </c>
      <c r="C27" s="176" t="s">
        <v>56</v>
      </c>
      <c r="D27" s="15">
        <v>52</v>
      </c>
      <c r="E27" s="15">
        <v>22</v>
      </c>
      <c r="F27" s="15">
        <f t="shared" si="0"/>
        <v>74</v>
      </c>
      <c r="G27" s="15">
        <v>1</v>
      </c>
      <c r="H27" s="15">
        <v>2</v>
      </c>
      <c r="I27" s="15">
        <f t="shared" si="1"/>
        <v>3</v>
      </c>
      <c r="J27" s="16">
        <f t="shared" si="2"/>
        <v>4.0540540540540543E-2</v>
      </c>
      <c r="K27" s="15">
        <f t="shared" si="3"/>
        <v>60</v>
      </c>
    </row>
    <row r="28" spans="1:11">
      <c r="A28" s="24" t="s">
        <v>57</v>
      </c>
      <c r="B28" s="24" t="s">
        <v>246</v>
      </c>
      <c r="C28" s="183" t="s">
        <v>58</v>
      </c>
      <c r="D28" s="25"/>
      <c r="E28" s="25"/>
      <c r="F28" s="25"/>
      <c r="G28" s="25"/>
      <c r="H28" s="25"/>
      <c r="I28" s="25"/>
      <c r="J28" s="32"/>
      <c r="K28" s="25"/>
    </row>
    <row r="29" spans="1:11">
      <c r="A29" s="1" t="s">
        <v>59</v>
      </c>
      <c r="B29" s="1" t="s">
        <v>249</v>
      </c>
      <c r="C29" s="176" t="s">
        <v>60</v>
      </c>
      <c r="D29" s="15">
        <v>12</v>
      </c>
      <c r="E29" s="15">
        <v>7</v>
      </c>
      <c r="F29" s="15">
        <f t="shared" si="0"/>
        <v>19</v>
      </c>
      <c r="G29" s="15">
        <v>1</v>
      </c>
      <c r="H29" s="15">
        <v>4</v>
      </c>
      <c r="I29" s="15">
        <f t="shared" si="1"/>
        <v>5</v>
      </c>
      <c r="J29" s="16">
        <f>(G29+H29)/(D29+E29)</f>
        <v>0.26315789473684209</v>
      </c>
      <c r="K29" s="15">
        <f>_xlfn.RANK.EQ(J29,$J$12:$J$98,0)</f>
        <v>41</v>
      </c>
    </row>
    <row r="30" spans="1:11">
      <c r="A30" s="1" t="s">
        <v>61</v>
      </c>
      <c r="B30" s="1" t="s">
        <v>248</v>
      </c>
      <c r="C30" s="176" t="s">
        <v>62</v>
      </c>
      <c r="D30" s="15">
        <v>13</v>
      </c>
      <c r="E30" s="15">
        <v>7</v>
      </c>
      <c r="F30" s="15">
        <f t="shared" si="0"/>
        <v>20</v>
      </c>
      <c r="G30" s="15">
        <v>7</v>
      </c>
      <c r="H30" s="15">
        <v>1</v>
      </c>
      <c r="I30" s="15">
        <f t="shared" si="1"/>
        <v>8</v>
      </c>
      <c r="J30" s="16">
        <f>(G30+H30)/(D30+E30)</f>
        <v>0.4</v>
      </c>
      <c r="K30" s="15">
        <f>_xlfn.RANK.EQ(J30,$J$12:$J$98,0)</f>
        <v>25</v>
      </c>
    </row>
    <row r="31" spans="1:11">
      <c r="A31" s="1" t="s">
        <v>63</v>
      </c>
      <c r="B31" s="1" t="s">
        <v>249</v>
      </c>
      <c r="C31" s="176" t="s">
        <v>64</v>
      </c>
      <c r="D31" s="15">
        <v>33</v>
      </c>
      <c r="E31" s="15">
        <v>14</v>
      </c>
      <c r="F31" s="15">
        <f t="shared" si="0"/>
        <v>47</v>
      </c>
      <c r="G31" s="15">
        <v>16</v>
      </c>
      <c r="H31" s="15">
        <v>6</v>
      </c>
      <c r="I31" s="15">
        <f t="shared" si="1"/>
        <v>22</v>
      </c>
      <c r="J31" s="16">
        <f>(G31+H31)/(D31+E31)</f>
        <v>0.46808510638297873</v>
      </c>
      <c r="K31" s="15">
        <f>_xlfn.RANK.EQ(J31,$J$12:$J$98,0)</f>
        <v>17</v>
      </c>
    </row>
    <row r="32" spans="1:11">
      <c r="A32" s="1" t="s">
        <v>65</v>
      </c>
      <c r="B32" s="1" t="s">
        <v>243</v>
      </c>
      <c r="C32" s="176" t="s">
        <v>66</v>
      </c>
      <c r="D32" s="15">
        <v>30</v>
      </c>
      <c r="E32" s="15">
        <v>7</v>
      </c>
      <c r="F32" s="15">
        <f t="shared" si="0"/>
        <v>37</v>
      </c>
      <c r="G32" s="15">
        <v>8</v>
      </c>
      <c r="H32" s="15">
        <v>1</v>
      </c>
      <c r="I32" s="15">
        <f t="shared" si="1"/>
        <v>9</v>
      </c>
      <c r="J32" s="16">
        <f>(G32+H32)/(D32+E32)</f>
        <v>0.24324324324324326</v>
      </c>
      <c r="K32" s="15">
        <f>_xlfn.RANK.EQ(J32,$J$12:$J$98,0)</f>
        <v>44</v>
      </c>
    </row>
    <row r="33" spans="1:11">
      <c r="A33" s="1" t="s">
        <v>67</v>
      </c>
      <c r="B33" s="1" t="s">
        <v>243</v>
      </c>
      <c r="C33" s="176" t="s">
        <v>68</v>
      </c>
      <c r="D33" s="15">
        <v>197</v>
      </c>
      <c r="E33" s="15">
        <v>132</v>
      </c>
      <c r="F33" s="15">
        <f t="shared" si="0"/>
        <v>329</v>
      </c>
      <c r="G33" s="15">
        <v>60</v>
      </c>
      <c r="H33" s="15">
        <v>28</v>
      </c>
      <c r="I33" s="15">
        <f t="shared" si="1"/>
        <v>88</v>
      </c>
      <c r="J33" s="16">
        <f>(G33+H33)/(D33+E33)</f>
        <v>0.26747720364741639</v>
      </c>
      <c r="K33" s="15">
        <f>_xlfn.RANK.EQ(J33,$J$12:$J$98,0)</f>
        <v>40</v>
      </c>
    </row>
    <row r="34" spans="1:11">
      <c r="A34" s="24" t="s">
        <v>69</v>
      </c>
      <c r="B34" s="24" t="s">
        <v>247</v>
      </c>
      <c r="C34" s="183" t="s">
        <v>70</v>
      </c>
      <c r="D34" s="25"/>
      <c r="E34" s="25"/>
      <c r="F34" s="25"/>
      <c r="G34" s="25"/>
      <c r="H34" s="25"/>
      <c r="I34" s="25"/>
      <c r="J34" s="32"/>
      <c r="K34" s="25"/>
    </row>
    <row r="35" spans="1:11">
      <c r="A35" s="24" t="s">
        <v>71</v>
      </c>
      <c r="B35" s="24" t="s">
        <v>246</v>
      </c>
      <c r="C35" s="183" t="s">
        <v>72</v>
      </c>
      <c r="D35" s="25"/>
      <c r="E35" s="25"/>
      <c r="F35" s="25"/>
      <c r="G35" s="25"/>
      <c r="H35" s="25"/>
      <c r="I35" s="25"/>
      <c r="J35" s="32"/>
      <c r="K35" s="25"/>
    </row>
    <row r="36" spans="1:11">
      <c r="A36" s="24" t="s">
        <v>73</v>
      </c>
      <c r="B36" s="24" t="s">
        <v>246</v>
      </c>
      <c r="C36" s="183" t="s">
        <v>74</v>
      </c>
      <c r="D36" s="25"/>
      <c r="E36" s="25"/>
      <c r="F36" s="25"/>
      <c r="G36" s="25"/>
      <c r="H36" s="25"/>
      <c r="I36" s="25"/>
      <c r="J36" s="32"/>
      <c r="K36" s="25"/>
    </row>
    <row r="37" spans="1:11">
      <c r="A37" s="1" t="s">
        <v>75</v>
      </c>
      <c r="B37" s="1" t="s">
        <v>245</v>
      </c>
      <c r="C37" s="176" t="s">
        <v>76</v>
      </c>
      <c r="D37" s="15">
        <v>34</v>
      </c>
      <c r="E37" s="15">
        <v>1</v>
      </c>
      <c r="F37" s="15">
        <f t="shared" si="0"/>
        <v>35</v>
      </c>
      <c r="G37" s="15">
        <v>4</v>
      </c>
      <c r="H37" s="15">
        <v>0</v>
      </c>
      <c r="I37" s="15">
        <f t="shared" si="1"/>
        <v>4</v>
      </c>
      <c r="J37" s="16">
        <f>(G37+H37)/(D37+E37)</f>
        <v>0.11428571428571428</v>
      </c>
      <c r="K37" s="15">
        <f>_xlfn.RANK.EQ(J37,$J$12:$J$98,0)</f>
        <v>57</v>
      </c>
    </row>
    <row r="38" spans="1:11">
      <c r="A38" s="24" t="s">
        <v>77</v>
      </c>
      <c r="B38" s="24" t="s">
        <v>249</v>
      </c>
      <c r="C38" s="183" t="s">
        <v>78</v>
      </c>
      <c r="D38" s="25"/>
      <c r="E38" s="25"/>
      <c r="F38" s="25"/>
      <c r="G38" s="25"/>
      <c r="H38" s="25"/>
      <c r="I38" s="25"/>
      <c r="J38" s="32"/>
      <c r="K38" s="25"/>
    </row>
    <row r="39" spans="1:11">
      <c r="A39" s="1" t="s">
        <v>79</v>
      </c>
      <c r="B39" s="1" t="s">
        <v>244</v>
      </c>
      <c r="C39" s="176" t="s">
        <v>80</v>
      </c>
      <c r="D39" s="15">
        <v>109</v>
      </c>
      <c r="E39" s="15">
        <v>82</v>
      </c>
      <c r="F39" s="15">
        <f t="shared" si="0"/>
        <v>191</v>
      </c>
      <c r="G39" s="15">
        <v>46</v>
      </c>
      <c r="H39" s="15">
        <v>32</v>
      </c>
      <c r="I39" s="15">
        <f t="shared" si="1"/>
        <v>78</v>
      </c>
      <c r="J39" s="16">
        <f>(G39+H39)/(D39+E39)</f>
        <v>0.40837696335078533</v>
      </c>
      <c r="K39" s="15">
        <f>_xlfn.RANK.EQ(J39,$J$12:$J$98,0)</f>
        <v>24</v>
      </c>
    </row>
    <row r="40" spans="1:11">
      <c r="A40" s="1" t="s">
        <v>81</v>
      </c>
      <c r="B40" s="1" t="s">
        <v>245</v>
      </c>
      <c r="C40" s="176" t="s">
        <v>82</v>
      </c>
      <c r="D40" s="15">
        <v>32</v>
      </c>
      <c r="E40" s="15">
        <v>11</v>
      </c>
      <c r="F40" s="15">
        <f t="shared" si="0"/>
        <v>43</v>
      </c>
      <c r="G40" s="15">
        <v>25</v>
      </c>
      <c r="H40" s="15">
        <v>9</v>
      </c>
      <c r="I40" s="15">
        <f t="shared" si="1"/>
        <v>34</v>
      </c>
      <c r="J40" s="16">
        <f>(G40+H40)/(D40+E40)</f>
        <v>0.79069767441860461</v>
      </c>
      <c r="K40" s="15">
        <f>_xlfn.RANK.EQ(J40,$J$12:$J$98,0)</f>
        <v>1</v>
      </c>
    </row>
    <row r="41" spans="1:11">
      <c r="A41" s="24" t="s">
        <v>83</v>
      </c>
      <c r="B41" s="24" t="s">
        <v>245</v>
      </c>
      <c r="C41" s="183" t="s">
        <v>84</v>
      </c>
      <c r="D41" s="25"/>
      <c r="E41" s="25"/>
      <c r="F41" s="25"/>
      <c r="G41" s="25"/>
      <c r="H41" s="25"/>
      <c r="I41" s="25"/>
      <c r="J41" s="32"/>
      <c r="K41" s="25"/>
    </row>
    <row r="42" spans="1:11">
      <c r="A42" s="1" t="s">
        <v>85</v>
      </c>
      <c r="B42" s="1" t="s">
        <v>246</v>
      </c>
      <c r="C42" s="176" t="s">
        <v>86</v>
      </c>
      <c r="D42" s="15">
        <v>91</v>
      </c>
      <c r="E42" s="15">
        <v>52</v>
      </c>
      <c r="F42" s="15">
        <f t="shared" si="0"/>
        <v>143</v>
      </c>
      <c r="G42" s="15">
        <v>15</v>
      </c>
      <c r="H42" s="15">
        <v>8</v>
      </c>
      <c r="I42" s="15">
        <f t="shared" si="1"/>
        <v>23</v>
      </c>
      <c r="J42" s="16">
        <f>(G42+H42)/(D42+E42)</f>
        <v>0.16083916083916083</v>
      </c>
      <c r="K42" s="15">
        <f>_xlfn.RANK.EQ(J42,$J$12:$J$98,0)</f>
        <v>53</v>
      </c>
    </row>
    <row r="43" spans="1:11">
      <c r="A43" s="24" t="s">
        <v>87</v>
      </c>
      <c r="B43" s="24" t="s">
        <v>250</v>
      </c>
      <c r="C43" s="183" t="s">
        <v>88</v>
      </c>
      <c r="D43" s="25"/>
      <c r="E43" s="25"/>
      <c r="F43" s="25"/>
      <c r="G43" s="25"/>
      <c r="H43" s="25"/>
      <c r="I43" s="25"/>
      <c r="J43" s="32"/>
      <c r="K43" s="25"/>
    </row>
    <row r="44" spans="1:11">
      <c r="A44" s="24" t="s">
        <v>89</v>
      </c>
      <c r="B44" s="24" t="s">
        <v>245</v>
      </c>
      <c r="C44" s="183" t="s">
        <v>90</v>
      </c>
      <c r="D44" s="25"/>
      <c r="E44" s="25"/>
      <c r="F44" s="25"/>
      <c r="G44" s="25"/>
      <c r="H44" s="25"/>
      <c r="I44" s="25"/>
      <c r="J44" s="32"/>
      <c r="K44" s="25"/>
    </row>
    <row r="45" spans="1:11">
      <c r="A45" s="1" t="s">
        <v>91</v>
      </c>
      <c r="B45" s="1" t="s">
        <v>249</v>
      </c>
      <c r="C45" s="176" t="s">
        <v>92</v>
      </c>
      <c r="D45" s="15">
        <v>41</v>
      </c>
      <c r="E45" s="15">
        <v>19</v>
      </c>
      <c r="F45" s="15">
        <f t="shared" si="0"/>
        <v>60</v>
      </c>
      <c r="G45" s="15">
        <v>7</v>
      </c>
      <c r="H45" s="15">
        <v>5</v>
      </c>
      <c r="I45" s="15">
        <f t="shared" si="1"/>
        <v>12</v>
      </c>
      <c r="J45" s="16">
        <f>(G45+H45)/(D45+E45)</f>
        <v>0.2</v>
      </c>
      <c r="K45" s="15">
        <f>_xlfn.RANK.EQ(J45,$J$12:$J$98,0)</f>
        <v>50</v>
      </c>
    </row>
    <row r="46" spans="1:11">
      <c r="A46" s="24" t="s">
        <v>23</v>
      </c>
      <c r="B46" s="24" t="s">
        <v>250</v>
      </c>
      <c r="C46" s="183" t="s">
        <v>24</v>
      </c>
      <c r="D46" s="25"/>
      <c r="E46" s="25"/>
      <c r="F46" s="25"/>
      <c r="G46" s="25"/>
      <c r="H46" s="25"/>
      <c r="I46" s="25"/>
      <c r="J46" s="32"/>
      <c r="K46" s="25"/>
    </row>
    <row r="47" spans="1:11">
      <c r="A47" s="1" t="s">
        <v>93</v>
      </c>
      <c r="B47" s="1" t="s">
        <v>243</v>
      </c>
      <c r="C47" s="176" t="s">
        <v>94</v>
      </c>
      <c r="D47" s="15">
        <v>13</v>
      </c>
      <c r="E47" s="15">
        <v>5</v>
      </c>
      <c r="F47" s="15">
        <f t="shared" si="0"/>
        <v>18</v>
      </c>
      <c r="G47" s="15">
        <v>5</v>
      </c>
      <c r="H47" s="15">
        <v>4</v>
      </c>
      <c r="I47" s="15">
        <f t="shared" si="1"/>
        <v>9</v>
      </c>
      <c r="J47" s="16">
        <f>(G47+H47)/(D47+E47)</f>
        <v>0.5</v>
      </c>
      <c r="K47" s="15">
        <f>_xlfn.RANK.EQ(J47,$J$12:$J$98,0)</f>
        <v>13</v>
      </c>
    </row>
    <row r="48" spans="1:11">
      <c r="A48" s="24" t="s">
        <v>95</v>
      </c>
      <c r="B48" s="24" t="s">
        <v>245</v>
      </c>
      <c r="C48" s="183" t="s">
        <v>96</v>
      </c>
      <c r="D48" s="25"/>
      <c r="E48" s="25"/>
      <c r="F48" s="25"/>
      <c r="G48" s="25"/>
      <c r="H48" s="25"/>
      <c r="I48" s="25"/>
      <c r="J48" s="32"/>
      <c r="K48" s="25"/>
    </row>
    <row r="49" spans="1:11">
      <c r="A49" s="1" t="s">
        <v>97</v>
      </c>
      <c r="B49" s="1" t="s">
        <v>244</v>
      </c>
      <c r="C49" s="176" t="s">
        <v>98</v>
      </c>
      <c r="D49" s="15">
        <v>81</v>
      </c>
      <c r="E49" s="15">
        <v>34</v>
      </c>
      <c r="F49" s="15">
        <f t="shared" si="0"/>
        <v>115</v>
      </c>
      <c r="G49" s="15">
        <v>12</v>
      </c>
      <c r="H49" s="15">
        <v>1</v>
      </c>
      <c r="I49" s="15">
        <f t="shared" si="1"/>
        <v>13</v>
      </c>
      <c r="J49" s="16">
        <f>(G49+H49)/(D49+E49)</f>
        <v>0.11304347826086956</v>
      </c>
      <c r="K49" s="15">
        <f>_xlfn.RANK.EQ(J49,$J$12:$J$98,0)</f>
        <v>58</v>
      </c>
    </row>
    <row r="50" spans="1:11">
      <c r="A50" s="1" t="s">
        <v>99</v>
      </c>
      <c r="B50" s="1" t="s">
        <v>248</v>
      </c>
      <c r="C50" s="176" t="s">
        <v>100</v>
      </c>
      <c r="D50" s="15">
        <v>10</v>
      </c>
      <c r="E50" s="15">
        <v>6</v>
      </c>
      <c r="F50" s="15">
        <f t="shared" si="0"/>
        <v>16</v>
      </c>
      <c r="G50" s="15">
        <v>3</v>
      </c>
      <c r="H50" s="15">
        <v>1</v>
      </c>
      <c r="I50" s="15">
        <f t="shared" si="1"/>
        <v>4</v>
      </c>
      <c r="J50" s="16">
        <f>(G50+H50)/(D50+E50)</f>
        <v>0.25</v>
      </c>
      <c r="K50" s="15">
        <f>_xlfn.RANK.EQ(J50,$J$12:$J$98,0)</f>
        <v>42</v>
      </c>
    </row>
    <row r="51" spans="1:11">
      <c r="A51" s="1" t="s">
        <v>101</v>
      </c>
      <c r="B51" s="1" t="s">
        <v>248</v>
      </c>
      <c r="C51" s="176" t="s">
        <v>102</v>
      </c>
      <c r="D51" s="15">
        <v>13</v>
      </c>
      <c r="E51" s="15">
        <v>11</v>
      </c>
      <c r="F51" s="15">
        <f t="shared" si="0"/>
        <v>24</v>
      </c>
      <c r="G51" s="15">
        <v>3</v>
      </c>
      <c r="H51" s="15">
        <v>4</v>
      </c>
      <c r="I51" s="15">
        <f t="shared" si="1"/>
        <v>7</v>
      </c>
      <c r="J51" s="16">
        <f>(G51+H51)/(D51+E51)</f>
        <v>0.29166666666666669</v>
      </c>
      <c r="K51" s="15">
        <f>_xlfn.RANK.EQ(J51,$J$12:$J$98,0)</f>
        <v>38</v>
      </c>
    </row>
    <row r="52" spans="1:11">
      <c r="A52" s="24" t="s">
        <v>103</v>
      </c>
      <c r="B52" s="24" t="s">
        <v>250</v>
      </c>
      <c r="C52" s="183" t="s">
        <v>104</v>
      </c>
      <c r="D52" s="25"/>
      <c r="E52" s="25"/>
      <c r="F52" s="25"/>
      <c r="G52" s="25"/>
      <c r="H52" s="25"/>
      <c r="I52" s="25"/>
      <c r="J52" s="32"/>
      <c r="K52" s="25"/>
    </row>
    <row r="53" spans="1:11">
      <c r="A53" s="1" t="s">
        <v>105</v>
      </c>
      <c r="B53" s="1" t="s">
        <v>248</v>
      </c>
      <c r="C53" s="176" t="s">
        <v>106</v>
      </c>
      <c r="D53" s="15">
        <v>32</v>
      </c>
      <c r="E53" s="15">
        <v>25</v>
      </c>
      <c r="F53" s="15">
        <f t="shared" si="0"/>
        <v>57</v>
      </c>
      <c r="G53" s="15">
        <v>7</v>
      </c>
      <c r="H53" s="15">
        <v>7</v>
      </c>
      <c r="I53" s="15">
        <f t="shared" si="1"/>
        <v>14</v>
      </c>
      <c r="J53" s="16">
        <f>(G53+H53)/(D53+E53)</f>
        <v>0.24561403508771928</v>
      </c>
      <c r="K53" s="15">
        <f>_xlfn.RANK.EQ(J53,$J$12:$J$98,0)</f>
        <v>43</v>
      </c>
    </row>
    <row r="54" spans="1:11">
      <c r="A54" s="1" t="s">
        <v>107</v>
      </c>
      <c r="B54" s="1" t="s">
        <v>248</v>
      </c>
      <c r="C54" s="176" t="s">
        <v>108</v>
      </c>
      <c r="D54" s="15">
        <v>26</v>
      </c>
      <c r="E54" s="15">
        <v>8</v>
      </c>
      <c r="F54" s="15">
        <f t="shared" si="0"/>
        <v>34</v>
      </c>
      <c r="G54" s="15">
        <v>12</v>
      </c>
      <c r="H54" s="15">
        <v>3</v>
      </c>
      <c r="I54" s="15">
        <f t="shared" si="1"/>
        <v>15</v>
      </c>
      <c r="J54" s="16">
        <f>(G54+H54)/(D54+E54)</f>
        <v>0.44117647058823528</v>
      </c>
      <c r="K54" s="15">
        <f>_xlfn.RANK.EQ(J54,$J$12:$J$98,0)</f>
        <v>19</v>
      </c>
    </row>
    <row r="55" spans="1:11">
      <c r="A55" s="1" t="s">
        <v>109</v>
      </c>
      <c r="B55" s="1" t="s">
        <v>248</v>
      </c>
      <c r="C55" s="176" t="s">
        <v>110</v>
      </c>
      <c r="D55" s="15">
        <v>19</v>
      </c>
      <c r="E55" s="15">
        <v>12</v>
      </c>
      <c r="F55" s="15">
        <f t="shared" si="0"/>
        <v>31</v>
      </c>
      <c r="G55" s="15">
        <v>12</v>
      </c>
      <c r="H55" s="15">
        <v>10</v>
      </c>
      <c r="I55" s="15">
        <f t="shared" si="1"/>
        <v>22</v>
      </c>
      <c r="J55" s="16">
        <f>(G55+H55)/(D55+E55)</f>
        <v>0.70967741935483875</v>
      </c>
      <c r="K55" s="15">
        <f>_xlfn.RANK.EQ(J55,$J$12:$J$98,0)</f>
        <v>4</v>
      </c>
    </row>
    <row r="56" spans="1:11">
      <c r="A56" s="1" t="s">
        <v>111</v>
      </c>
      <c r="B56" s="1" t="s">
        <v>248</v>
      </c>
      <c r="C56" s="176" t="s">
        <v>112</v>
      </c>
      <c r="D56" s="15">
        <v>11</v>
      </c>
      <c r="E56" s="15">
        <v>12</v>
      </c>
      <c r="F56" s="15">
        <f t="shared" si="0"/>
        <v>23</v>
      </c>
      <c r="G56" s="15">
        <v>4</v>
      </c>
      <c r="H56" s="15">
        <v>7</v>
      </c>
      <c r="I56" s="15">
        <f t="shared" si="1"/>
        <v>11</v>
      </c>
      <c r="J56" s="16">
        <f>(G56+H56)/(D56+E56)</f>
        <v>0.47826086956521741</v>
      </c>
      <c r="K56" s="15">
        <f>_xlfn.RANK.EQ(J56,$J$12:$J$98,0)</f>
        <v>16</v>
      </c>
    </row>
    <row r="57" spans="1:11">
      <c r="A57" s="1" t="s">
        <v>113</v>
      </c>
      <c r="B57" s="1" t="s">
        <v>249</v>
      </c>
      <c r="C57" s="176" t="s">
        <v>114</v>
      </c>
      <c r="D57" s="15">
        <v>25</v>
      </c>
      <c r="E57" s="15">
        <v>13</v>
      </c>
      <c r="F57" s="15">
        <f t="shared" si="0"/>
        <v>38</v>
      </c>
      <c r="G57" s="15">
        <v>11</v>
      </c>
      <c r="H57" s="15">
        <v>4</v>
      </c>
      <c r="I57" s="15">
        <f t="shared" si="1"/>
        <v>15</v>
      </c>
      <c r="J57" s="16">
        <f>(G57+H57)/(D57+E57)</f>
        <v>0.39473684210526316</v>
      </c>
      <c r="K57" s="15">
        <f>_xlfn.RANK.EQ(J57,$J$12:$J$98,0)</f>
        <v>29</v>
      </c>
    </row>
    <row r="58" spans="1:11">
      <c r="A58" s="24" t="s">
        <v>115</v>
      </c>
      <c r="B58" s="24" t="s">
        <v>247</v>
      </c>
      <c r="C58" s="183" t="s">
        <v>116</v>
      </c>
      <c r="D58" s="25"/>
      <c r="E58" s="25"/>
      <c r="F58" s="25"/>
      <c r="G58" s="25"/>
      <c r="H58" s="25"/>
      <c r="I58" s="25"/>
      <c r="J58" s="32"/>
      <c r="K58" s="25"/>
    </row>
    <row r="59" spans="1:11">
      <c r="A59" s="1" t="s">
        <v>117</v>
      </c>
      <c r="B59" s="1" t="s">
        <v>243</v>
      </c>
      <c r="C59" s="176" t="s">
        <v>118</v>
      </c>
      <c r="D59" s="15">
        <v>29</v>
      </c>
      <c r="E59" s="15">
        <v>7</v>
      </c>
      <c r="F59" s="15">
        <f t="shared" si="0"/>
        <v>36</v>
      </c>
      <c r="G59" s="15">
        <v>12</v>
      </c>
      <c r="H59" s="15">
        <v>1</v>
      </c>
      <c r="I59" s="15">
        <f t="shared" si="1"/>
        <v>13</v>
      </c>
      <c r="J59" s="16">
        <f>(G59+H59)/(D59+E59)</f>
        <v>0.3611111111111111</v>
      </c>
      <c r="K59" s="15">
        <f>_xlfn.RANK.EQ(J59,$J$12:$J$98,0)</f>
        <v>31</v>
      </c>
    </row>
    <row r="60" spans="1:11">
      <c r="A60" s="24" t="s">
        <v>119</v>
      </c>
      <c r="B60" s="24" t="s">
        <v>245</v>
      </c>
      <c r="C60" s="183" t="s">
        <v>120</v>
      </c>
      <c r="D60" s="25"/>
      <c r="E60" s="25"/>
      <c r="F60" s="25"/>
      <c r="G60" s="25"/>
      <c r="H60" s="25"/>
      <c r="I60" s="25"/>
      <c r="J60" s="32"/>
      <c r="K60" s="25"/>
    </row>
    <row r="61" spans="1:11">
      <c r="A61" s="1" t="s">
        <v>121</v>
      </c>
      <c r="B61" s="1" t="s">
        <v>244</v>
      </c>
      <c r="C61" s="176" t="s">
        <v>122</v>
      </c>
      <c r="D61" s="15">
        <v>45</v>
      </c>
      <c r="E61" s="15">
        <v>25</v>
      </c>
      <c r="F61" s="15">
        <f t="shared" si="0"/>
        <v>70</v>
      </c>
      <c r="G61" s="15">
        <v>18</v>
      </c>
      <c r="H61" s="15">
        <v>10</v>
      </c>
      <c r="I61" s="15">
        <f t="shared" si="1"/>
        <v>28</v>
      </c>
      <c r="J61" s="16">
        <f>(G61+H61)/(D61+E61)</f>
        <v>0.4</v>
      </c>
      <c r="K61" s="15">
        <f>_xlfn.RANK.EQ(J61,$J$12:$J$98,0)</f>
        <v>25</v>
      </c>
    </row>
    <row r="62" spans="1:11">
      <c r="A62" s="24" t="s">
        <v>123</v>
      </c>
      <c r="B62" s="24" t="s">
        <v>245</v>
      </c>
      <c r="C62" s="183" t="s">
        <v>124</v>
      </c>
      <c r="D62" s="25"/>
      <c r="E62" s="25"/>
      <c r="F62" s="25"/>
      <c r="G62" s="25"/>
      <c r="H62" s="25"/>
      <c r="I62" s="25"/>
      <c r="J62" s="32"/>
      <c r="K62" s="25"/>
    </row>
    <row r="63" spans="1:11">
      <c r="A63" s="1" t="s">
        <v>125</v>
      </c>
      <c r="B63" s="1" t="s">
        <v>248</v>
      </c>
      <c r="C63" s="176" t="s">
        <v>126</v>
      </c>
      <c r="D63" s="15">
        <v>14</v>
      </c>
      <c r="E63" s="15">
        <v>4</v>
      </c>
      <c r="F63" s="15">
        <f t="shared" si="0"/>
        <v>18</v>
      </c>
      <c r="G63" s="15">
        <v>5</v>
      </c>
      <c r="H63" s="15">
        <v>1</v>
      </c>
      <c r="I63" s="15">
        <f t="shared" si="1"/>
        <v>6</v>
      </c>
      <c r="J63" s="16">
        <f>(G63+H63)/(D63+E63)</f>
        <v>0.33333333333333331</v>
      </c>
      <c r="K63" s="15">
        <f>_xlfn.RANK.EQ(J63,$J$12:$J$98,0)</f>
        <v>32</v>
      </c>
    </row>
    <row r="64" spans="1:11">
      <c r="A64" s="1" t="s">
        <v>127</v>
      </c>
      <c r="B64" s="1" t="s">
        <v>246</v>
      </c>
      <c r="C64" s="176" t="s">
        <v>128</v>
      </c>
      <c r="D64" s="15">
        <v>8</v>
      </c>
      <c r="E64" s="15">
        <v>12</v>
      </c>
      <c r="F64" s="15">
        <f t="shared" si="0"/>
        <v>20</v>
      </c>
      <c r="G64" s="15">
        <v>1</v>
      </c>
      <c r="H64" s="15">
        <v>7</v>
      </c>
      <c r="I64" s="15">
        <f t="shared" si="1"/>
        <v>8</v>
      </c>
      <c r="J64" s="16">
        <f>(G64+H64)/(D64+E64)</f>
        <v>0.4</v>
      </c>
      <c r="K64" s="15">
        <f>_xlfn.RANK.EQ(J64,$J$12:$J$98,0)</f>
        <v>25</v>
      </c>
    </row>
    <row r="65" spans="1:11">
      <c r="A65" s="24" t="s">
        <v>129</v>
      </c>
      <c r="B65" s="24" t="s">
        <v>247</v>
      </c>
      <c r="C65" s="183" t="s">
        <v>130</v>
      </c>
      <c r="D65" s="25"/>
      <c r="E65" s="25"/>
      <c r="F65" s="25"/>
      <c r="G65" s="25"/>
      <c r="H65" s="25"/>
      <c r="I65" s="25"/>
      <c r="J65" s="32"/>
      <c r="K65" s="25"/>
    </row>
    <row r="66" spans="1:11">
      <c r="A66" s="1" t="s">
        <v>131</v>
      </c>
      <c r="B66" s="1" t="s">
        <v>243</v>
      </c>
      <c r="C66" s="176" t="s">
        <v>132</v>
      </c>
      <c r="D66" s="15">
        <v>199</v>
      </c>
      <c r="E66" s="15">
        <v>124</v>
      </c>
      <c r="F66" s="15">
        <f t="shared" si="0"/>
        <v>323</v>
      </c>
      <c r="G66" s="15">
        <v>67</v>
      </c>
      <c r="H66" s="15">
        <v>32</v>
      </c>
      <c r="I66" s="15">
        <f t="shared" si="1"/>
        <v>99</v>
      </c>
      <c r="J66" s="16">
        <f>(G66+H66)/(D66+E66)</f>
        <v>0.30650154798761609</v>
      </c>
      <c r="K66" s="15">
        <f>_xlfn.RANK.EQ(J66,$J$12:$J$98,0)</f>
        <v>36</v>
      </c>
    </row>
    <row r="67" spans="1:11">
      <c r="A67" s="1" t="s">
        <v>133</v>
      </c>
      <c r="B67" s="1" t="s">
        <v>244</v>
      </c>
      <c r="C67" s="176" t="s">
        <v>134</v>
      </c>
      <c r="D67" s="15">
        <v>33</v>
      </c>
      <c r="E67" s="15">
        <v>21</v>
      </c>
      <c r="F67" s="15">
        <f t="shared" si="0"/>
        <v>54</v>
      </c>
      <c r="G67" s="15">
        <v>6</v>
      </c>
      <c r="H67" s="15">
        <v>5</v>
      </c>
      <c r="I67" s="15">
        <f t="shared" si="1"/>
        <v>11</v>
      </c>
      <c r="J67" s="16">
        <f>(G67+H67)/(D67+E67)</f>
        <v>0.20370370370370369</v>
      </c>
      <c r="K67" s="15">
        <f>_xlfn.RANK.EQ(J67,$J$12:$J$98,0)</f>
        <v>49</v>
      </c>
    </row>
    <row r="68" spans="1:11">
      <c r="A68" s="24" t="s">
        <v>135</v>
      </c>
      <c r="B68" s="24" t="s">
        <v>245</v>
      </c>
      <c r="C68" s="183" t="s">
        <v>136</v>
      </c>
      <c r="D68" s="25"/>
      <c r="E68" s="25"/>
      <c r="F68" s="25"/>
      <c r="G68" s="25"/>
      <c r="H68" s="25"/>
      <c r="I68" s="25"/>
      <c r="J68" s="32"/>
      <c r="K68" s="25"/>
    </row>
    <row r="69" spans="1:11">
      <c r="A69" s="1" t="s">
        <v>137</v>
      </c>
      <c r="B69" s="1" t="s">
        <v>243</v>
      </c>
      <c r="C69" s="176" t="s">
        <v>138</v>
      </c>
      <c r="D69" s="15">
        <v>60</v>
      </c>
      <c r="E69" s="15">
        <v>26</v>
      </c>
      <c r="F69" s="15">
        <f t="shared" si="0"/>
        <v>86</v>
      </c>
      <c r="G69" s="15">
        <v>11</v>
      </c>
      <c r="H69" s="15">
        <v>4</v>
      </c>
      <c r="I69" s="15">
        <f t="shared" si="1"/>
        <v>15</v>
      </c>
      <c r="J69" s="16">
        <f>(G69+H69)/(D69+E69)</f>
        <v>0.1744186046511628</v>
      </c>
      <c r="K69" s="15">
        <f>_xlfn.RANK.EQ(J69,$J$12:$J$98,0)</f>
        <v>52</v>
      </c>
    </row>
    <row r="70" spans="1:11">
      <c r="A70" s="1" t="s">
        <v>139</v>
      </c>
      <c r="B70" s="1" t="s">
        <v>244</v>
      </c>
      <c r="C70" s="176" t="s">
        <v>140</v>
      </c>
      <c r="D70" s="15">
        <v>69</v>
      </c>
      <c r="E70" s="15">
        <v>47</v>
      </c>
      <c r="F70" s="15">
        <f t="shared" si="0"/>
        <v>116</v>
      </c>
      <c r="G70" s="15">
        <v>20</v>
      </c>
      <c r="H70" s="15">
        <v>18</v>
      </c>
      <c r="I70" s="15">
        <f t="shared" si="1"/>
        <v>38</v>
      </c>
      <c r="J70" s="16">
        <f>(G70+H70)/(D70+E70)</f>
        <v>0.32758620689655171</v>
      </c>
      <c r="K70" s="15">
        <f>_xlfn.RANK.EQ(J70,$J$12:$J$98,0)</f>
        <v>34</v>
      </c>
    </row>
    <row r="71" spans="1:11">
      <c r="A71" s="1" t="s">
        <v>141</v>
      </c>
      <c r="B71" s="1" t="s">
        <v>243</v>
      </c>
      <c r="C71" s="176" t="s">
        <v>142</v>
      </c>
      <c r="D71" s="15">
        <v>105</v>
      </c>
      <c r="E71" s="15">
        <v>28</v>
      </c>
      <c r="F71" s="15">
        <f t="shared" si="0"/>
        <v>133</v>
      </c>
      <c r="G71" s="15">
        <v>21</v>
      </c>
      <c r="H71" s="15">
        <v>5</v>
      </c>
      <c r="I71" s="15">
        <f t="shared" si="1"/>
        <v>26</v>
      </c>
      <c r="J71" s="16">
        <f>(G71+H71)/(D71+E71)</f>
        <v>0.19548872180451127</v>
      </c>
      <c r="K71" s="15">
        <f>_xlfn.RANK.EQ(J71,$J$12:$J$98,0)</f>
        <v>51</v>
      </c>
    </row>
    <row r="72" spans="1:11">
      <c r="A72" s="1" t="s">
        <v>143</v>
      </c>
      <c r="B72" s="1" t="s">
        <v>244</v>
      </c>
      <c r="C72" s="176" t="s">
        <v>144</v>
      </c>
      <c r="D72" s="15">
        <v>68</v>
      </c>
      <c r="E72" s="15">
        <v>33</v>
      </c>
      <c r="F72" s="15">
        <f t="shared" si="0"/>
        <v>101</v>
      </c>
      <c r="G72" s="15">
        <v>12</v>
      </c>
      <c r="H72" s="15">
        <v>4</v>
      </c>
      <c r="I72" s="15">
        <f t="shared" si="1"/>
        <v>16</v>
      </c>
      <c r="J72" s="16">
        <f>(G72+H72)/(D72+E72)</f>
        <v>0.15841584158415842</v>
      </c>
      <c r="K72" s="15">
        <f>_xlfn.RANK.EQ(J72,$J$12:$J$98,0)</f>
        <v>54</v>
      </c>
    </row>
    <row r="73" spans="1:11">
      <c r="A73" s="1" t="s">
        <v>145</v>
      </c>
      <c r="B73" s="1" t="s">
        <v>244</v>
      </c>
      <c r="C73" s="176" t="s">
        <v>146</v>
      </c>
      <c r="D73" s="15">
        <v>12</v>
      </c>
      <c r="E73" s="15">
        <v>9</v>
      </c>
      <c r="F73" s="15">
        <f t="shared" si="0"/>
        <v>21</v>
      </c>
      <c r="G73" s="15">
        <v>3</v>
      </c>
      <c r="H73" s="15">
        <v>4</v>
      </c>
      <c r="I73" s="15">
        <f t="shared" si="1"/>
        <v>7</v>
      </c>
      <c r="J73" s="16">
        <f>(G73+H73)/(D73+E73)</f>
        <v>0.33333333333333331</v>
      </c>
      <c r="K73" s="15">
        <f>_xlfn.RANK.EQ(J73,$J$12:$J$98,0)</f>
        <v>32</v>
      </c>
    </row>
    <row r="74" spans="1:11">
      <c r="A74" s="24" t="s">
        <v>147</v>
      </c>
      <c r="B74" s="24" t="s">
        <v>249</v>
      </c>
      <c r="C74" s="183" t="s">
        <v>148</v>
      </c>
      <c r="D74" s="25"/>
      <c r="E74" s="25"/>
      <c r="F74" s="25"/>
      <c r="G74" s="25"/>
      <c r="H74" s="25"/>
      <c r="I74" s="25"/>
      <c r="J74" s="32"/>
      <c r="K74" s="25"/>
    </row>
    <row r="75" spans="1:11">
      <c r="A75" s="24" t="s">
        <v>149</v>
      </c>
      <c r="B75" s="24" t="s">
        <v>250</v>
      </c>
      <c r="C75" s="183" t="s">
        <v>150</v>
      </c>
      <c r="D75" s="25"/>
      <c r="E75" s="25"/>
      <c r="F75" s="25"/>
      <c r="G75" s="25"/>
      <c r="H75" s="25"/>
      <c r="I75" s="25"/>
      <c r="J75" s="32"/>
      <c r="K75" s="25"/>
    </row>
    <row r="76" spans="1:11">
      <c r="A76" s="1" t="s">
        <v>151</v>
      </c>
      <c r="B76" s="1" t="s">
        <v>249</v>
      </c>
      <c r="C76" s="176" t="s">
        <v>152</v>
      </c>
      <c r="D76" s="15">
        <v>11</v>
      </c>
      <c r="E76" s="15">
        <v>10</v>
      </c>
      <c r="F76" s="15">
        <f t="shared" si="0"/>
        <v>21</v>
      </c>
      <c r="G76" s="15">
        <v>4</v>
      </c>
      <c r="H76" s="15">
        <v>1</v>
      </c>
      <c r="I76" s="15">
        <f t="shared" si="1"/>
        <v>5</v>
      </c>
      <c r="J76" s="16">
        <f>(G76+H76)/(D76+E76)</f>
        <v>0.23809523809523808</v>
      </c>
      <c r="K76" s="15">
        <f>_xlfn.RANK.EQ(J76,$J$12:$J$98,0)</f>
        <v>47</v>
      </c>
    </row>
    <row r="77" spans="1:11">
      <c r="A77" s="24" t="s">
        <v>153</v>
      </c>
      <c r="B77" s="24" t="s">
        <v>248</v>
      </c>
      <c r="C77" s="183" t="s">
        <v>154</v>
      </c>
      <c r="D77" s="25"/>
      <c r="E77" s="25"/>
      <c r="F77" s="25"/>
      <c r="G77" s="25"/>
      <c r="H77" s="25"/>
      <c r="I77" s="25"/>
      <c r="J77" s="32"/>
      <c r="K77" s="25"/>
    </row>
    <row r="78" spans="1:11">
      <c r="A78" s="1" t="s">
        <v>155</v>
      </c>
      <c r="B78" s="1" t="s">
        <v>248</v>
      </c>
      <c r="C78" s="176" t="s">
        <v>156</v>
      </c>
      <c r="D78" s="15">
        <v>12</v>
      </c>
      <c r="E78" s="15">
        <v>5</v>
      </c>
      <c r="F78" s="15">
        <f t="shared" ref="F78:F97" si="4">SUM(D78:E78)</f>
        <v>17</v>
      </c>
      <c r="G78" s="15">
        <v>9</v>
      </c>
      <c r="H78" s="15">
        <v>3</v>
      </c>
      <c r="I78" s="15">
        <f t="shared" ref="I78:I97" si="5">SUM(G78:H78)</f>
        <v>12</v>
      </c>
      <c r="J78" s="16">
        <f>(G78+H78)/(D78+E78)</f>
        <v>0.70588235294117652</v>
      </c>
      <c r="K78" s="15">
        <f>_xlfn.RANK.EQ(J78,$J$12:$J$98,0)</f>
        <v>5</v>
      </c>
    </row>
    <row r="79" spans="1:11">
      <c r="A79" s="1" t="s">
        <v>157</v>
      </c>
      <c r="B79" s="1" t="s">
        <v>243</v>
      </c>
      <c r="C79" s="176" t="s">
        <v>158</v>
      </c>
      <c r="D79" s="15">
        <v>25</v>
      </c>
      <c r="E79" s="15">
        <v>17</v>
      </c>
      <c r="F79" s="15">
        <f t="shared" si="4"/>
        <v>42</v>
      </c>
      <c r="G79" s="15">
        <v>13</v>
      </c>
      <c r="H79" s="15">
        <v>9</v>
      </c>
      <c r="I79" s="15">
        <f t="shared" si="5"/>
        <v>22</v>
      </c>
      <c r="J79" s="16">
        <f>(G79+H79)/(D79+E79)</f>
        <v>0.52380952380952384</v>
      </c>
      <c r="K79" s="15">
        <f>_xlfn.RANK.EQ(J79,$J$12:$J$98,0)</f>
        <v>11</v>
      </c>
    </row>
    <row r="80" spans="1:11">
      <c r="A80" s="1" t="s">
        <v>159</v>
      </c>
      <c r="B80" s="1" t="s">
        <v>243</v>
      </c>
      <c r="C80" s="176" t="s">
        <v>160</v>
      </c>
      <c r="D80" s="15">
        <v>29</v>
      </c>
      <c r="E80" s="15">
        <v>15</v>
      </c>
      <c r="F80" s="15">
        <f t="shared" si="4"/>
        <v>44</v>
      </c>
      <c r="G80" s="15">
        <v>12</v>
      </c>
      <c r="H80" s="15">
        <v>4</v>
      </c>
      <c r="I80" s="15">
        <f t="shared" si="5"/>
        <v>16</v>
      </c>
      <c r="J80" s="16">
        <f>(G80+H80)/(D80+E80)</f>
        <v>0.36363636363636365</v>
      </c>
      <c r="K80" s="15">
        <f>_xlfn.RANK.EQ(J80,$J$12:$J$98,0)</f>
        <v>30</v>
      </c>
    </row>
    <row r="81" spans="1:11">
      <c r="A81" s="1" t="s">
        <v>161</v>
      </c>
      <c r="B81" s="1" t="s">
        <v>248</v>
      </c>
      <c r="C81" s="176" t="s">
        <v>162</v>
      </c>
      <c r="D81" s="15">
        <v>22</v>
      </c>
      <c r="E81" s="15">
        <v>7</v>
      </c>
      <c r="F81" s="15">
        <f t="shared" si="4"/>
        <v>29</v>
      </c>
      <c r="G81" s="15">
        <v>5</v>
      </c>
      <c r="H81" s="15">
        <v>2</v>
      </c>
      <c r="I81" s="15">
        <f t="shared" si="5"/>
        <v>7</v>
      </c>
      <c r="J81" s="16">
        <f>(G81+H81)/(D81+E81)</f>
        <v>0.2413793103448276</v>
      </c>
      <c r="K81" s="15">
        <f>_xlfn.RANK.EQ(J81,$J$12:$J$98,0)</f>
        <v>45</v>
      </c>
    </row>
    <row r="82" spans="1:11">
      <c r="A82" s="24" t="s">
        <v>163</v>
      </c>
      <c r="B82" s="24" t="s">
        <v>248</v>
      </c>
      <c r="C82" s="183" t="s">
        <v>164</v>
      </c>
      <c r="D82" s="25"/>
      <c r="E82" s="25"/>
      <c r="F82" s="25"/>
      <c r="G82" s="25"/>
      <c r="H82" s="25"/>
      <c r="I82" s="25"/>
      <c r="J82" s="32"/>
      <c r="K82" s="25"/>
    </row>
    <row r="83" spans="1:11">
      <c r="A83" s="1" t="s">
        <v>165</v>
      </c>
      <c r="B83" s="1" t="s">
        <v>244</v>
      </c>
      <c r="C83" s="176" t="s">
        <v>166</v>
      </c>
      <c r="D83" s="15">
        <v>64</v>
      </c>
      <c r="E83" s="15">
        <v>41</v>
      </c>
      <c r="F83" s="15">
        <f t="shared" si="4"/>
        <v>105</v>
      </c>
      <c r="G83" s="15">
        <v>9</v>
      </c>
      <c r="H83" s="15">
        <v>6</v>
      </c>
      <c r="I83" s="15">
        <f t="shared" si="5"/>
        <v>15</v>
      </c>
      <c r="J83" s="16">
        <f>(G83+H83)/(D83+E83)</f>
        <v>0.14285714285714285</v>
      </c>
      <c r="K83" s="15">
        <f>_xlfn.RANK.EQ(J83,$J$12:$J$98,0)</f>
        <v>55</v>
      </c>
    </row>
    <row r="84" spans="1:11">
      <c r="A84" s="1" t="s">
        <v>167</v>
      </c>
      <c r="B84" s="1" t="s">
        <v>248</v>
      </c>
      <c r="C84" s="176" t="s">
        <v>168</v>
      </c>
      <c r="D84" s="33">
        <v>32</v>
      </c>
      <c r="E84" s="33">
        <v>26</v>
      </c>
      <c r="F84" s="15">
        <f t="shared" si="4"/>
        <v>58</v>
      </c>
      <c r="G84" s="33">
        <v>5</v>
      </c>
      <c r="H84" s="33">
        <v>3</v>
      </c>
      <c r="I84" s="15">
        <f t="shared" si="5"/>
        <v>8</v>
      </c>
      <c r="J84" s="5">
        <f>(G84+H84)/(D84+E84)</f>
        <v>0.13793103448275862</v>
      </c>
      <c r="K84" s="33">
        <f>_xlfn.RANK.EQ(J84,$J$12:$J$98,0)</f>
        <v>56</v>
      </c>
    </row>
    <row r="85" spans="1:11">
      <c r="A85" s="1" t="s">
        <v>169</v>
      </c>
      <c r="B85" s="1" t="s">
        <v>248</v>
      </c>
      <c r="C85" s="176" t="s">
        <v>170</v>
      </c>
      <c r="D85" s="15">
        <v>25</v>
      </c>
      <c r="E85" s="15">
        <v>20</v>
      </c>
      <c r="F85" s="15">
        <f t="shared" si="4"/>
        <v>45</v>
      </c>
      <c r="G85" s="15">
        <v>16</v>
      </c>
      <c r="H85" s="15">
        <v>14</v>
      </c>
      <c r="I85" s="15">
        <f t="shared" si="5"/>
        <v>30</v>
      </c>
      <c r="J85" s="16">
        <f>(G85+H85)/(D85+E85)</f>
        <v>0.66666666666666663</v>
      </c>
      <c r="K85" s="15">
        <f>_xlfn.RANK.EQ(J85,$J$12:$J$98,0)</f>
        <v>7</v>
      </c>
    </row>
    <row r="86" spans="1:11">
      <c r="A86" s="8" t="s">
        <v>171</v>
      </c>
      <c r="B86" s="8" t="s">
        <v>248</v>
      </c>
      <c r="C86" s="184" t="s">
        <v>172</v>
      </c>
      <c r="D86" s="28">
        <v>7</v>
      </c>
      <c r="E86" s="28">
        <v>6</v>
      </c>
      <c r="F86" s="28">
        <f t="shared" si="4"/>
        <v>13</v>
      </c>
      <c r="G86" s="28">
        <v>4</v>
      </c>
      <c r="H86" s="28">
        <v>0</v>
      </c>
      <c r="I86" s="28">
        <f t="shared" si="5"/>
        <v>4</v>
      </c>
      <c r="J86" s="29">
        <f>(G86+H86)/(D86+E86)</f>
        <v>0.30769230769230771</v>
      </c>
      <c r="K86" s="28">
        <f>_xlfn.RANK.EQ(J86,$J$12:$J$98,0)</f>
        <v>35</v>
      </c>
    </row>
    <row r="87" spans="1:11">
      <c r="A87" s="24" t="s">
        <v>173</v>
      </c>
      <c r="B87" s="24" t="s">
        <v>245</v>
      </c>
      <c r="C87" s="183" t="s">
        <v>174</v>
      </c>
      <c r="D87" s="25"/>
      <c r="E87" s="25"/>
      <c r="F87" s="25"/>
      <c r="G87" s="25"/>
      <c r="H87" s="25"/>
      <c r="I87" s="25"/>
      <c r="J87" s="32"/>
      <c r="K87" s="25"/>
    </row>
    <row r="88" spans="1:11">
      <c r="A88" s="1" t="s">
        <v>175</v>
      </c>
      <c r="B88" s="1" t="s">
        <v>244</v>
      </c>
      <c r="C88" s="176" t="s">
        <v>176</v>
      </c>
      <c r="D88" s="15">
        <v>26</v>
      </c>
      <c r="E88" s="15">
        <v>20</v>
      </c>
      <c r="F88" s="15">
        <f t="shared" si="4"/>
        <v>46</v>
      </c>
      <c r="G88" s="15">
        <v>7</v>
      </c>
      <c r="H88" s="15">
        <v>6</v>
      </c>
      <c r="I88" s="15">
        <f t="shared" si="5"/>
        <v>13</v>
      </c>
      <c r="J88" s="16">
        <f t="shared" ref="J88:J95" si="6">(G88+H88)/(D88+E88)</f>
        <v>0.28260869565217389</v>
      </c>
      <c r="K88" s="15">
        <f t="shared" ref="K88:K95" si="7">_xlfn.RANK.EQ(J88,$J$12:$J$98,0)</f>
        <v>39</v>
      </c>
    </row>
    <row r="89" spans="1:11">
      <c r="A89" s="1" t="s">
        <v>177</v>
      </c>
      <c r="B89" s="1" t="s">
        <v>243</v>
      </c>
      <c r="C89" s="176" t="s">
        <v>178</v>
      </c>
      <c r="D89" s="15">
        <v>70</v>
      </c>
      <c r="E89" s="15">
        <v>55</v>
      </c>
      <c r="F89" s="15">
        <f t="shared" si="4"/>
        <v>125</v>
      </c>
      <c r="G89" s="15">
        <v>18</v>
      </c>
      <c r="H89" s="15">
        <v>12</v>
      </c>
      <c r="I89" s="15">
        <f t="shared" si="5"/>
        <v>30</v>
      </c>
      <c r="J89" s="16">
        <f t="shared" si="6"/>
        <v>0.24</v>
      </c>
      <c r="K89" s="15">
        <f t="shared" si="7"/>
        <v>46</v>
      </c>
    </row>
    <row r="90" spans="1:11">
      <c r="A90" s="1" t="s">
        <v>179</v>
      </c>
      <c r="B90" s="1" t="s">
        <v>248</v>
      </c>
      <c r="C90" s="176" t="s">
        <v>180</v>
      </c>
      <c r="D90" s="15">
        <v>9</v>
      </c>
      <c r="E90" s="15">
        <v>11</v>
      </c>
      <c r="F90" s="15">
        <f t="shared" si="4"/>
        <v>20</v>
      </c>
      <c r="G90" s="15">
        <v>3</v>
      </c>
      <c r="H90" s="15">
        <v>5</v>
      </c>
      <c r="I90" s="15">
        <f t="shared" si="5"/>
        <v>8</v>
      </c>
      <c r="J90" s="16">
        <f t="shared" si="6"/>
        <v>0.4</v>
      </c>
      <c r="K90" s="15">
        <f t="shared" si="7"/>
        <v>25</v>
      </c>
    </row>
    <row r="91" spans="1:11">
      <c r="A91" s="1" t="s">
        <v>181</v>
      </c>
      <c r="B91" s="1" t="s">
        <v>248</v>
      </c>
      <c r="C91" s="176" t="s">
        <v>182</v>
      </c>
      <c r="D91" s="15">
        <v>13</v>
      </c>
      <c r="E91" s="15">
        <v>14</v>
      </c>
      <c r="F91" s="15">
        <f t="shared" si="4"/>
        <v>27</v>
      </c>
      <c r="G91" s="15">
        <v>9</v>
      </c>
      <c r="H91" s="15">
        <v>4</v>
      </c>
      <c r="I91" s="15">
        <f t="shared" si="5"/>
        <v>13</v>
      </c>
      <c r="J91" s="16">
        <f t="shared" si="6"/>
        <v>0.48148148148148145</v>
      </c>
      <c r="K91" s="15">
        <f t="shared" si="7"/>
        <v>15</v>
      </c>
    </row>
    <row r="92" spans="1:11">
      <c r="A92" s="1" t="s">
        <v>183</v>
      </c>
      <c r="B92" s="1" t="s">
        <v>248</v>
      </c>
      <c r="C92" s="176" t="s">
        <v>184</v>
      </c>
      <c r="D92" s="15">
        <v>23</v>
      </c>
      <c r="E92" s="15">
        <v>15</v>
      </c>
      <c r="F92" s="15">
        <f t="shared" si="4"/>
        <v>38</v>
      </c>
      <c r="G92" s="15">
        <v>17</v>
      </c>
      <c r="H92" s="15">
        <v>12</v>
      </c>
      <c r="I92" s="15">
        <f t="shared" si="5"/>
        <v>29</v>
      </c>
      <c r="J92" s="16">
        <f t="shared" si="6"/>
        <v>0.76315789473684215</v>
      </c>
      <c r="K92" s="15">
        <f t="shared" si="7"/>
        <v>2</v>
      </c>
    </row>
    <row r="93" spans="1:11">
      <c r="A93" s="1" t="s">
        <v>185</v>
      </c>
      <c r="B93" s="1" t="s">
        <v>248</v>
      </c>
      <c r="C93" s="176" t="s">
        <v>186</v>
      </c>
      <c r="D93" s="15">
        <v>11</v>
      </c>
      <c r="E93" s="15">
        <v>3</v>
      </c>
      <c r="F93" s="15">
        <f t="shared" si="4"/>
        <v>14</v>
      </c>
      <c r="G93" s="15">
        <v>7</v>
      </c>
      <c r="H93" s="15">
        <v>1</v>
      </c>
      <c r="I93" s="15">
        <f t="shared" si="5"/>
        <v>8</v>
      </c>
      <c r="J93" s="16">
        <f t="shared" si="6"/>
        <v>0.5714285714285714</v>
      </c>
      <c r="K93" s="15">
        <f t="shared" si="7"/>
        <v>9</v>
      </c>
    </row>
    <row r="94" spans="1:11">
      <c r="A94" s="1" t="s">
        <v>187</v>
      </c>
      <c r="B94" s="1" t="s">
        <v>248</v>
      </c>
      <c r="C94" s="176" t="s">
        <v>188</v>
      </c>
      <c r="D94" s="15">
        <v>10</v>
      </c>
      <c r="E94" s="15">
        <v>5</v>
      </c>
      <c r="F94" s="15">
        <f t="shared" si="4"/>
        <v>15</v>
      </c>
      <c r="G94" s="15">
        <v>6</v>
      </c>
      <c r="H94" s="15">
        <v>1</v>
      </c>
      <c r="I94" s="15">
        <f t="shared" si="5"/>
        <v>7</v>
      </c>
      <c r="J94" s="16">
        <f t="shared" si="6"/>
        <v>0.46666666666666667</v>
      </c>
      <c r="K94" s="15">
        <f t="shared" si="7"/>
        <v>18</v>
      </c>
    </row>
    <row r="95" spans="1:11">
      <c r="A95" s="1" t="s">
        <v>189</v>
      </c>
      <c r="B95" s="1" t="s">
        <v>248</v>
      </c>
      <c r="C95" s="176" t="s">
        <v>190</v>
      </c>
      <c r="D95" s="15">
        <v>17</v>
      </c>
      <c r="E95" s="15">
        <v>18</v>
      </c>
      <c r="F95" s="15">
        <f t="shared" si="4"/>
        <v>35</v>
      </c>
      <c r="G95" s="15">
        <v>9</v>
      </c>
      <c r="H95" s="15">
        <v>6</v>
      </c>
      <c r="I95" s="15">
        <f t="shared" si="5"/>
        <v>15</v>
      </c>
      <c r="J95" s="16">
        <f t="shared" si="6"/>
        <v>0.42857142857142855</v>
      </c>
      <c r="K95" s="15">
        <f t="shared" si="7"/>
        <v>21</v>
      </c>
    </row>
    <row r="96" spans="1:11">
      <c r="A96" s="24" t="s">
        <v>191</v>
      </c>
      <c r="B96" s="24" t="s">
        <v>245</v>
      </c>
      <c r="C96" s="183" t="s">
        <v>192</v>
      </c>
      <c r="D96" s="25"/>
      <c r="E96" s="25"/>
      <c r="F96" s="25"/>
      <c r="G96" s="25"/>
      <c r="H96" s="25"/>
      <c r="I96" s="25"/>
      <c r="J96" s="32"/>
      <c r="K96" s="25"/>
    </row>
    <row r="97" spans="1:11">
      <c r="A97" s="1" t="s">
        <v>193</v>
      </c>
      <c r="B97" s="1" t="s">
        <v>248</v>
      </c>
      <c r="C97" s="1" t="s">
        <v>194</v>
      </c>
      <c r="D97" s="15">
        <v>15</v>
      </c>
      <c r="E97" s="15">
        <v>19</v>
      </c>
      <c r="F97" s="27">
        <f t="shared" si="4"/>
        <v>34</v>
      </c>
      <c r="G97" s="27">
        <v>5</v>
      </c>
      <c r="H97" s="15">
        <v>10</v>
      </c>
      <c r="I97" s="15">
        <f t="shared" si="5"/>
        <v>15</v>
      </c>
      <c r="J97" s="16">
        <f>(G97+H97)/(D97+E97)</f>
        <v>0.44117647058823528</v>
      </c>
      <c r="K97" s="15">
        <f>_xlfn.RANK.EQ(J97,$J$12:$J$98,0)</f>
        <v>19</v>
      </c>
    </row>
    <row r="98" spans="1:11" ht="14.25" thickBot="1">
      <c r="A98" s="30"/>
      <c r="B98" s="30"/>
      <c r="C98" s="30"/>
    </row>
    <row r="99" spans="1:11" ht="14.25" thickBot="1">
      <c r="C99" s="173" t="s">
        <v>423</v>
      </c>
      <c r="D99" s="171">
        <f>SUM(D12:D97)</f>
        <v>2257</v>
      </c>
      <c r="E99" s="171">
        <f t="shared" ref="E99:I99" si="8">SUM(E12:E97)</f>
        <v>1273</v>
      </c>
      <c r="F99" s="171">
        <f t="shared" si="8"/>
        <v>3530</v>
      </c>
      <c r="G99" s="171">
        <f t="shared" si="8"/>
        <v>726</v>
      </c>
      <c r="H99" s="171">
        <f t="shared" si="8"/>
        <v>402</v>
      </c>
      <c r="I99" s="172">
        <f t="shared" si="8"/>
        <v>1128</v>
      </c>
    </row>
  </sheetData>
  <autoFilter ref="A11:K11" xr:uid="{00000000-0009-0000-0000-00001C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C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sheetPr>
  <dimension ref="A1:T99"/>
  <sheetViews>
    <sheetView workbookViewId="0">
      <pane xSplit="3" ySplit="11" topLeftCell="D12" activePane="bottomRight" state="frozen"/>
      <selection activeCell="E96" sqref="E96:I96"/>
      <selection pane="topRight" activeCell="E96" sqref="E96:I96"/>
      <selection pane="bottomLeft" activeCell="E96" sqref="E96:I96"/>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402</v>
      </c>
      <c r="B2" s="2"/>
      <c r="C2" s="2"/>
      <c r="D2"/>
      <c r="E2"/>
      <c r="F2"/>
      <c r="G2"/>
      <c r="H2"/>
      <c r="I2"/>
      <c r="J2"/>
      <c r="K2"/>
      <c r="M2" s="10"/>
      <c r="O2" s="6"/>
      <c r="P2" s="6"/>
      <c r="Q2" s="6"/>
      <c r="R2" s="6"/>
      <c r="S2" s="6"/>
      <c r="T2" s="6"/>
    </row>
    <row r="3" spans="1:20" ht="24" customHeight="1">
      <c r="A3" s="2" t="s">
        <v>403</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8</v>
      </c>
      <c r="E6" s="48">
        <f>INDEX(E12:E97,MATCH(C6,C12:C97,0),0)</f>
        <v>6</v>
      </c>
      <c r="F6" s="48">
        <f>SUM(D6:E6)</f>
        <v>14</v>
      </c>
      <c r="G6" s="48">
        <f>INDEX(G12:G97,MATCH(C6,C12:C97,0),0)</f>
        <v>4</v>
      </c>
      <c r="H6" s="48">
        <f>INDEX(H12:H97,MATCH(C6,C12:C97,0),0)</f>
        <v>2</v>
      </c>
      <c r="I6" s="48">
        <f>SUM(G6:H6)</f>
        <v>6</v>
      </c>
      <c r="J6" s="49">
        <f>(G6+H6)/(D6+E6)</f>
        <v>0.42857142857142855</v>
      </c>
      <c r="K6" s="50">
        <f>_xlfn.RANK.EQ(J6,$J$12:$J$97,0)</f>
        <v>26</v>
      </c>
    </row>
    <row r="7" spans="1:20">
      <c r="C7" s="14" t="s">
        <v>18</v>
      </c>
      <c r="D7" s="62">
        <f>ROUND(SUMIF($B$12:$B$97,"G",D12:D97)/(COUNTIFS(B12:B97,"G",D12:D97,"&lt;&gt;")),1)</f>
        <v>16.899999999999999</v>
      </c>
      <c r="E7" s="63">
        <f>ROUND(SUMIF($B$12:$B$97,"G",E12:E97)/(COUNTIFS(B12:B97,"G",D12:D97,"&lt;&gt;")),1)</f>
        <v>11.7</v>
      </c>
      <c r="F7" s="63">
        <f>SUM(D7:E7)</f>
        <v>28.599999999999998</v>
      </c>
      <c r="G7" s="63">
        <f>ROUND(SUMIF($B$12:$B$97,"G",G12:G97)/(COUNTIFS(B12:B97,"G",D12:D97,"&lt;&gt;")),1)</f>
        <v>7.7</v>
      </c>
      <c r="H7" s="63">
        <f>ROUND(SUMIF($B$12:$B$97,"G",H12:H97)/(COUNTIFS(B12:B97,"G",D12:D97,"&lt;&gt;")),1)</f>
        <v>5.0999999999999996</v>
      </c>
      <c r="I7" s="63">
        <f>SUM(G7:H7)</f>
        <v>12.8</v>
      </c>
      <c r="J7" s="16">
        <f>(G7+H7)/(D7+E7)</f>
        <v>0.44755244755244761</v>
      </c>
      <c r="K7" s="17"/>
    </row>
    <row r="8" spans="1:20" ht="14.25" thickBot="1">
      <c r="C8" s="18" t="s">
        <v>19</v>
      </c>
      <c r="D8" s="64">
        <f>ROUND(AVERAGE(D12:D97),1)</f>
        <v>39</v>
      </c>
      <c r="E8" s="65">
        <f>ROUND(AVERAGE(E12:E97),1)</f>
        <v>24.5</v>
      </c>
      <c r="F8" s="65">
        <f>SUM(D8:E8)</f>
        <v>63.5</v>
      </c>
      <c r="G8" s="65">
        <f>ROUND(AVERAGE(G12:G97),1)</f>
        <v>13</v>
      </c>
      <c r="H8" s="65">
        <f>ROUND(AVERAGE(H12:H97),1)</f>
        <v>7.5</v>
      </c>
      <c r="I8" s="65">
        <f>SUM(G8:H8)</f>
        <v>20.5</v>
      </c>
      <c r="J8" s="19">
        <f>(G8+H8)/(D8+E8)</f>
        <v>0.32283464566929132</v>
      </c>
      <c r="K8" s="20"/>
    </row>
    <row r="10" spans="1:20" ht="21" customHeight="1">
      <c r="D10" s="259" t="str" cm="1">
        <f t="array" aca="1" ref="D10" ca="1">RIGHT(CELL("filename",A1),4)&amp;"年度（基準日：５月１日）"</f>
        <v>2022年度（基準日：５月１日）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75</v>
      </c>
      <c r="E12" s="15">
        <v>20</v>
      </c>
      <c r="F12" s="15">
        <f>SUM(D12:E12)</f>
        <v>95</v>
      </c>
      <c r="G12" s="15">
        <v>30</v>
      </c>
      <c r="H12" s="15">
        <v>8</v>
      </c>
      <c r="I12" s="15">
        <f>SUM(G12:H12)</f>
        <v>38</v>
      </c>
      <c r="J12" s="16">
        <f>(G12+H12)/(D12+E12)</f>
        <v>0.4</v>
      </c>
      <c r="K12" s="15">
        <f>_xlfn.RANK.EQ(J12,$J$12:$J$98,0)</f>
        <v>27</v>
      </c>
    </row>
    <row r="13" spans="1:20">
      <c r="A13" s="1" t="s">
        <v>27</v>
      </c>
      <c r="B13" s="1" t="s">
        <v>244</v>
      </c>
      <c r="C13" s="176" t="s">
        <v>28</v>
      </c>
      <c r="D13" s="15">
        <v>35</v>
      </c>
      <c r="E13" s="15">
        <v>20</v>
      </c>
      <c r="F13" s="15">
        <f t="shared" ref="F13:F76" si="0">SUM(D13:E13)</f>
        <v>55</v>
      </c>
      <c r="G13" s="15">
        <v>29</v>
      </c>
      <c r="H13" s="15">
        <v>10</v>
      </c>
      <c r="I13" s="15">
        <f t="shared" ref="I13:I76" si="1">SUM(G13:H13)</f>
        <v>39</v>
      </c>
      <c r="J13" s="16">
        <f>(G13+H13)/(D13+E13)</f>
        <v>0.70909090909090911</v>
      </c>
      <c r="K13" s="15">
        <f>_xlfn.RANK.EQ(J13,$J$12:$J$98,0)</f>
        <v>4</v>
      </c>
    </row>
    <row r="14" spans="1:20">
      <c r="A14" s="24" t="s">
        <v>29</v>
      </c>
      <c r="B14" s="24" t="s">
        <v>245</v>
      </c>
      <c r="C14" s="183" t="s">
        <v>30</v>
      </c>
      <c r="D14" s="25"/>
      <c r="E14" s="25"/>
      <c r="F14" s="25"/>
      <c r="G14" s="25"/>
      <c r="H14" s="25"/>
      <c r="I14" s="25"/>
      <c r="J14" s="25"/>
      <c r="K14" s="25"/>
    </row>
    <row r="15" spans="1:20">
      <c r="A15" s="1" t="s">
        <v>31</v>
      </c>
      <c r="B15" s="1" t="s">
        <v>246</v>
      </c>
      <c r="C15" s="176" t="s">
        <v>32</v>
      </c>
      <c r="D15" s="15">
        <v>29</v>
      </c>
      <c r="E15" s="15">
        <v>6</v>
      </c>
      <c r="F15" s="15">
        <f t="shared" si="0"/>
        <v>35</v>
      </c>
      <c r="G15" s="15">
        <v>5</v>
      </c>
      <c r="H15" s="15">
        <v>1</v>
      </c>
      <c r="I15" s="15">
        <f t="shared" si="1"/>
        <v>6</v>
      </c>
      <c r="J15" s="16">
        <f>(G15+H15)/(D15+E15)</f>
        <v>0.17142857142857143</v>
      </c>
      <c r="K15" s="15">
        <f>_xlfn.RANK.EQ(J15,$J$12:$J$98,0)</f>
        <v>54</v>
      </c>
    </row>
    <row r="16" spans="1:20">
      <c r="A16" s="24" t="s">
        <v>33</v>
      </c>
      <c r="B16" s="24" t="s">
        <v>245</v>
      </c>
      <c r="C16" s="183" t="s">
        <v>34</v>
      </c>
      <c r="D16" s="31"/>
      <c r="E16" s="25"/>
      <c r="F16" s="25"/>
      <c r="G16" s="25"/>
      <c r="H16" s="25"/>
      <c r="I16" s="25"/>
      <c r="J16" s="32"/>
      <c r="K16" s="25"/>
    </row>
    <row r="17" spans="1:11">
      <c r="A17" s="24" t="s">
        <v>35</v>
      </c>
      <c r="B17" s="24" t="s">
        <v>245</v>
      </c>
      <c r="C17" s="183" t="s">
        <v>36</v>
      </c>
      <c r="D17" s="25"/>
      <c r="E17" s="25"/>
      <c r="F17" s="25"/>
      <c r="G17" s="25"/>
      <c r="H17" s="25"/>
      <c r="I17" s="25"/>
      <c r="J17" s="32"/>
      <c r="K17" s="25"/>
    </row>
    <row r="18" spans="1:11">
      <c r="A18" s="24" t="s">
        <v>37</v>
      </c>
      <c r="B18" s="24" t="s">
        <v>247</v>
      </c>
      <c r="C18" s="183" t="s">
        <v>38</v>
      </c>
      <c r="D18" s="25"/>
      <c r="E18" s="25"/>
      <c r="F18" s="25"/>
      <c r="G18" s="25"/>
      <c r="H18" s="25"/>
      <c r="I18" s="25"/>
      <c r="J18" s="32"/>
      <c r="K18" s="25"/>
    </row>
    <row r="19" spans="1:11">
      <c r="A19" s="1" t="s">
        <v>39</v>
      </c>
      <c r="B19" s="1" t="s">
        <v>248</v>
      </c>
      <c r="C19" s="176" t="s">
        <v>40</v>
      </c>
      <c r="D19" s="15">
        <v>10</v>
      </c>
      <c r="E19" s="15">
        <v>8</v>
      </c>
      <c r="F19" s="15">
        <f t="shared" si="0"/>
        <v>18</v>
      </c>
      <c r="G19" s="15">
        <v>6</v>
      </c>
      <c r="H19" s="15">
        <v>5</v>
      </c>
      <c r="I19" s="15">
        <f t="shared" si="1"/>
        <v>11</v>
      </c>
      <c r="J19" s="16">
        <f t="shared" ref="J19:J27" si="2">(G19+H19)/(D19+E19)</f>
        <v>0.61111111111111116</v>
      </c>
      <c r="K19" s="15">
        <f t="shared" ref="K19:K27" si="3">_xlfn.RANK.EQ(J19,$J$12:$J$98,0)</f>
        <v>8</v>
      </c>
    </row>
    <row r="20" spans="1:11">
      <c r="A20" s="1" t="s">
        <v>41</v>
      </c>
      <c r="B20" s="1" t="s">
        <v>249</v>
      </c>
      <c r="C20" s="176" t="s">
        <v>42</v>
      </c>
      <c r="D20" s="15">
        <v>7</v>
      </c>
      <c r="E20" s="15">
        <v>6</v>
      </c>
      <c r="F20" s="15">
        <f t="shared" si="0"/>
        <v>13</v>
      </c>
      <c r="G20" s="15">
        <v>5</v>
      </c>
      <c r="H20" s="15">
        <v>4</v>
      </c>
      <c r="I20" s="15">
        <f t="shared" si="1"/>
        <v>9</v>
      </c>
      <c r="J20" s="16">
        <f t="shared" si="2"/>
        <v>0.69230769230769229</v>
      </c>
      <c r="K20" s="15">
        <f t="shared" si="3"/>
        <v>5</v>
      </c>
    </row>
    <row r="21" spans="1:11">
      <c r="A21" s="1" t="s">
        <v>43</v>
      </c>
      <c r="B21" s="1" t="s">
        <v>243</v>
      </c>
      <c r="C21" s="176" t="s">
        <v>44</v>
      </c>
      <c r="D21" s="15">
        <v>96</v>
      </c>
      <c r="E21" s="15">
        <v>33</v>
      </c>
      <c r="F21" s="15">
        <f t="shared" si="0"/>
        <v>129</v>
      </c>
      <c r="G21" s="15">
        <v>28</v>
      </c>
      <c r="H21" s="15">
        <v>7</v>
      </c>
      <c r="I21" s="15">
        <f t="shared" si="1"/>
        <v>35</v>
      </c>
      <c r="J21" s="16">
        <f t="shared" si="2"/>
        <v>0.27131782945736432</v>
      </c>
      <c r="K21" s="15">
        <f t="shared" si="3"/>
        <v>45</v>
      </c>
    </row>
    <row r="22" spans="1:11">
      <c r="A22" s="1" t="s">
        <v>45</v>
      </c>
      <c r="B22" s="1" t="s">
        <v>244</v>
      </c>
      <c r="C22" s="176" t="s">
        <v>46</v>
      </c>
      <c r="D22" s="15">
        <v>14</v>
      </c>
      <c r="E22" s="15">
        <v>27</v>
      </c>
      <c r="F22" s="15">
        <f t="shared" si="0"/>
        <v>41</v>
      </c>
      <c r="G22" s="15">
        <v>4</v>
      </c>
      <c r="H22" s="15">
        <v>10</v>
      </c>
      <c r="I22" s="15">
        <f t="shared" si="1"/>
        <v>14</v>
      </c>
      <c r="J22" s="16">
        <f t="shared" si="2"/>
        <v>0.34146341463414637</v>
      </c>
      <c r="K22" s="15">
        <f t="shared" si="3"/>
        <v>34</v>
      </c>
    </row>
    <row r="23" spans="1:11">
      <c r="A23" s="1" t="s">
        <v>47</v>
      </c>
      <c r="B23" s="1" t="s">
        <v>248</v>
      </c>
      <c r="C23" s="176" t="s">
        <v>48</v>
      </c>
      <c r="D23" s="15">
        <v>10</v>
      </c>
      <c r="E23" s="15">
        <v>5</v>
      </c>
      <c r="F23" s="15">
        <f t="shared" si="0"/>
        <v>15</v>
      </c>
      <c r="G23" s="15">
        <v>6</v>
      </c>
      <c r="H23" s="15">
        <v>3</v>
      </c>
      <c r="I23" s="15">
        <f t="shared" si="1"/>
        <v>9</v>
      </c>
      <c r="J23" s="16">
        <f t="shared" si="2"/>
        <v>0.6</v>
      </c>
      <c r="K23" s="15">
        <f t="shared" si="3"/>
        <v>9</v>
      </c>
    </row>
    <row r="24" spans="1:11">
      <c r="A24" s="1" t="s">
        <v>49</v>
      </c>
      <c r="B24" s="1" t="s">
        <v>248</v>
      </c>
      <c r="C24" s="176" t="s">
        <v>50</v>
      </c>
      <c r="D24" s="15">
        <v>9</v>
      </c>
      <c r="E24" s="15">
        <v>12</v>
      </c>
      <c r="F24" s="15">
        <f t="shared" si="0"/>
        <v>21</v>
      </c>
      <c r="G24" s="15">
        <v>2</v>
      </c>
      <c r="H24" s="15">
        <v>4</v>
      </c>
      <c r="I24" s="15">
        <f t="shared" si="1"/>
        <v>6</v>
      </c>
      <c r="J24" s="16">
        <f t="shared" si="2"/>
        <v>0.2857142857142857</v>
      </c>
      <c r="K24" s="15">
        <f t="shared" si="3"/>
        <v>41</v>
      </c>
    </row>
    <row r="25" spans="1:11">
      <c r="A25" s="1" t="s">
        <v>51</v>
      </c>
      <c r="B25" s="1" t="s">
        <v>246</v>
      </c>
      <c r="C25" s="176" t="s">
        <v>52</v>
      </c>
      <c r="D25" s="15">
        <v>3</v>
      </c>
      <c r="E25" s="15">
        <v>5</v>
      </c>
      <c r="F25" s="15">
        <f t="shared" si="0"/>
        <v>8</v>
      </c>
      <c r="G25" s="15">
        <v>2</v>
      </c>
      <c r="H25" s="15">
        <v>4</v>
      </c>
      <c r="I25" s="15">
        <f t="shared" si="1"/>
        <v>6</v>
      </c>
      <c r="J25" s="16">
        <f t="shared" si="2"/>
        <v>0.75</v>
      </c>
      <c r="K25" s="15">
        <f t="shared" si="3"/>
        <v>2</v>
      </c>
    </row>
    <row r="26" spans="1:11">
      <c r="A26" s="1" t="s">
        <v>53</v>
      </c>
      <c r="B26" s="1" t="s">
        <v>249</v>
      </c>
      <c r="C26" s="176" t="s">
        <v>54</v>
      </c>
      <c r="D26" s="15">
        <v>24</v>
      </c>
      <c r="E26" s="15">
        <v>15</v>
      </c>
      <c r="F26" s="15">
        <f t="shared" si="0"/>
        <v>39</v>
      </c>
      <c r="G26" s="15">
        <v>17</v>
      </c>
      <c r="H26" s="15">
        <v>11</v>
      </c>
      <c r="I26" s="15">
        <f t="shared" si="1"/>
        <v>28</v>
      </c>
      <c r="J26" s="16">
        <f t="shared" si="2"/>
        <v>0.71794871794871795</v>
      </c>
      <c r="K26" s="15">
        <f t="shared" si="3"/>
        <v>3</v>
      </c>
    </row>
    <row r="27" spans="1:11">
      <c r="A27" s="1" t="s">
        <v>55</v>
      </c>
      <c r="B27" s="1" t="s">
        <v>243</v>
      </c>
      <c r="C27" s="176" t="s">
        <v>56</v>
      </c>
      <c r="D27" s="15">
        <v>38</v>
      </c>
      <c r="E27" s="15">
        <v>29</v>
      </c>
      <c r="F27" s="15">
        <f t="shared" si="0"/>
        <v>67</v>
      </c>
      <c r="G27" s="15">
        <v>1</v>
      </c>
      <c r="H27" s="15">
        <v>1</v>
      </c>
      <c r="I27" s="15">
        <f t="shared" si="1"/>
        <v>2</v>
      </c>
      <c r="J27" s="16">
        <f t="shared" si="2"/>
        <v>2.9850746268656716E-2</v>
      </c>
      <c r="K27" s="15">
        <f t="shared" si="3"/>
        <v>60</v>
      </c>
    </row>
    <row r="28" spans="1:11">
      <c r="A28" s="24" t="s">
        <v>57</v>
      </c>
      <c r="B28" s="24" t="s">
        <v>246</v>
      </c>
      <c r="C28" s="183" t="s">
        <v>58</v>
      </c>
      <c r="D28" s="25"/>
      <c r="E28" s="25"/>
      <c r="F28" s="25"/>
      <c r="G28" s="25"/>
      <c r="H28" s="25"/>
      <c r="I28" s="25"/>
      <c r="J28" s="32"/>
      <c r="K28" s="25"/>
    </row>
    <row r="29" spans="1:11">
      <c r="A29" s="1" t="s">
        <v>59</v>
      </c>
      <c r="B29" s="1" t="s">
        <v>249</v>
      </c>
      <c r="C29" s="176" t="s">
        <v>60</v>
      </c>
      <c r="D29" s="15">
        <v>11</v>
      </c>
      <c r="E29" s="15">
        <v>7</v>
      </c>
      <c r="F29" s="15">
        <f t="shared" si="0"/>
        <v>18</v>
      </c>
      <c r="G29" s="15">
        <v>4</v>
      </c>
      <c r="H29" s="15">
        <v>1</v>
      </c>
      <c r="I29" s="15">
        <f t="shared" si="1"/>
        <v>5</v>
      </c>
      <c r="J29" s="16">
        <f>(G29+H29)/(D29+E29)</f>
        <v>0.27777777777777779</v>
      </c>
      <c r="K29" s="15">
        <f>_xlfn.RANK.EQ(J29,$J$12:$J$98,0)</f>
        <v>44</v>
      </c>
    </row>
    <row r="30" spans="1:11">
      <c r="A30" s="1" t="s">
        <v>61</v>
      </c>
      <c r="B30" s="1" t="s">
        <v>248</v>
      </c>
      <c r="C30" s="176" t="s">
        <v>62</v>
      </c>
      <c r="D30" s="15">
        <v>14</v>
      </c>
      <c r="E30" s="15">
        <v>8</v>
      </c>
      <c r="F30" s="15">
        <f t="shared" si="0"/>
        <v>22</v>
      </c>
      <c r="G30" s="15">
        <v>7</v>
      </c>
      <c r="H30" s="15">
        <v>5</v>
      </c>
      <c r="I30" s="15">
        <f t="shared" si="1"/>
        <v>12</v>
      </c>
      <c r="J30" s="16">
        <f>(G30+H30)/(D30+E30)</f>
        <v>0.54545454545454541</v>
      </c>
      <c r="K30" s="15">
        <f>_xlfn.RANK.EQ(J30,$J$12:$J$98,0)</f>
        <v>15</v>
      </c>
    </row>
    <row r="31" spans="1:11">
      <c r="A31" s="1" t="s">
        <v>63</v>
      </c>
      <c r="B31" s="1" t="s">
        <v>249</v>
      </c>
      <c r="C31" s="176" t="s">
        <v>64</v>
      </c>
      <c r="D31" s="15">
        <v>28</v>
      </c>
      <c r="E31" s="15">
        <v>26</v>
      </c>
      <c r="F31" s="15">
        <f t="shared" si="0"/>
        <v>54</v>
      </c>
      <c r="G31" s="15">
        <v>14</v>
      </c>
      <c r="H31" s="15">
        <v>14</v>
      </c>
      <c r="I31" s="15">
        <f t="shared" si="1"/>
        <v>28</v>
      </c>
      <c r="J31" s="16">
        <f>(G31+H31)/(D31+E31)</f>
        <v>0.51851851851851849</v>
      </c>
      <c r="K31" s="15">
        <f>_xlfn.RANK.EQ(J31,$J$12:$J$98,0)</f>
        <v>17</v>
      </c>
    </row>
    <row r="32" spans="1:11">
      <c r="A32" s="1" t="s">
        <v>65</v>
      </c>
      <c r="B32" s="1" t="s">
        <v>243</v>
      </c>
      <c r="C32" s="176" t="s">
        <v>66</v>
      </c>
      <c r="D32" s="15">
        <v>29</v>
      </c>
      <c r="E32" s="15">
        <v>15</v>
      </c>
      <c r="F32" s="15">
        <f t="shared" si="0"/>
        <v>44</v>
      </c>
      <c r="G32" s="15">
        <v>5</v>
      </c>
      <c r="H32" s="15">
        <v>3</v>
      </c>
      <c r="I32" s="15">
        <f t="shared" si="1"/>
        <v>8</v>
      </c>
      <c r="J32" s="16">
        <f>(G32+H32)/(D32+E32)</f>
        <v>0.18181818181818182</v>
      </c>
      <c r="K32" s="15">
        <f>_xlfn.RANK.EQ(J32,$J$12:$J$98,0)</f>
        <v>52</v>
      </c>
    </row>
    <row r="33" spans="1:11">
      <c r="A33" s="1" t="s">
        <v>67</v>
      </c>
      <c r="B33" s="1" t="s">
        <v>243</v>
      </c>
      <c r="C33" s="176" t="s">
        <v>68</v>
      </c>
      <c r="D33" s="15">
        <v>221</v>
      </c>
      <c r="E33" s="15">
        <v>114</v>
      </c>
      <c r="F33" s="15">
        <f t="shared" si="0"/>
        <v>335</v>
      </c>
      <c r="G33" s="15">
        <v>79</v>
      </c>
      <c r="H33" s="15">
        <v>27</v>
      </c>
      <c r="I33" s="15">
        <f t="shared" si="1"/>
        <v>106</v>
      </c>
      <c r="J33" s="16">
        <f>(G33+H33)/(D33+E33)</f>
        <v>0.31641791044776119</v>
      </c>
      <c r="K33" s="15">
        <f>_xlfn.RANK.EQ(J33,$J$12:$J$98,0)</f>
        <v>37</v>
      </c>
    </row>
    <row r="34" spans="1:11">
      <c r="A34" s="24" t="s">
        <v>69</v>
      </c>
      <c r="B34" s="24" t="s">
        <v>247</v>
      </c>
      <c r="C34" s="183" t="s">
        <v>70</v>
      </c>
      <c r="D34" s="25"/>
      <c r="E34" s="25"/>
      <c r="F34" s="25"/>
      <c r="G34" s="25"/>
      <c r="H34" s="25"/>
      <c r="I34" s="25"/>
      <c r="J34" s="32"/>
      <c r="K34" s="25"/>
    </row>
    <row r="35" spans="1:11">
      <c r="A35" s="24" t="s">
        <v>71</v>
      </c>
      <c r="B35" s="24" t="s">
        <v>246</v>
      </c>
      <c r="C35" s="183" t="s">
        <v>72</v>
      </c>
      <c r="D35" s="25"/>
      <c r="E35" s="25"/>
      <c r="F35" s="25"/>
      <c r="G35" s="25"/>
      <c r="H35" s="25"/>
      <c r="I35" s="25"/>
      <c r="J35" s="32"/>
      <c r="K35" s="25"/>
    </row>
    <row r="36" spans="1:11">
      <c r="A36" s="24" t="s">
        <v>73</v>
      </c>
      <c r="B36" s="24" t="s">
        <v>246</v>
      </c>
      <c r="C36" s="183" t="s">
        <v>74</v>
      </c>
      <c r="D36" s="25"/>
      <c r="E36" s="25"/>
      <c r="F36" s="25"/>
      <c r="G36" s="25"/>
      <c r="H36" s="25"/>
      <c r="I36" s="25"/>
      <c r="J36" s="32"/>
      <c r="K36" s="25"/>
    </row>
    <row r="37" spans="1:11">
      <c r="A37" s="1" t="s">
        <v>75</v>
      </c>
      <c r="B37" s="1" t="s">
        <v>245</v>
      </c>
      <c r="C37" s="176" t="s">
        <v>76</v>
      </c>
      <c r="D37" s="15">
        <v>27</v>
      </c>
      <c r="E37" s="15">
        <v>3</v>
      </c>
      <c r="F37" s="15">
        <f t="shared" si="0"/>
        <v>30</v>
      </c>
      <c r="G37" s="15">
        <v>4</v>
      </c>
      <c r="H37" s="15">
        <v>1</v>
      </c>
      <c r="I37" s="15">
        <f t="shared" si="1"/>
        <v>5</v>
      </c>
      <c r="J37" s="16">
        <f>(G37+H37)/(D37+E37)</f>
        <v>0.16666666666666666</v>
      </c>
      <c r="K37" s="15">
        <f>_xlfn.RANK.EQ(J37,$J$12:$J$98,0)</f>
        <v>55</v>
      </c>
    </row>
    <row r="38" spans="1:11">
      <c r="A38" s="24" t="s">
        <v>77</v>
      </c>
      <c r="B38" s="24" t="s">
        <v>249</v>
      </c>
      <c r="C38" s="183" t="s">
        <v>78</v>
      </c>
      <c r="D38" s="25"/>
      <c r="E38" s="25"/>
      <c r="F38" s="25"/>
      <c r="G38" s="25"/>
      <c r="H38" s="25"/>
      <c r="I38" s="25"/>
      <c r="J38" s="32"/>
      <c r="K38" s="25"/>
    </row>
    <row r="39" spans="1:11">
      <c r="A39" s="1" t="s">
        <v>79</v>
      </c>
      <c r="B39" s="1" t="s">
        <v>244</v>
      </c>
      <c r="C39" s="176" t="s">
        <v>80</v>
      </c>
      <c r="D39" s="15">
        <v>99</v>
      </c>
      <c r="E39" s="15">
        <v>94</v>
      </c>
      <c r="F39" s="15">
        <f t="shared" si="0"/>
        <v>193</v>
      </c>
      <c r="G39" s="15">
        <v>37</v>
      </c>
      <c r="H39" s="15">
        <v>35</v>
      </c>
      <c r="I39" s="15">
        <f t="shared" si="1"/>
        <v>72</v>
      </c>
      <c r="J39" s="16">
        <f>(G39+H39)/(D39+E39)</f>
        <v>0.37305699481865284</v>
      </c>
      <c r="K39" s="15">
        <f>_xlfn.RANK.EQ(J39,$J$12:$J$98,0)</f>
        <v>30</v>
      </c>
    </row>
    <row r="40" spans="1:11">
      <c r="A40" s="1" t="s">
        <v>81</v>
      </c>
      <c r="B40" s="1" t="s">
        <v>245</v>
      </c>
      <c r="C40" s="176" t="s">
        <v>82</v>
      </c>
      <c r="D40" s="15">
        <v>34</v>
      </c>
      <c r="E40" s="15">
        <v>11</v>
      </c>
      <c r="F40" s="15">
        <f t="shared" si="0"/>
        <v>45</v>
      </c>
      <c r="G40" s="15">
        <v>27</v>
      </c>
      <c r="H40" s="15">
        <v>11</v>
      </c>
      <c r="I40" s="15">
        <f t="shared" si="1"/>
        <v>38</v>
      </c>
      <c r="J40" s="16">
        <f>(G40+H40)/(D40+E40)</f>
        <v>0.84444444444444444</v>
      </c>
      <c r="K40" s="15">
        <f>_xlfn.RANK.EQ(J40,$J$12:$J$98,0)</f>
        <v>1</v>
      </c>
    </row>
    <row r="41" spans="1:11">
      <c r="A41" s="24" t="s">
        <v>83</v>
      </c>
      <c r="B41" s="24" t="s">
        <v>245</v>
      </c>
      <c r="C41" s="183" t="s">
        <v>84</v>
      </c>
      <c r="D41" s="25"/>
      <c r="E41" s="25"/>
      <c r="F41" s="25"/>
      <c r="G41" s="25"/>
      <c r="H41" s="25"/>
      <c r="I41" s="25"/>
      <c r="J41" s="32"/>
      <c r="K41" s="25"/>
    </row>
    <row r="42" spans="1:11">
      <c r="A42" s="1" t="s">
        <v>85</v>
      </c>
      <c r="B42" s="1" t="s">
        <v>246</v>
      </c>
      <c r="C42" s="176" t="s">
        <v>86</v>
      </c>
      <c r="D42" s="15">
        <v>81</v>
      </c>
      <c r="E42" s="15">
        <v>50</v>
      </c>
      <c r="F42" s="15">
        <f t="shared" si="0"/>
        <v>131</v>
      </c>
      <c r="G42" s="15">
        <v>15</v>
      </c>
      <c r="H42" s="15">
        <v>9</v>
      </c>
      <c r="I42" s="15">
        <f t="shared" si="1"/>
        <v>24</v>
      </c>
      <c r="J42" s="16">
        <f>(G42+H42)/(D42+E42)</f>
        <v>0.18320610687022901</v>
      </c>
      <c r="K42" s="15">
        <f>_xlfn.RANK.EQ(J42,$J$12:$J$98,0)</f>
        <v>51</v>
      </c>
    </row>
    <row r="43" spans="1:11">
      <c r="A43" s="24" t="s">
        <v>87</v>
      </c>
      <c r="B43" s="24" t="s">
        <v>250</v>
      </c>
      <c r="C43" s="183" t="s">
        <v>88</v>
      </c>
      <c r="D43" s="25"/>
      <c r="E43" s="25"/>
      <c r="F43" s="25"/>
      <c r="G43" s="25"/>
      <c r="H43" s="25"/>
      <c r="I43" s="25"/>
      <c r="J43" s="32"/>
      <c r="K43" s="25"/>
    </row>
    <row r="44" spans="1:11">
      <c r="A44" s="24" t="s">
        <v>89</v>
      </c>
      <c r="B44" s="24" t="s">
        <v>245</v>
      </c>
      <c r="C44" s="183" t="s">
        <v>90</v>
      </c>
      <c r="D44" s="25"/>
      <c r="E44" s="25"/>
      <c r="F44" s="25"/>
      <c r="G44" s="25"/>
      <c r="H44" s="25"/>
      <c r="I44" s="25"/>
      <c r="J44" s="32"/>
      <c r="K44" s="25"/>
    </row>
    <row r="45" spans="1:11">
      <c r="A45" s="1" t="s">
        <v>91</v>
      </c>
      <c r="B45" s="1" t="s">
        <v>249</v>
      </c>
      <c r="C45" s="176" t="s">
        <v>92</v>
      </c>
      <c r="D45" s="15">
        <v>40</v>
      </c>
      <c r="E45" s="15">
        <v>24</v>
      </c>
      <c r="F45" s="15">
        <f t="shared" si="0"/>
        <v>64</v>
      </c>
      <c r="G45" s="15">
        <v>12</v>
      </c>
      <c r="H45" s="15">
        <v>8</v>
      </c>
      <c r="I45" s="15">
        <f t="shared" si="1"/>
        <v>20</v>
      </c>
      <c r="J45" s="16">
        <f>(G45+H45)/(D45+E45)</f>
        <v>0.3125</v>
      </c>
      <c r="K45" s="15">
        <f>_xlfn.RANK.EQ(J45,$J$12:$J$98,0)</f>
        <v>40</v>
      </c>
    </row>
    <row r="46" spans="1:11">
      <c r="A46" s="24" t="s">
        <v>23</v>
      </c>
      <c r="B46" s="24" t="s">
        <v>250</v>
      </c>
      <c r="C46" s="183" t="s">
        <v>24</v>
      </c>
      <c r="D46" s="25"/>
      <c r="E46" s="25"/>
      <c r="F46" s="25"/>
      <c r="G46" s="25"/>
      <c r="H46" s="25"/>
      <c r="I46" s="25"/>
      <c r="J46" s="32"/>
      <c r="K46" s="25"/>
    </row>
    <row r="47" spans="1:11">
      <c r="A47" s="1" t="s">
        <v>93</v>
      </c>
      <c r="B47" s="1" t="s">
        <v>243</v>
      </c>
      <c r="C47" s="176" t="s">
        <v>94</v>
      </c>
      <c r="D47" s="15">
        <v>10</v>
      </c>
      <c r="E47" s="15">
        <v>5</v>
      </c>
      <c r="F47" s="15">
        <f t="shared" si="0"/>
        <v>15</v>
      </c>
      <c r="G47" s="15">
        <v>4</v>
      </c>
      <c r="H47" s="15">
        <v>3</v>
      </c>
      <c r="I47" s="15">
        <f t="shared" si="1"/>
        <v>7</v>
      </c>
      <c r="J47" s="16">
        <f>(G47+H47)/(D47+E47)</f>
        <v>0.46666666666666667</v>
      </c>
      <c r="K47" s="15">
        <f>_xlfn.RANK.EQ(J47,$J$12:$J$98,0)</f>
        <v>23</v>
      </c>
    </row>
    <row r="48" spans="1:11">
      <c r="A48" s="24" t="s">
        <v>95</v>
      </c>
      <c r="B48" s="24" t="s">
        <v>245</v>
      </c>
      <c r="C48" s="183" t="s">
        <v>96</v>
      </c>
      <c r="D48" s="25"/>
      <c r="E48" s="25"/>
      <c r="F48" s="25"/>
      <c r="G48" s="25"/>
      <c r="H48" s="25"/>
      <c r="I48" s="25"/>
      <c r="J48" s="25"/>
      <c r="K48" s="25"/>
    </row>
    <row r="49" spans="1:11">
      <c r="A49" s="1" t="s">
        <v>97</v>
      </c>
      <c r="B49" s="1" t="s">
        <v>244</v>
      </c>
      <c r="C49" s="176" t="s">
        <v>98</v>
      </c>
      <c r="D49" s="15">
        <v>108</v>
      </c>
      <c r="E49" s="15">
        <v>96</v>
      </c>
      <c r="F49" s="15">
        <f t="shared" si="0"/>
        <v>204</v>
      </c>
      <c r="G49" s="15">
        <v>18</v>
      </c>
      <c r="H49" s="15">
        <v>9</v>
      </c>
      <c r="I49" s="15">
        <f t="shared" si="1"/>
        <v>27</v>
      </c>
      <c r="J49" s="16">
        <f>(G49+H49)/(D49+E49)</f>
        <v>0.13235294117647059</v>
      </c>
      <c r="K49" s="15">
        <f>_xlfn.RANK.EQ(J49,$J$12:$J$98,0)</f>
        <v>57</v>
      </c>
    </row>
    <row r="50" spans="1:11">
      <c r="A50" s="1" t="s">
        <v>99</v>
      </c>
      <c r="B50" s="1" t="s">
        <v>248</v>
      </c>
      <c r="C50" s="176" t="s">
        <v>100</v>
      </c>
      <c r="D50" s="15">
        <v>11</v>
      </c>
      <c r="E50" s="15">
        <v>3</v>
      </c>
      <c r="F50" s="15">
        <f t="shared" si="0"/>
        <v>14</v>
      </c>
      <c r="G50" s="15">
        <v>4</v>
      </c>
      <c r="H50" s="15">
        <v>0</v>
      </c>
      <c r="I50" s="15">
        <f t="shared" si="1"/>
        <v>4</v>
      </c>
      <c r="J50" s="16">
        <f>(G50+H50)/(D50+E50)</f>
        <v>0.2857142857142857</v>
      </c>
      <c r="K50" s="15">
        <f>_xlfn.RANK.EQ(J50,$J$12:$J$98,0)</f>
        <v>41</v>
      </c>
    </row>
    <row r="51" spans="1:11">
      <c r="A51" s="1" t="s">
        <v>101</v>
      </c>
      <c r="B51" s="1" t="s">
        <v>248</v>
      </c>
      <c r="C51" s="176" t="s">
        <v>102</v>
      </c>
      <c r="D51" s="15">
        <v>13</v>
      </c>
      <c r="E51" s="15">
        <v>15</v>
      </c>
      <c r="F51" s="15">
        <f t="shared" si="0"/>
        <v>28</v>
      </c>
      <c r="G51" s="15">
        <v>1</v>
      </c>
      <c r="H51" s="15">
        <v>7</v>
      </c>
      <c r="I51" s="15">
        <f t="shared" si="1"/>
        <v>8</v>
      </c>
      <c r="J51" s="16">
        <f>(G51+H51)/(D51+E51)</f>
        <v>0.2857142857142857</v>
      </c>
      <c r="K51" s="15">
        <f>_xlfn.RANK.EQ(J51,$J$12:$J$98,0)</f>
        <v>41</v>
      </c>
    </row>
    <row r="52" spans="1:11">
      <c r="A52" s="24" t="s">
        <v>103</v>
      </c>
      <c r="B52" s="24" t="s">
        <v>250</v>
      </c>
      <c r="C52" s="183" t="s">
        <v>104</v>
      </c>
      <c r="D52" s="25"/>
      <c r="E52" s="25"/>
      <c r="F52" s="25"/>
      <c r="G52" s="25"/>
      <c r="H52" s="25"/>
      <c r="I52" s="25"/>
      <c r="J52" s="32"/>
      <c r="K52" s="25"/>
    </row>
    <row r="53" spans="1:11">
      <c r="A53" s="1" t="s">
        <v>105</v>
      </c>
      <c r="B53" s="1" t="s">
        <v>248</v>
      </c>
      <c r="C53" s="176" t="s">
        <v>106</v>
      </c>
      <c r="D53" s="15">
        <v>38</v>
      </c>
      <c r="E53" s="15">
        <v>24</v>
      </c>
      <c r="F53" s="15">
        <f t="shared" si="0"/>
        <v>62</v>
      </c>
      <c r="G53" s="15">
        <v>9</v>
      </c>
      <c r="H53" s="15">
        <v>5</v>
      </c>
      <c r="I53" s="15">
        <f t="shared" si="1"/>
        <v>14</v>
      </c>
      <c r="J53" s="16">
        <f>(G53+H53)/(D53+E53)</f>
        <v>0.22580645161290322</v>
      </c>
      <c r="K53" s="15">
        <f>_xlfn.RANK.EQ(J53,$J$12:$J$98,0)</f>
        <v>47</v>
      </c>
    </row>
    <row r="54" spans="1:11">
      <c r="A54" s="1" t="s">
        <v>107</v>
      </c>
      <c r="B54" s="1" t="s">
        <v>248</v>
      </c>
      <c r="C54" s="176" t="s">
        <v>108</v>
      </c>
      <c r="D54" s="15">
        <v>28</v>
      </c>
      <c r="E54" s="15">
        <v>11</v>
      </c>
      <c r="F54" s="15">
        <f t="shared" si="0"/>
        <v>39</v>
      </c>
      <c r="G54" s="15">
        <v>15</v>
      </c>
      <c r="H54" s="15">
        <v>5</v>
      </c>
      <c r="I54" s="15">
        <f t="shared" si="1"/>
        <v>20</v>
      </c>
      <c r="J54" s="16">
        <f>(G54+H54)/(D54+E54)</f>
        <v>0.51282051282051277</v>
      </c>
      <c r="K54" s="15">
        <f>_xlfn.RANK.EQ(J54,$J$12:$J$98,0)</f>
        <v>20</v>
      </c>
    </row>
    <row r="55" spans="1:11">
      <c r="A55" s="1" t="s">
        <v>109</v>
      </c>
      <c r="B55" s="1" t="s">
        <v>248</v>
      </c>
      <c r="C55" s="176" t="s">
        <v>110</v>
      </c>
      <c r="D55" s="15">
        <v>21</v>
      </c>
      <c r="E55" s="15">
        <v>10</v>
      </c>
      <c r="F55" s="15">
        <f t="shared" si="0"/>
        <v>31</v>
      </c>
      <c r="G55" s="15">
        <v>11</v>
      </c>
      <c r="H55" s="15">
        <v>5</v>
      </c>
      <c r="I55" s="15">
        <f t="shared" si="1"/>
        <v>16</v>
      </c>
      <c r="J55" s="16">
        <f>(G55+H55)/(D55+E55)</f>
        <v>0.5161290322580645</v>
      </c>
      <c r="K55" s="15">
        <f>_xlfn.RANK.EQ(J55,$J$12:$J$98,0)</f>
        <v>19</v>
      </c>
    </row>
    <row r="56" spans="1:11">
      <c r="A56" s="1" t="s">
        <v>111</v>
      </c>
      <c r="B56" s="1" t="s">
        <v>248</v>
      </c>
      <c r="C56" s="176" t="s">
        <v>112</v>
      </c>
      <c r="D56" s="15">
        <v>23</v>
      </c>
      <c r="E56" s="15">
        <v>12</v>
      </c>
      <c r="F56" s="15">
        <f t="shared" si="0"/>
        <v>35</v>
      </c>
      <c r="G56" s="15">
        <v>13</v>
      </c>
      <c r="H56" s="15">
        <v>8</v>
      </c>
      <c r="I56" s="15">
        <f t="shared" si="1"/>
        <v>21</v>
      </c>
      <c r="J56" s="16">
        <f>(G56+H56)/(D56+E56)</f>
        <v>0.6</v>
      </c>
      <c r="K56" s="15">
        <f>_xlfn.RANK.EQ(J56,$J$12:$J$98,0)</f>
        <v>9</v>
      </c>
    </row>
    <row r="57" spans="1:11">
      <c r="A57" s="1" t="s">
        <v>113</v>
      </c>
      <c r="B57" s="1" t="s">
        <v>249</v>
      </c>
      <c r="C57" s="176" t="s">
        <v>114</v>
      </c>
      <c r="D57" s="15">
        <v>19</v>
      </c>
      <c r="E57" s="15">
        <v>21</v>
      </c>
      <c r="F57" s="15">
        <f t="shared" si="0"/>
        <v>40</v>
      </c>
      <c r="G57" s="15">
        <v>11</v>
      </c>
      <c r="H57" s="15">
        <v>8</v>
      </c>
      <c r="I57" s="15">
        <f t="shared" si="1"/>
        <v>19</v>
      </c>
      <c r="J57" s="16">
        <f>(G57+H57)/(D57+E57)</f>
        <v>0.47499999999999998</v>
      </c>
      <c r="K57" s="15">
        <f>_xlfn.RANK.EQ(J57,$J$12:$J$98,0)</f>
        <v>22</v>
      </c>
    </row>
    <row r="58" spans="1:11">
      <c r="A58" s="24" t="s">
        <v>115</v>
      </c>
      <c r="B58" s="24" t="s">
        <v>247</v>
      </c>
      <c r="C58" s="183" t="s">
        <v>116</v>
      </c>
      <c r="D58" s="25"/>
      <c r="E58" s="25"/>
      <c r="F58" s="25"/>
      <c r="G58" s="25"/>
      <c r="H58" s="25"/>
      <c r="I58" s="25"/>
      <c r="J58" s="32"/>
      <c r="K58" s="25"/>
    </row>
    <row r="59" spans="1:11">
      <c r="A59" s="1" t="s">
        <v>117</v>
      </c>
      <c r="B59" s="1" t="s">
        <v>243</v>
      </c>
      <c r="C59" s="176" t="s">
        <v>118</v>
      </c>
      <c r="D59" s="15">
        <v>41</v>
      </c>
      <c r="E59" s="15">
        <v>16</v>
      </c>
      <c r="F59" s="15">
        <f t="shared" si="0"/>
        <v>57</v>
      </c>
      <c r="G59" s="15">
        <v>12</v>
      </c>
      <c r="H59" s="15">
        <v>6</v>
      </c>
      <c r="I59" s="15">
        <f t="shared" si="1"/>
        <v>18</v>
      </c>
      <c r="J59" s="16">
        <f>(G59+H59)/(D59+E59)</f>
        <v>0.31578947368421051</v>
      </c>
      <c r="K59" s="15">
        <f>_xlfn.RANK.EQ(J59,$J$12:$J$98,0)</f>
        <v>38</v>
      </c>
    </row>
    <row r="60" spans="1:11">
      <c r="A60" s="24" t="s">
        <v>119</v>
      </c>
      <c r="B60" s="24" t="s">
        <v>245</v>
      </c>
      <c r="C60" s="183" t="s">
        <v>120</v>
      </c>
      <c r="D60" s="25"/>
      <c r="E60" s="25"/>
      <c r="F60" s="25"/>
      <c r="G60" s="25"/>
      <c r="H60" s="25"/>
      <c r="I60" s="25"/>
      <c r="J60" s="32"/>
      <c r="K60" s="25"/>
    </row>
    <row r="61" spans="1:11">
      <c r="A61" s="1" t="s">
        <v>121</v>
      </c>
      <c r="B61" s="1" t="s">
        <v>244</v>
      </c>
      <c r="C61" s="176" t="s">
        <v>122</v>
      </c>
      <c r="D61" s="15">
        <v>33</v>
      </c>
      <c r="E61" s="15">
        <v>34</v>
      </c>
      <c r="F61" s="15">
        <f t="shared" si="0"/>
        <v>67</v>
      </c>
      <c r="G61" s="15">
        <v>20</v>
      </c>
      <c r="H61" s="15">
        <v>11</v>
      </c>
      <c r="I61" s="15">
        <f t="shared" si="1"/>
        <v>31</v>
      </c>
      <c r="J61" s="16">
        <f>(G61+H61)/(D61+E61)</f>
        <v>0.46268656716417911</v>
      </c>
      <c r="K61" s="15">
        <f>_xlfn.RANK.EQ(J61,$J$12:$J$98,0)</f>
        <v>24</v>
      </c>
    </row>
    <row r="62" spans="1:11">
      <c r="A62" s="24" t="s">
        <v>123</v>
      </c>
      <c r="B62" s="24" t="s">
        <v>245</v>
      </c>
      <c r="C62" s="183" t="s">
        <v>124</v>
      </c>
      <c r="D62" s="25"/>
      <c r="E62" s="25"/>
      <c r="F62" s="25"/>
      <c r="G62" s="25"/>
      <c r="H62" s="25"/>
      <c r="I62" s="25"/>
      <c r="J62" s="32"/>
      <c r="K62" s="25"/>
    </row>
    <row r="63" spans="1:11">
      <c r="A63" s="1" t="s">
        <v>125</v>
      </c>
      <c r="B63" s="1" t="s">
        <v>248</v>
      </c>
      <c r="C63" s="176" t="s">
        <v>126</v>
      </c>
      <c r="D63" s="15">
        <v>12</v>
      </c>
      <c r="E63" s="15">
        <v>9</v>
      </c>
      <c r="F63" s="15">
        <f t="shared" si="0"/>
        <v>21</v>
      </c>
      <c r="G63" s="15">
        <v>9</v>
      </c>
      <c r="H63" s="15">
        <v>3</v>
      </c>
      <c r="I63" s="15">
        <f t="shared" si="1"/>
        <v>12</v>
      </c>
      <c r="J63" s="16">
        <f>(G63+H63)/(D63+E63)</f>
        <v>0.5714285714285714</v>
      </c>
      <c r="K63" s="15">
        <f>_xlfn.RANK.EQ(J63,$J$12:$J$98,0)</f>
        <v>11</v>
      </c>
    </row>
    <row r="64" spans="1:11">
      <c r="A64" s="1" t="s">
        <v>127</v>
      </c>
      <c r="B64" s="1" t="s">
        <v>246</v>
      </c>
      <c r="C64" s="176" t="s">
        <v>128</v>
      </c>
      <c r="D64" s="15">
        <v>17</v>
      </c>
      <c r="E64" s="15">
        <v>10</v>
      </c>
      <c r="F64" s="15">
        <f t="shared" si="0"/>
        <v>27</v>
      </c>
      <c r="G64" s="15">
        <v>3</v>
      </c>
      <c r="H64" s="15">
        <v>1</v>
      </c>
      <c r="I64" s="15">
        <f t="shared" si="1"/>
        <v>4</v>
      </c>
      <c r="J64" s="16">
        <f>(G64+H64)/(D64+E64)</f>
        <v>0.14814814814814814</v>
      </c>
      <c r="K64" s="15">
        <f>_xlfn.RANK.EQ(J64,$J$12:$J$98,0)</f>
        <v>56</v>
      </c>
    </row>
    <row r="65" spans="1:11">
      <c r="A65" s="24" t="s">
        <v>129</v>
      </c>
      <c r="B65" s="24" t="s">
        <v>247</v>
      </c>
      <c r="C65" s="183" t="s">
        <v>130</v>
      </c>
      <c r="D65" s="25"/>
      <c r="E65" s="25"/>
      <c r="F65" s="25"/>
      <c r="G65" s="25"/>
      <c r="H65" s="25"/>
      <c r="I65" s="25"/>
      <c r="J65" s="32"/>
      <c r="K65" s="25"/>
    </row>
    <row r="66" spans="1:11">
      <c r="A66" s="1" t="s">
        <v>131</v>
      </c>
      <c r="B66" s="1" t="s">
        <v>243</v>
      </c>
      <c r="C66" s="176" t="s">
        <v>132</v>
      </c>
      <c r="D66" s="15">
        <v>207</v>
      </c>
      <c r="E66" s="15">
        <v>118</v>
      </c>
      <c r="F66" s="15">
        <f t="shared" si="0"/>
        <v>325</v>
      </c>
      <c r="G66" s="15">
        <v>80</v>
      </c>
      <c r="H66" s="15">
        <v>30</v>
      </c>
      <c r="I66" s="15">
        <f t="shared" si="1"/>
        <v>110</v>
      </c>
      <c r="J66" s="16">
        <f>(G66+H66)/(D66+E66)</f>
        <v>0.33846153846153848</v>
      </c>
      <c r="K66" s="15">
        <f>_xlfn.RANK.EQ(J66,$J$12:$J$98,0)</f>
        <v>35</v>
      </c>
    </row>
    <row r="67" spans="1:11">
      <c r="A67" s="1" t="s">
        <v>133</v>
      </c>
      <c r="B67" s="1" t="s">
        <v>244</v>
      </c>
      <c r="C67" s="176" t="s">
        <v>134</v>
      </c>
      <c r="D67" s="15">
        <v>45</v>
      </c>
      <c r="E67" s="15">
        <v>30</v>
      </c>
      <c r="F67" s="15">
        <f t="shared" si="0"/>
        <v>75</v>
      </c>
      <c r="G67" s="15">
        <v>17</v>
      </c>
      <c r="H67" s="15">
        <v>9</v>
      </c>
      <c r="I67" s="15">
        <f t="shared" si="1"/>
        <v>26</v>
      </c>
      <c r="J67" s="16">
        <f>(G67+H67)/(D67+E67)</f>
        <v>0.34666666666666668</v>
      </c>
      <c r="K67" s="15">
        <f>_xlfn.RANK.EQ(J67,$J$12:$J$98,0)</f>
        <v>33</v>
      </c>
    </row>
    <row r="68" spans="1:11">
      <c r="A68" s="24" t="s">
        <v>135</v>
      </c>
      <c r="B68" s="24" t="s">
        <v>245</v>
      </c>
      <c r="C68" s="183" t="s">
        <v>136</v>
      </c>
      <c r="D68" s="25"/>
      <c r="E68" s="25"/>
      <c r="F68" s="25"/>
      <c r="G68" s="25"/>
      <c r="H68" s="25"/>
      <c r="I68" s="25"/>
      <c r="J68" s="32"/>
      <c r="K68" s="25"/>
    </row>
    <row r="69" spans="1:11">
      <c r="A69" s="1" t="s">
        <v>137</v>
      </c>
      <c r="B69" s="1" t="s">
        <v>243</v>
      </c>
      <c r="C69" s="176" t="s">
        <v>138</v>
      </c>
      <c r="D69" s="15">
        <v>64</v>
      </c>
      <c r="E69" s="15">
        <v>30</v>
      </c>
      <c r="F69" s="15">
        <f t="shared" si="0"/>
        <v>94</v>
      </c>
      <c r="G69" s="15">
        <v>12</v>
      </c>
      <c r="H69" s="15">
        <v>7</v>
      </c>
      <c r="I69" s="15">
        <f t="shared" si="1"/>
        <v>19</v>
      </c>
      <c r="J69" s="16">
        <f>(G69+H69)/(D69+E69)</f>
        <v>0.20212765957446807</v>
      </c>
      <c r="K69" s="15">
        <f>_xlfn.RANK.EQ(J69,$J$12:$J$98,0)</f>
        <v>49</v>
      </c>
    </row>
    <row r="70" spans="1:11">
      <c r="A70" s="1" t="s">
        <v>139</v>
      </c>
      <c r="B70" s="1" t="s">
        <v>244</v>
      </c>
      <c r="C70" s="176" t="s">
        <v>140</v>
      </c>
      <c r="D70" s="15">
        <v>59</v>
      </c>
      <c r="E70" s="15">
        <v>48</v>
      </c>
      <c r="F70" s="15">
        <f t="shared" si="0"/>
        <v>107</v>
      </c>
      <c r="G70" s="15">
        <v>19</v>
      </c>
      <c r="H70" s="15">
        <v>16</v>
      </c>
      <c r="I70" s="15">
        <f t="shared" si="1"/>
        <v>35</v>
      </c>
      <c r="J70" s="16">
        <f>(G70+H70)/(D70+E70)</f>
        <v>0.32710280373831774</v>
      </c>
      <c r="K70" s="15">
        <f>_xlfn.RANK.EQ(J70,$J$12:$J$98,0)</f>
        <v>36</v>
      </c>
    </row>
    <row r="71" spans="1:11">
      <c r="A71" s="1" t="s">
        <v>141</v>
      </c>
      <c r="B71" s="1" t="s">
        <v>243</v>
      </c>
      <c r="C71" s="176" t="s">
        <v>142</v>
      </c>
      <c r="D71" s="15">
        <v>101</v>
      </c>
      <c r="E71" s="15">
        <v>38</v>
      </c>
      <c r="F71" s="15">
        <f t="shared" si="0"/>
        <v>139</v>
      </c>
      <c r="G71" s="15">
        <v>17</v>
      </c>
      <c r="H71" s="15">
        <v>8</v>
      </c>
      <c r="I71" s="15">
        <f t="shared" si="1"/>
        <v>25</v>
      </c>
      <c r="J71" s="16">
        <f>(G71+H71)/(D71+E71)</f>
        <v>0.17985611510791366</v>
      </c>
      <c r="K71" s="15">
        <f>_xlfn.RANK.EQ(J71,$J$12:$J$98,0)</f>
        <v>53</v>
      </c>
    </row>
    <row r="72" spans="1:11">
      <c r="A72" s="1" t="s">
        <v>143</v>
      </c>
      <c r="B72" s="1" t="s">
        <v>244</v>
      </c>
      <c r="C72" s="176" t="s">
        <v>144</v>
      </c>
      <c r="D72" s="15">
        <v>67</v>
      </c>
      <c r="E72" s="15">
        <v>46</v>
      </c>
      <c r="F72" s="15">
        <f t="shared" si="0"/>
        <v>113</v>
      </c>
      <c r="G72" s="15">
        <v>7</v>
      </c>
      <c r="H72" s="15">
        <v>4</v>
      </c>
      <c r="I72" s="15">
        <f t="shared" si="1"/>
        <v>11</v>
      </c>
      <c r="J72" s="16">
        <f>(G72+H72)/(D72+E72)</f>
        <v>9.7345132743362831E-2</v>
      </c>
      <c r="K72" s="15">
        <f>_xlfn.RANK.EQ(J72,$J$12:$J$98,0)</f>
        <v>59</v>
      </c>
    </row>
    <row r="73" spans="1:11">
      <c r="A73" s="1" t="s">
        <v>145</v>
      </c>
      <c r="B73" s="1" t="s">
        <v>244</v>
      </c>
      <c r="C73" s="176" t="s">
        <v>146</v>
      </c>
      <c r="D73" s="15">
        <v>28</v>
      </c>
      <c r="E73" s="15">
        <v>15</v>
      </c>
      <c r="F73" s="15">
        <f t="shared" si="0"/>
        <v>43</v>
      </c>
      <c r="G73" s="15">
        <v>10</v>
      </c>
      <c r="H73" s="15">
        <v>6</v>
      </c>
      <c r="I73" s="15">
        <f t="shared" si="1"/>
        <v>16</v>
      </c>
      <c r="J73" s="16">
        <f>(G73+H73)/(D73+E73)</f>
        <v>0.37209302325581395</v>
      </c>
      <c r="K73" s="15">
        <f>_xlfn.RANK.EQ(J73,$J$12:$J$98,0)</f>
        <v>31</v>
      </c>
    </row>
    <row r="74" spans="1:11">
      <c r="A74" s="24" t="s">
        <v>147</v>
      </c>
      <c r="B74" s="24" t="s">
        <v>249</v>
      </c>
      <c r="C74" s="183" t="s">
        <v>148</v>
      </c>
      <c r="D74" s="25"/>
      <c r="E74" s="25"/>
      <c r="F74" s="25"/>
      <c r="G74" s="25"/>
      <c r="H74" s="25"/>
      <c r="I74" s="25"/>
      <c r="J74" s="32"/>
      <c r="K74" s="25"/>
    </row>
    <row r="75" spans="1:11">
      <c r="A75" s="24" t="s">
        <v>149</v>
      </c>
      <c r="B75" s="24" t="s">
        <v>250</v>
      </c>
      <c r="C75" s="183" t="s">
        <v>150</v>
      </c>
      <c r="D75" s="25"/>
      <c r="E75" s="25"/>
      <c r="F75" s="25"/>
      <c r="G75" s="25"/>
      <c r="H75" s="25"/>
      <c r="I75" s="25"/>
      <c r="J75" s="32"/>
      <c r="K75" s="25"/>
    </row>
    <row r="76" spans="1:11">
      <c r="A76" s="1" t="s">
        <v>151</v>
      </c>
      <c r="B76" s="1" t="s">
        <v>249</v>
      </c>
      <c r="C76" s="176" t="s">
        <v>152</v>
      </c>
      <c r="D76" s="15">
        <v>14</v>
      </c>
      <c r="E76" s="15">
        <v>8</v>
      </c>
      <c r="F76" s="15">
        <f t="shared" si="0"/>
        <v>22</v>
      </c>
      <c r="G76" s="15">
        <v>7</v>
      </c>
      <c r="H76" s="15">
        <v>3</v>
      </c>
      <c r="I76" s="15">
        <f t="shared" si="1"/>
        <v>10</v>
      </c>
      <c r="J76" s="16">
        <f>(G76+H76)/(D76+E76)</f>
        <v>0.45454545454545453</v>
      </c>
      <c r="K76" s="15">
        <f>_xlfn.RANK.EQ(J76,$J$12:$J$98,0)</f>
        <v>25</v>
      </c>
    </row>
    <row r="77" spans="1:11">
      <c r="A77" s="24" t="s">
        <v>153</v>
      </c>
      <c r="B77" s="24" t="s">
        <v>248</v>
      </c>
      <c r="C77" s="183" t="s">
        <v>154</v>
      </c>
      <c r="D77" s="25"/>
      <c r="E77" s="25"/>
      <c r="F77" s="25"/>
      <c r="G77" s="25"/>
      <c r="H77" s="25"/>
      <c r="I77" s="25"/>
      <c r="J77" s="32"/>
      <c r="K77" s="25"/>
    </row>
    <row r="78" spans="1:11">
      <c r="A78" s="1" t="s">
        <v>155</v>
      </c>
      <c r="B78" s="1" t="s">
        <v>248</v>
      </c>
      <c r="C78" s="176" t="s">
        <v>156</v>
      </c>
      <c r="D78" s="15">
        <v>10</v>
      </c>
      <c r="E78" s="15">
        <v>11</v>
      </c>
      <c r="F78" s="15">
        <f t="shared" ref="F78:F97" si="4">SUM(D78:E78)</f>
        <v>21</v>
      </c>
      <c r="G78" s="15">
        <v>5</v>
      </c>
      <c r="H78" s="15">
        <v>5</v>
      </c>
      <c r="I78" s="15">
        <f t="shared" ref="I78:I97" si="5">SUM(G78:H78)</f>
        <v>10</v>
      </c>
      <c r="J78" s="16">
        <f>(G78+H78)/(D78+E78)</f>
        <v>0.47619047619047616</v>
      </c>
      <c r="K78" s="15">
        <f>_xlfn.RANK.EQ(J78,$J$12:$J$98,0)</f>
        <v>21</v>
      </c>
    </row>
    <row r="79" spans="1:11">
      <c r="A79" s="1" t="s">
        <v>157</v>
      </c>
      <c r="B79" s="1" t="s">
        <v>243</v>
      </c>
      <c r="C79" s="176" t="s">
        <v>158</v>
      </c>
      <c r="D79" s="15">
        <v>27</v>
      </c>
      <c r="E79" s="15">
        <v>26</v>
      </c>
      <c r="F79" s="15">
        <f t="shared" si="4"/>
        <v>53</v>
      </c>
      <c r="G79" s="15">
        <v>10</v>
      </c>
      <c r="H79" s="15">
        <v>10</v>
      </c>
      <c r="I79" s="15">
        <f t="shared" si="5"/>
        <v>20</v>
      </c>
      <c r="J79" s="16">
        <f>(G79+H79)/(D79+E79)</f>
        <v>0.37735849056603776</v>
      </c>
      <c r="K79" s="15">
        <f>_xlfn.RANK.EQ(J79,$J$12:$J$98,0)</f>
        <v>29</v>
      </c>
    </row>
    <row r="80" spans="1:11">
      <c r="A80" s="1" t="s">
        <v>159</v>
      </c>
      <c r="B80" s="1" t="s">
        <v>243</v>
      </c>
      <c r="C80" s="176" t="s">
        <v>160</v>
      </c>
      <c r="D80" s="15">
        <v>34</v>
      </c>
      <c r="E80" s="15">
        <v>18</v>
      </c>
      <c r="F80" s="15">
        <f t="shared" si="4"/>
        <v>52</v>
      </c>
      <c r="G80" s="15">
        <v>14</v>
      </c>
      <c r="H80" s="15">
        <v>6</v>
      </c>
      <c r="I80" s="15">
        <f t="shared" si="5"/>
        <v>20</v>
      </c>
      <c r="J80" s="16">
        <f>(G80+H80)/(D80+E80)</f>
        <v>0.38461538461538464</v>
      </c>
      <c r="K80" s="15">
        <f>_xlfn.RANK.EQ(J80,$J$12:$J$98,0)</f>
        <v>28</v>
      </c>
    </row>
    <row r="81" spans="1:11">
      <c r="A81" s="1" t="s">
        <v>161</v>
      </c>
      <c r="B81" s="1" t="s">
        <v>248</v>
      </c>
      <c r="C81" s="176" t="s">
        <v>162</v>
      </c>
      <c r="D81" s="15">
        <v>31</v>
      </c>
      <c r="E81" s="15">
        <v>7</v>
      </c>
      <c r="F81" s="15">
        <f t="shared" si="4"/>
        <v>38</v>
      </c>
      <c r="G81" s="15">
        <v>9</v>
      </c>
      <c r="H81" s="15">
        <v>3</v>
      </c>
      <c r="I81" s="15">
        <f t="shared" si="5"/>
        <v>12</v>
      </c>
      <c r="J81" s="16">
        <f>(G81+H81)/(D81+E81)</f>
        <v>0.31578947368421051</v>
      </c>
      <c r="K81" s="15">
        <f>_xlfn.RANK.EQ(J81,$J$12:$J$98,0)</f>
        <v>38</v>
      </c>
    </row>
    <row r="82" spans="1:11">
      <c r="A82" s="24" t="s">
        <v>163</v>
      </c>
      <c r="B82" s="24" t="s">
        <v>248</v>
      </c>
      <c r="C82" s="183" t="s">
        <v>164</v>
      </c>
      <c r="D82" s="25"/>
      <c r="E82" s="25"/>
      <c r="F82" s="25"/>
      <c r="G82" s="25"/>
      <c r="H82" s="25"/>
      <c r="I82" s="25"/>
      <c r="J82" s="32"/>
      <c r="K82" s="25"/>
    </row>
    <row r="83" spans="1:11">
      <c r="A83" s="1" t="s">
        <v>165</v>
      </c>
      <c r="B83" s="1" t="s">
        <v>244</v>
      </c>
      <c r="C83" s="176" t="s">
        <v>166</v>
      </c>
      <c r="D83" s="15">
        <v>77</v>
      </c>
      <c r="E83" s="15">
        <v>60</v>
      </c>
      <c r="F83" s="15">
        <f t="shared" si="4"/>
        <v>137</v>
      </c>
      <c r="G83" s="15">
        <v>6</v>
      </c>
      <c r="H83" s="15">
        <v>10</v>
      </c>
      <c r="I83" s="15">
        <f t="shared" si="5"/>
        <v>16</v>
      </c>
      <c r="J83" s="16">
        <f>(G83+H83)/(D83+E83)</f>
        <v>0.11678832116788321</v>
      </c>
      <c r="K83" s="15">
        <f>_xlfn.RANK.EQ(J83,$J$12:$J$98,0)</f>
        <v>58</v>
      </c>
    </row>
    <row r="84" spans="1:11">
      <c r="A84" s="1" t="s">
        <v>167</v>
      </c>
      <c r="B84" s="1" t="s">
        <v>248</v>
      </c>
      <c r="C84" s="176" t="s">
        <v>168</v>
      </c>
      <c r="D84" s="33">
        <v>34</v>
      </c>
      <c r="E84" s="33">
        <v>24</v>
      </c>
      <c r="F84" s="15">
        <f t="shared" si="4"/>
        <v>58</v>
      </c>
      <c r="G84" s="33">
        <v>10</v>
      </c>
      <c r="H84" s="33">
        <v>5</v>
      </c>
      <c r="I84" s="15">
        <f t="shared" si="5"/>
        <v>15</v>
      </c>
      <c r="J84" s="5">
        <f>(G84+H84)/(D84+E84)</f>
        <v>0.25862068965517243</v>
      </c>
      <c r="K84" s="33">
        <f>_xlfn.RANK.EQ(J84,$J$12:$J$98,0)</f>
        <v>46</v>
      </c>
    </row>
    <row r="85" spans="1:11">
      <c r="A85" s="1" t="s">
        <v>169</v>
      </c>
      <c r="B85" s="1" t="s">
        <v>248</v>
      </c>
      <c r="C85" s="176" t="s">
        <v>170</v>
      </c>
      <c r="D85" s="15">
        <v>22</v>
      </c>
      <c r="E85" s="15">
        <v>14</v>
      </c>
      <c r="F85" s="15">
        <f t="shared" si="4"/>
        <v>36</v>
      </c>
      <c r="G85" s="15">
        <v>15</v>
      </c>
      <c r="H85" s="15">
        <v>4</v>
      </c>
      <c r="I85" s="15">
        <f t="shared" si="5"/>
        <v>19</v>
      </c>
      <c r="J85" s="16">
        <f>(G85+H85)/(D85+E85)</f>
        <v>0.52777777777777779</v>
      </c>
      <c r="K85" s="15">
        <f>_xlfn.RANK.EQ(J85,$J$12:$J$98,0)</f>
        <v>16</v>
      </c>
    </row>
    <row r="86" spans="1:11">
      <c r="A86" s="8" t="s">
        <v>171</v>
      </c>
      <c r="B86" s="8" t="s">
        <v>248</v>
      </c>
      <c r="C86" s="184" t="s">
        <v>172</v>
      </c>
      <c r="D86" s="28">
        <v>8</v>
      </c>
      <c r="E86" s="28">
        <v>6</v>
      </c>
      <c r="F86" s="28">
        <f t="shared" si="4"/>
        <v>14</v>
      </c>
      <c r="G86" s="28">
        <v>4</v>
      </c>
      <c r="H86" s="28">
        <v>2</v>
      </c>
      <c r="I86" s="28">
        <f t="shared" si="5"/>
        <v>6</v>
      </c>
      <c r="J86" s="29">
        <f>(G86+H86)/(D86+E86)</f>
        <v>0.42857142857142855</v>
      </c>
      <c r="K86" s="28">
        <f>_xlfn.RANK.EQ(J86,$J$12:$J$98,0)</f>
        <v>26</v>
      </c>
    </row>
    <row r="87" spans="1:11">
      <c r="A87" s="24" t="s">
        <v>173</v>
      </c>
      <c r="B87" s="24" t="s">
        <v>245</v>
      </c>
      <c r="C87" s="183" t="s">
        <v>174</v>
      </c>
      <c r="D87" s="25"/>
      <c r="E87" s="25"/>
      <c r="F87" s="25"/>
      <c r="G87" s="25"/>
      <c r="H87" s="25"/>
      <c r="I87" s="25"/>
      <c r="J87" s="32"/>
      <c r="K87" s="25"/>
    </row>
    <row r="88" spans="1:11">
      <c r="A88" s="1" t="s">
        <v>175</v>
      </c>
      <c r="B88" s="1" t="s">
        <v>244</v>
      </c>
      <c r="C88" s="176" t="s">
        <v>176</v>
      </c>
      <c r="D88" s="15">
        <v>30</v>
      </c>
      <c r="E88" s="15">
        <v>18</v>
      </c>
      <c r="F88" s="15">
        <f t="shared" si="4"/>
        <v>48</v>
      </c>
      <c r="G88" s="15">
        <v>4</v>
      </c>
      <c r="H88" s="15">
        <v>5</v>
      </c>
      <c r="I88" s="15">
        <f t="shared" si="5"/>
        <v>9</v>
      </c>
      <c r="J88" s="16">
        <f t="shared" ref="J88:J95" si="6">(G88+H88)/(D88+E88)</f>
        <v>0.1875</v>
      </c>
      <c r="K88" s="15">
        <f t="shared" ref="K88:K95" si="7">_xlfn.RANK.EQ(J88,$J$12:$J$98,0)</f>
        <v>50</v>
      </c>
    </row>
    <row r="89" spans="1:11">
      <c r="A89" s="1" t="s">
        <v>177</v>
      </c>
      <c r="B89" s="1" t="s">
        <v>243</v>
      </c>
      <c r="C89" s="176" t="s">
        <v>178</v>
      </c>
      <c r="D89" s="15">
        <v>80</v>
      </c>
      <c r="E89" s="15">
        <v>62</v>
      </c>
      <c r="F89" s="15">
        <f t="shared" si="4"/>
        <v>142</v>
      </c>
      <c r="G89" s="15">
        <v>15</v>
      </c>
      <c r="H89" s="15">
        <v>16</v>
      </c>
      <c r="I89" s="15">
        <f t="shared" si="5"/>
        <v>31</v>
      </c>
      <c r="J89" s="16">
        <f t="shared" si="6"/>
        <v>0.21830985915492956</v>
      </c>
      <c r="K89" s="15">
        <f t="shared" si="7"/>
        <v>48</v>
      </c>
    </row>
    <row r="90" spans="1:11">
      <c r="A90" s="1" t="s">
        <v>179</v>
      </c>
      <c r="B90" s="1" t="s">
        <v>248</v>
      </c>
      <c r="C90" s="176" t="s">
        <v>180</v>
      </c>
      <c r="D90" s="15">
        <v>8</v>
      </c>
      <c r="E90" s="15">
        <v>12</v>
      </c>
      <c r="F90" s="15">
        <f t="shared" si="4"/>
        <v>20</v>
      </c>
      <c r="G90" s="15">
        <v>3</v>
      </c>
      <c r="H90" s="15">
        <v>10</v>
      </c>
      <c r="I90" s="15">
        <f t="shared" si="5"/>
        <v>13</v>
      </c>
      <c r="J90" s="16">
        <f t="shared" si="6"/>
        <v>0.65</v>
      </c>
      <c r="K90" s="15">
        <f t="shared" si="7"/>
        <v>6</v>
      </c>
    </row>
    <row r="91" spans="1:11">
      <c r="A91" s="1" t="s">
        <v>181</v>
      </c>
      <c r="B91" s="1" t="s">
        <v>248</v>
      </c>
      <c r="C91" s="176" t="s">
        <v>182</v>
      </c>
      <c r="D91" s="15">
        <v>14</v>
      </c>
      <c r="E91" s="15">
        <v>13</v>
      </c>
      <c r="F91" s="15">
        <f t="shared" si="4"/>
        <v>27</v>
      </c>
      <c r="G91" s="15">
        <v>6</v>
      </c>
      <c r="H91" s="15">
        <v>8</v>
      </c>
      <c r="I91" s="15">
        <f t="shared" si="5"/>
        <v>14</v>
      </c>
      <c r="J91" s="16">
        <f t="shared" si="6"/>
        <v>0.51851851851851849</v>
      </c>
      <c r="K91" s="15">
        <f t="shared" si="7"/>
        <v>17</v>
      </c>
    </row>
    <row r="92" spans="1:11">
      <c r="A92" s="1" t="s">
        <v>183</v>
      </c>
      <c r="B92" s="1" t="s">
        <v>248</v>
      </c>
      <c r="C92" s="176" t="s">
        <v>184</v>
      </c>
      <c r="D92" s="15">
        <v>18</v>
      </c>
      <c r="E92" s="15">
        <v>7</v>
      </c>
      <c r="F92" s="15">
        <f t="shared" si="4"/>
        <v>25</v>
      </c>
      <c r="G92" s="15">
        <v>11</v>
      </c>
      <c r="H92" s="15">
        <v>3</v>
      </c>
      <c r="I92" s="15">
        <f t="shared" si="5"/>
        <v>14</v>
      </c>
      <c r="J92" s="16">
        <f t="shared" si="6"/>
        <v>0.56000000000000005</v>
      </c>
      <c r="K92" s="15">
        <f t="shared" si="7"/>
        <v>13</v>
      </c>
    </row>
    <row r="93" spans="1:11">
      <c r="A93" s="1" t="s">
        <v>185</v>
      </c>
      <c r="B93" s="1" t="s">
        <v>248</v>
      </c>
      <c r="C93" s="176" t="s">
        <v>186</v>
      </c>
      <c r="D93" s="15">
        <v>14</v>
      </c>
      <c r="E93" s="15">
        <v>6</v>
      </c>
      <c r="F93" s="15">
        <f t="shared" si="4"/>
        <v>20</v>
      </c>
      <c r="G93" s="15">
        <v>10</v>
      </c>
      <c r="H93" s="15">
        <v>1</v>
      </c>
      <c r="I93" s="15">
        <f t="shared" si="5"/>
        <v>11</v>
      </c>
      <c r="J93" s="16">
        <f t="shared" si="6"/>
        <v>0.55000000000000004</v>
      </c>
      <c r="K93" s="15">
        <f t="shared" si="7"/>
        <v>14</v>
      </c>
    </row>
    <row r="94" spans="1:11">
      <c r="A94" s="1" t="s">
        <v>187</v>
      </c>
      <c r="B94" s="1" t="s">
        <v>248</v>
      </c>
      <c r="C94" s="176" t="s">
        <v>188</v>
      </c>
      <c r="D94" s="15">
        <v>11</v>
      </c>
      <c r="E94" s="15">
        <v>11</v>
      </c>
      <c r="F94" s="15">
        <f t="shared" si="4"/>
        <v>22</v>
      </c>
      <c r="G94" s="15">
        <v>7</v>
      </c>
      <c r="H94" s="15">
        <v>7</v>
      </c>
      <c r="I94" s="15">
        <f t="shared" si="5"/>
        <v>14</v>
      </c>
      <c r="J94" s="16">
        <f t="shared" si="6"/>
        <v>0.63636363636363635</v>
      </c>
      <c r="K94" s="15">
        <f t="shared" si="7"/>
        <v>7</v>
      </c>
    </row>
    <row r="95" spans="1:11">
      <c r="A95" s="1" t="s">
        <v>189</v>
      </c>
      <c r="B95" s="1" t="s">
        <v>248</v>
      </c>
      <c r="C95" s="176" t="s">
        <v>190</v>
      </c>
      <c r="D95" s="15">
        <v>18</v>
      </c>
      <c r="E95" s="15">
        <v>17</v>
      </c>
      <c r="F95" s="15">
        <f t="shared" si="4"/>
        <v>35</v>
      </c>
      <c r="G95" s="15">
        <v>9</v>
      </c>
      <c r="H95" s="15">
        <v>11</v>
      </c>
      <c r="I95" s="15">
        <f t="shared" si="5"/>
        <v>20</v>
      </c>
      <c r="J95" s="16">
        <f t="shared" si="6"/>
        <v>0.5714285714285714</v>
      </c>
      <c r="K95" s="15">
        <f t="shared" si="7"/>
        <v>11</v>
      </c>
    </row>
    <row r="96" spans="1:11">
      <c r="A96" s="24" t="s">
        <v>191</v>
      </c>
      <c r="B96" s="24" t="s">
        <v>245</v>
      </c>
      <c r="C96" s="183" t="s">
        <v>192</v>
      </c>
      <c r="D96" s="25"/>
      <c r="E96" s="25"/>
      <c r="F96" s="25"/>
      <c r="G96" s="25"/>
      <c r="H96" s="25"/>
      <c r="I96" s="25"/>
      <c r="J96" s="32"/>
      <c r="K96" s="25"/>
    </row>
    <row r="97" spans="1:11">
      <c r="A97" s="1" t="s">
        <v>193</v>
      </c>
      <c r="B97" s="1" t="s">
        <v>248</v>
      </c>
      <c r="C97" s="1" t="s">
        <v>194</v>
      </c>
      <c r="D97" s="15">
        <v>12</v>
      </c>
      <c r="E97" s="15">
        <v>23</v>
      </c>
      <c r="F97" s="27">
        <f t="shared" si="4"/>
        <v>35</v>
      </c>
      <c r="G97" s="27">
        <v>5</v>
      </c>
      <c r="H97" s="15">
        <v>8</v>
      </c>
      <c r="I97" s="15">
        <f t="shared" si="5"/>
        <v>13</v>
      </c>
      <c r="J97" s="16">
        <f>(G97+H97)/(D97+E97)</f>
        <v>0.37142857142857144</v>
      </c>
      <c r="K97" s="15">
        <f>_xlfn.RANK.EQ(J97,$J$12:$J$98,0)</f>
        <v>32</v>
      </c>
    </row>
    <row r="98" spans="1:11" ht="14.25" thickBot="1">
      <c r="A98" s="30"/>
      <c r="B98" s="30"/>
      <c r="C98" s="30"/>
    </row>
    <row r="99" spans="1:11" ht="14.25" thickBot="1">
      <c r="C99" s="173" t="s">
        <v>423</v>
      </c>
      <c r="D99" s="171">
        <f>SUM(D12:D97)</f>
        <v>2341</v>
      </c>
      <c r="E99" s="171">
        <f t="shared" ref="E99:I99" si="8">SUM(E12:E97)</f>
        <v>1472</v>
      </c>
      <c r="F99" s="171">
        <f t="shared" si="8"/>
        <v>3813</v>
      </c>
      <c r="G99" s="171">
        <f t="shared" si="8"/>
        <v>781</v>
      </c>
      <c r="H99" s="171">
        <f t="shared" si="8"/>
        <v>450</v>
      </c>
      <c r="I99" s="172">
        <f t="shared" si="8"/>
        <v>1231</v>
      </c>
    </row>
  </sheetData>
  <autoFilter ref="A11:K11" xr:uid="{00000000-0009-0000-0000-00001D000000}">
    <sortState xmlns:xlrd2="http://schemas.microsoft.com/office/spreadsheetml/2017/richdata2" ref="A12:K97">
      <sortCondition ref="A11"/>
    </sortState>
  </autoFilter>
  <mergeCells count="1">
    <mergeCell ref="D10:K10"/>
  </mergeCells>
  <phoneticPr fontId="1"/>
  <hyperlinks>
    <hyperlink ref="M1" location="目次!A1" display="目次に戻る" xr:uid="{00000000-0004-0000-1D00-00000000000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E3834-B643-4747-9275-586FA046CF4A}">
  <sheetPr>
    <tabColor theme="9"/>
  </sheetPr>
  <dimension ref="A1:T99"/>
  <sheetViews>
    <sheetView workbookViewId="0">
      <pane xSplit="3" ySplit="11" topLeftCell="D12" activePane="bottomRight" state="frozen"/>
      <selection activeCell="E96" sqref="E96:I96"/>
      <selection pane="topRight" activeCell="E96" sqref="E96:I96"/>
      <selection pane="bottomLeft" activeCell="E96" sqref="E96:I96"/>
      <selection pane="bottomRight" activeCell="D12" sqref="D12"/>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402</v>
      </c>
      <c r="B2" s="2"/>
      <c r="C2" s="2"/>
      <c r="D2"/>
      <c r="E2"/>
      <c r="F2"/>
      <c r="G2"/>
      <c r="H2"/>
      <c r="I2"/>
      <c r="J2"/>
      <c r="K2"/>
      <c r="M2" s="10"/>
      <c r="O2" s="6"/>
      <c r="P2" s="6"/>
      <c r="Q2" s="6"/>
      <c r="R2" s="6"/>
      <c r="S2" s="6"/>
      <c r="T2" s="6"/>
    </row>
    <row r="3" spans="1:20" ht="24" customHeight="1">
      <c r="A3" s="2" t="s">
        <v>403</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5</v>
      </c>
      <c r="E6" s="48">
        <f>INDEX(E12:E97,MATCH(C6,C12:C97,0),0)</f>
        <v>6</v>
      </c>
      <c r="F6" s="48">
        <f>SUM(D6:E6)</f>
        <v>11</v>
      </c>
      <c r="G6" s="48">
        <f>INDEX(G12:G97,MATCH(C6,C12:C97,0),0)</f>
        <v>3</v>
      </c>
      <c r="H6" s="48">
        <f>INDEX(H12:H97,MATCH(C6,C12:C97,0),0)</f>
        <v>2</v>
      </c>
      <c r="I6" s="48">
        <f>SUM(G6:H6)</f>
        <v>5</v>
      </c>
      <c r="J6" s="49">
        <f>(G6+H6)/(D6+E6)</f>
        <v>0.45454545454545453</v>
      </c>
      <c r="K6" s="50">
        <f>_xlfn.RANK.EQ(J6,$J$12:$J$97,0)</f>
        <v>24</v>
      </c>
    </row>
    <row r="7" spans="1:20">
      <c r="C7" s="14" t="s">
        <v>18</v>
      </c>
      <c r="D7" s="62">
        <f>ROUND(SUMIF($B$12:$B$97,"G",D12:D97)/(COUNTIFS(B12:B97,"G",D12:D97,"&lt;&gt;")),1)</f>
        <v>15.6</v>
      </c>
      <c r="E7" s="63">
        <f>ROUND(SUMIF($B$12:$B$97,"G",E12:E97)/(COUNTIFS(B12:B97,"G",D12:D97,"&lt;&gt;")),1)</f>
        <v>12.6</v>
      </c>
      <c r="F7" s="63">
        <f>SUM(D7:E7)</f>
        <v>28.2</v>
      </c>
      <c r="G7" s="63">
        <f>ROUND(SUMIF($B$12:$B$97,"G",G12:G97)/(COUNTIFS(B12:B97,"G",D12:D97,"&lt;&gt;")),1)</f>
        <v>7.9</v>
      </c>
      <c r="H7" s="63">
        <f>ROUND(SUMIF($B$12:$B$97,"G",H12:H97)/(COUNTIFS(B12:B97,"G",D12:D97,"&lt;&gt;")),1)</f>
        <v>5.9</v>
      </c>
      <c r="I7" s="63">
        <f>SUM(G7:H7)</f>
        <v>13.8</v>
      </c>
      <c r="J7" s="16">
        <f>(G7+H7)/(D7+E7)</f>
        <v>0.48936170212765961</v>
      </c>
      <c r="K7" s="17"/>
    </row>
    <row r="8" spans="1:20" ht="14.25" thickBot="1">
      <c r="C8" s="18" t="s">
        <v>19</v>
      </c>
      <c r="D8" s="64">
        <f>ROUND(AVERAGE(D12:D97),1)</f>
        <v>39.200000000000003</v>
      </c>
      <c r="E8" s="65">
        <f>ROUND(AVERAGE(E12:E97),1)</f>
        <v>24.9</v>
      </c>
      <c r="F8" s="65">
        <f>SUM(D8:E8)</f>
        <v>64.099999999999994</v>
      </c>
      <c r="G8" s="65">
        <f>ROUND(AVERAGE(G12:G97),1)</f>
        <v>12.9</v>
      </c>
      <c r="H8" s="65">
        <f>ROUND(AVERAGE(H12:H97),1)</f>
        <v>8.3000000000000007</v>
      </c>
      <c r="I8" s="65">
        <f>SUM(G8:H8)</f>
        <v>21.200000000000003</v>
      </c>
      <c r="J8" s="19">
        <f>(G8+H8)/(D8+E8)</f>
        <v>0.33073322932917326</v>
      </c>
      <c r="K8" s="20"/>
    </row>
    <row r="10" spans="1:20" ht="21" customHeight="1">
      <c r="D10" s="259" t="str" cm="1">
        <f t="array" aca="1" ref="D10" ca="1">RIGHT(CELL("filename",A1),4)&amp;"年度（基準日：５月１日）"</f>
        <v>2023年度（基準日：５月１日）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72</v>
      </c>
      <c r="E12" s="15">
        <v>24</v>
      </c>
      <c r="F12" s="15">
        <f>SUM(D12:E12)</f>
        <v>96</v>
      </c>
      <c r="G12" s="15">
        <v>33</v>
      </c>
      <c r="H12" s="15">
        <v>9</v>
      </c>
      <c r="I12" s="15">
        <f>SUM(G12:H12)</f>
        <v>42</v>
      </c>
      <c r="J12" s="16">
        <f>(G12+H12)/(D12+E12)</f>
        <v>0.4375</v>
      </c>
      <c r="K12" s="15">
        <f>_xlfn.RANK.EQ(J12,$J$12:$J$98,0)</f>
        <v>26</v>
      </c>
    </row>
    <row r="13" spans="1:20">
      <c r="A13" s="1" t="s">
        <v>27</v>
      </c>
      <c r="B13" s="1" t="s">
        <v>244</v>
      </c>
      <c r="C13" s="176" t="s">
        <v>28</v>
      </c>
      <c r="D13" s="15">
        <v>39</v>
      </c>
      <c r="E13" s="15">
        <v>29</v>
      </c>
      <c r="F13" s="15">
        <f t="shared" ref="F13:F76" si="0">SUM(D13:E13)</f>
        <v>68</v>
      </c>
      <c r="G13" s="15">
        <v>24</v>
      </c>
      <c r="H13" s="15">
        <v>24</v>
      </c>
      <c r="I13" s="15">
        <f t="shared" ref="I13:I76" si="1">SUM(G13:H13)</f>
        <v>48</v>
      </c>
      <c r="J13" s="16">
        <f>(G13+H13)/(D13+E13)</f>
        <v>0.70588235294117652</v>
      </c>
      <c r="K13" s="15">
        <f>_xlfn.RANK.EQ(J13,$J$12:$J$98,0)</f>
        <v>4</v>
      </c>
    </row>
    <row r="14" spans="1:20">
      <c r="A14" s="24" t="s">
        <v>29</v>
      </c>
      <c r="B14" s="24" t="s">
        <v>245</v>
      </c>
      <c r="C14" s="183" t="s">
        <v>30</v>
      </c>
      <c r="D14" s="25"/>
      <c r="E14" s="25"/>
      <c r="F14" s="25"/>
      <c r="G14" s="25"/>
      <c r="H14" s="25"/>
      <c r="I14" s="25"/>
      <c r="J14" s="25"/>
      <c r="K14" s="25"/>
    </row>
    <row r="15" spans="1:20">
      <c r="A15" s="1" t="s">
        <v>31</v>
      </c>
      <c r="B15" s="1" t="s">
        <v>246</v>
      </c>
      <c r="C15" s="176" t="s">
        <v>32</v>
      </c>
      <c r="D15" s="15">
        <v>27</v>
      </c>
      <c r="E15" s="15">
        <v>10</v>
      </c>
      <c r="F15" s="15">
        <f t="shared" si="0"/>
        <v>37</v>
      </c>
      <c r="G15" s="15">
        <v>2</v>
      </c>
      <c r="H15" s="15">
        <v>1</v>
      </c>
      <c r="I15" s="15">
        <f t="shared" si="1"/>
        <v>3</v>
      </c>
      <c r="J15" s="16">
        <f>(G15+H15)/(D15+E15)</f>
        <v>8.1081081081081086E-2</v>
      </c>
      <c r="K15" s="15">
        <f>_xlfn.RANK.EQ(J15,$J$12:$J$98,0)</f>
        <v>58</v>
      </c>
    </row>
    <row r="16" spans="1:20">
      <c r="A16" s="24" t="s">
        <v>33</v>
      </c>
      <c r="B16" s="24" t="s">
        <v>245</v>
      </c>
      <c r="C16" s="183" t="s">
        <v>34</v>
      </c>
      <c r="D16" s="31"/>
      <c r="E16" s="25"/>
      <c r="F16" s="25"/>
      <c r="G16" s="25"/>
      <c r="H16" s="25"/>
      <c r="I16" s="25"/>
      <c r="J16" s="32"/>
      <c r="K16" s="25"/>
    </row>
    <row r="17" spans="1:11">
      <c r="A17" s="24" t="s">
        <v>35</v>
      </c>
      <c r="B17" s="24" t="s">
        <v>245</v>
      </c>
      <c r="C17" s="183" t="s">
        <v>36</v>
      </c>
      <c r="D17" s="25"/>
      <c r="E17" s="25"/>
      <c r="F17" s="25"/>
      <c r="G17" s="25"/>
      <c r="H17" s="25"/>
      <c r="I17" s="25"/>
      <c r="J17" s="32"/>
      <c r="K17" s="25"/>
    </row>
    <row r="18" spans="1:11">
      <c r="A18" s="24" t="s">
        <v>37</v>
      </c>
      <c r="B18" s="24" t="s">
        <v>247</v>
      </c>
      <c r="C18" s="183" t="s">
        <v>38</v>
      </c>
      <c r="D18" s="25"/>
      <c r="E18" s="25"/>
      <c r="F18" s="25"/>
      <c r="G18" s="25"/>
      <c r="H18" s="25"/>
      <c r="I18" s="25"/>
      <c r="J18" s="32"/>
      <c r="K18" s="25"/>
    </row>
    <row r="19" spans="1:11">
      <c r="A19" s="1" t="s">
        <v>39</v>
      </c>
      <c r="B19" s="1" t="s">
        <v>248</v>
      </c>
      <c r="C19" s="176" t="s">
        <v>40</v>
      </c>
      <c r="D19" s="15">
        <v>9</v>
      </c>
      <c r="E19" s="15">
        <v>7</v>
      </c>
      <c r="F19" s="15">
        <f t="shared" si="0"/>
        <v>16</v>
      </c>
      <c r="G19" s="15">
        <v>6</v>
      </c>
      <c r="H19" s="15">
        <v>5</v>
      </c>
      <c r="I19" s="15">
        <f t="shared" si="1"/>
        <v>11</v>
      </c>
      <c r="J19" s="16">
        <f t="shared" ref="J19:J27" si="2">(G19+H19)/(D19+E19)</f>
        <v>0.6875</v>
      </c>
      <c r="K19" s="15">
        <f t="shared" ref="K19:K27" si="3">_xlfn.RANK.EQ(J19,$J$12:$J$98,0)</f>
        <v>7</v>
      </c>
    </row>
    <row r="20" spans="1:11">
      <c r="A20" s="1" t="s">
        <v>41</v>
      </c>
      <c r="B20" s="1" t="s">
        <v>249</v>
      </c>
      <c r="C20" s="176" t="s">
        <v>42</v>
      </c>
      <c r="D20" s="15">
        <v>9</v>
      </c>
      <c r="E20" s="15">
        <v>7</v>
      </c>
      <c r="F20" s="15">
        <f t="shared" si="0"/>
        <v>16</v>
      </c>
      <c r="G20" s="15">
        <v>7</v>
      </c>
      <c r="H20" s="15">
        <v>5</v>
      </c>
      <c r="I20" s="15">
        <f t="shared" si="1"/>
        <v>12</v>
      </c>
      <c r="J20" s="16">
        <f t="shared" si="2"/>
        <v>0.75</v>
      </c>
      <c r="K20" s="15">
        <f t="shared" si="3"/>
        <v>2</v>
      </c>
    </row>
    <row r="21" spans="1:11">
      <c r="A21" s="1" t="s">
        <v>43</v>
      </c>
      <c r="B21" s="1" t="s">
        <v>243</v>
      </c>
      <c r="C21" s="176" t="s">
        <v>44</v>
      </c>
      <c r="D21" s="15">
        <v>97</v>
      </c>
      <c r="E21" s="15">
        <v>21</v>
      </c>
      <c r="F21" s="15">
        <f t="shared" si="0"/>
        <v>118</v>
      </c>
      <c r="G21" s="15">
        <v>24</v>
      </c>
      <c r="H21" s="15">
        <v>5</v>
      </c>
      <c r="I21" s="15">
        <f t="shared" si="1"/>
        <v>29</v>
      </c>
      <c r="J21" s="16">
        <f t="shared" si="2"/>
        <v>0.24576271186440679</v>
      </c>
      <c r="K21" s="15">
        <f t="shared" si="3"/>
        <v>48</v>
      </c>
    </row>
    <row r="22" spans="1:11">
      <c r="A22" s="1" t="s">
        <v>45</v>
      </c>
      <c r="B22" s="1" t="s">
        <v>244</v>
      </c>
      <c r="C22" s="176" t="s">
        <v>46</v>
      </c>
      <c r="D22" s="15">
        <v>28</v>
      </c>
      <c r="E22" s="15">
        <v>25</v>
      </c>
      <c r="F22" s="15">
        <f t="shared" si="0"/>
        <v>53</v>
      </c>
      <c r="G22" s="15">
        <v>8</v>
      </c>
      <c r="H22" s="15">
        <v>16</v>
      </c>
      <c r="I22" s="15">
        <f t="shared" si="1"/>
        <v>24</v>
      </c>
      <c r="J22" s="16">
        <f t="shared" si="2"/>
        <v>0.45283018867924529</v>
      </c>
      <c r="K22" s="15">
        <f t="shared" si="3"/>
        <v>25</v>
      </c>
    </row>
    <row r="23" spans="1:11">
      <c r="A23" s="1" t="s">
        <v>47</v>
      </c>
      <c r="B23" s="1" t="s">
        <v>248</v>
      </c>
      <c r="C23" s="176" t="s">
        <v>48</v>
      </c>
      <c r="D23" s="15">
        <v>16</v>
      </c>
      <c r="E23" s="15">
        <v>7</v>
      </c>
      <c r="F23" s="15">
        <f t="shared" si="0"/>
        <v>23</v>
      </c>
      <c r="G23" s="15">
        <v>8</v>
      </c>
      <c r="H23" s="15">
        <v>6</v>
      </c>
      <c r="I23" s="15">
        <f t="shared" si="1"/>
        <v>14</v>
      </c>
      <c r="J23" s="16">
        <f t="shared" si="2"/>
        <v>0.60869565217391308</v>
      </c>
      <c r="K23" s="15">
        <f t="shared" si="3"/>
        <v>12</v>
      </c>
    </row>
    <row r="24" spans="1:11">
      <c r="A24" s="1" t="s">
        <v>49</v>
      </c>
      <c r="B24" s="1" t="s">
        <v>248</v>
      </c>
      <c r="C24" s="176" t="s">
        <v>50</v>
      </c>
      <c r="D24" s="15">
        <v>11</v>
      </c>
      <c r="E24" s="15">
        <v>10</v>
      </c>
      <c r="F24" s="15">
        <f t="shared" si="0"/>
        <v>21</v>
      </c>
      <c r="G24" s="15">
        <v>5</v>
      </c>
      <c r="H24" s="15">
        <v>4</v>
      </c>
      <c r="I24" s="15">
        <f t="shared" si="1"/>
        <v>9</v>
      </c>
      <c r="J24" s="16">
        <f t="shared" si="2"/>
        <v>0.42857142857142855</v>
      </c>
      <c r="K24" s="15">
        <f t="shared" si="3"/>
        <v>28</v>
      </c>
    </row>
    <row r="25" spans="1:11">
      <c r="A25" s="1" t="s">
        <v>51</v>
      </c>
      <c r="B25" s="1" t="s">
        <v>246</v>
      </c>
      <c r="C25" s="176" t="s">
        <v>52</v>
      </c>
      <c r="D25" s="15">
        <v>7</v>
      </c>
      <c r="E25" s="15">
        <v>8</v>
      </c>
      <c r="F25" s="15">
        <f t="shared" si="0"/>
        <v>15</v>
      </c>
      <c r="G25" s="15">
        <v>4</v>
      </c>
      <c r="H25" s="15">
        <v>3</v>
      </c>
      <c r="I25" s="15">
        <f t="shared" si="1"/>
        <v>7</v>
      </c>
      <c r="J25" s="16">
        <f t="shared" si="2"/>
        <v>0.46666666666666667</v>
      </c>
      <c r="K25" s="15">
        <f t="shared" si="3"/>
        <v>22</v>
      </c>
    </row>
    <row r="26" spans="1:11">
      <c r="A26" s="1" t="s">
        <v>53</v>
      </c>
      <c r="B26" s="1" t="s">
        <v>249</v>
      </c>
      <c r="C26" s="176" t="s">
        <v>54</v>
      </c>
      <c r="D26" s="15">
        <v>24</v>
      </c>
      <c r="E26" s="15">
        <v>22</v>
      </c>
      <c r="F26" s="15">
        <f t="shared" si="0"/>
        <v>46</v>
      </c>
      <c r="G26" s="15">
        <v>13</v>
      </c>
      <c r="H26" s="15">
        <v>18</v>
      </c>
      <c r="I26" s="15">
        <f t="shared" si="1"/>
        <v>31</v>
      </c>
      <c r="J26" s="16">
        <f t="shared" si="2"/>
        <v>0.67391304347826086</v>
      </c>
      <c r="K26" s="15">
        <f t="shared" si="3"/>
        <v>8</v>
      </c>
    </row>
    <row r="27" spans="1:11">
      <c r="A27" s="1" t="s">
        <v>55</v>
      </c>
      <c r="B27" s="1" t="s">
        <v>243</v>
      </c>
      <c r="C27" s="176" t="s">
        <v>56</v>
      </c>
      <c r="D27" s="15">
        <v>43</v>
      </c>
      <c r="E27" s="15">
        <v>24</v>
      </c>
      <c r="F27" s="15">
        <f t="shared" si="0"/>
        <v>67</v>
      </c>
      <c r="G27" s="15">
        <v>0</v>
      </c>
      <c r="H27" s="15">
        <v>1</v>
      </c>
      <c r="I27" s="15">
        <f t="shared" si="1"/>
        <v>1</v>
      </c>
      <c r="J27" s="16">
        <f t="shared" si="2"/>
        <v>1.4925373134328358E-2</v>
      </c>
      <c r="K27" s="15">
        <f t="shared" si="3"/>
        <v>60</v>
      </c>
    </row>
    <row r="28" spans="1:11">
      <c r="A28" s="24" t="s">
        <v>57</v>
      </c>
      <c r="B28" s="24" t="s">
        <v>246</v>
      </c>
      <c r="C28" s="183" t="s">
        <v>58</v>
      </c>
      <c r="D28" s="25"/>
      <c r="E28" s="25"/>
      <c r="F28" s="25"/>
      <c r="G28" s="25"/>
      <c r="H28" s="25"/>
      <c r="I28" s="25"/>
      <c r="J28" s="32"/>
      <c r="K28" s="25"/>
    </row>
    <row r="29" spans="1:11">
      <c r="A29" s="1" t="s">
        <v>59</v>
      </c>
      <c r="B29" s="1" t="s">
        <v>249</v>
      </c>
      <c r="C29" s="176" t="s">
        <v>60</v>
      </c>
      <c r="D29" s="15">
        <v>13</v>
      </c>
      <c r="E29" s="15">
        <v>6</v>
      </c>
      <c r="F29" s="15">
        <f t="shared" si="0"/>
        <v>19</v>
      </c>
      <c r="G29" s="15">
        <v>7</v>
      </c>
      <c r="H29" s="15">
        <v>2</v>
      </c>
      <c r="I29" s="15">
        <f t="shared" si="1"/>
        <v>9</v>
      </c>
      <c r="J29" s="16">
        <f>(G29+H29)/(D29+E29)</f>
        <v>0.47368421052631576</v>
      </c>
      <c r="K29" s="15">
        <f>_xlfn.RANK.EQ(J29,$J$12:$J$98,0)</f>
        <v>21</v>
      </c>
    </row>
    <row r="30" spans="1:11">
      <c r="A30" s="1" t="s">
        <v>61</v>
      </c>
      <c r="B30" s="1" t="s">
        <v>248</v>
      </c>
      <c r="C30" s="176" t="s">
        <v>62</v>
      </c>
      <c r="D30" s="15">
        <v>14</v>
      </c>
      <c r="E30" s="15">
        <v>12</v>
      </c>
      <c r="F30" s="15">
        <f t="shared" si="0"/>
        <v>26</v>
      </c>
      <c r="G30" s="15">
        <v>10</v>
      </c>
      <c r="H30" s="15">
        <v>4</v>
      </c>
      <c r="I30" s="15">
        <f t="shared" si="1"/>
        <v>14</v>
      </c>
      <c r="J30" s="16">
        <f>(G30+H30)/(D30+E30)</f>
        <v>0.53846153846153844</v>
      </c>
      <c r="K30" s="15">
        <f>_xlfn.RANK.EQ(J30,$J$12:$J$98,0)</f>
        <v>16</v>
      </c>
    </row>
    <row r="31" spans="1:11">
      <c r="A31" s="1" t="s">
        <v>63</v>
      </c>
      <c r="B31" s="1" t="s">
        <v>249</v>
      </c>
      <c r="C31" s="176" t="s">
        <v>64</v>
      </c>
      <c r="D31" s="15">
        <v>22</v>
      </c>
      <c r="E31" s="15">
        <v>22</v>
      </c>
      <c r="F31" s="15">
        <f t="shared" si="0"/>
        <v>44</v>
      </c>
      <c r="G31" s="15">
        <v>13</v>
      </c>
      <c r="H31" s="15">
        <v>11</v>
      </c>
      <c r="I31" s="15">
        <f t="shared" si="1"/>
        <v>24</v>
      </c>
      <c r="J31" s="16">
        <f>(G31+H31)/(D31+E31)</f>
        <v>0.54545454545454541</v>
      </c>
      <c r="K31" s="15">
        <f>_xlfn.RANK.EQ(J31,$J$12:$J$98,0)</f>
        <v>15</v>
      </c>
    </row>
    <row r="32" spans="1:11">
      <c r="A32" s="1" t="s">
        <v>65</v>
      </c>
      <c r="B32" s="1" t="s">
        <v>243</v>
      </c>
      <c r="C32" s="176" t="s">
        <v>66</v>
      </c>
      <c r="D32" s="15">
        <v>29</v>
      </c>
      <c r="E32" s="15">
        <v>17</v>
      </c>
      <c r="F32" s="15">
        <f t="shared" si="0"/>
        <v>46</v>
      </c>
      <c r="G32" s="15">
        <v>7</v>
      </c>
      <c r="H32" s="15">
        <v>1</v>
      </c>
      <c r="I32" s="15">
        <f t="shared" si="1"/>
        <v>8</v>
      </c>
      <c r="J32" s="16">
        <f>(G32+H32)/(D32+E32)</f>
        <v>0.17391304347826086</v>
      </c>
      <c r="K32" s="15">
        <f>_xlfn.RANK.EQ(J32,$J$12:$J$98,0)</f>
        <v>54</v>
      </c>
    </row>
    <row r="33" spans="1:11">
      <c r="A33" s="1" t="s">
        <v>67</v>
      </c>
      <c r="B33" s="1" t="s">
        <v>243</v>
      </c>
      <c r="C33" s="176" t="s">
        <v>68</v>
      </c>
      <c r="D33" s="15">
        <v>192</v>
      </c>
      <c r="E33" s="15">
        <v>134</v>
      </c>
      <c r="F33" s="15">
        <f t="shared" si="0"/>
        <v>326</v>
      </c>
      <c r="G33" s="15">
        <v>85</v>
      </c>
      <c r="H33" s="15">
        <v>27</v>
      </c>
      <c r="I33" s="15">
        <f t="shared" si="1"/>
        <v>112</v>
      </c>
      <c r="J33" s="16">
        <f>(G33+H33)/(D33+E33)</f>
        <v>0.34355828220858897</v>
      </c>
      <c r="K33" s="15">
        <f>_xlfn.RANK.EQ(J33,$J$12:$J$98,0)</f>
        <v>38</v>
      </c>
    </row>
    <row r="34" spans="1:11">
      <c r="A34" s="24" t="s">
        <v>69</v>
      </c>
      <c r="B34" s="24" t="s">
        <v>247</v>
      </c>
      <c r="C34" s="183" t="s">
        <v>70</v>
      </c>
      <c r="D34" s="25"/>
      <c r="E34" s="25"/>
      <c r="F34" s="25"/>
      <c r="G34" s="25"/>
      <c r="H34" s="25"/>
      <c r="I34" s="25"/>
      <c r="J34" s="32"/>
      <c r="K34" s="25"/>
    </row>
    <row r="35" spans="1:11">
      <c r="A35" s="24" t="s">
        <v>71</v>
      </c>
      <c r="B35" s="24" t="s">
        <v>246</v>
      </c>
      <c r="C35" s="183" t="s">
        <v>72</v>
      </c>
      <c r="D35" s="25"/>
      <c r="E35" s="25"/>
      <c r="F35" s="25"/>
      <c r="G35" s="25"/>
      <c r="H35" s="25"/>
      <c r="I35" s="25"/>
      <c r="J35" s="32"/>
      <c r="K35" s="25"/>
    </row>
    <row r="36" spans="1:11">
      <c r="A36" s="24" t="s">
        <v>73</v>
      </c>
      <c r="B36" s="24" t="s">
        <v>246</v>
      </c>
      <c r="C36" s="183" t="s">
        <v>74</v>
      </c>
      <c r="D36" s="25"/>
      <c r="E36" s="25"/>
      <c r="F36" s="25"/>
      <c r="G36" s="25"/>
      <c r="H36" s="25"/>
      <c r="I36" s="25"/>
      <c r="J36" s="32"/>
      <c r="K36" s="25"/>
    </row>
    <row r="37" spans="1:11">
      <c r="A37" s="1" t="s">
        <v>75</v>
      </c>
      <c r="B37" s="1" t="s">
        <v>245</v>
      </c>
      <c r="C37" s="176" t="s">
        <v>76</v>
      </c>
      <c r="D37" s="15">
        <v>31</v>
      </c>
      <c r="E37" s="15">
        <v>4</v>
      </c>
      <c r="F37" s="15">
        <f t="shared" si="0"/>
        <v>35</v>
      </c>
      <c r="G37" s="15">
        <v>2</v>
      </c>
      <c r="H37" s="15">
        <v>1</v>
      </c>
      <c r="I37" s="15">
        <f t="shared" si="1"/>
        <v>3</v>
      </c>
      <c r="J37" s="16">
        <f>(G37+H37)/(D37+E37)</f>
        <v>8.5714285714285715E-2</v>
      </c>
      <c r="K37" s="15">
        <f>_xlfn.RANK.EQ(J37,$J$12:$J$98,0)</f>
        <v>57</v>
      </c>
    </row>
    <row r="38" spans="1:11">
      <c r="A38" s="24" t="s">
        <v>77</v>
      </c>
      <c r="B38" s="24" t="s">
        <v>249</v>
      </c>
      <c r="C38" s="183" t="s">
        <v>78</v>
      </c>
      <c r="D38" s="25"/>
      <c r="E38" s="25"/>
      <c r="F38" s="25"/>
      <c r="G38" s="25"/>
      <c r="H38" s="25"/>
      <c r="I38" s="25"/>
      <c r="J38" s="32"/>
      <c r="K38" s="25"/>
    </row>
    <row r="39" spans="1:11">
      <c r="A39" s="1" t="s">
        <v>79</v>
      </c>
      <c r="B39" s="1" t="s">
        <v>244</v>
      </c>
      <c r="C39" s="176" t="s">
        <v>80</v>
      </c>
      <c r="D39" s="15">
        <v>99</v>
      </c>
      <c r="E39" s="15">
        <v>93</v>
      </c>
      <c r="F39" s="15">
        <f t="shared" si="0"/>
        <v>192</v>
      </c>
      <c r="G39" s="15">
        <v>32</v>
      </c>
      <c r="H39" s="15">
        <v>33</v>
      </c>
      <c r="I39" s="15">
        <f t="shared" si="1"/>
        <v>65</v>
      </c>
      <c r="J39" s="16">
        <f>(G39+H39)/(D39+E39)</f>
        <v>0.33854166666666669</v>
      </c>
      <c r="K39" s="15">
        <f>_xlfn.RANK.EQ(J39,$J$12:$J$98,0)</f>
        <v>40</v>
      </c>
    </row>
    <row r="40" spans="1:11">
      <c r="A40" s="1" t="s">
        <v>81</v>
      </c>
      <c r="B40" s="1" t="s">
        <v>245</v>
      </c>
      <c r="C40" s="176" t="s">
        <v>82</v>
      </c>
      <c r="D40" s="15">
        <v>37</v>
      </c>
      <c r="E40" s="15">
        <v>13</v>
      </c>
      <c r="F40" s="15">
        <f t="shared" si="0"/>
        <v>50</v>
      </c>
      <c r="G40" s="15">
        <v>28</v>
      </c>
      <c r="H40" s="15">
        <v>9</v>
      </c>
      <c r="I40" s="15">
        <f t="shared" si="1"/>
        <v>37</v>
      </c>
      <c r="J40" s="16">
        <f>(G40+H40)/(D40+E40)</f>
        <v>0.74</v>
      </c>
      <c r="K40" s="15">
        <f>_xlfn.RANK.EQ(J40,$J$12:$J$98,0)</f>
        <v>3</v>
      </c>
    </row>
    <row r="41" spans="1:11">
      <c r="A41" s="24" t="s">
        <v>83</v>
      </c>
      <c r="B41" s="24" t="s">
        <v>245</v>
      </c>
      <c r="C41" s="183" t="s">
        <v>84</v>
      </c>
      <c r="D41" s="25"/>
      <c r="E41" s="25"/>
      <c r="F41" s="25"/>
      <c r="G41" s="25"/>
      <c r="H41" s="25"/>
      <c r="I41" s="25"/>
      <c r="J41" s="32"/>
      <c r="K41" s="25"/>
    </row>
    <row r="42" spans="1:11">
      <c r="A42" s="1" t="s">
        <v>85</v>
      </c>
      <c r="B42" s="1" t="s">
        <v>246</v>
      </c>
      <c r="C42" s="176" t="s">
        <v>86</v>
      </c>
      <c r="D42" s="15">
        <v>73</v>
      </c>
      <c r="E42" s="15">
        <v>61</v>
      </c>
      <c r="F42" s="15">
        <f t="shared" si="0"/>
        <v>134</v>
      </c>
      <c r="G42" s="15">
        <v>18</v>
      </c>
      <c r="H42" s="15">
        <v>11</v>
      </c>
      <c r="I42" s="15">
        <f t="shared" si="1"/>
        <v>29</v>
      </c>
      <c r="J42" s="16">
        <f>(G42+H42)/(D42+E42)</f>
        <v>0.21641791044776118</v>
      </c>
      <c r="K42" s="15">
        <f>_xlfn.RANK.EQ(J42,$J$12:$J$98,0)</f>
        <v>50</v>
      </c>
    </row>
    <row r="43" spans="1:11">
      <c r="A43" s="24" t="s">
        <v>87</v>
      </c>
      <c r="B43" s="24" t="s">
        <v>250</v>
      </c>
      <c r="C43" s="183" t="s">
        <v>88</v>
      </c>
      <c r="D43" s="25"/>
      <c r="E43" s="25"/>
      <c r="F43" s="25"/>
      <c r="G43" s="25"/>
      <c r="H43" s="25"/>
      <c r="I43" s="25"/>
      <c r="J43" s="32"/>
      <c r="K43" s="25"/>
    </row>
    <row r="44" spans="1:11">
      <c r="A44" s="24" t="s">
        <v>89</v>
      </c>
      <c r="B44" s="24" t="s">
        <v>245</v>
      </c>
      <c r="C44" s="183" t="s">
        <v>90</v>
      </c>
      <c r="D44" s="25"/>
      <c r="E44" s="25"/>
      <c r="F44" s="25"/>
      <c r="G44" s="25"/>
      <c r="H44" s="25"/>
      <c r="I44" s="25"/>
      <c r="J44" s="32"/>
      <c r="K44" s="25"/>
    </row>
    <row r="45" spans="1:11">
      <c r="A45" s="1" t="s">
        <v>91</v>
      </c>
      <c r="B45" s="1" t="s">
        <v>249</v>
      </c>
      <c r="C45" s="176" t="s">
        <v>92</v>
      </c>
      <c r="D45" s="15">
        <v>35</v>
      </c>
      <c r="E45" s="15">
        <v>26</v>
      </c>
      <c r="F45" s="15">
        <f t="shared" si="0"/>
        <v>61</v>
      </c>
      <c r="G45" s="15">
        <v>11</v>
      </c>
      <c r="H45" s="15">
        <v>12</v>
      </c>
      <c r="I45" s="15">
        <f t="shared" si="1"/>
        <v>23</v>
      </c>
      <c r="J45" s="16">
        <f>(G45+H45)/(D45+E45)</f>
        <v>0.37704918032786883</v>
      </c>
      <c r="K45" s="15">
        <f>_xlfn.RANK.EQ(J45,$J$12:$J$98,0)</f>
        <v>33</v>
      </c>
    </row>
    <row r="46" spans="1:11">
      <c r="A46" s="24" t="s">
        <v>23</v>
      </c>
      <c r="B46" s="24" t="s">
        <v>250</v>
      </c>
      <c r="C46" s="183" t="s">
        <v>24</v>
      </c>
      <c r="D46" s="25"/>
      <c r="E46" s="25"/>
      <c r="F46" s="25"/>
      <c r="G46" s="25"/>
      <c r="H46" s="25"/>
      <c r="I46" s="25"/>
      <c r="J46" s="32"/>
      <c r="K46" s="25"/>
    </row>
    <row r="47" spans="1:11">
      <c r="A47" s="1" t="s">
        <v>93</v>
      </c>
      <c r="B47" s="1" t="s">
        <v>243</v>
      </c>
      <c r="C47" s="176" t="s">
        <v>94</v>
      </c>
      <c r="D47" s="15">
        <v>20</v>
      </c>
      <c r="E47" s="15">
        <v>1</v>
      </c>
      <c r="F47" s="15">
        <f t="shared" si="0"/>
        <v>21</v>
      </c>
      <c r="G47" s="15">
        <v>9</v>
      </c>
      <c r="H47" s="15">
        <v>1</v>
      </c>
      <c r="I47" s="15">
        <f t="shared" si="1"/>
        <v>10</v>
      </c>
      <c r="J47" s="16">
        <f>(G47+H47)/(D47+E47)</f>
        <v>0.47619047619047616</v>
      </c>
      <c r="K47" s="15">
        <f>_xlfn.RANK.EQ(J47,$J$12:$J$98,0)</f>
        <v>20</v>
      </c>
    </row>
    <row r="48" spans="1:11">
      <c r="A48" s="24" t="s">
        <v>95</v>
      </c>
      <c r="B48" s="24" t="s">
        <v>245</v>
      </c>
      <c r="C48" s="183" t="s">
        <v>96</v>
      </c>
      <c r="D48" s="25"/>
      <c r="E48" s="25"/>
      <c r="F48" s="25"/>
      <c r="G48" s="25"/>
      <c r="H48" s="25"/>
      <c r="I48" s="25"/>
      <c r="J48" s="32"/>
      <c r="K48" s="25"/>
    </row>
    <row r="49" spans="1:11">
      <c r="A49" s="1" t="s">
        <v>97</v>
      </c>
      <c r="B49" s="1" t="s">
        <v>244</v>
      </c>
      <c r="C49" s="176" t="s">
        <v>98</v>
      </c>
      <c r="D49" s="15">
        <v>107</v>
      </c>
      <c r="E49" s="15">
        <v>82</v>
      </c>
      <c r="F49" s="15">
        <f t="shared" si="0"/>
        <v>189</v>
      </c>
      <c r="G49" s="15">
        <v>11</v>
      </c>
      <c r="H49" s="15">
        <v>6</v>
      </c>
      <c r="I49" s="15">
        <f t="shared" si="1"/>
        <v>17</v>
      </c>
      <c r="J49" s="16">
        <f>(G49+H49)/(D49+E49)</f>
        <v>8.9947089947089942E-2</v>
      </c>
      <c r="K49" s="15">
        <f>_xlfn.RANK.EQ(J49,$J$12:$J$98,0)</f>
        <v>55</v>
      </c>
    </row>
    <row r="50" spans="1:11">
      <c r="A50" s="1" t="s">
        <v>99</v>
      </c>
      <c r="B50" s="1" t="s">
        <v>248</v>
      </c>
      <c r="C50" s="176" t="s">
        <v>100</v>
      </c>
      <c r="D50" s="15">
        <v>11</v>
      </c>
      <c r="E50" s="15">
        <v>5</v>
      </c>
      <c r="F50" s="15">
        <f t="shared" si="0"/>
        <v>16</v>
      </c>
      <c r="G50" s="15">
        <v>6</v>
      </c>
      <c r="H50" s="15">
        <v>2</v>
      </c>
      <c r="I50" s="15">
        <f t="shared" si="1"/>
        <v>8</v>
      </c>
      <c r="J50" s="16">
        <f>(G50+H50)/(D50+E50)</f>
        <v>0.5</v>
      </c>
      <c r="K50" s="15">
        <f>_xlfn.RANK.EQ(J50,$J$12:$J$98,0)</f>
        <v>17</v>
      </c>
    </row>
    <row r="51" spans="1:11">
      <c r="A51" s="1" t="s">
        <v>101</v>
      </c>
      <c r="B51" s="1" t="s">
        <v>248</v>
      </c>
      <c r="C51" s="176" t="s">
        <v>102</v>
      </c>
      <c r="D51" s="15">
        <v>16</v>
      </c>
      <c r="E51" s="15">
        <v>14</v>
      </c>
      <c r="F51" s="15">
        <f t="shared" si="0"/>
        <v>30</v>
      </c>
      <c r="G51" s="15">
        <v>7</v>
      </c>
      <c r="H51" s="15">
        <v>7</v>
      </c>
      <c r="I51" s="15">
        <f t="shared" si="1"/>
        <v>14</v>
      </c>
      <c r="J51" s="16">
        <f>(G51+H51)/(D51+E51)</f>
        <v>0.46666666666666667</v>
      </c>
      <c r="K51" s="15">
        <f>_xlfn.RANK.EQ(J51,$J$12:$J$98,0)</f>
        <v>22</v>
      </c>
    </row>
    <row r="52" spans="1:11">
      <c r="A52" s="24" t="s">
        <v>103</v>
      </c>
      <c r="B52" s="24" t="s">
        <v>250</v>
      </c>
      <c r="C52" s="183" t="s">
        <v>104</v>
      </c>
      <c r="D52" s="25"/>
      <c r="E52" s="25"/>
      <c r="F52" s="25"/>
      <c r="G52" s="25"/>
      <c r="H52" s="25"/>
      <c r="I52" s="25"/>
      <c r="J52" s="32"/>
      <c r="K52" s="25"/>
    </row>
    <row r="53" spans="1:11">
      <c r="A53" s="1" t="s">
        <v>105</v>
      </c>
      <c r="B53" s="1" t="s">
        <v>248</v>
      </c>
      <c r="C53" s="176" t="s">
        <v>106</v>
      </c>
      <c r="D53" s="15">
        <v>35</v>
      </c>
      <c r="E53" s="15">
        <v>36</v>
      </c>
      <c r="F53" s="15">
        <f t="shared" si="0"/>
        <v>71</v>
      </c>
      <c r="G53" s="15">
        <v>11</v>
      </c>
      <c r="H53" s="15">
        <v>9</v>
      </c>
      <c r="I53" s="15">
        <f t="shared" si="1"/>
        <v>20</v>
      </c>
      <c r="J53" s="16">
        <f>(G53+H53)/(D53+E53)</f>
        <v>0.28169014084507044</v>
      </c>
      <c r="K53" s="15">
        <f>_xlfn.RANK.EQ(J53,$J$12:$J$98,0)</f>
        <v>45</v>
      </c>
    </row>
    <row r="54" spans="1:11">
      <c r="A54" s="1" t="s">
        <v>107</v>
      </c>
      <c r="B54" s="1" t="s">
        <v>248</v>
      </c>
      <c r="C54" s="176" t="s">
        <v>108</v>
      </c>
      <c r="D54" s="15">
        <v>20</v>
      </c>
      <c r="E54" s="15">
        <v>9</v>
      </c>
      <c r="F54" s="15">
        <f t="shared" si="0"/>
        <v>29</v>
      </c>
      <c r="G54" s="15">
        <v>7</v>
      </c>
      <c r="H54" s="15">
        <v>5</v>
      </c>
      <c r="I54" s="15">
        <f t="shared" si="1"/>
        <v>12</v>
      </c>
      <c r="J54" s="16">
        <f>(G54+H54)/(D54+E54)</f>
        <v>0.41379310344827586</v>
      </c>
      <c r="K54" s="15">
        <f>_xlfn.RANK.EQ(J54,$J$12:$J$98,0)</f>
        <v>31</v>
      </c>
    </row>
    <row r="55" spans="1:11">
      <c r="A55" s="1" t="s">
        <v>109</v>
      </c>
      <c r="B55" s="1" t="s">
        <v>248</v>
      </c>
      <c r="C55" s="176" t="s">
        <v>110</v>
      </c>
      <c r="D55" s="15">
        <v>17</v>
      </c>
      <c r="E55" s="15">
        <v>13</v>
      </c>
      <c r="F55" s="15">
        <f t="shared" si="0"/>
        <v>30</v>
      </c>
      <c r="G55" s="15">
        <v>13</v>
      </c>
      <c r="H55" s="15">
        <v>8</v>
      </c>
      <c r="I55" s="15">
        <f t="shared" si="1"/>
        <v>21</v>
      </c>
      <c r="J55" s="16">
        <f>(G55+H55)/(D55+E55)</f>
        <v>0.7</v>
      </c>
      <c r="K55" s="15">
        <f>_xlfn.RANK.EQ(J55,$J$12:$J$98,0)</f>
        <v>6</v>
      </c>
    </row>
    <row r="56" spans="1:11">
      <c r="A56" s="1" t="s">
        <v>111</v>
      </c>
      <c r="B56" s="1" t="s">
        <v>248</v>
      </c>
      <c r="C56" s="176" t="s">
        <v>112</v>
      </c>
      <c r="D56" s="15">
        <v>24</v>
      </c>
      <c r="E56" s="15">
        <v>9</v>
      </c>
      <c r="F56" s="15">
        <f t="shared" si="0"/>
        <v>33</v>
      </c>
      <c r="G56" s="15">
        <v>13</v>
      </c>
      <c r="H56" s="15">
        <v>7</v>
      </c>
      <c r="I56" s="15">
        <f t="shared" si="1"/>
        <v>20</v>
      </c>
      <c r="J56" s="16">
        <f>(G56+H56)/(D56+E56)</f>
        <v>0.60606060606060608</v>
      </c>
      <c r="K56" s="15">
        <f>_xlfn.RANK.EQ(J56,$J$12:$J$98,0)</f>
        <v>13</v>
      </c>
    </row>
    <row r="57" spans="1:11">
      <c r="A57" s="1" t="s">
        <v>113</v>
      </c>
      <c r="B57" s="1" t="s">
        <v>249</v>
      </c>
      <c r="C57" s="176" t="s">
        <v>114</v>
      </c>
      <c r="D57" s="15">
        <v>30</v>
      </c>
      <c r="E57" s="15">
        <v>19</v>
      </c>
      <c r="F57" s="15">
        <f t="shared" si="0"/>
        <v>49</v>
      </c>
      <c r="G57" s="15">
        <v>15</v>
      </c>
      <c r="H57" s="15">
        <v>9</v>
      </c>
      <c r="I57" s="15">
        <f t="shared" si="1"/>
        <v>24</v>
      </c>
      <c r="J57" s="16">
        <f>(G57+H57)/(D57+E57)</f>
        <v>0.48979591836734693</v>
      </c>
      <c r="K57" s="15">
        <f>_xlfn.RANK.EQ(J57,$J$12:$J$98,0)</f>
        <v>19</v>
      </c>
    </row>
    <row r="58" spans="1:11">
      <c r="A58" s="24" t="s">
        <v>115</v>
      </c>
      <c r="B58" s="24" t="s">
        <v>247</v>
      </c>
      <c r="C58" s="183" t="s">
        <v>116</v>
      </c>
      <c r="D58" s="25"/>
      <c r="E58" s="25"/>
      <c r="F58" s="25"/>
      <c r="G58" s="25"/>
      <c r="H58" s="25"/>
      <c r="I58" s="25"/>
      <c r="J58" s="32"/>
      <c r="K58" s="25"/>
    </row>
    <row r="59" spans="1:11">
      <c r="A59" s="1" t="s">
        <v>117</v>
      </c>
      <c r="B59" s="1" t="s">
        <v>243</v>
      </c>
      <c r="C59" s="176" t="s">
        <v>118</v>
      </c>
      <c r="D59" s="15">
        <v>35</v>
      </c>
      <c r="E59" s="15">
        <v>19</v>
      </c>
      <c r="F59" s="15">
        <f t="shared" si="0"/>
        <v>54</v>
      </c>
      <c r="G59" s="15">
        <v>11</v>
      </c>
      <c r="H59" s="15">
        <v>5</v>
      </c>
      <c r="I59" s="15">
        <f t="shared" si="1"/>
        <v>16</v>
      </c>
      <c r="J59" s="16">
        <f>(G59+H59)/(D59+E59)</f>
        <v>0.29629629629629628</v>
      </c>
      <c r="K59" s="15">
        <f>_xlfn.RANK.EQ(J59,$J$12:$J$98,0)</f>
        <v>43</v>
      </c>
    </row>
    <row r="60" spans="1:11">
      <c r="A60" s="24" t="s">
        <v>119</v>
      </c>
      <c r="B60" s="24" t="s">
        <v>245</v>
      </c>
      <c r="C60" s="183" t="s">
        <v>120</v>
      </c>
      <c r="D60" s="25"/>
      <c r="E60" s="25"/>
      <c r="F60" s="25"/>
      <c r="G60" s="25"/>
      <c r="H60" s="25"/>
      <c r="I60" s="25"/>
      <c r="J60" s="32"/>
      <c r="K60" s="25"/>
    </row>
    <row r="61" spans="1:11">
      <c r="A61" s="1" t="s">
        <v>121</v>
      </c>
      <c r="B61" s="1" t="s">
        <v>244</v>
      </c>
      <c r="C61" s="176" t="s">
        <v>122</v>
      </c>
      <c r="D61" s="15">
        <v>42</v>
      </c>
      <c r="E61" s="15">
        <v>27</v>
      </c>
      <c r="F61" s="15">
        <f t="shared" si="0"/>
        <v>69</v>
      </c>
      <c r="G61" s="15">
        <v>14</v>
      </c>
      <c r="H61" s="15">
        <v>10</v>
      </c>
      <c r="I61" s="15">
        <f t="shared" si="1"/>
        <v>24</v>
      </c>
      <c r="J61" s="16">
        <f>(G61+H61)/(D61+E61)</f>
        <v>0.34782608695652173</v>
      </c>
      <c r="K61" s="15">
        <f>_xlfn.RANK.EQ(J61,$J$12:$J$98,0)</f>
        <v>36</v>
      </c>
    </row>
    <row r="62" spans="1:11">
      <c r="A62" s="24" t="s">
        <v>123</v>
      </c>
      <c r="B62" s="24" t="s">
        <v>245</v>
      </c>
      <c r="C62" s="183" t="s">
        <v>124</v>
      </c>
      <c r="D62" s="25"/>
      <c r="E62" s="25"/>
      <c r="F62" s="25"/>
      <c r="G62" s="25"/>
      <c r="H62" s="25"/>
      <c r="I62" s="25"/>
      <c r="J62" s="32"/>
      <c r="K62" s="25"/>
    </row>
    <row r="63" spans="1:11">
      <c r="A63" s="1" t="s">
        <v>125</v>
      </c>
      <c r="B63" s="1" t="s">
        <v>248</v>
      </c>
      <c r="C63" s="176" t="s">
        <v>126</v>
      </c>
      <c r="D63" s="15">
        <v>11</v>
      </c>
      <c r="E63" s="15">
        <v>8</v>
      </c>
      <c r="F63" s="15">
        <f t="shared" si="0"/>
        <v>19</v>
      </c>
      <c r="G63" s="15">
        <v>4</v>
      </c>
      <c r="H63" s="15">
        <v>4</v>
      </c>
      <c r="I63" s="15">
        <f t="shared" si="1"/>
        <v>8</v>
      </c>
      <c r="J63" s="16">
        <f>(G63+H63)/(D63+E63)</f>
        <v>0.42105263157894735</v>
      </c>
      <c r="K63" s="15">
        <f>_xlfn.RANK.EQ(J63,$J$12:$J$98,0)</f>
        <v>30</v>
      </c>
    </row>
    <row r="64" spans="1:11">
      <c r="A64" s="1" t="s">
        <v>127</v>
      </c>
      <c r="B64" s="1" t="s">
        <v>246</v>
      </c>
      <c r="C64" s="176" t="s">
        <v>128</v>
      </c>
      <c r="D64" s="15">
        <v>14</v>
      </c>
      <c r="E64" s="15">
        <v>12</v>
      </c>
      <c r="F64" s="15">
        <f t="shared" si="0"/>
        <v>26</v>
      </c>
      <c r="G64" s="15">
        <v>4</v>
      </c>
      <c r="H64" s="15">
        <v>5</v>
      </c>
      <c r="I64" s="15">
        <f t="shared" si="1"/>
        <v>9</v>
      </c>
      <c r="J64" s="16">
        <f>(G64+H64)/(D64+E64)</f>
        <v>0.34615384615384615</v>
      </c>
      <c r="K64" s="15">
        <f>_xlfn.RANK.EQ(J64,$J$12:$J$98,0)</f>
        <v>37</v>
      </c>
    </row>
    <row r="65" spans="1:11">
      <c r="A65" s="24" t="s">
        <v>129</v>
      </c>
      <c r="B65" s="24" t="s">
        <v>247</v>
      </c>
      <c r="C65" s="183" t="s">
        <v>130</v>
      </c>
      <c r="D65" s="25"/>
      <c r="E65" s="25"/>
      <c r="F65" s="25"/>
      <c r="G65" s="25"/>
      <c r="H65" s="25"/>
      <c r="I65" s="25"/>
      <c r="J65" s="32"/>
      <c r="K65" s="25"/>
    </row>
    <row r="66" spans="1:11">
      <c r="A66" s="1" t="s">
        <v>131</v>
      </c>
      <c r="B66" s="1" t="s">
        <v>243</v>
      </c>
      <c r="C66" s="176" t="s">
        <v>132</v>
      </c>
      <c r="D66" s="15">
        <v>216</v>
      </c>
      <c r="E66" s="15">
        <v>121</v>
      </c>
      <c r="F66" s="15">
        <f t="shared" si="0"/>
        <v>337</v>
      </c>
      <c r="G66" s="15">
        <v>68</v>
      </c>
      <c r="H66" s="15">
        <v>28</v>
      </c>
      <c r="I66" s="15">
        <f t="shared" si="1"/>
        <v>96</v>
      </c>
      <c r="J66" s="16">
        <f>(G66+H66)/(D66+E66)</f>
        <v>0.28486646884272998</v>
      </c>
      <c r="K66" s="15">
        <f>_xlfn.RANK.EQ(J66,$J$12:$J$98,0)</f>
        <v>44</v>
      </c>
    </row>
    <row r="67" spans="1:11">
      <c r="A67" s="1" t="s">
        <v>133</v>
      </c>
      <c r="B67" s="1" t="s">
        <v>244</v>
      </c>
      <c r="C67" s="176" t="s">
        <v>134</v>
      </c>
      <c r="D67" s="15">
        <v>53</v>
      </c>
      <c r="E67" s="15">
        <v>31</v>
      </c>
      <c r="F67" s="15">
        <f t="shared" si="0"/>
        <v>84</v>
      </c>
      <c r="G67" s="15">
        <v>19</v>
      </c>
      <c r="H67" s="15">
        <v>12</v>
      </c>
      <c r="I67" s="15">
        <f t="shared" si="1"/>
        <v>31</v>
      </c>
      <c r="J67" s="16">
        <f>(G67+H67)/(D67+E67)</f>
        <v>0.36904761904761907</v>
      </c>
      <c r="K67" s="15">
        <f>_xlfn.RANK.EQ(J67,$J$12:$J$98,0)</f>
        <v>35</v>
      </c>
    </row>
    <row r="68" spans="1:11">
      <c r="A68" s="24" t="s">
        <v>135</v>
      </c>
      <c r="B68" s="24" t="s">
        <v>245</v>
      </c>
      <c r="C68" s="183" t="s">
        <v>136</v>
      </c>
      <c r="D68" s="25"/>
      <c r="E68" s="25"/>
      <c r="F68" s="25"/>
      <c r="G68" s="25"/>
      <c r="H68" s="25"/>
      <c r="I68" s="25"/>
      <c r="J68" s="32"/>
      <c r="K68" s="25"/>
    </row>
    <row r="69" spans="1:11">
      <c r="A69" s="1" t="s">
        <v>137</v>
      </c>
      <c r="B69" s="1" t="s">
        <v>243</v>
      </c>
      <c r="C69" s="176" t="s">
        <v>138</v>
      </c>
      <c r="D69" s="15">
        <v>58</v>
      </c>
      <c r="E69" s="15">
        <v>23</v>
      </c>
      <c r="F69" s="15">
        <f t="shared" si="0"/>
        <v>81</v>
      </c>
      <c r="G69" s="15">
        <v>14</v>
      </c>
      <c r="H69" s="15">
        <v>6</v>
      </c>
      <c r="I69" s="15">
        <f t="shared" si="1"/>
        <v>20</v>
      </c>
      <c r="J69" s="16">
        <f>(G69+H69)/(D69+E69)</f>
        <v>0.24691358024691357</v>
      </c>
      <c r="K69" s="15">
        <f>_xlfn.RANK.EQ(J69,$J$12:$J$98,0)</f>
        <v>47</v>
      </c>
    </row>
    <row r="70" spans="1:11">
      <c r="A70" s="1" t="s">
        <v>139</v>
      </c>
      <c r="B70" s="1" t="s">
        <v>244</v>
      </c>
      <c r="C70" s="176" t="s">
        <v>140</v>
      </c>
      <c r="D70" s="15">
        <v>64</v>
      </c>
      <c r="E70" s="15">
        <v>40</v>
      </c>
      <c r="F70" s="15">
        <f t="shared" si="0"/>
        <v>104</v>
      </c>
      <c r="G70" s="15">
        <v>22</v>
      </c>
      <c r="H70" s="15">
        <v>17</v>
      </c>
      <c r="I70" s="15">
        <f t="shared" si="1"/>
        <v>39</v>
      </c>
      <c r="J70" s="16">
        <f>(G70+H70)/(D70+E70)</f>
        <v>0.375</v>
      </c>
      <c r="K70" s="15">
        <f>_xlfn.RANK.EQ(J70,$J$12:$J$98,0)</f>
        <v>34</v>
      </c>
    </row>
    <row r="71" spans="1:11">
      <c r="A71" s="1" t="s">
        <v>141</v>
      </c>
      <c r="B71" s="1" t="s">
        <v>243</v>
      </c>
      <c r="C71" s="176" t="s">
        <v>142</v>
      </c>
      <c r="D71" s="15">
        <v>100</v>
      </c>
      <c r="E71" s="15">
        <v>40</v>
      </c>
      <c r="F71" s="15">
        <f t="shared" si="0"/>
        <v>140</v>
      </c>
      <c r="G71" s="15">
        <v>12</v>
      </c>
      <c r="H71" s="15">
        <v>13</v>
      </c>
      <c r="I71" s="15">
        <f t="shared" si="1"/>
        <v>25</v>
      </c>
      <c r="J71" s="16">
        <f>(G71+H71)/(D71+E71)</f>
        <v>0.17857142857142858</v>
      </c>
      <c r="K71" s="15">
        <f>_xlfn.RANK.EQ(J71,$J$12:$J$98,0)</f>
        <v>53</v>
      </c>
    </row>
    <row r="72" spans="1:11">
      <c r="A72" s="1" t="s">
        <v>143</v>
      </c>
      <c r="B72" s="1" t="s">
        <v>244</v>
      </c>
      <c r="C72" s="176" t="s">
        <v>144</v>
      </c>
      <c r="D72" s="15">
        <v>76</v>
      </c>
      <c r="E72" s="15">
        <v>39</v>
      </c>
      <c r="F72" s="15">
        <f t="shared" si="0"/>
        <v>115</v>
      </c>
      <c r="G72" s="15">
        <v>3</v>
      </c>
      <c r="H72" s="15">
        <v>3</v>
      </c>
      <c r="I72" s="15">
        <f t="shared" si="1"/>
        <v>6</v>
      </c>
      <c r="J72" s="16">
        <f>(G72+H72)/(D72+E72)</f>
        <v>5.2173913043478258E-2</v>
      </c>
      <c r="K72" s="15">
        <f>_xlfn.RANK.EQ(J72,$J$12:$J$98,0)</f>
        <v>59</v>
      </c>
    </row>
    <row r="73" spans="1:11">
      <c r="A73" s="1" t="s">
        <v>145</v>
      </c>
      <c r="B73" s="1" t="s">
        <v>244</v>
      </c>
      <c r="C73" s="176" t="s">
        <v>146</v>
      </c>
      <c r="D73" s="15">
        <v>26</v>
      </c>
      <c r="E73" s="15">
        <v>18</v>
      </c>
      <c r="F73" s="15">
        <f t="shared" si="0"/>
        <v>44</v>
      </c>
      <c r="G73" s="15">
        <v>6</v>
      </c>
      <c r="H73" s="15">
        <v>9</v>
      </c>
      <c r="I73" s="15">
        <f t="shared" si="1"/>
        <v>15</v>
      </c>
      <c r="J73" s="16">
        <f>(G73+H73)/(D73+E73)</f>
        <v>0.34090909090909088</v>
      </c>
      <c r="K73" s="15">
        <f>_xlfn.RANK.EQ(J73,$J$12:$J$98,0)</f>
        <v>39</v>
      </c>
    </row>
    <row r="74" spans="1:11">
      <c r="A74" s="24" t="s">
        <v>147</v>
      </c>
      <c r="B74" s="24" t="s">
        <v>249</v>
      </c>
      <c r="C74" s="183" t="s">
        <v>148</v>
      </c>
      <c r="D74" s="25"/>
      <c r="E74" s="25"/>
      <c r="F74" s="25"/>
      <c r="G74" s="25"/>
      <c r="H74" s="25"/>
      <c r="I74" s="25"/>
      <c r="J74" s="32"/>
      <c r="K74" s="25"/>
    </row>
    <row r="75" spans="1:11">
      <c r="A75" s="24" t="s">
        <v>149</v>
      </c>
      <c r="B75" s="24" t="s">
        <v>250</v>
      </c>
      <c r="C75" s="183" t="s">
        <v>150</v>
      </c>
      <c r="D75" s="25"/>
      <c r="E75" s="25"/>
      <c r="F75" s="25"/>
      <c r="G75" s="25"/>
      <c r="H75" s="25"/>
      <c r="I75" s="25"/>
      <c r="J75" s="32"/>
      <c r="K75" s="25"/>
    </row>
    <row r="76" spans="1:11">
      <c r="A76" s="1" t="s">
        <v>151</v>
      </c>
      <c r="B76" s="1" t="s">
        <v>249</v>
      </c>
      <c r="C76" s="176" t="s">
        <v>152</v>
      </c>
      <c r="D76" s="15">
        <v>25</v>
      </c>
      <c r="E76" s="15">
        <v>15</v>
      </c>
      <c r="F76" s="15">
        <f t="shared" si="0"/>
        <v>40</v>
      </c>
      <c r="G76" s="15">
        <v>9</v>
      </c>
      <c r="H76" s="15">
        <v>4</v>
      </c>
      <c r="I76" s="15">
        <f t="shared" si="1"/>
        <v>13</v>
      </c>
      <c r="J76" s="16">
        <f>(G76+H76)/(D76+E76)</f>
        <v>0.32500000000000001</v>
      </c>
      <c r="K76" s="15">
        <f>_xlfn.RANK.EQ(J76,$J$12:$J$98,0)</f>
        <v>42</v>
      </c>
    </row>
    <row r="77" spans="1:11">
      <c r="A77" s="24" t="s">
        <v>153</v>
      </c>
      <c r="B77" s="24" t="s">
        <v>248</v>
      </c>
      <c r="C77" s="183" t="s">
        <v>154</v>
      </c>
      <c r="D77" s="25"/>
      <c r="E77" s="25"/>
      <c r="F77" s="25"/>
      <c r="G77" s="25"/>
      <c r="H77" s="25"/>
      <c r="I77" s="25"/>
      <c r="J77" s="32"/>
      <c r="K77" s="25"/>
    </row>
    <row r="78" spans="1:11">
      <c r="A78" s="1" t="s">
        <v>155</v>
      </c>
      <c r="B78" s="1" t="s">
        <v>248</v>
      </c>
      <c r="C78" s="176" t="s">
        <v>156</v>
      </c>
      <c r="D78" s="15">
        <v>12</v>
      </c>
      <c r="E78" s="15">
        <v>9</v>
      </c>
      <c r="F78" s="15">
        <f t="shared" ref="F78:F97" si="4">SUM(D78:E78)</f>
        <v>21</v>
      </c>
      <c r="G78" s="15">
        <v>8</v>
      </c>
      <c r="H78" s="15">
        <v>6</v>
      </c>
      <c r="I78" s="15">
        <f t="shared" ref="I78:I97" si="5">SUM(G78:H78)</f>
        <v>14</v>
      </c>
      <c r="J78" s="16">
        <f>(G78+H78)/(D78+E78)</f>
        <v>0.66666666666666663</v>
      </c>
      <c r="K78" s="15">
        <f>_xlfn.RANK.EQ(J78,$J$12:$J$98,0)</f>
        <v>9</v>
      </c>
    </row>
    <row r="79" spans="1:11">
      <c r="A79" s="1" t="s">
        <v>157</v>
      </c>
      <c r="B79" s="1" t="s">
        <v>243</v>
      </c>
      <c r="C79" s="176" t="s">
        <v>158</v>
      </c>
      <c r="D79" s="15">
        <v>33</v>
      </c>
      <c r="E79" s="15">
        <v>23</v>
      </c>
      <c r="F79" s="15">
        <f t="shared" si="4"/>
        <v>56</v>
      </c>
      <c r="G79" s="15">
        <v>17</v>
      </c>
      <c r="H79" s="15">
        <v>14</v>
      </c>
      <c r="I79" s="15">
        <f t="shared" si="5"/>
        <v>31</v>
      </c>
      <c r="J79" s="16">
        <f>(G79+H79)/(D79+E79)</f>
        <v>0.5535714285714286</v>
      </c>
      <c r="K79" s="15">
        <f>_xlfn.RANK.EQ(J79,$J$12:$J$98,0)</f>
        <v>14</v>
      </c>
    </row>
    <row r="80" spans="1:11">
      <c r="A80" s="1" t="s">
        <v>159</v>
      </c>
      <c r="B80" s="1" t="s">
        <v>243</v>
      </c>
      <c r="C80" s="176" t="s">
        <v>160</v>
      </c>
      <c r="D80" s="15">
        <v>34</v>
      </c>
      <c r="E80" s="15">
        <v>17</v>
      </c>
      <c r="F80" s="15">
        <f t="shared" si="4"/>
        <v>51</v>
      </c>
      <c r="G80" s="15">
        <v>15</v>
      </c>
      <c r="H80" s="15">
        <v>7</v>
      </c>
      <c r="I80" s="15">
        <f t="shared" si="5"/>
        <v>22</v>
      </c>
      <c r="J80" s="16">
        <f>(G80+H80)/(D80+E80)</f>
        <v>0.43137254901960786</v>
      </c>
      <c r="K80" s="15">
        <f>_xlfn.RANK.EQ(J80,$J$12:$J$98,0)</f>
        <v>27</v>
      </c>
    </row>
    <row r="81" spans="1:11">
      <c r="A81" s="1" t="s">
        <v>161</v>
      </c>
      <c r="B81" s="1" t="s">
        <v>248</v>
      </c>
      <c r="C81" s="176" t="s">
        <v>162</v>
      </c>
      <c r="D81" s="15">
        <v>16</v>
      </c>
      <c r="E81" s="15">
        <v>8</v>
      </c>
      <c r="F81" s="15">
        <f t="shared" si="4"/>
        <v>24</v>
      </c>
      <c r="G81" s="15">
        <v>6</v>
      </c>
      <c r="H81" s="15">
        <v>2</v>
      </c>
      <c r="I81" s="15">
        <f t="shared" si="5"/>
        <v>8</v>
      </c>
      <c r="J81" s="16">
        <f>(G81+H81)/(D81+E81)</f>
        <v>0.33333333333333331</v>
      </c>
      <c r="K81" s="15">
        <f>_xlfn.RANK.EQ(J81,$J$12:$J$98,0)</f>
        <v>41</v>
      </c>
    </row>
    <row r="82" spans="1:11">
      <c r="A82" s="24" t="s">
        <v>163</v>
      </c>
      <c r="B82" s="24" t="s">
        <v>248</v>
      </c>
      <c r="C82" s="183" t="s">
        <v>164</v>
      </c>
      <c r="D82" s="25"/>
      <c r="E82" s="25"/>
      <c r="F82" s="25"/>
      <c r="G82" s="25"/>
      <c r="H82" s="25"/>
      <c r="I82" s="25"/>
      <c r="J82" s="32"/>
      <c r="K82" s="25"/>
    </row>
    <row r="83" spans="1:11">
      <c r="A83" s="1" t="s">
        <v>165</v>
      </c>
      <c r="B83" s="1" t="s">
        <v>244</v>
      </c>
      <c r="C83" s="176" t="s">
        <v>166</v>
      </c>
      <c r="D83" s="15">
        <v>74</v>
      </c>
      <c r="E83" s="15">
        <v>52</v>
      </c>
      <c r="F83" s="15">
        <f t="shared" si="4"/>
        <v>126</v>
      </c>
      <c r="G83" s="15">
        <v>7</v>
      </c>
      <c r="H83" s="15">
        <v>4</v>
      </c>
      <c r="I83" s="15">
        <f t="shared" si="5"/>
        <v>11</v>
      </c>
      <c r="J83" s="16">
        <f>(G83+H83)/(D83+E83)</f>
        <v>8.7301587301587297E-2</v>
      </c>
      <c r="K83" s="15">
        <f>_xlfn.RANK.EQ(J83,$J$12:$J$98,0)</f>
        <v>56</v>
      </c>
    </row>
    <row r="84" spans="1:11">
      <c r="A84" s="1" t="s">
        <v>167</v>
      </c>
      <c r="B84" s="1" t="s">
        <v>248</v>
      </c>
      <c r="C84" s="176" t="s">
        <v>168</v>
      </c>
      <c r="D84" s="33">
        <v>31</v>
      </c>
      <c r="E84" s="33">
        <v>20</v>
      </c>
      <c r="F84" s="15">
        <f t="shared" si="4"/>
        <v>51</v>
      </c>
      <c r="G84" s="33">
        <v>7</v>
      </c>
      <c r="H84" s="33">
        <v>4</v>
      </c>
      <c r="I84" s="15">
        <f t="shared" si="5"/>
        <v>11</v>
      </c>
      <c r="J84" s="5">
        <f>(G84+H84)/(D84+E84)</f>
        <v>0.21568627450980393</v>
      </c>
      <c r="K84" s="33">
        <f>_xlfn.RANK.EQ(J84,$J$12:$J$98,0)</f>
        <v>51</v>
      </c>
    </row>
    <row r="85" spans="1:11">
      <c r="A85" s="1" t="s">
        <v>169</v>
      </c>
      <c r="B85" s="1" t="s">
        <v>248</v>
      </c>
      <c r="C85" s="176" t="s">
        <v>170</v>
      </c>
      <c r="D85" s="15">
        <v>33</v>
      </c>
      <c r="E85" s="15">
        <v>31</v>
      </c>
      <c r="F85" s="15">
        <f t="shared" si="4"/>
        <v>64</v>
      </c>
      <c r="G85" s="15">
        <v>25</v>
      </c>
      <c r="H85" s="15">
        <v>25</v>
      </c>
      <c r="I85" s="15">
        <f t="shared" si="5"/>
        <v>50</v>
      </c>
      <c r="J85" s="16">
        <f>(G85+H85)/(D85+E85)</f>
        <v>0.78125</v>
      </c>
      <c r="K85" s="15">
        <f>_xlfn.RANK.EQ(J85,$J$12:$J$98,0)</f>
        <v>1</v>
      </c>
    </row>
    <row r="86" spans="1:11">
      <c r="A86" s="8" t="s">
        <v>171</v>
      </c>
      <c r="B86" s="8" t="s">
        <v>248</v>
      </c>
      <c r="C86" s="184" t="s">
        <v>172</v>
      </c>
      <c r="D86" s="28">
        <v>5</v>
      </c>
      <c r="E86" s="28">
        <v>6</v>
      </c>
      <c r="F86" s="28">
        <f t="shared" si="4"/>
        <v>11</v>
      </c>
      <c r="G86" s="28">
        <v>3</v>
      </c>
      <c r="H86" s="28">
        <v>2</v>
      </c>
      <c r="I86" s="28">
        <f t="shared" si="5"/>
        <v>5</v>
      </c>
      <c r="J86" s="29">
        <f>(G86+H86)/(D86+E86)</f>
        <v>0.45454545454545453</v>
      </c>
      <c r="K86" s="28">
        <f>_xlfn.RANK.EQ(J86,$J$12:$J$98,0)</f>
        <v>24</v>
      </c>
    </row>
    <row r="87" spans="1:11">
      <c r="A87" s="24" t="s">
        <v>173</v>
      </c>
      <c r="B87" s="24" t="s">
        <v>245</v>
      </c>
      <c r="C87" s="183" t="s">
        <v>174</v>
      </c>
      <c r="D87" s="25"/>
      <c r="E87" s="25"/>
      <c r="F87" s="25"/>
      <c r="G87" s="25"/>
      <c r="H87" s="25"/>
      <c r="I87" s="25"/>
      <c r="J87" s="32"/>
      <c r="K87" s="25"/>
    </row>
    <row r="88" spans="1:11">
      <c r="A88" s="1" t="s">
        <v>175</v>
      </c>
      <c r="B88" s="1" t="s">
        <v>244</v>
      </c>
      <c r="C88" s="176" t="s">
        <v>176</v>
      </c>
      <c r="D88" s="15">
        <v>19</v>
      </c>
      <c r="E88" s="15">
        <v>26</v>
      </c>
      <c r="F88" s="15">
        <f t="shared" si="4"/>
        <v>45</v>
      </c>
      <c r="G88" s="15">
        <v>3</v>
      </c>
      <c r="H88" s="15">
        <v>8</v>
      </c>
      <c r="I88" s="15">
        <f t="shared" si="5"/>
        <v>11</v>
      </c>
      <c r="J88" s="16">
        <f t="shared" ref="J88:J95" si="6">(G88+H88)/(D88+E88)</f>
        <v>0.24444444444444444</v>
      </c>
      <c r="K88" s="15">
        <f t="shared" ref="K88:K95" si="7">_xlfn.RANK.EQ(J88,$J$12:$J$98,0)</f>
        <v>49</v>
      </c>
    </row>
    <row r="89" spans="1:11">
      <c r="A89" s="1" t="s">
        <v>177</v>
      </c>
      <c r="B89" s="1" t="s">
        <v>243</v>
      </c>
      <c r="C89" s="176" t="s">
        <v>178</v>
      </c>
      <c r="D89" s="15">
        <v>88</v>
      </c>
      <c r="E89" s="15">
        <v>56</v>
      </c>
      <c r="F89" s="15">
        <f t="shared" si="4"/>
        <v>144</v>
      </c>
      <c r="G89" s="15">
        <v>18</v>
      </c>
      <c r="H89" s="15">
        <v>10</v>
      </c>
      <c r="I89" s="15">
        <f t="shared" si="5"/>
        <v>28</v>
      </c>
      <c r="J89" s="16">
        <f t="shared" si="6"/>
        <v>0.19444444444444445</v>
      </c>
      <c r="K89" s="15">
        <f t="shared" si="7"/>
        <v>52</v>
      </c>
    </row>
    <row r="90" spans="1:11">
      <c r="A90" s="1" t="s">
        <v>179</v>
      </c>
      <c r="B90" s="1" t="s">
        <v>248</v>
      </c>
      <c r="C90" s="176" t="s">
        <v>180</v>
      </c>
      <c r="D90" s="15">
        <v>7</v>
      </c>
      <c r="E90" s="15">
        <v>9</v>
      </c>
      <c r="F90" s="15">
        <f t="shared" si="4"/>
        <v>16</v>
      </c>
      <c r="G90" s="15">
        <v>4</v>
      </c>
      <c r="H90" s="15">
        <v>6</v>
      </c>
      <c r="I90" s="15">
        <f t="shared" si="5"/>
        <v>10</v>
      </c>
      <c r="J90" s="16">
        <f t="shared" si="6"/>
        <v>0.625</v>
      </c>
      <c r="K90" s="15">
        <f t="shared" si="7"/>
        <v>11</v>
      </c>
    </row>
    <row r="91" spans="1:11">
      <c r="A91" s="1" t="s">
        <v>181</v>
      </c>
      <c r="B91" s="1" t="s">
        <v>248</v>
      </c>
      <c r="C91" s="176" t="s">
        <v>182</v>
      </c>
      <c r="D91" s="15">
        <v>10</v>
      </c>
      <c r="E91" s="15">
        <v>10</v>
      </c>
      <c r="F91" s="15">
        <f t="shared" si="4"/>
        <v>20</v>
      </c>
      <c r="G91" s="15">
        <v>6</v>
      </c>
      <c r="H91" s="15">
        <v>7</v>
      </c>
      <c r="I91" s="15">
        <f t="shared" si="5"/>
        <v>13</v>
      </c>
      <c r="J91" s="16">
        <f t="shared" si="6"/>
        <v>0.65</v>
      </c>
      <c r="K91" s="15">
        <f t="shared" si="7"/>
        <v>10</v>
      </c>
    </row>
    <row r="92" spans="1:11">
      <c r="A92" s="1" t="s">
        <v>183</v>
      </c>
      <c r="B92" s="1" t="s">
        <v>248</v>
      </c>
      <c r="C92" s="176" t="s">
        <v>184</v>
      </c>
      <c r="D92" s="15">
        <v>9</v>
      </c>
      <c r="E92" s="15">
        <v>15</v>
      </c>
      <c r="F92" s="15">
        <f t="shared" si="4"/>
        <v>24</v>
      </c>
      <c r="G92" s="15">
        <v>6</v>
      </c>
      <c r="H92" s="15">
        <v>6</v>
      </c>
      <c r="I92" s="15">
        <f t="shared" si="5"/>
        <v>12</v>
      </c>
      <c r="J92" s="16">
        <f t="shared" si="6"/>
        <v>0.5</v>
      </c>
      <c r="K92" s="15">
        <f t="shared" si="7"/>
        <v>17</v>
      </c>
    </row>
    <row r="93" spans="1:11">
      <c r="A93" s="1" t="s">
        <v>185</v>
      </c>
      <c r="B93" s="1" t="s">
        <v>248</v>
      </c>
      <c r="C93" s="176" t="s">
        <v>186</v>
      </c>
      <c r="D93" s="15">
        <v>15</v>
      </c>
      <c r="E93" s="15">
        <v>2</v>
      </c>
      <c r="F93" s="15">
        <f t="shared" si="4"/>
        <v>17</v>
      </c>
      <c r="G93" s="15">
        <v>12</v>
      </c>
      <c r="H93" s="15">
        <v>0</v>
      </c>
      <c r="I93" s="15">
        <f t="shared" si="5"/>
        <v>12</v>
      </c>
      <c r="J93" s="16">
        <f t="shared" si="6"/>
        <v>0.70588235294117652</v>
      </c>
      <c r="K93" s="15">
        <f t="shared" si="7"/>
        <v>4</v>
      </c>
    </row>
    <row r="94" spans="1:11">
      <c r="A94" s="1" t="s">
        <v>187</v>
      </c>
      <c r="B94" s="1" t="s">
        <v>248</v>
      </c>
      <c r="C94" s="176" t="s">
        <v>188</v>
      </c>
      <c r="D94" s="15">
        <v>8</v>
      </c>
      <c r="E94" s="15">
        <v>13</v>
      </c>
      <c r="F94" s="15">
        <f t="shared" si="4"/>
        <v>21</v>
      </c>
      <c r="G94" s="15">
        <v>4</v>
      </c>
      <c r="H94" s="15">
        <v>4</v>
      </c>
      <c r="I94" s="15">
        <f t="shared" si="5"/>
        <v>8</v>
      </c>
      <c r="J94" s="16">
        <f t="shared" si="6"/>
        <v>0.38095238095238093</v>
      </c>
      <c r="K94" s="15">
        <f t="shared" si="7"/>
        <v>32</v>
      </c>
    </row>
    <row r="95" spans="1:11">
      <c r="A95" s="1" t="s">
        <v>189</v>
      </c>
      <c r="B95" s="1" t="s">
        <v>248</v>
      </c>
      <c r="C95" s="176" t="s">
        <v>190</v>
      </c>
      <c r="D95" s="15">
        <v>16</v>
      </c>
      <c r="E95" s="15">
        <v>19</v>
      </c>
      <c r="F95" s="15">
        <f t="shared" si="4"/>
        <v>35</v>
      </c>
      <c r="G95" s="15">
        <v>6</v>
      </c>
      <c r="H95" s="15">
        <v>9</v>
      </c>
      <c r="I95" s="15">
        <f t="shared" si="5"/>
        <v>15</v>
      </c>
      <c r="J95" s="16">
        <f t="shared" si="6"/>
        <v>0.42857142857142855</v>
      </c>
      <c r="K95" s="15">
        <f t="shared" si="7"/>
        <v>28</v>
      </c>
    </row>
    <row r="96" spans="1:11">
      <c r="A96" s="24" t="s">
        <v>191</v>
      </c>
      <c r="B96" s="24" t="s">
        <v>245</v>
      </c>
      <c r="C96" s="183" t="s">
        <v>192</v>
      </c>
      <c r="D96" s="25"/>
      <c r="E96" s="25"/>
      <c r="F96" s="25"/>
      <c r="G96" s="25"/>
      <c r="H96" s="25"/>
      <c r="I96" s="25"/>
      <c r="J96" s="32"/>
      <c r="K96" s="25"/>
    </row>
    <row r="97" spans="1:11">
      <c r="A97" s="1" t="s">
        <v>193</v>
      </c>
      <c r="B97" s="1" t="s">
        <v>248</v>
      </c>
      <c r="C97" s="1" t="s">
        <v>194</v>
      </c>
      <c r="D97" s="15">
        <v>12</v>
      </c>
      <c r="E97" s="15">
        <v>17</v>
      </c>
      <c r="F97" s="27">
        <f t="shared" si="4"/>
        <v>29</v>
      </c>
      <c r="G97" s="27">
        <v>4</v>
      </c>
      <c r="H97" s="15">
        <v>4</v>
      </c>
      <c r="I97" s="15">
        <f t="shared" si="5"/>
        <v>8</v>
      </c>
      <c r="J97" s="16">
        <f>(G97+H97)/(D97+E97)</f>
        <v>0.27586206896551724</v>
      </c>
      <c r="K97" s="15">
        <f>_xlfn.RANK.EQ(J97,$J$12:$J$98,0)</f>
        <v>46</v>
      </c>
    </row>
    <row r="98" spans="1:11" ht="14.25" thickBot="1">
      <c r="A98" s="30"/>
      <c r="B98" s="30"/>
      <c r="C98" s="30"/>
    </row>
    <row r="99" spans="1:11" ht="14.25" thickBot="1">
      <c r="C99" s="173" t="s">
        <v>423</v>
      </c>
      <c r="D99" s="171">
        <f>SUM(D12:D97)</f>
        <v>2349</v>
      </c>
      <c r="E99" s="171">
        <f t="shared" ref="E99:I99" si="8">SUM(E12:E97)</f>
        <v>1496</v>
      </c>
      <c r="F99" s="171">
        <f t="shared" si="8"/>
        <v>3845</v>
      </c>
      <c r="G99" s="171">
        <f t="shared" si="8"/>
        <v>776</v>
      </c>
      <c r="H99" s="171">
        <f t="shared" si="8"/>
        <v>496</v>
      </c>
      <c r="I99" s="172">
        <f t="shared" si="8"/>
        <v>1272</v>
      </c>
    </row>
  </sheetData>
  <autoFilter ref="A11:K11" xr:uid="{00000000-0009-0000-0000-00001D000000}">
    <sortState xmlns:xlrd2="http://schemas.microsoft.com/office/spreadsheetml/2017/richdata2" ref="A12:K97">
      <sortCondition ref="A11"/>
    </sortState>
  </autoFilter>
  <mergeCells count="1">
    <mergeCell ref="D10:K10"/>
  </mergeCells>
  <phoneticPr fontId="1"/>
  <hyperlinks>
    <hyperlink ref="M1" location="目次!A1" display="目次に戻る" xr:uid="{E1B6E7F1-B4CA-4DFA-89EE-E88C135DD560}"/>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D27E0-8566-4A72-8987-4C712D2325BC}">
  <sheetPr>
    <tabColor theme="9"/>
  </sheetPr>
  <dimension ref="A1:T99"/>
  <sheetViews>
    <sheetView workbookViewId="0">
      <pane xSplit="3" ySplit="11" topLeftCell="D12" activePane="bottomRight" state="frozen"/>
      <selection activeCell="E96" sqref="E96:I96"/>
      <selection pane="topRight" activeCell="E96" sqref="E96:I96"/>
      <selection pane="bottomLeft" activeCell="E96" sqref="E96:I96"/>
      <selection pane="bottomRight" activeCell="M1" sqref="M1"/>
    </sheetView>
  </sheetViews>
  <sheetFormatPr defaultRowHeight="13.5"/>
  <cols>
    <col min="1" max="1" width="15" bestFit="1" customWidth="1"/>
    <col min="2" max="2" width="5.5" customWidth="1"/>
    <col min="3" max="3" width="29.375" bestFit="1" customWidth="1"/>
    <col min="4" max="9" width="9.375" style="30" customWidth="1"/>
    <col min="10" max="10" width="8.5" style="30" bestFit="1" customWidth="1"/>
    <col min="11" max="11" width="9" style="30"/>
    <col min="13" max="13" width="11.625" bestFit="1" customWidth="1"/>
  </cols>
  <sheetData>
    <row r="1" spans="1:20" ht="24" customHeight="1" thickBot="1">
      <c r="A1" s="2" t="s">
        <v>399</v>
      </c>
      <c r="B1" s="2"/>
      <c r="C1" s="2"/>
      <c r="D1"/>
      <c r="E1"/>
      <c r="F1"/>
      <c r="G1"/>
      <c r="H1"/>
      <c r="I1"/>
      <c r="J1"/>
      <c r="K1"/>
      <c r="M1" s="34" t="s">
        <v>195</v>
      </c>
      <c r="O1" s="6"/>
      <c r="P1" s="6"/>
      <c r="Q1" s="6"/>
      <c r="R1" s="6"/>
      <c r="S1" s="6"/>
      <c r="T1" s="6"/>
    </row>
    <row r="2" spans="1:20" ht="24" customHeight="1">
      <c r="A2" s="2" t="s">
        <v>402</v>
      </c>
      <c r="B2" s="2"/>
      <c r="C2" s="2"/>
      <c r="D2"/>
      <c r="E2"/>
      <c r="F2"/>
      <c r="G2"/>
      <c r="H2"/>
      <c r="I2"/>
      <c r="J2"/>
      <c r="K2"/>
      <c r="M2" s="10"/>
      <c r="O2" s="6"/>
      <c r="P2" s="6"/>
      <c r="Q2" s="6"/>
      <c r="R2" s="6"/>
      <c r="S2" s="6"/>
      <c r="T2" s="6"/>
    </row>
    <row r="3" spans="1:20" ht="24" customHeight="1">
      <c r="A3" s="2" t="s">
        <v>403</v>
      </c>
      <c r="C3" s="2"/>
      <c r="D3"/>
      <c r="E3"/>
      <c r="F3"/>
      <c r="G3"/>
      <c r="H3"/>
      <c r="I3"/>
      <c r="J3"/>
      <c r="K3"/>
      <c r="M3" s="10"/>
      <c r="O3" s="6"/>
      <c r="P3" s="6"/>
      <c r="Q3" s="6"/>
      <c r="R3" s="6"/>
      <c r="S3" s="6"/>
      <c r="T3" s="6"/>
    </row>
    <row r="4" spans="1:20" ht="14.25" thickBot="1">
      <c r="A4" s="7"/>
      <c r="B4" s="7"/>
      <c r="C4" s="7"/>
      <c r="D4" s="10"/>
      <c r="E4" s="10"/>
      <c r="F4" s="10"/>
      <c r="G4" s="10"/>
      <c r="H4" s="10"/>
      <c r="I4" s="10"/>
      <c r="J4" s="10"/>
      <c r="K4" s="10"/>
      <c r="L4" s="10"/>
      <c r="M4" s="10"/>
      <c r="O4" s="6"/>
      <c r="P4" s="6"/>
      <c r="Q4" s="6"/>
      <c r="R4" s="6"/>
      <c r="S4" s="6"/>
      <c r="T4" s="6"/>
    </row>
    <row r="5" spans="1:20" ht="41.25" thickBot="1">
      <c r="C5" s="12"/>
      <c r="D5" s="179" t="s">
        <v>432</v>
      </c>
      <c r="E5" s="180" t="s">
        <v>433</v>
      </c>
      <c r="F5" s="180" t="s">
        <v>431</v>
      </c>
      <c r="G5" s="180" t="s">
        <v>434</v>
      </c>
      <c r="H5" s="180" t="s">
        <v>435</v>
      </c>
      <c r="I5" s="180" t="s">
        <v>436</v>
      </c>
      <c r="J5" s="51" t="s">
        <v>16</v>
      </c>
      <c r="K5" s="52" t="s">
        <v>17</v>
      </c>
    </row>
    <row r="6" spans="1:20">
      <c r="C6" s="13" t="s">
        <v>2</v>
      </c>
      <c r="D6" s="47">
        <f>INDEX(D12:D97,MATCH(C6,C12:C97,0),0)</f>
        <v>7</v>
      </c>
      <c r="E6" s="48">
        <f>INDEX(E12:E97,MATCH(C6,C12:C97,0),0)</f>
        <v>7</v>
      </c>
      <c r="F6" s="48">
        <f>SUM(D6:E6)</f>
        <v>14</v>
      </c>
      <c r="G6" s="48">
        <f>INDEX(G12:G97,MATCH(C6,C12:C97,0),0)</f>
        <v>5</v>
      </c>
      <c r="H6" s="48">
        <f>INDEX(H12:H97,MATCH(C6,C12:C97,0),0)</f>
        <v>2</v>
      </c>
      <c r="I6" s="48">
        <f>SUM(G6:H6)</f>
        <v>7</v>
      </c>
      <c r="J6" s="49">
        <f>(G6+H6)/(D6+E6)</f>
        <v>0.5</v>
      </c>
      <c r="K6" s="50">
        <f>_xlfn.RANK.EQ(J6,$J$12:$J$97,0)</f>
        <v>14</v>
      </c>
    </row>
    <row r="7" spans="1:20">
      <c r="C7" s="14" t="s">
        <v>18</v>
      </c>
      <c r="D7" s="62">
        <f>ROUND(SUMIF($B$12:$B$97,"G",D12:D97)/(COUNTIFS(B12:B97,"G",D12:D97,"&lt;&gt;")),1)</f>
        <v>15.8</v>
      </c>
      <c r="E7" s="63">
        <f>ROUND(SUMIF($B$12:$B$97,"G",E12:E97)/(COUNTIFS(B12:B97,"G",D12:D97,"&lt;&gt;")),1)</f>
        <v>12.6</v>
      </c>
      <c r="F7" s="63">
        <f>SUM(D7:E7)</f>
        <v>28.4</v>
      </c>
      <c r="G7" s="63">
        <f>ROUND(SUMIF($B$12:$B$97,"G",G12:G97)/(COUNTIFS(B12:B97,"G",D12:D97,"&lt;&gt;")),1)</f>
        <v>6.9</v>
      </c>
      <c r="H7" s="63">
        <f>ROUND(SUMIF($B$12:$B$97,"G",H12:H97)/(COUNTIFS(B12:B97,"G",D12:D97,"&lt;&gt;")),1)</f>
        <v>4.9000000000000004</v>
      </c>
      <c r="I7" s="63">
        <f>SUM(G7:H7)</f>
        <v>11.8</v>
      </c>
      <c r="J7" s="16">
        <f>(G7+H7)/(D7+E7)</f>
        <v>0.41549295774647893</v>
      </c>
      <c r="K7" s="17"/>
    </row>
    <row r="8" spans="1:20" ht="14.25" thickBot="1">
      <c r="C8" s="18" t="s">
        <v>19</v>
      </c>
      <c r="D8" s="64">
        <f>ROUND(AVERAGE(D12:D97),1)</f>
        <v>39.6</v>
      </c>
      <c r="E8" s="65">
        <f>ROUND(AVERAGE(E12:E97),1)</f>
        <v>24.5</v>
      </c>
      <c r="F8" s="65">
        <f>SUM(D8:E8)</f>
        <v>64.099999999999994</v>
      </c>
      <c r="G8" s="65">
        <f>ROUND(AVERAGE(G12:G97),1)</f>
        <v>13.2</v>
      </c>
      <c r="H8" s="65">
        <f>ROUND(AVERAGE(H12:H97),1)</f>
        <v>7.7</v>
      </c>
      <c r="I8" s="65">
        <f>SUM(G8:H8)</f>
        <v>20.9</v>
      </c>
      <c r="J8" s="19">
        <f>(G8+H8)/(D8+E8)</f>
        <v>0.3260530421216849</v>
      </c>
      <c r="K8" s="20"/>
    </row>
    <row r="10" spans="1:20" ht="21" customHeight="1">
      <c r="D10" s="259" t="str" cm="1">
        <f t="array" aca="1" ref="D10" ca="1">RIGHT(CELL("filename",A1),4)&amp;"年度（基準日：５月１日）"</f>
        <v>2024年度（基準日：５月１日）</v>
      </c>
      <c r="E10" s="259"/>
      <c r="F10" s="259"/>
      <c r="G10" s="259"/>
      <c r="H10" s="259"/>
      <c r="I10" s="259"/>
      <c r="J10" s="259"/>
      <c r="K10" s="259"/>
    </row>
    <row r="11" spans="1:20" ht="40.5">
      <c r="A11" s="45" t="s">
        <v>20</v>
      </c>
      <c r="B11" s="21" t="s">
        <v>21</v>
      </c>
      <c r="C11" s="182" t="s">
        <v>22</v>
      </c>
      <c r="D11" s="21" t="s">
        <v>432</v>
      </c>
      <c r="E11" s="21" t="s">
        <v>433</v>
      </c>
      <c r="F11" s="21" t="s">
        <v>431</v>
      </c>
      <c r="G11" s="21" t="s">
        <v>434</v>
      </c>
      <c r="H11" s="21" t="s">
        <v>435</v>
      </c>
      <c r="I11" s="21" t="s">
        <v>436</v>
      </c>
      <c r="J11" s="22" t="s">
        <v>16</v>
      </c>
      <c r="K11" s="23" t="s">
        <v>17</v>
      </c>
    </row>
    <row r="12" spans="1:20">
      <c r="A12" s="1" t="s">
        <v>25</v>
      </c>
      <c r="B12" s="1" t="s">
        <v>243</v>
      </c>
      <c r="C12" s="176" t="s">
        <v>26</v>
      </c>
      <c r="D12" s="15">
        <v>69</v>
      </c>
      <c r="E12" s="15">
        <v>29</v>
      </c>
      <c r="F12" s="15">
        <f>SUM(D12:E12)</f>
        <v>98</v>
      </c>
      <c r="G12" s="15">
        <v>23</v>
      </c>
      <c r="H12" s="15">
        <v>12</v>
      </c>
      <c r="I12" s="15">
        <f>SUM(G12:H12)</f>
        <v>35</v>
      </c>
      <c r="J12" s="16">
        <f>(G12+H12)/(D12+E12)</f>
        <v>0.35714285714285715</v>
      </c>
      <c r="K12" s="15">
        <f>_xlfn.RANK.EQ(J12,$J$12:$J$98,0)</f>
        <v>28</v>
      </c>
    </row>
    <row r="13" spans="1:20">
      <c r="A13" s="1" t="s">
        <v>27</v>
      </c>
      <c r="B13" s="1" t="s">
        <v>244</v>
      </c>
      <c r="C13" s="176" t="s">
        <v>28</v>
      </c>
      <c r="D13" s="15">
        <v>43</v>
      </c>
      <c r="E13" s="15">
        <v>20</v>
      </c>
      <c r="F13" s="15">
        <f>SUM(D13:E13)</f>
        <v>63</v>
      </c>
      <c r="G13" s="15">
        <v>27</v>
      </c>
      <c r="H13" s="15">
        <v>15</v>
      </c>
      <c r="I13" s="15">
        <f>SUM(G13:H13)</f>
        <v>42</v>
      </c>
      <c r="J13" s="16">
        <f>(G13+H13)/(D13+E13)</f>
        <v>0.66666666666666663</v>
      </c>
      <c r="K13" s="15">
        <f>_xlfn.RANK.EQ(J13,$J$12:$J$98,0)</f>
        <v>4</v>
      </c>
    </row>
    <row r="14" spans="1:20">
      <c r="A14" s="24" t="s">
        <v>29</v>
      </c>
      <c r="B14" s="24" t="s">
        <v>245</v>
      </c>
      <c r="C14" s="183" t="s">
        <v>30</v>
      </c>
      <c r="D14" s="25"/>
      <c r="E14" s="25"/>
      <c r="F14" s="25"/>
      <c r="G14" s="25"/>
      <c r="H14" s="25"/>
      <c r="I14" s="25"/>
      <c r="J14" s="25"/>
      <c r="K14" s="25"/>
    </row>
    <row r="15" spans="1:20">
      <c r="A15" s="1" t="s">
        <v>31</v>
      </c>
      <c r="B15" s="1" t="s">
        <v>246</v>
      </c>
      <c r="C15" s="176" t="s">
        <v>32</v>
      </c>
      <c r="D15" s="15">
        <v>27</v>
      </c>
      <c r="E15" s="15">
        <v>10</v>
      </c>
      <c r="F15" s="15">
        <f>SUM(D15:E15)</f>
        <v>37</v>
      </c>
      <c r="G15" s="15">
        <v>1</v>
      </c>
      <c r="H15" s="15">
        <v>1</v>
      </c>
      <c r="I15" s="15">
        <f>SUM(G15:H15)</f>
        <v>2</v>
      </c>
      <c r="J15" s="16">
        <f>(G15+H15)/(D15+E15)</f>
        <v>5.4054054054054057E-2</v>
      </c>
      <c r="K15" s="15">
        <f>_xlfn.RANK.EQ(J15,$J$12:$J$98,0)</f>
        <v>58</v>
      </c>
    </row>
    <row r="16" spans="1:20">
      <c r="A16" s="24" t="s">
        <v>33</v>
      </c>
      <c r="B16" s="24" t="s">
        <v>245</v>
      </c>
      <c r="C16" s="183" t="s">
        <v>34</v>
      </c>
      <c r="D16" s="31"/>
      <c r="E16" s="25"/>
      <c r="F16" s="25"/>
      <c r="G16" s="25"/>
      <c r="H16" s="25"/>
      <c r="I16" s="25"/>
      <c r="J16" s="32"/>
      <c r="K16" s="25"/>
    </row>
    <row r="17" spans="1:11">
      <c r="A17" s="24" t="s">
        <v>35</v>
      </c>
      <c r="B17" s="24" t="s">
        <v>245</v>
      </c>
      <c r="C17" s="183" t="s">
        <v>36</v>
      </c>
      <c r="D17" s="25"/>
      <c r="E17" s="25"/>
      <c r="F17" s="25"/>
      <c r="G17" s="25"/>
      <c r="H17" s="25"/>
      <c r="I17" s="25"/>
      <c r="J17" s="32"/>
      <c r="K17" s="25"/>
    </row>
    <row r="18" spans="1:11">
      <c r="A18" s="24" t="s">
        <v>37</v>
      </c>
      <c r="B18" s="24" t="s">
        <v>247</v>
      </c>
      <c r="C18" s="183" t="s">
        <v>38</v>
      </c>
      <c r="D18" s="25"/>
      <c r="E18" s="25"/>
      <c r="F18" s="25"/>
      <c r="G18" s="25"/>
      <c r="H18" s="25"/>
      <c r="I18" s="25"/>
      <c r="J18" s="32"/>
      <c r="K18" s="25"/>
    </row>
    <row r="19" spans="1:11">
      <c r="A19" s="1" t="s">
        <v>39</v>
      </c>
      <c r="B19" s="1" t="s">
        <v>248</v>
      </c>
      <c r="C19" s="176" t="s">
        <v>40</v>
      </c>
      <c r="D19" s="15">
        <v>12</v>
      </c>
      <c r="E19" s="15">
        <v>8</v>
      </c>
      <c r="F19" s="15">
        <f t="shared" ref="F19:F27" si="0">SUM(D19:E19)</f>
        <v>20</v>
      </c>
      <c r="G19" s="15">
        <v>6</v>
      </c>
      <c r="H19" s="15">
        <v>1</v>
      </c>
      <c r="I19" s="15">
        <f t="shared" ref="I19:I27" si="1">SUM(G19:H19)</f>
        <v>7</v>
      </c>
      <c r="J19" s="16">
        <f t="shared" ref="J19:J27" si="2">(G19+H19)/(D19+E19)</f>
        <v>0.35</v>
      </c>
      <c r="K19" s="15">
        <f t="shared" ref="K19:K27" si="3">_xlfn.RANK.EQ(J19,$J$12:$J$98,0)</f>
        <v>32</v>
      </c>
    </row>
    <row r="20" spans="1:11">
      <c r="A20" s="1" t="s">
        <v>41</v>
      </c>
      <c r="B20" s="1" t="s">
        <v>249</v>
      </c>
      <c r="C20" s="176" t="s">
        <v>42</v>
      </c>
      <c r="D20" s="15">
        <v>4</v>
      </c>
      <c r="E20" s="15">
        <v>10</v>
      </c>
      <c r="F20" s="15">
        <f t="shared" si="0"/>
        <v>14</v>
      </c>
      <c r="G20" s="15">
        <v>0</v>
      </c>
      <c r="H20" s="15">
        <v>5</v>
      </c>
      <c r="I20" s="15">
        <f t="shared" si="1"/>
        <v>5</v>
      </c>
      <c r="J20" s="16">
        <f t="shared" si="2"/>
        <v>0.35714285714285715</v>
      </c>
      <c r="K20" s="15">
        <f t="shared" si="3"/>
        <v>28</v>
      </c>
    </row>
    <row r="21" spans="1:11">
      <c r="A21" s="1" t="s">
        <v>43</v>
      </c>
      <c r="B21" s="1" t="s">
        <v>243</v>
      </c>
      <c r="C21" s="176" t="s">
        <v>44</v>
      </c>
      <c r="D21" s="15">
        <v>93</v>
      </c>
      <c r="E21" s="15">
        <v>31</v>
      </c>
      <c r="F21" s="15">
        <f t="shared" si="0"/>
        <v>124</v>
      </c>
      <c r="G21" s="15">
        <v>26</v>
      </c>
      <c r="H21" s="15">
        <v>7</v>
      </c>
      <c r="I21" s="15">
        <f t="shared" si="1"/>
        <v>33</v>
      </c>
      <c r="J21" s="16">
        <f t="shared" si="2"/>
        <v>0.2661290322580645</v>
      </c>
      <c r="K21" s="15">
        <f t="shared" si="3"/>
        <v>41</v>
      </c>
    </row>
    <row r="22" spans="1:11">
      <c r="A22" s="1" t="s">
        <v>45</v>
      </c>
      <c r="B22" s="1" t="s">
        <v>244</v>
      </c>
      <c r="C22" s="176" t="s">
        <v>46</v>
      </c>
      <c r="D22" s="15">
        <v>39</v>
      </c>
      <c r="E22" s="15">
        <v>25</v>
      </c>
      <c r="F22" s="15">
        <f t="shared" si="0"/>
        <v>64</v>
      </c>
      <c r="G22" s="15">
        <v>27</v>
      </c>
      <c r="H22" s="15">
        <v>12</v>
      </c>
      <c r="I22" s="15">
        <f t="shared" si="1"/>
        <v>39</v>
      </c>
      <c r="J22" s="16">
        <f t="shared" si="2"/>
        <v>0.609375</v>
      </c>
      <c r="K22" s="15">
        <f t="shared" si="3"/>
        <v>7</v>
      </c>
    </row>
    <row r="23" spans="1:11">
      <c r="A23" s="1" t="s">
        <v>47</v>
      </c>
      <c r="B23" s="1" t="s">
        <v>248</v>
      </c>
      <c r="C23" s="176" t="s">
        <v>48</v>
      </c>
      <c r="D23" s="15">
        <v>13</v>
      </c>
      <c r="E23" s="15">
        <v>6</v>
      </c>
      <c r="F23" s="15">
        <f t="shared" si="0"/>
        <v>19</v>
      </c>
      <c r="G23" s="15">
        <v>7</v>
      </c>
      <c r="H23" s="15">
        <v>5</v>
      </c>
      <c r="I23" s="15">
        <f t="shared" si="1"/>
        <v>12</v>
      </c>
      <c r="J23" s="16">
        <f t="shared" si="2"/>
        <v>0.63157894736842102</v>
      </c>
      <c r="K23" s="15">
        <f t="shared" si="3"/>
        <v>6</v>
      </c>
    </row>
    <row r="24" spans="1:11">
      <c r="A24" s="1" t="s">
        <v>49</v>
      </c>
      <c r="B24" s="1" t="s">
        <v>248</v>
      </c>
      <c r="C24" s="176" t="s">
        <v>50</v>
      </c>
      <c r="D24" s="15">
        <v>12</v>
      </c>
      <c r="E24" s="15">
        <v>7</v>
      </c>
      <c r="F24" s="15">
        <f t="shared" si="0"/>
        <v>19</v>
      </c>
      <c r="G24" s="15">
        <v>3</v>
      </c>
      <c r="H24" s="15">
        <v>2</v>
      </c>
      <c r="I24" s="15">
        <f t="shared" si="1"/>
        <v>5</v>
      </c>
      <c r="J24" s="16">
        <f t="shared" si="2"/>
        <v>0.26315789473684209</v>
      </c>
      <c r="K24" s="15">
        <f t="shared" si="3"/>
        <v>44</v>
      </c>
    </row>
    <row r="25" spans="1:11">
      <c r="A25" s="1" t="s">
        <v>51</v>
      </c>
      <c r="B25" s="1" t="s">
        <v>246</v>
      </c>
      <c r="C25" s="176" t="s">
        <v>52</v>
      </c>
      <c r="D25" s="15">
        <v>2</v>
      </c>
      <c r="E25" s="15">
        <v>6</v>
      </c>
      <c r="F25" s="15">
        <f t="shared" si="0"/>
        <v>8</v>
      </c>
      <c r="G25" s="15">
        <v>0</v>
      </c>
      <c r="H25" s="15">
        <v>1</v>
      </c>
      <c r="I25" s="15">
        <f t="shared" si="1"/>
        <v>1</v>
      </c>
      <c r="J25" s="16">
        <f t="shared" si="2"/>
        <v>0.125</v>
      </c>
      <c r="K25" s="15">
        <f t="shared" si="3"/>
        <v>55</v>
      </c>
    </row>
    <row r="26" spans="1:11">
      <c r="A26" s="1" t="s">
        <v>53</v>
      </c>
      <c r="B26" s="1" t="s">
        <v>249</v>
      </c>
      <c r="C26" s="176" t="s">
        <v>54</v>
      </c>
      <c r="D26" s="15">
        <v>29</v>
      </c>
      <c r="E26" s="15">
        <v>11</v>
      </c>
      <c r="F26" s="15">
        <f t="shared" si="0"/>
        <v>40</v>
      </c>
      <c r="G26" s="15">
        <v>18</v>
      </c>
      <c r="H26" s="15">
        <v>9</v>
      </c>
      <c r="I26" s="15">
        <f t="shared" si="1"/>
        <v>27</v>
      </c>
      <c r="J26" s="16">
        <f t="shared" si="2"/>
        <v>0.67500000000000004</v>
      </c>
      <c r="K26" s="15">
        <f t="shared" si="3"/>
        <v>3</v>
      </c>
    </row>
    <row r="27" spans="1:11">
      <c r="A27" s="1" t="s">
        <v>55</v>
      </c>
      <c r="B27" s="1" t="s">
        <v>243</v>
      </c>
      <c r="C27" s="176" t="s">
        <v>56</v>
      </c>
      <c r="D27" s="15">
        <v>52</v>
      </c>
      <c r="E27" s="15">
        <v>19</v>
      </c>
      <c r="F27" s="15">
        <f t="shared" si="0"/>
        <v>71</v>
      </c>
      <c r="G27" s="15">
        <v>2</v>
      </c>
      <c r="H27" s="15">
        <v>1</v>
      </c>
      <c r="I27" s="15">
        <f t="shared" si="1"/>
        <v>3</v>
      </c>
      <c r="J27" s="16">
        <f t="shared" si="2"/>
        <v>4.2253521126760563E-2</v>
      </c>
      <c r="K27" s="15">
        <f t="shared" si="3"/>
        <v>59</v>
      </c>
    </row>
    <row r="28" spans="1:11">
      <c r="A28" s="24" t="s">
        <v>57</v>
      </c>
      <c r="B28" s="24" t="s">
        <v>246</v>
      </c>
      <c r="C28" s="183" t="s">
        <v>58</v>
      </c>
      <c r="D28" s="25"/>
      <c r="E28" s="25"/>
      <c r="F28" s="25"/>
      <c r="G28" s="25"/>
      <c r="H28" s="25"/>
      <c r="I28" s="25"/>
      <c r="J28" s="32"/>
      <c r="K28" s="25"/>
    </row>
    <row r="29" spans="1:11">
      <c r="A29" s="1" t="s">
        <v>59</v>
      </c>
      <c r="B29" s="1" t="s">
        <v>249</v>
      </c>
      <c r="C29" s="176" t="s">
        <v>60</v>
      </c>
      <c r="D29" s="15">
        <v>12</v>
      </c>
      <c r="E29" s="15">
        <v>7</v>
      </c>
      <c r="F29" s="15">
        <f>SUM(D29:E29)</f>
        <v>19</v>
      </c>
      <c r="G29" s="15">
        <v>4</v>
      </c>
      <c r="H29" s="15">
        <v>2</v>
      </c>
      <c r="I29" s="15">
        <f>SUM(G29:H29)</f>
        <v>6</v>
      </c>
      <c r="J29" s="16">
        <f>(G29+H29)/(D29+E29)</f>
        <v>0.31578947368421051</v>
      </c>
      <c r="K29" s="15">
        <f>_xlfn.RANK.EQ(J29,$J$12:$J$98,0)</f>
        <v>34</v>
      </c>
    </row>
    <row r="30" spans="1:11">
      <c r="A30" s="1" t="s">
        <v>61</v>
      </c>
      <c r="B30" s="1" t="s">
        <v>248</v>
      </c>
      <c r="C30" s="176" t="s">
        <v>62</v>
      </c>
      <c r="D30" s="15">
        <v>9</v>
      </c>
      <c r="E30" s="15">
        <v>16</v>
      </c>
      <c r="F30" s="15">
        <f>SUM(D30:E30)</f>
        <v>25</v>
      </c>
      <c r="G30" s="15">
        <v>6</v>
      </c>
      <c r="H30" s="15">
        <v>6</v>
      </c>
      <c r="I30" s="15">
        <f>SUM(G30:H30)</f>
        <v>12</v>
      </c>
      <c r="J30" s="16">
        <f>(G30+H30)/(D30+E30)</f>
        <v>0.48</v>
      </c>
      <c r="K30" s="15">
        <f>_xlfn.RANK.EQ(J30,$J$12:$J$98,0)</f>
        <v>16</v>
      </c>
    </row>
    <row r="31" spans="1:11">
      <c r="A31" s="1" t="s">
        <v>63</v>
      </c>
      <c r="B31" s="1" t="s">
        <v>249</v>
      </c>
      <c r="C31" s="176" t="s">
        <v>64</v>
      </c>
      <c r="D31" s="15">
        <v>29</v>
      </c>
      <c r="E31" s="15">
        <v>22</v>
      </c>
      <c r="F31" s="15">
        <f>SUM(D31:E31)</f>
        <v>51</v>
      </c>
      <c r="G31" s="15">
        <v>15</v>
      </c>
      <c r="H31" s="15">
        <v>12</v>
      </c>
      <c r="I31" s="15">
        <f>SUM(G31:H31)</f>
        <v>27</v>
      </c>
      <c r="J31" s="16">
        <f>(G31+H31)/(D31+E31)</f>
        <v>0.52941176470588236</v>
      </c>
      <c r="K31" s="15">
        <f>_xlfn.RANK.EQ(J31,$J$12:$J$98,0)</f>
        <v>12</v>
      </c>
    </row>
    <row r="32" spans="1:11">
      <c r="A32" s="1" t="s">
        <v>65</v>
      </c>
      <c r="B32" s="1" t="s">
        <v>243</v>
      </c>
      <c r="C32" s="176" t="s">
        <v>66</v>
      </c>
      <c r="D32" s="15">
        <v>52</v>
      </c>
      <c r="E32" s="15">
        <v>16</v>
      </c>
      <c r="F32" s="15">
        <f>SUM(D32:E32)</f>
        <v>68</v>
      </c>
      <c r="G32" s="15">
        <v>8</v>
      </c>
      <c r="H32" s="15">
        <v>4</v>
      </c>
      <c r="I32" s="15">
        <f>SUM(G32:H32)</f>
        <v>12</v>
      </c>
      <c r="J32" s="16">
        <f>(G32+H32)/(D32+E32)</f>
        <v>0.17647058823529413</v>
      </c>
      <c r="K32" s="15">
        <f>_xlfn.RANK.EQ(J32,$J$12:$J$98,0)</f>
        <v>51</v>
      </c>
    </row>
    <row r="33" spans="1:11">
      <c r="A33" s="1" t="s">
        <v>67</v>
      </c>
      <c r="B33" s="1" t="s">
        <v>243</v>
      </c>
      <c r="C33" s="176" t="s">
        <v>68</v>
      </c>
      <c r="D33" s="15">
        <v>206</v>
      </c>
      <c r="E33" s="15">
        <v>117</v>
      </c>
      <c r="F33" s="15">
        <f>SUM(D33:E33)</f>
        <v>323</v>
      </c>
      <c r="G33" s="15">
        <v>77</v>
      </c>
      <c r="H33" s="15">
        <v>24</v>
      </c>
      <c r="I33" s="15">
        <f>SUM(G33:H33)</f>
        <v>101</v>
      </c>
      <c r="J33" s="16">
        <f>(G33+H33)/(D33+E33)</f>
        <v>0.31269349845201239</v>
      </c>
      <c r="K33" s="15">
        <f>_xlfn.RANK.EQ(J33,$J$12:$J$98,0)</f>
        <v>35</v>
      </c>
    </row>
    <row r="34" spans="1:11">
      <c r="A34" s="24" t="s">
        <v>69</v>
      </c>
      <c r="B34" s="24" t="s">
        <v>247</v>
      </c>
      <c r="C34" s="183" t="s">
        <v>70</v>
      </c>
      <c r="D34" s="25"/>
      <c r="E34" s="25"/>
      <c r="F34" s="25"/>
      <c r="G34" s="25"/>
      <c r="H34" s="25"/>
      <c r="I34" s="25"/>
      <c r="J34" s="32"/>
      <c r="K34" s="25"/>
    </row>
    <row r="35" spans="1:11">
      <c r="A35" s="24" t="s">
        <v>71</v>
      </c>
      <c r="B35" s="24" t="s">
        <v>246</v>
      </c>
      <c r="C35" s="183" t="s">
        <v>72</v>
      </c>
      <c r="D35" s="25"/>
      <c r="E35" s="25"/>
      <c r="F35" s="25"/>
      <c r="G35" s="25"/>
      <c r="H35" s="25"/>
      <c r="I35" s="25"/>
      <c r="J35" s="32"/>
      <c r="K35" s="25"/>
    </row>
    <row r="36" spans="1:11">
      <c r="A36" s="24" t="s">
        <v>73</v>
      </c>
      <c r="B36" s="24" t="s">
        <v>246</v>
      </c>
      <c r="C36" s="183" t="s">
        <v>74</v>
      </c>
      <c r="D36" s="25"/>
      <c r="E36" s="25"/>
      <c r="F36" s="25"/>
      <c r="G36" s="25"/>
      <c r="H36" s="25"/>
      <c r="I36" s="25"/>
      <c r="J36" s="32"/>
      <c r="K36" s="25"/>
    </row>
    <row r="37" spans="1:11">
      <c r="A37" s="1" t="s">
        <v>75</v>
      </c>
      <c r="B37" s="1" t="s">
        <v>245</v>
      </c>
      <c r="C37" s="176" t="s">
        <v>76</v>
      </c>
      <c r="D37" s="15">
        <v>16</v>
      </c>
      <c r="E37" s="15">
        <v>8</v>
      </c>
      <c r="F37" s="15">
        <f>SUM(D37:E37)</f>
        <v>24</v>
      </c>
      <c r="G37" s="15">
        <v>0</v>
      </c>
      <c r="H37" s="15">
        <v>1</v>
      </c>
      <c r="I37" s="15">
        <f>SUM(G37:H37)</f>
        <v>1</v>
      </c>
      <c r="J37" s="16">
        <f>(G37+H37)/(D37+E37)</f>
        <v>4.1666666666666664E-2</v>
      </c>
      <c r="K37" s="15">
        <f>_xlfn.RANK.EQ(J37,$J$12:$J$98,0)</f>
        <v>60</v>
      </c>
    </row>
    <row r="38" spans="1:11">
      <c r="A38" s="24" t="s">
        <v>77</v>
      </c>
      <c r="B38" s="24" t="s">
        <v>249</v>
      </c>
      <c r="C38" s="183" t="s">
        <v>78</v>
      </c>
      <c r="D38" s="25"/>
      <c r="E38" s="25"/>
      <c r="F38" s="25"/>
      <c r="G38" s="25"/>
      <c r="H38" s="25"/>
      <c r="I38" s="25"/>
      <c r="J38" s="32"/>
      <c r="K38" s="25"/>
    </row>
    <row r="39" spans="1:11">
      <c r="A39" s="1" t="s">
        <v>79</v>
      </c>
      <c r="B39" s="1" t="s">
        <v>244</v>
      </c>
      <c r="C39" s="176" t="s">
        <v>80</v>
      </c>
      <c r="D39" s="15">
        <v>110</v>
      </c>
      <c r="E39" s="15">
        <v>103</v>
      </c>
      <c r="F39" s="15">
        <f>SUM(D39:E39)</f>
        <v>213</v>
      </c>
      <c r="G39" s="15">
        <v>44</v>
      </c>
      <c r="H39" s="15">
        <v>34</v>
      </c>
      <c r="I39" s="15">
        <f>SUM(G39:H39)</f>
        <v>78</v>
      </c>
      <c r="J39" s="16">
        <f>(G39+H39)/(D39+E39)</f>
        <v>0.36619718309859156</v>
      </c>
      <c r="K39" s="15">
        <f>_xlfn.RANK.EQ(J39,$J$12:$J$98,0)</f>
        <v>26</v>
      </c>
    </row>
    <row r="40" spans="1:11">
      <c r="A40" s="1" t="s">
        <v>81</v>
      </c>
      <c r="B40" s="1" t="s">
        <v>245</v>
      </c>
      <c r="C40" s="176" t="s">
        <v>82</v>
      </c>
      <c r="D40" s="15">
        <v>31</v>
      </c>
      <c r="E40" s="15">
        <v>12</v>
      </c>
      <c r="F40" s="15">
        <f>SUM(D40:E40)</f>
        <v>43</v>
      </c>
      <c r="G40" s="15">
        <v>26</v>
      </c>
      <c r="H40" s="15">
        <v>11</v>
      </c>
      <c r="I40" s="15">
        <f>SUM(G40:H40)</f>
        <v>37</v>
      </c>
      <c r="J40" s="16">
        <f>(G40+H40)/(D40+E40)</f>
        <v>0.86046511627906974</v>
      </c>
      <c r="K40" s="15">
        <f>_xlfn.RANK.EQ(J40,$J$12:$J$98,0)</f>
        <v>1</v>
      </c>
    </row>
    <row r="41" spans="1:11">
      <c r="A41" s="24" t="s">
        <v>83</v>
      </c>
      <c r="B41" s="24" t="s">
        <v>245</v>
      </c>
      <c r="C41" s="183" t="s">
        <v>84</v>
      </c>
      <c r="D41" s="25"/>
      <c r="E41" s="25"/>
      <c r="F41" s="25"/>
      <c r="G41" s="25"/>
      <c r="H41" s="25"/>
      <c r="I41" s="25"/>
      <c r="J41" s="32"/>
      <c r="K41" s="25"/>
    </row>
    <row r="42" spans="1:11">
      <c r="A42" s="1" t="s">
        <v>85</v>
      </c>
      <c r="B42" s="1" t="s">
        <v>246</v>
      </c>
      <c r="C42" s="176" t="s">
        <v>86</v>
      </c>
      <c r="D42" s="15">
        <v>78</v>
      </c>
      <c r="E42" s="15">
        <v>56</v>
      </c>
      <c r="F42" s="15">
        <f>SUM(D42:E42)</f>
        <v>134</v>
      </c>
      <c r="G42" s="15">
        <v>28</v>
      </c>
      <c r="H42" s="15">
        <v>9</v>
      </c>
      <c r="I42" s="15">
        <f>SUM(G42:H42)</f>
        <v>37</v>
      </c>
      <c r="J42" s="16">
        <f>(G42+H42)/(D42+E42)</f>
        <v>0.27611940298507465</v>
      </c>
      <c r="K42" s="15">
        <f>_xlfn.RANK.EQ(J42,$J$12:$J$98,0)</f>
        <v>39</v>
      </c>
    </row>
    <row r="43" spans="1:11">
      <c r="A43" s="24" t="s">
        <v>87</v>
      </c>
      <c r="B43" s="24" t="s">
        <v>250</v>
      </c>
      <c r="C43" s="183" t="s">
        <v>88</v>
      </c>
      <c r="D43" s="25"/>
      <c r="E43" s="25"/>
      <c r="F43" s="25"/>
      <c r="G43" s="25"/>
      <c r="H43" s="25"/>
      <c r="I43" s="25"/>
      <c r="J43" s="32"/>
      <c r="K43" s="25"/>
    </row>
    <row r="44" spans="1:11">
      <c r="A44" s="24" t="s">
        <v>89</v>
      </c>
      <c r="B44" s="24" t="s">
        <v>245</v>
      </c>
      <c r="C44" s="183" t="s">
        <v>90</v>
      </c>
      <c r="D44" s="25"/>
      <c r="E44" s="25"/>
      <c r="F44" s="25"/>
      <c r="G44" s="25"/>
      <c r="H44" s="25"/>
      <c r="I44" s="25"/>
      <c r="J44" s="32"/>
      <c r="K44" s="25"/>
    </row>
    <row r="45" spans="1:11">
      <c r="A45" s="1" t="s">
        <v>91</v>
      </c>
      <c r="B45" s="1" t="s">
        <v>249</v>
      </c>
      <c r="C45" s="176" t="s">
        <v>92</v>
      </c>
      <c r="D45" s="15">
        <v>44</v>
      </c>
      <c r="E45" s="15">
        <v>20</v>
      </c>
      <c r="F45" s="15">
        <f>SUM(D45:E45)</f>
        <v>64</v>
      </c>
      <c r="G45" s="15">
        <v>7</v>
      </c>
      <c r="H45" s="15">
        <v>10</v>
      </c>
      <c r="I45" s="15">
        <f>SUM(G45:H45)</f>
        <v>17</v>
      </c>
      <c r="J45" s="16">
        <f>(G45+H45)/(D45+E45)</f>
        <v>0.265625</v>
      </c>
      <c r="K45" s="15">
        <f>_xlfn.RANK.EQ(J45,$J$12:$J$98,0)</f>
        <v>42</v>
      </c>
    </row>
    <row r="46" spans="1:11">
      <c r="A46" s="24" t="s">
        <v>23</v>
      </c>
      <c r="B46" s="24" t="s">
        <v>250</v>
      </c>
      <c r="C46" s="183" t="s">
        <v>24</v>
      </c>
      <c r="D46" s="25"/>
      <c r="E46" s="25"/>
      <c r="F46" s="25"/>
      <c r="G46" s="25"/>
      <c r="H46" s="25"/>
      <c r="I46" s="25"/>
      <c r="J46" s="32"/>
      <c r="K46" s="25"/>
    </row>
    <row r="47" spans="1:11">
      <c r="A47" s="1" t="s">
        <v>93</v>
      </c>
      <c r="B47" s="1" t="s">
        <v>243</v>
      </c>
      <c r="C47" s="176" t="s">
        <v>94</v>
      </c>
      <c r="D47" s="15">
        <v>11</v>
      </c>
      <c r="E47" s="15">
        <v>4</v>
      </c>
      <c r="F47" s="15">
        <f>SUM(D47:E47)</f>
        <v>15</v>
      </c>
      <c r="G47" s="15">
        <v>6</v>
      </c>
      <c r="H47" s="15">
        <v>1</v>
      </c>
      <c r="I47" s="15">
        <f>SUM(G47:H47)</f>
        <v>7</v>
      </c>
      <c r="J47" s="16">
        <f>(G47+H47)/(D47+E47)</f>
        <v>0.46666666666666667</v>
      </c>
      <c r="K47" s="15">
        <f>_xlfn.RANK.EQ(J47,$J$12:$J$98,0)</f>
        <v>18</v>
      </c>
    </row>
    <row r="48" spans="1:11">
      <c r="A48" s="24" t="s">
        <v>95</v>
      </c>
      <c r="B48" s="24" t="s">
        <v>245</v>
      </c>
      <c r="C48" s="183" t="s">
        <v>96</v>
      </c>
      <c r="D48" s="25"/>
      <c r="E48" s="25"/>
      <c r="F48" s="25"/>
      <c r="G48" s="25"/>
      <c r="H48" s="25"/>
      <c r="I48" s="25"/>
      <c r="J48" s="32"/>
      <c r="K48" s="25"/>
    </row>
    <row r="49" spans="1:11">
      <c r="A49" s="1" t="s">
        <v>97</v>
      </c>
      <c r="B49" s="1" t="s">
        <v>244</v>
      </c>
      <c r="C49" s="176" t="s">
        <v>98</v>
      </c>
      <c r="D49" s="15">
        <v>89</v>
      </c>
      <c r="E49" s="15">
        <v>64</v>
      </c>
      <c r="F49" s="15">
        <f>SUM(D49:E49)</f>
        <v>153</v>
      </c>
      <c r="G49" s="15">
        <v>8</v>
      </c>
      <c r="H49" s="15">
        <v>8</v>
      </c>
      <c r="I49" s="15">
        <f>SUM(G49:H49)</f>
        <v>16</v>
      </c>
      <c r="J49" s="16">
        <f>(G49+H49)/(D49+E49)</f>
        <v>0.10457516339869281</v>
      </c>
      <c r="K49" s="15">
        <f>_xlfn.RANK.EQ(J49,$J$12:$J$98,0)</f>
        <v>57</v>
      </c>
    </row>
    <row r="50" spans="1:11">
      <c r="A50" s="1" t="s">
        <v>99</v>
      </c>
      <c r="B50" s="1" t="s">
        <v>248</v>
      </c>
      <c r="C50" s="176" t="s">
        <v>100</v>
      </c>
      <c r="D50" s="15">
        <v>6</v>
      </c>
      <c r="E50" s="15">
        <v>8</v>
      </c>
      <c r="F50" s="15">
        <f>SUM(D50:E50)</f>
        <v>14</v>
      </c>
      <c r="G50" s="15">
        <v>1</v>
      </c>
      <c r="H50" s="15">
        <v>2</v>
      </c>
      <c r="I50" s="15">
        <f>SUM(G50:H50)</f>
        <v>3</v>
      </c>
      <c r="J50" s="16">
        <f>(G50+H50)/(D50+E50)</f>
        <v>0.21428571428571427</v>
      </c>
      <c r="K50" s="15">
        <f>_xlfn.RANK.EQ(J50,$J$12:$J$98,0)</f>
        <v>49</v>
      </c>
    </row>
    <row r="51" spans="1:11">
      <c r="A51" s="1" t="s">
        <v>101</v>
      </c>
      <c r="B51" s="1" t="s">
        <v>248</v>
      </c>
      <c r="C51" s="176" t="s">
        <v>102</v>
      </c>
      <c r="D51" s="15">
        <v>12</v>
      </c>
      <c r="E51" s="15">
        <v>11</v>
      </c>
      <c r="F51" s="15">
        <f>SUM(D51:E51)</f>
        <v>23</v>
      </c>
      <c r="G51" s="15">
        <v>7</v>
      </c>
      <c r="H51" s="15">
        <v>2</v>
      </c>
      <c r="I51" s="15">
        <f>SUM(G51:H51)</f>
        <v>9</v>
      </c>
      <c r="J51" s="16">
        <f>(G51+H51)/(D51+E51)</f>
        <v>0.39130434782608697</v>
      </c>
      <c r="K51" s="15">
        <f>_xlfn.RANK.EQ(J51,$J$12:$J$98,0)</f>
        <v>24</v>
      </c>
    </row>
    <row r="52" spans="1:11">
      <c r="A52" s="24" t="s">
        <v>103</v>
      </c>
      <c r="B52" s="24" t="s">
        <v>250</v>
      </c>
      <c r="C52" s="183" t="s">
        <v>104</v>
      </c>
      <c r="D52" s="25"/>
      <c r="E52" s="25"/>
      <c r="F52" s="25"/>
      <c r="G52" s="25"/>
      <c r="H52" s="25"/>
      <c r="I52" s="25"/>
      <c r="J52" s="32"/>
      <c r="K52" s="25"/>
    </row>
    <row r="53" spans="1:11">
      <c r="A53" s="1" t="s">
        <v>105</v>
      </c>
      <c r="B53" s="1" t="s">
        <v>248</v>
      </c>
      <c r="C53" s="176" t="s">
        <v>106</v>
      </c>
      <c r="D53" s="15">
        <v>40</v>
      </c>
      <c r="E53" s="15">
        <v>32</v>
      </c>
      <c r="F53" s="15">
        <f>SUM(D53:E53)</f>
        <v>72</v>
      </c>
      <c r="G53" s="15">
        <v>11</v>
      </c>
      <c r="H53" s="15">
        <v>8</v>
      </c>
      <c r="I53" s="15">
        <f>SUM(G53:H53)</f>
        <v>19</v>
      </c>
      <c r="J53" s="16">
        <f>(G53+H53)/(D53+E53)</f>
        <v>0.2638888888888889</v>
      </c>
      <c r="K53" s="15">
        <f>_xlfn.RANK.EQ(J53,$J$12:$J$98,0)</f>
        <v>43</v>
      </c>
    </row>
    <row r="54" spans="1:11">
      <c r="A54" s="1" t="s">
        <v>107</v>
      </c>
      <c r="B54" s="1" t="s">
        <v>248</v>
      </c>
      <c r="C54" s="176" t="s">
        <v>108</v>
      </c>
      <c r="D54" s="15">
        <v>24</v>
      </c>
      <c r="E54" s="15">
        <v>16</v>
      </c>
      <c r="F54" s="15">
        <f>SUM(D54:E54)</f>
        <v>40</v>
      </c>
      <c r="G54" s="15">
        <v>7</v>
      </c>
      <c r="H54" s="15">
        <v>5</v>
      </c>
      <c r="I54" s="15">
        <f>SUM(G54:H54)</f>
        <v>12</v>
      </c>
      <c r="J54" s="16">
        <f>(G54+H54)/(D54+E54)</f>
        <v>0.3</v>
      </c>
      <c r="K54" s="15">
        <f>_xlfn.RANK.EQ(J54,$J$12:$J$98,0)</f>
        <v>37</v>
      </c>
    </row>
    <row r="55" spans="1:11">
      <c r="A55" s="1" t="s">
        <v>109</v>
      </c>
      <c r="B55" s="1" t="s">
        <v>248</v>
      </c>
      <c r="C55" s="176" t="s">
        <v>110</v>
      </c>
      <c r="D55" s="15">
        <v>23</v>
      </c>
      <c r="E55" s="15">
        <v>8</v>
      </c>
      <c r="F55" s="15">
        <f>SUM(D55:E55)</f>
        <v>31</v>
      </c>
      <c r="G55" s="15">
        <v>9</v>
      </c>
      <c r="H55" s="15">
        <v>4</v>
      </c>
      <c r="I55" s="15">
        <f>SUM(G55:H55)</f>
        <v>13</v>
      </c>
      <c r="J55" s="16">
        <f>(G55+H55)/(D55+E55)</f>
        <v>0.41935483870967744</v>
      </c>
      <c r="K55" s="15">
        <f>_xlfn.RANK.EQ(J55,$J$12:$J$98,0)</f>
        <v>21</v>
      </c>
    </row>
    <row r="56" spans="1:11">
      <c r="A56" s="1" t="s">
        <v>111</v>
      </c>
      <c r="B56" s="1" t="s">
        <v>248</v>
      </c>
      <c r="C56" s="176" t="s">
        <v>112</v>
      </c>
      <c r="D56" s="15">
        <v>24</v>
      </c>
      <c r="E56" s="15">
        <v>23</v>
      </c>
      <c r="F56" s="15">
        <f>SUM(D56:E56)</f>
        <v>47</v>
      </c>
      <c r="G56" s="15">
        <v>13</v>
      </c>
      <c r="H56" s="15">
        <v>15</v>
      </c>
      <c r="I56" s="15">
        <f>SUM(G56:H56)</f>
        <v>28</v>
      </c>
      <c r="J56" s="16">
        <f>(G56+H56)/(D56+E56)</f>
        <v>0.5957446808510638</v>
      </c>
      <c r="K56" s="15">
        <f>_xlfn.RANK.EQ(J56,$J$12:$J$98,0)</f>
        <v>9</v>
      </c>
    </row>
    <row r="57" spans="1:11">
      <c r="A57" s="1" t="s">
        <v>113</v>
      </c>
      <c r="B57" s="1" t="s">
        <v>249</v>
      </c>
      <c r="C57" s="176" t="s">
        <v>114</v>
      </c>
      <c r="D57" s="15">
        <v>30</v>
      </c>
      <c r="E57" s="15">
        <v>18</v>
      </c>
      <c r="F57" s="15">
        <f>SUM(D57:E57)</f>
        <v>48</v>
      </c>
      <c r="G57" s="15">
        <v>18</v>
      </c>
      <c r="H57" s="15">
        <v>9</v>
      </c>
      <c r="I57" s="15">
        <f>SUM(G57:H57)</f>
        <v>27</v>
      </c>
      <c r="J57" s="16">
        <f>(G57+H57)/(D57+E57)</f>
        <v>0.5625</v>
      </c>
      <c r="K57" s="15">
        <f>_xlfn.RANK.EQ(J57,$J$12:$J$98,0)</f>
        <v>11</v>
      </c>
    </row>
    <row r="58" spans="1:11">
      <c r="A58" s="24" t="s">
        <v>115</v>
      </c>
      <c r="B58" s="24" t="s">
        <v>247</v>
      </c>
      <c r="C58" s="183" t="s">
        <v>116</v>
      </c>
      <c r="D58" s="25"/>
      <c r="E58" s="25"/>
      <c r="F58" s="25"/>
      <c r="G58" s="25"/>
      <c r="H58" s="25"/>
      <c r="I58" s="25"/>
      <c r="J58" s="32"/>
      <c r="K58" s="25"/>
    </row>
    <row r="59" spans="1:11">
      <c r="A59" s="1" t="s">
        <v>117</v>
      </c>
      <c r="B59" s="1" t="s">
        <v>243</v>
      </c>
      <c r="C59" s="176" t="s">
        <v>118</v>
      </c>
      <c r="D59" s="15">
        <v>38</v>
      </c>
      <c r="E59" s="15">
        <v>21</v>
      </c>
      <c r="F59" s="15">
        <f>SUM(D59:E59)</f>
        <v>59</v>
      </c>
      <c r="G59" s="15">
        <v>12</v>
      </c>
      <c r="H59" s="15">
        <v>9</v>
      </c>
      <c r="I59" s="15">
        <f>SUM(G59:H59)</f>
        <v>21</v>
      </c>
      <c r="J59" s="16">
        <f>(G59+H59)/(D59+E59)</f>
        <v>0.3559322033898305</v>
      </c>
      <c r="K59" s="15">
        <f>_xlfn.RANK.EQ(J59,$J$12:$J$98,0)</f>
        <v>30</v>
      </c>
    </row>
    <row r="60" spans="1:11">
      <c r="A60" s="24" t="s">
        <v>119</v>
      </c>
      <c r="B60" s="24" t="s">
        <v>245</v>
      </c>
      <c r="C60" s="183" t="s">
        <v>120</v>
      </c>
      <c r="D60" s="25"/>
      <c r="E60" s="25"/>
      <c r="F60" s="25"/>
      <c r="G60" s="25"/>
      <c r="H60" s="25"/>
      <c r="I60" s="25"/>
      <c r="J60" s="32"/>
      <c r="K60" s="25"/>
    </row>
    <row r="61" spans="1:11">
      <c r="A61" s="1" t="s">
        <v>121</v>
      </c>
      <c r="B61" s="1" t="s">
        <v>244</v>
      </c>
      <c r="C61" s="176" t="s">
        <v>122</v>
      </c>
      <c r="D61" s="15">
        <v>45</v>
      </c>
      <c r="E61" s="15">
        <v>24</v>
      </c>
      <c r="F61" s="15">
        <f>SUM(D61:E61)</f>
        <v>69</v>
      </c>
      <c r="G61" s="15">
        <v>16</v>
      </c>
      <c r="H61" s="15">
        <v>8</v>
      </c>
      <c r="I61" s="15">
        <f>SUM(G61:H61)</f>
        <v>24</v>
      </c>
      <c r="J61" s="16">
        <f>(G61+H61)/(D61+E61)</f>
        <v>0.34782608695652173</v>
      </c>
      <c r="K61" s="15">
        <f>_xlfn.RANK.EQ(J61,$J$12:$J$98,0)</f>
        <v>33</v>
      </c>
    </row>
    <row r="62" spans="1:11">
      <c r="A62" s="24" t="s">
        <v>123</v>
      </c>
      <c r="B62" s="24" t="s">
        <v>245</v>
      </c>
      <c r="C62" s="183" t="s">
        <v>124</v>
      </c>
      <c r="D62" s="25"/>
      <c r="E62" s="25"/>
      <c r="F62" s="25"/>
      <c r="G62" s="25"/>
      <c r="H62" s="25"/>
      <c r="I62" s="25"/>
      <c r="J62" s="32"/>
      <c r="K62" s="25"/>
    </row>
    <row r="63" spans="1:11">
      <c r="A63" s="1" t="s">
        <v>125</v>
      </c>
      <c r="B63" s="1" t="s">
        <v>248</v>
      </c>
      <c r="C63" s="176" t="s">
        <v>126</v>
      </c>
      <c r="D63" s="15">
        <v>18</v>
      </c>
      <c r="E63" s="15">
        <v>4</v>
      </c>
      <c r="F63" s="15">
        <f>SUM(D63:E63)</f>
        <v>22</v>
      </c>
      <c r="G63" s="15">
        <v>8</v>
      </c>
      <c r="H63" s="15">
        <v>1</v>
      </c>
      <c r="I63" s="15">
        <f>SUM(G63:H63)</f>
        <v>9</v>
      </c>
      <c r="J63" s="16">
        <f>(G63+H63)/(D63+E63)</f>
        <v>0.40909090909090912</v>
      </c>
      <c r="K63" s="15">
        <f>_xlfn.RANK.EQ(J63,$J$12:$J$98,0)</f>
        <v>23</v>
      </c>
    </row>
    <row r="64" spans="1:11">
      <c r="A64" s="1" t="s">
        <v>127</v>
      </c>
      <c r="B64" s="1" t="s">
        <v>246</v>
      </c>
      <c r="C64" s="176" t="s">
        <v>128</v>
      </c>
      <c r="D64" s="15">
        <v>17</v>
      </c>
      <c r="E64" s="15">
        <v>12</v>
      </c>
      <c r="F64" s="15">
        <f>SUM(D64:E64)</f>
        <v>29</v>
      </c>
      <c r="G64" s="15">
        <v>9</v>
      </c>
      <c r="H64" s="15">
        <v>8</v>
      </c>
      <c r="I64" s="15">
        <f>SUM(G64:H64)</f>
        <v>17</v>
      </c>
      <c r="J64" s="16">
        <f>(G64+H64)/(D64+E64)</f>
        <v>0.58620689655172409</v>
      </c>
      <c r="K64" s="15">
        <f>_xlfn.RANK.EQ(J64,$J$12:$J$98,0)</f>
        <v>10</v>
      </c>
    </row>
    <row r="65" spans="1:11">
      <c r="A65" s="24" t="s">
        <v>129</v>
      </c>
      <c r="B65" s="24" t="s">
        <v>247</v>
      </c>
      <c r="C65" s="183" t="s">
        <v>130</v>
      </c>
      <c r="D65" s="25"/>
      <c r="E65" s="25"/>
      <c r="F65" s="25"/>
      <c r="G65" s="25"/>
      <c r="H65" s="25"/>
      <c r="I65" s="25"/>
      <c r="J65" s="32"/>
      <c r="K65" s="25"/>
    </row>
    <row r="66" spans="1:11">
      <c r="A66" s="1" t="s">
        <v>131</v>
      </c>
      <c r="B66" s="1" t="s">
        <v>243</v>
      </c>
      <c r="C66" s="176" t="s">
        <v>132</v>
      </c>
      <c r="D66" s="15">
        <v>191</v>
      </c>
      <c r="E66" s="15">
        <v>123</v>
      </c>
      <c r="F66" s="15">
        <f>SUM(D66:E66)</f>
        <v>314</v>
      </c>
      <c r="G66" s="15">
        <v>68</v>
      </c>
      <c r="H66" s="15">
        <v>27</v>
      </c>
      <c r="I66" s="15">
        <f>SUM(G66:H66)</f>
        <v>95</v>
      </c>
      <c r="J66" s="16">
        <f>(G66+H66)/(D66+E66)</f>
        <v>0.30254777070063693</v>
      </c>
      <c r="K66" s="15">
        <f>_xlfn.RANK.EQ(J66,$J$12:$J$98,0)</f>
        <v>36</v>
      </c>
    </row>
    <row r="67" spans="1:11">
      <c r="A67" s="1" t="s">
        <v>133</v>
      </c>
      <c r="B67" s="1" t="s">
        <v>244</v>
      </c>
      <c r="C67" s="176" t="s">
        <v>134</v>
      </c>
      <c r="D67" s="15">
        <v>45</v>
      </c>
      <c r="E67" s="15">
        <v>42</v>
      </c>
      <c r="F67" s="15">
        <f>SUM(D67:E67)</f>
        <v>87</v>
      </c>
      <c r="G67" s="15">
        <v>23</v>
      </c>
      <c r="H67" s="15">
        <v>20</v>
      </c>
      <c r="I67" s="15">
        <f>SUM(G67:H67)</f>
        <v>43</v>
      </c>
      <c r="J67" s="16">
        <f>(G67+H67)/(D67+E67)</f>
        <v>0.4942528735632184</v>
      </c>
      <c r="K67" s="15">
        <f>_xlfn.RANK.EQ(J67,$J$12:$J$98,0)</f>
        <v>15</v>
      </c>
    </row>
    <row r="68" spans="1:11">
      <c r="A68" s="24" t="s">
        <v>135</v>
      </c>
      <c r="B68" s="24" t="s">
        <v>245</v>
      </c>
      <c r="C68" s="183" t="s">
        <v>136</v>
      </c>
      <c r="D68" s="25"/>
      <c r="E68" s="25"/>
      <c r="F68" s="25"/>
      <c r="G68" s="25"/>
      <c r="H68" s="25"/>
      <c r="I68" s="25"/>
      <c r="J68" s="32"/>
      <c r="K68" s="25"/>
    </row>
    <row r="69" spans="1:11">
      <c r="A69" s="1" t="s">
        <v>137</v>
      </c>
      <c r="B69" s="1" t="s">
        <v>243</v>
      </c>
      <c r="C69" s="176" t="s">
        <v>138</v>
      </c>
      <c r="D69" s="15">
        <v>66</v>
      </c>
      <c r="E69" s="15">
        <v>24</v>
      </c>
      <c r="F69" s="15">
        <f>SUM(D69:E69)</f>
        <v>90</v>
      </c>
      <c r="G69" s="15">
        <v>15</v>
      </c>
      <c r="H69" s="15">
        <v>9</v>
      </c>
      <c r="I69" s="15">
        <f>SUM(G69:H69)</f>
        <v>24</v>
      </c>
      <c r="J69" s="16">
        <f>(G69+H69)/(D69+E69)</f>
        <v>0.26666666666666666</v>
      </c>
      <c r="K69" s="15">
        <f>_xlfn.RANK.EQ(J69,$J$12:$J$98,0)</f>
        <v>40</v>
      </c>
    </row>
    <row r="70" spans="1:11">
      <c r="A70" s="1" t="s">
        <v>139</v>
      </c>
      <c r="B70" s="1" t="s">
        <v>244</v>
      </c>
      <c r="C70" s="176" t="s">
        <v>140</v>
      </c>
      <c r="D70" s="15">
        <v>75</v>
      </c>
      <c r="E70" s="15">
        <v>44</v>
      </c>
      <c r="F70" s="15">
        <f>SUM(D70:E70)</f>
        <v>119</v>
      </c>
      <c r="G70" s="15">
        <v>36</v>
      </c>
      <c r="H70" s="15">
        <v>14</v>
      </c>
      <c r="I70" s="15">
        <f>SUM(G70:H70)</f>
        <v>50</v>
      </c>
      <c r="J70" s="16">
        <f>(G70+H70)/(D70+E70)</f>
        <v>0.42016806722689076</v>
      </c>
      <c r="K70" s="15">
        <f>_xlfn.RANK.EQ(J70,$J$12:$J$98,0)</f>
        <v>20</v>
      </c>
    </row>
    <row r="71" spans="1:11">
      <c r="A71" s="1" t="s">
        <v>141</v>
      </c>
      <c r="B71" s="1" t="s">
        <v>243</v>
      </c>
      <c r="C71" s="176" t="s">
        <v>142</v>
      </c>
      <c r="D71" s="15">
        <v>114</v>
      </c>
      <c r="E71" s="15">
        <v>45</v>
      </c>
      <c r="F71" s="15">
        <f>SUM(D71:E71)</f>
        <v>159</v>
      </c>
      <c r="G71" s="15">
        <v>15</v>
      </c>
      <c r="H71" s="15">
        <v>9</v>
      </c>
      <c r="I71" s="15">
        <f>SUM(G71:H71)</f>
        <v>24</v>
      </c>
      <c r="J71" s="16">
        <f>(G71+H71)/(D71+E71)</f>
        <v>0.15094339622641509</v>
      </c>
      <c r="K71" s="15">
        <f>_xlfn.RANK.EQ(J71,$J$12:$J$98,0)</f>
        <v>52</v>
      </c>
    </row>
    <row r="72" spans="1:11">
      <c r="A72" s="1" t="s">
        <v>143</v>
      </c>
      <c r="B72" s="1" t="s">
        <v>244</v>
      </c>
      <c r="C72" s="176" t="s">
        <v>144</v>
      </c>
      <c r="D72" s="15">
        <v>83</v>
      </c>
      <c r="E72" s="15">
        <v>45</v>
      </c>
      <c r="F72" s="15">
        <f>SUM(D72:E72)</f>
        <v>128</v>
      </c>
      <c r="G72" s="15">
        <v>11</v>
      </c>
      <c r="H72" s="15">
        <v>3</v>
      </c>
      <c r="I72" s="15">
        <f>SUM(G72:H72)</f>
        <v>14</v>
      </c>
      <c r="J72" s="16">
        <f>(G72+H72)/(D72+E72)</f>
        <v>0.109375</v>
      </c>
      <c r="K72" s="15">
        <f>_xlfn.RANK.EQ(J72,$J$12:$J$98,0)</f>
        <v>56</v>
      </c>
    </row>
    <row r="73" spans="1:11">
      <c r="A73" s="1" t="s">
        <v>145</v>
      </c>
      <c r="B73" s="1" t="s">
        <v>244</v>
      </c>
      <c r="C73" s="176" t="s">
        <v>146</v>
      </c>
      <c r="D73" s="15">
        <v>17</v>
      </c>
      <c r="E73" s="15">
        <v>16</v>
      </c>
      <c r="F73" s="15">
        <f>SUM(D73:E73)</f>
        <v>33</v>
      </c>
      <c r="G73" s="15">
        <v>7</v>
      </c>
      <c r="H73" s="15">
        <v>5</v>
      </c>
      <c r="I73" s="15">
        <f>SUM(G73:H73)</f>
        <v>12</v>
      </c>
      <c r="J73" s="16">
        <f>(G73+H73)/(D73+E73)</f>
        <v>0.36363636363636365</v>
      </c>
      <c r="K73" s="15">
        <f>_xlfn.RANK.EQ(J73,$J$12:$J$98,0)</f>
        <v>27</v>
      </c>
    </row>
    <row r="74" spans="1:11">
      <c r="A74" s="24" t="s">
        <v>147</v>
      </c>
      <c r="B74" s="24" t="s">
        <v>249</v>
      </c>
      <c r="C74" s="183" t="s">
        <v>148</v>
      </c>
      <c r="D74" s="25"/>
      <c r="E74" s="25"/>
      <c r="F74" s="25"/>
      <c r="G74" s="25"/>
      <c r="H74" s="25"/>
      <c r="I74" s="25"/>
      <c r="J74" s="32"/>
      <c r="K74" s="25"/>
    </row>
    <row r="75" spans="1:11">
      <c r="A75" s="24" t="s">
        <v>149</v>
      </c>
      <c r="B75" s="24" t="s">
        <v>250</v>
      </c>
      <c r="C75" s="183" t="s">
        <v>150</v>
      </c>
      <c r="D75" s="25"/>
      <c r="E75" s="25"/>
      <c r="F75" s="25"/>
      <c r="G75" s="25"/>
      <c r="H75" s="25"/>
      <c r="I75" s="25"/>
      <c r="J75" s="32"/>
      <c r="K75" s="25"/>
    </row>
    <row r="76" spans="1:11">
      <c r="A76" s="1" t="s">
        <v>151</v>
      </c>
      <c r="B76" s="1" t="s">
        <v>249</v>
      </c>
      <c r="C76" s="176" t="s">
        <v>152</v>
      </c>
      <c r="D76" s="15">
        <v>18</v>
      </c>
      <c r="E76" s="15">
        <v>8</v>
      </c>
      <c r="F76" s="15">
        <f>SUM(D76:E76)</f>
        <v>26</v>
      </c>
      <c r="G76" s="15">
        <v>4</v>
      </c>
      <c r="H76" s="15">
        <v>2</v>
      </c>
      <c r="I76" s="15">
        <f>SUM(G76:H76)</f>
        <v>6</v>
      </c>
      <c r="J76" s="16">
        <f>(G76+H76)/(D76+E76)</f>
        <v>0.23076923076923078</v>
      </c>
      <c r="K76" s="15">
        <f>_xlfn.RANK.EQ(J76,$J$12:$J$98,0)</f>
        <v>47</v>
      </c>
    </row>
    <row r="77" spans="1:11">
      <c r="A77" s="24" t="s">
        <v>153</v>
      </c>
      <c r="B77" s="24" t="s">
        <v>248</v>
      </c>
      <c r="C77" s="183" t="s">
        <v>154</v>
      </c>
      <c r="D77" s="25"/>
      <c r="E77" s="25"/>
      <c r="F77" s="25"/>
      <c r="G77" s="25"/>
      <c r="H77" s="25"/>
      <c r="I77" s="25"/>
      <c r="J77" s="32"/>
      <c r="K77" s="25"/>
    </row>
    <row r="78" spans="1:11">
      <c r="A78" s="1" t="s">
        <v>155</v>
      </c>
      <c r="B78" s="1" t="s">
        <v>248</v>
      </c>
      <c r="C78" s="176" t="s">
        <v>156</v>
      </c>
      <c r="D78" s="15">
        <v>4</v>
      </c>
      <c r="E78" s="15">
        <v>7</v>
      </c>
      <c r="F78" s="15">
        <f>SUM(D78:E78)</f>
        <v>11</v>
      </c>
      <c r="G78" s="15">
        <v>1</v>
      </c>
      <c r="H78" s="15">
        <v>1</v>
      </c>
      <c r="I78" s="15">
        <f>SUM(G78:H78)</f>
        <v>2</v>
      </c>
      <c r="J78" s="16">
        <f>(G78+H78)/(D78+E78)</f>
        <v>0.18181818181818182</v>
      </c>
      <c r="K78" s="15">
        <f>_xlfn.RANK.EQ(J78,$J$12:$J$98,0)</f>
        <v>50</v>
      </c>
    </row>
    <row r="79" spans="1:11">
      <c r="A79" s="1" t="s">
        <v>157</v>
      </c>
      <c r="B79" s="1" t="s">
        <v>243</v>
      </c>
      <c r="C79" s="176" t="s">
        <v>158</v>
      </c>
      <c r="D79" s="15">
        <v>39</v>
      </c>
      <c r="E79" s="15">
        <v>18</v>
      </c>
      <c r="F79" s="15">
        <f>SUM(D79:E79)</f>
        <v>57</v>
      </c>
      <c r="G79" s="15">
        <v>11</v>
      </c>
      <c r="H79" s="15">
        <v>9</v>
      </c>
      <c r="I79" s="15">
        <f>SUM(G79:H79)</f>
        <v>20</v>
      </c>
      <c r="J79" s="16">
        <f>(G79+H79)/(D79+E79)</f>
        <v>0.35087719298245612</v>
      </c>
      <c r="K79" s="15">
        <f>_xlfn.RANK.EQ(J79,$J$12:$J$98,0)</f>
        <v>31</v>
      </c>
    </row>
    <row r="80" spans="1:11">
      <c r="A80" s="1" t="s">
        <v>159</v>
      </c>
      <c r="B80" s="1" t="s">
        <v>243</v>
      </c>
      <c r="C80" s="176" t="s">
        <v>160</v>
      </c>
      <c r="D80" s="15">
        <v>33</v>
      </c>
      <c r="E80" s="15">
        <v>13</v>
      </c>
      <c r="F80" s="15">
        <f>SUM(D80:E80)</f>
        <v>46</v>
      </c>
      <c r="G80" s="15">
        <v>12</v>
      </c>
      <c r="H80" s="15">
        <v>6</v>
      </c>
      <c r="I80" s="15">
        <f>SUM(G80:H80)</f>
        <v>18</v>
      </c>
      <c r="J80" s="16">
        <f>(G80+H80)/(D80+E80)</f>
        <v>0.39130434782608697</v>
      </c>
      <c r="K80" s="15">
        <f>_xlfn.RANK.EQ(J80,$J$12:$J$98,0)</f>
        <v>24</v>
      </c>
    </row>
    <row r="81" spans="1:11">
      <c r="A81" s="1" t="s">
        <v>161</v>
      </c>
      <c r="B81" s="1" t="s">
        <v>248</v>
      </c>
      <c r="C81" s="176" t="s">
        <v>162</v>
      </c>
      <c r="D81" s="15">
        <v>19</v>
      </c>
      <c r="E81" s="15">
        <v>13</v>
      </c>
      <c r="F81" s="15">
        <f>SUM(D81:E81)</f>
        <v>32</v>
      </c>
      <c r="G81" s="15">
        <v>4</v>
      </c>
      <c r="H81" s="15">
        <v>3</v>
      </c>
      <c r="I81" s="15">
        <f>SUM(G81:H81)</f>
        <v>7</v>
      </c>
      <c r="J81" s="16">
        <f>(G81+H81)/(D81+E81)</f>
        <v>0.21875</v>
      </c>
      <c r="K81" s="15">
        <f>_xlfn.RANK.EQ(J81,$J$12:$J$98,0)</f>
        <v>48</v>
      </c>
    </row>
    <row r="82" spans="1:11">
      <c r="A82" s="24" t="s">
        <v>163</v>
      </c>
      <c r="B82" s="24" t="s">
        <v>248</v>
      </c>
      <c r="C82" s="183" t="s">
        <v>164</v>
      </c>
      <c r="D82" s="25"/>
      <c r="E82" s="25"/>
      <c r="F82" s="25"/>
      <c r="G82" s="25"/>
      <c r="H82" s="25"/>
      <c r="I82" s="25"/>
      <c r="J82" s="32"/>
      <c r="K82" s="25"/>
    </row>
    <row r="83" spans="1:11">
      <c r="A83" s="1" t="s">
        <v>165</v>
      </c>
      <c r="B83" s="1" t="s">
        <v>244</v>
      </c>
      <c r="C83" s="176" t="s">
        <v>166</v>
      </c>
      <c r="D83" s="15">
        <v>68</v>
      </c>
      <c r="E83" s="15">
        <v>55</v>
      </c>
      <c r="F83" s="15">
        <f>SUM(D83:E83)</f>
        <v>123</v>
      </c>
      <c r="G83" s="15">
        <v>10</v>
      </c>
      <c r="H83" s="15">
        <v>8</v>
      </c>
      <c r="I83" s="15">
        <f>SUM(G83:H83)</f>
        <v>18</v>
      </c>
      <c r="J83" s="16">
        <f>(G83+H83)/(D83+E83)</f>
        <v>0.14634146341463414</v>
      </c>
      <c r="K83" s="15">
        <f>_xlfn.RANK.EQ(J83,$J$12:$J$98,0)</f>
        <v>53</v>
      </c>
    </row>
    <row r="84" spans="1:11">
      <c r="A84" s="1" t="s">
        <v>167</v>
      </c>
      <c r="B84" s="1" t="s">
        <v>248</v>
      </c>
      <c r="C84" s="176" t="s">
        <v>168</v>
      </c>
      <c r="D84" s="33">
        <v>21</v>
      </c>
      <c r="E84" s="33">
        <v>21</v>
      </c>
      <c r="F84" s="15">
        <f>SUM(D84:E84)</f>
        <v>42</v>
      </c>
      <c r="G84" s="33">
        <v>2</v>
      </c>
      <c r="H84" s="33">
        <v>4</v>
      </c>
      <c r="I84" s="15">
        <f>SUM(G84:H84)</f>
        <v>6</v>
      </c>
      <c r="J84" s="5">
        <f>(G84+H84)/(D84+E84)</f>
        <v>0.14285714285714285</v>
      </c>
      <c r="K84" s="33">
        <f>_xlfn.RANK.EQ(J84,$J$12:$J$98,0)</f>
        <v>54</v>
      </c>
    </row>
    <row r="85" spans="1:11">
      <c r="A85" s="1" t="s">
        <v>169</v>
      </c>
      <c r="B85" s="1" t="s">
        <v>248</v>
      </c>
      <c r="C85" s="176" t="s">
        <v>170</v>
      </c>
      <c r="D85" s="15">
        <v>27</v>
      </c>
      <c r="E85" s="15">
        <v>24</v>
      </c>
      <c r="F85" s="15">
        <f>SUM(D85:E85)</f>
        <v>51</v>
      </c>
      <c r="G85" s="15">
        <v>18</v>
      </c>
      <c r="H85" s="15">
        <v>19</v>
      </c>
      <c r="I85" s="15">
        <f>SUM(G85:H85)</f>
        <v>37</v>
      </c>
      <c r="J85" s="16">
        <f>(G85+H85)/(D85+E85)</f>
        <v>0.72549019607843135</v>
      </c>
      <c r="K85" s="15">
        <f>_xlfn.RANK.EQ(J85,$J$12:$J$98,0)</f>
        <v>2</v>
      </c>
    </row>
    <row r="86" spans="1:11">
      <c r="A86" s="8" t="s">
        <v>171</v>
      </c>
      <c r="B86" s="8" t="s">
        <v>248</v>
      </c>
      <c r="C86" s="184" t="s">
        <v>172</v>
      </c>
      <c r="D86" s="28">
        <v>7</v>
      </c>
      <c r="E86" s="28">
        <v>7</v>
      </c>
      <c r="F86" s="28">
        <f>SUM(D86:E86)</f>
        <v>14</v>
      </c>
      <c r="G86" s="28">
        <v>5</v>
      </c>
      <c r="H86" s="28">
        <v>2</v>
      </c>
      <c r="I86" s="28">
        <f>SUM(G86:H86)</f>
        <v>7</v>
      </c>
      <c r="J86" s="29">
        <f>(G86+H86)/(D86+E86)</f>
        <v>0.5</v>
      </c>
      <c r="K86" s="28">
        <f>_xlfn.RANK.EQ(J86,$J$12:$J$98,0)</f>
        <v>14</v>
      </c>
    </row>
    <row r="87" spans="1:11">
      <c r="A87" s="24" t="s">
        <v>173</v>
      </c>
      <c r="B87" s="24" t="s">
        <v>245</v>
      </c>
      <c r="C87" s="183" t="s">
        <v>174</v>
      </c>
      <c r="D87" s="25"/>
      <c r="E87" s="25"/>
      <c r="F87" s="25"/>
      <c r="G87" s="25"/>
      <c r="H87" s="25"/>
      <c r="I87" s="25"/>
      <c r="J87" s="32"/>
      <c r="K87" s="25"/>
    </row>
    <row r="88" spans="1:11">
      <c r="A88" s="1" t="s">
        <v>175</v>
      </c>
      <c r="B88" s="1" t="s">
        <v>244</v>
      </c>
      <c r="C88" s="176" t="s">
        <v>176</v>
      </c>
      <c r="D88" s="15">
        <v>25</v>
      </c>
      <c r="E88" s="15">
        <v>24</v>
      </c>
      <c r="F88" s="15">
        <f t="shared" ref="F88:F95" si="4">SUM(D88:E88)</f>
        <v>49</v>
      </c>
      <c r="G88" s="15">
        <v>7</v>
      </c>
      <c r="H88" s="15">
        <v>5</v>
      </c>
      <c r="I88" s="15">
        <f t="shared" ref="I88:I95" si="5">SUM(G88:H88)</f>
        <v>12</v>
      </c>
      <c r="J88" s="16">
        <f t="shared" ref="J88:J95" si="6">(G88+H88)/(D88+E88)</f>
        <v>0.24489795918367346</v>
      </c>
      <c r="K88" s="15">
        <f t="shared" ref="K88:K95" si="7">_xlfn.RANK.EQ(J88,$J$12:$J$98,0)</f>
        <v>45</v>
      </c>
    </row>
    <row r="89" spans="1:11">
      <c r="A89" s="1" t="s">
        <v>177</v>
      </c>
      <c r="B89" s="1" t="s">
        <v>243</v>
      </c>
      <c r="C89" s="176" t="s">
        <v>178</v>
      </c>
      <c r="D89" s="15">
        <v>75</v>
      </c>
      <c r="E89" s="15">
        <v>58</v>
      </c>
      <c r="F89" s="15">
        <f t="shared" si="4"/>
        <v>133</v>
      </c>
      <c r="G89" s="15">
        <v>11</v>
      </c>
      <c r="H89" s="15">
        <v>20</v>
      </c>
      <c r="I89" s="15">
        <f t="shared" si="5"/>
        <v>31</v>
      </c>
      <c r="J89" s="16">
        <f t="shared" si="6"/>
        <v>0.23308270676691728</v>
      </c>
      <c r="K89" s="15">
        <f t="shared" si="7"/>
        <v>46</v>
      </c>
    </row>
    <row r="90" spans="1:11">
      <c r="A90" s="1" t="s">
        <v>179</v>
      </c>
      <c r="B90" s="1" t="s">
        <v>248</v>
      </c>
      <c r="C90" s="176" t="s">
        <v>180</v>
      </c>
      <c r="D90" s="15">
        <v>11</v>
      </c>
      <c r="E90" s="15">
        <v>9</v>
      </c>
      <c r="F90" s="15">
        <f t="shared" si="4"/>
        <v>20</v>
      </c>
      <c r="G90" s="15">
        <v>3</v>
      </c>
      <c r="H90" s="15">
        <v>3</v>
      </c>
      <c r="I90" s="15">
        <f t="shared" si="5"/>
        <v>6</v>
      </c>
      <c r="J90" s="16">
        <f t="shared" si="6"/>
        <v>0.3</v>
      </c>
      <c r="K90" s="15">
        <f t="shared" si="7"/>
        <v>37</v>
      </c>
    </row>
    <row r="91" spans="1:11">
      <c r="A91" s="1" t="s">
        <v>181</v>
      </c>
      <c r="B91" s="1" t="s">
        <v>248</v>
      </c>
      <c r="C91" s="176" t="s">
        <v>182</v>
      </c>
      <c r="D91" s="15">
        <v>14</v>
      </c>
      <c r="E91" s="15">
        <v>10</v>
      </c>
      <c r="F91" s="15">
        <f t="shared" si="4"/>
        <v>24</v>
      </c>
      <c r="G91" s="15">
        <v>6</v>
      </c>
      <c r="H91" s="15">
        <v>4</v>
      </c>
      <c r="I91" s="15">
        <f t="shared" si="5"/>
        <v>10</v>
      </c>
      <c r="J91" s="16">
        <f t="shared" si="6"/>
        <v>0.41666666666666669</v>
      </c>
      <c r="K91" s="15">
        <f t="shared" si="7"/>
        <v>22</v>
      </c>
    </row>
    <row r="92" spans="1:11">
      <c r="A92" s="1" t="s">
        <v>183</v>
      </c>
      <c r="B92" s="1" t="s">
        <v>248</v>
      </c>
      <c r="C92" s="176" t="s">
        <v>184</v>
      </c>
      <c r="D92" s="15">
        <v>21</v>
      </c>
      <c r="E92" s="15">
        <v>13</v>
      </c>
      <c r="F92" s="15">
        <f t="shared" si="4"/>
        <v>34</v>
      </c>
      <c r="G92" s="15">
        <v>14</v>
      </c>
      <c r="H92" s="15">
        <v>4</v>
      </c>
      <c r="I92" s="15">
        <f t="shared" si="5"/>
        <v>18</v>
      </c>
      <c r="J92" s="16">
        <f t="shared" si="6"/>
        <v>0.52941176470588236</v>
      </c>
      <c r="K92" s="15">
        <f t="shared" si="7"/>
        <v>12</v>
      </c>
    </row>
    <row r="93" spans="1:11">
      <c r="A93" s="1" t="s">
        <v>185</v>
      </c>
      <c r="B93" s="1" t="s">
        <v>248</v>
      </c>
      <c r="C93" s="176" t="s">
        <v>186</v>
      </c>
      <c r="D93" s="15">
        <v>9</v>
      </c>
      <c r="E93" s="15">
        <v>6</v>
      </c>
      <c r="F93" s="15">
        <f t="shared" si="4"/>
        <v>15</v>
      </c>
      <c r="G93" s="15">
        <v>4</v>
      </c>
      <c r="H93" s="15">
        <v>5</v>
      </c>
      <c r="I93" s="15">
        <f t="shared" si="5"/>
        <v>9</v>
      </c>
      <c r="J93" s="16">
        <f t="shared" si="6"/>
        <v>0.6</v>
      </c>
      <c r="K93" s="15">
        <f t="shared" si="7"/>
        <v>8</v>
      </c>
    </row>
    <row r="94" spans="1:11">
      <c r="A94" s="1" t="s">
        <v>187</v>
      </c>
      <c r="B94" s="1" t="s">
        <v>248</v>
      </c>
      <c r="C94" s="176" t="s">
        <v>188</v>
      </c>
      <c r="D94" s="15">
        <v>13</v>
      </c>
      <c r="E94" s="15">
        <v>8</v>
      </c>
      <c r="F94" s="15">
        <f t="shared" si="4"/>
        <v>21</v>
      </c>
      <c r="G94" s="15">
        <v>8</v>
      </c>
      <c r="H94" s="15">
        <v>6</v>
      </c>
      <c r="I94" s="15">
        <f t="shared" si="5"/>
        <v>14</v>
      </c>
      <c r="J94" s="16">
        <f t="shared" si="6"/>
        <v>0.66666666666666663</v>
      </c>
      <c r="K94" s="15">
        <f t="shared" si="7"/>
        <v>4</v>
      </c>
    </row>
    <row r="95" spans="1:11">
      <c r="A95" s="1" t="s">
        <v>189</v>
      </c>
      <c r="B95" s="1" t="s">
        <v>248</v>
      </c>
      <c r="C95" s="176" t="s">
        <v>190</v>
      </c>
      <c r="D95" s="15">
        <v>14</v>
      </c>
      <c r="E95" s="15">
        <v>20</v>
      </c>
      <c r="F95" s="15">
        <f t="shared" si="4"/>
        <v>34</v>
      </c>
      <c r="G95" s="15">
        <v>10</v>
      </c>
      <c r="H95" s="15">
        <v>6</v>
      </c>
      <c r="I95" s="15">
        <f t="shared" si="5"/>
        <v>16</v>
      </c>
      <c r="J95" s="16">
        <f t="shared" si="6"/>
        <v>0.47058823529411764</v>
      </c>
      <c r="K95" s="15">
        <f t="shared" si="7"/>
        <v>17</v>
      </c>
    </row>
    <row r="96" spans="1:11">
      <c r="A96" s="24" t="s">
        <v>191</v>
      </c>
      <c r="B96" s="24" t="s">
        <v>245</v>
      </c>
      <c r="C96" s="183" t="s">
        <v>192</v>
      </c>
      <c r="D96" s="25"/>
      <c r="E96" s="25"/>
      <c r="F96" s="25"/>
      <c r="G96" s="25"/>
      <c r="H96" s="25"/>
      <c r="I96" s="25"/>
      <c r="J96" s="32"/>
      <c r="K96" s="25"/>
    </row>
    <row r="97" spans="1:11">
      <c r="A97" s="1" t="s">
        <v>193</v>
      </c>
      <c r="B97" s="1" t="s">
        <v>248</v>
      </c>
      <c r="C97" s="1" t="s">
        <v>194</v>
      </c>
      <c r="D97" s="15">
        <v>10</v>
      </c>
      <c r="E97" s="15">
        <v>12</v>
      </c>
      <c r="F97" s="27">
        <f>SUM(D97:E97)</f>
        <v>22</v>
      </c>
      <c r="G97" s="27">
        <v>5</v>
      </c>
      <c r="H97" s="15">
        <v>5</v>
      </c>
      <c r="I97" s="15">
        <f>SUM(G97:H97)</f>
        <v>10</v>
      </c>
      <c r="J97" s="16">
        <f>(G97+H97)/(D97+E97)</f>
        <v>0.45454545454545453</v>
      </c>
      <c r="K97" s="15">
        <f>_xlfn.RANK.EQ(J97,$J$12:$J$98,0)</f>
        <v>19</v>
      </c>
    </row>
    <row r="98" spans="1:11" ht="14.25" thickBot="1">
      <c r="A98" s="30"/>
      <c r="B98" s="30"/>
      <c r="C98" s="30"/>
    </row>
    <row r="99" spans="1:11" ht="14.25" thickBot="1">
      <c r="C99" s="173" t="s">
        <v>423</v>
      </c>
      <c r="D99" s="171">
        <f>SUM(D12:D97)</f>
        <v>2378</v>
      </c>
      <c r="E99" s="171">
        <f t="shared" ref="E99:I99" si="8">SUM(E12:E97)</f>
        <v>1469</v>
      </c>
      <c r="F99" s="171">
        <f t="shared" si="8"/>
        <v>3847</v>
      </c>
      <c r="G99" s="171">
        <f t="shared" si="8"/>
        <v>790</v>
      </c>
      <c r="H99" s="171">
        <f t="shared" si="8"/>
        <v>463</v>
      </c>
      <c r="I99" s="172">
        <f t="shared" si="8"/>
        <v>1253</v>
      </c>
    </row>
  </sheetData>
  <autoFilter ref="A11:K11" xr:uid="{00000000-0009-0000-0000-00001D000000}">
    <sortState xmlns:xlrd2="http://schemas.microsoft.com/office/spreadsheetml/2017/richdata2" ref="A12:K97">
      <sortCondition ref="A11"/>
    </sortState>
  </autoFilter>
  <mergeCells count="1">
    <mergeCell ref="D10:K10"/>
  </mergeCells>
  <phoneticPr fontId="1"/>
  <hyperlinks>
    <hyperlink ref="M1" location="目次!A1" display="目次に戻る" xr:uid="{31747EB8-CFDB-4EDC-A012-4A5BE151CE4E}"/>
  </hyperlinks>
  <pageMargins left="0.51181102362204722" right="0.51181102362204722" top="0.74803149606299213" bottom="0.74803149606299213" header="0.31496062992125984" footer="0.31496062992125984"/>
  <pageSetup paperSize="9" scale="95" orientation="portrait" r:id="rId1"/>
  <headerFooter>
    <oddFooter>&amp;R&amp;6出典：大学改革支援・学位授与機構「大学基本情報」（https://portal.niad.ac.jp/ptrt/table.html）を加工して作成</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36"/>
  <sheetViews>
    <sheetView workbookViewId="0"/>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6" bestFit="1" customWidth="1"/>
    <col min="13" max="17" width="10.75" style="6" bestFit="1" customWidth="1"/>
    <col min="18" max="18" width="9" style="6"/>
  </cols>
  <sheetData>
    <row r="1" spans="1:12" ht="24" customHeight="1" thickBot="1">
      <c r="A1" s="2" t="s">
        <v>399</v>
      </c>
      <c r="B1" s="2"/>
      <c r="C1" s="7"/>
      <c r="D1" s="10"/>
      <c r="E1" s="10"/>
      <c r="F1" s="10"/>
      <c r="G1" s="7"/>
      <c r="H1" s="10"/>
      <c r="I1" s="10"/>
      <c r="J1" s="10"/>
      <c r="K1" s="10"/>
      <c r="L1" s="34" t="s">
        <v>195</v>
      </c>
    </row>
    <row r="2" spans="1:12" ht="24" customHeight="1">
      <c r="A2" s="2" t="s">
        <v>216</v>
      </c>
      <c r="B2" s="2"/>
      <c r="C2" s="7"/>
      <c r="D2" s="10"/>
      <c r="E2" s="10"/>
      <c r="F2" s="10"/>
      <c r="G2" s="10"/>
      <c r="H2" s="10"/>
      <c r="I2" s="10"/>
      <c r="J2" s="10"/>
      <c r="K2" s="10"/>
    </row>
    <row r="3" spans="1:12" ht="24" customHeight="1">
      <c r="A3" s="2"/>
      <c r="B3" s="7" t="s">
        <v>206</v>
      </c>
      <c r="C3" s="7"/>
      <c r="D3" s="10"/>
      <c r="E3" s="10"/>
      <c r="F3" s="10"/>
      <c r="G3" s="10"/>
      <c r="H3" s="10"/>
      <c r="I3" s="10"/>
      <c r="J3" s="10"/>
      <c r="K3" s="10"/>
    </row>
    <row r="4" spans="1:12">
      <c r="A4" s="7"/>
      <c r="B4" s="7"/>
      <c r="C4" s="7"/>
      <c r="D4" s="10"/>
      <c r="E4" s="10"/>
      <c r="F4" s="10"/>
      <c r="G4" s="10"/>
      <c r="H4" s="10"/>
      <c r="I4" s="10"/>
      <c r="J4" s="10"/>
      <c r="K4" s="10"/>
    </row>
    <row r="5" spans="1:12" s="6" customFormat="1" ht="18" customHeight="1">
      <c r="A5" s="38"/>
      <c r="B5" s="7" t="s">
        <v>234</v>
      </c>
      <c r="C5" s="38"/>
      <c r="D5" s="38"/>
      <c r="E5" s="38"/>
      <c r="F5" s="38"/>
      <c r="G5" s="7"/>
      <c r="H5" s="38"/>
      <c r="I5" s="38"/>
      <c r="J5" s="38"/>
      <c r="K5" s="38"/>
    </row>
    <row r="6" spans="1:12" s="6" customFormat="1" ht="17.25" customHeight="1">
      <c r="A6" s="41"/>
      <c r="B6" s="216" t="s">
        <v>392</v>
      </c>
      <c r="C6" s="42" t="s">
        <v>207</v>
      </c>
      <c r="D6" s="61">
        <f>AVERAGE('10.グラフデータ'!D25:H25)</f>
        <v>360.94000000000005</v>
      </c>
      <c r="E6" s="218" t="str">
        <f>'10.グラフデータ'!AD25</f>
        <v>増加傾向⤴</v>
      </c>
      <c r="F6" s="39"/>
      <c r="G6" s="220" t="s">
        <v>391</v>
      </c>
      <c r="H6" s="42" t="s">
        <v>207</v>
      </c>
      <c r="I6" s="59">
        <f>AVERAGE('10.グラフデータ'!D27:H27)</f>
        <v>0.70819999999999994</v>
      </c>
      <c r="J6" s="218" t="str">
        <f>'10.グラフデータ'!AD27</f>
        <v>同程度で推移</v>
      </c>
      <c r="K6" s="39"/>
    </row>
    <row r="7" spans="1:12" s="6" customFormat="1" ht="17.25" customHeight="1">
      <c r="A7" s="41"/>
      <c r="B7" s="217"/>
      <c r="C7" s="43" t="s">
        <v>208</v>
      </c>
      <c r="D7" s="53">
        <f>'10.グラフデータ'!H25-'10.グラフデータ'!D25</f>
        <v>39.599999999999966</v>
      </c>
      <c r="E7" s="219"/>
      <c r="F7" s="39"/>
      <c r="G7" s="221"/>
      <c r="H7" s="43" t="s">
        <v>208</v>
      </c>
      <c r="I7" s="60">
        <f>'10.グラフデータ'!H27-'10.グラフデータ'!D27</f>
        <v>2.9999999999999916E-2</v>
      </c>
      <c r="J7" s="219"/>
      <c r="K7" s="39"/>
    </row>
    <row r="8" spans="1:12" s="6" customFormat="1">
      <c r="A8" s="40"/>
      <c r="B8" s="40"/>
      <c r="C8" s="40"/>
      <c r="D8" s="40"/>
      <c r="E8" s="40"/>
      <c r="F8" s="40"/>
      <c r="G8" s="40"/>
      <c r="H8" s="40"/>
      <c r="I8" s="40"/>
      <c r="J8" s="40"/>
      <c r="K8" s="40"/>
    </row>
    <row r="9" spans="1:12" s="6" customFormat="1" ht="18.75" customHeight="1">
      <c r="A9" s="40"/>
      <c r="B9" s="40"/>
      <c r="C9" s="40"/>
      <c r="D9" s="40"/>
      <c r="E9" s="40"/>
      <c r="F9" s="40"/>
      <c r="G9" s="40"/>
      <c r="H9" s="40"/>
      <c r="I9" s="40"/>
      <c r="J9" s="40"/>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0"/>
      <c r="C24" s="40"/>
      <c r="D24" s="40"/>
      <c r="E24" s="40"/>
      <c r="F24" s="40"/>
      <c r="G24" s="40"/>
      <c r="H24" s="40"/>
      <c r="I24" s="40"/>
      <c r="J24" s="40"/>
      <c r="K24" s="40"/>
    </row>
    <row r="25" spans="1:11" s="6" customFormat="1" ht="18.75" customHeight="1">
      <c r="A25" s="38"/>
      <c r="B25" s="7" t="s">
        <v>254</v>
      </c>
      <c r="C25" s="38"/>
      <c r="D25" s="38"/>
      <c r="E25" s="38"/>
      <c r="F25" s="38"/>
      <c r="G25" s="7"/>
      <c r="H25" s="38"/>
      <c r="I25" s="38"/>
      <c r="J25" s="38"/>
      <c r="K25" s="38"/>
    </row>
    <row r="26" spans="1:11" s="6" customFormat="1" ht="17.25" customHeight="1">
      <c r="A26" s="41"/>
      <c r="B26" s="216" t="s">
        <v>392</v>
      </c>
      <c r="C26" s="42" t="s">
        <v>207</v>
      </c>
      <c r="D26" s="61">
        <f>AVERAGE('10.グラフデータ'!D34:H34)</f>
        <v>315.39999999999998</v>
      </c>
      <c r="E26" s="218" t="str">
        <f>'10.グラフデータ'!AD34</f>
        <v>増加傾向⤴</v>
      </c>
      <c r="F26" s="39"/>
      <c r="G26" s="220" t="s">
        <v>391</v>
      </c>
      <c r="H26" s="42" t="s">
        <v>207</v>
      </c>
      <c r="I26" s="59">
        <f>AVERAGE('10.グラフデータ'!D36:H36)</f>
        <v>0.873</v>
      </c>
      <c r="J26" s="218" t="str">
        <f>'10.グラフデータ'!AD36</f>
        <v>同程度で推移</v>
      </c>
      <c r="K26" s="39"/>
    </row>
    <row r="27" spans="1:11" s="6" customFormat="1" ht="17.25" customHeight="1">
      <c r="A27" s="41"/>
      <c r="B27" s="217"/>
      <c r="C27" s="43" t="s">
        <v>208</v>
      </c>
      <c r="D27" s="53">
        <f>'10.グラフデータ'!H34-'10.グラフデータ'!D34</f>
        <v>38.899999999999977</v>
      </c>
      <c r="E27" s="219"/>
      <c r="F27" s="39"/>
      <c r="G27" s="221"/>
      <c r="H27" s="43" t="s">
        <v>208</v>
      </c>
      <c r="I27" s="60">
        <f>'10.グラフデータ'!H36-'10.グラフデータ'!D36</f>
        <v>1.5000000000000013E-2</v>
      </c>
      <c r="J27" s="219"/>
      <c r="K27" s="39"/>
    </row>
    <row r="28" spans="1:11" s="6" customFormat="1">
      <c r="A28" s="40"/>
      <c r="B28" s="40"/>
      <c r="C28" s="40"/>
      <c r="D28" s="40"/>
      <c r="E28" s="40"/>
      <c r="F28" s="40"/>
      <c r="G28" s="40"/>
      <c r="H28" s="40"/>
      <c r="I28" s="40"/>
      <c r="J28" s="40"/>
      <c r="K28" s="40"/>
    </row>
    <row r="29" spans="1:11" s="6" customFormat="1" ht="18.75" customHeight="1">
      <c r="A29" s="40"/>
      <c r="B29" s="40"/>
      <c r="C29" s="40"/>
      <c r="D29" s="40"/>
      <c r="E29" s="40"/>
      <c r="F29" s="40"/>
      <c r="G29" s="40"/>
      <c r="H29" s="40"/>
      <c r="I29" s="40"/>
      <c r="J29" s="40"/>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s="6" customFormat="1" ht="18.75" customHeight="1">
      <c r="A35" s="40"/>
      <c r="B35" s="40"/>
      <c r="C35" s="40"/>
      <c r="D35" s="40"/>
      <c r="E35" s="40"/>
      <c r="F35" s="40"/>
      <c r="G35" s="40"/>
      <c r="H35" s="40"/>
      <c r="I35" s="40"/>
      <c r="J35" s="40"/>
      <c r="K35" s="40"/>
    </row>
    <row r="36" spans="1:11" s="6" customFormat="1" ht="18.75" customHeight="1">
      <c r="A36" s="40"/>
      <c r="B36" s="40"/>
      <c r="C36" s="40"/>
      <c r="D36" s="40"/>
      <c r="E36" s="40"/>
      <c r="F36" s="40"/>
      <c r="G36" s="40"/>
      <c r="H36" s="40"/>
      <c r="I36" s="40"/>
      <c r="J36" s="40"/>
      <c r="K36" s="40"/>
    </row>
    <row r="37" spans="1:11" s="6" customFormat="1" ht="18.75" customHeight="1">
      <c r="A37" s="40"/>
      <c r="B37" s="40"/>
      <c r="C37" s="40"/>
      <c r="D37" s="40"/>
      <c r="E37" s="40"/>
      <c r="F37" s="40"/>
      <c r="G37" s="40"/>
      <c r="H37" s="40"/>
      <c r="I37" s="40"/>
      <c r="J37" s="40"/>
      <c r="K37" s="40"/>
    </row>
    <row r="38" spans="1:11" s="6" customFormat="1" ht="18.75" customHeight="1">
      <c r="A38" s="40"/>
      <c r="B38" s="40"/>
      <c r="C38" s="40"/>
      <c r="D38" s="40"/>
      <c r="E38" s="40"/>
      <c r="F38" s="40"/>
      <c r="G38" s="40"/>
      <c r="H38" s="40"/>
      <c r="I38" s="40"/>
      <c r="J38" s="40"/>
      <c r="K38" s="40"/>
    </row>
    <row r="39" spans="1:11" s="6" customFormat="1" ht="18.75" customHeight="1">
      <c r="A39" s="40"/>
      <c r="B39" s="40"/>
      <c r="C39" s="40"/>
      <c r="D39" s="40"/>
      <c r="E39" s="40"/>
      <c r="F39" s="40"/>
      <c r="G39" s="40"/>
      <c r="H39" s="40"/>
      <c r="I39" s="40"/>
      <c r="J39" s="40"/>
      <c r="K39" s="40"/>
    </row>
    <row r="40" spans="1:11" s="6" customFormat="1" ht="18.75" customHeight="1">
      <c r="A40" s="40"/>
      <c r="B40" s="40"/>
      <c r="C40" s="40"/>
      <c r="D40" s="40"/>
      <c r="E40" s="40"/>
      <c r="F40" s="40"/>
      <c r="G40" s="40"/>
      <c r="H40" s="40"/>
      <c r="I40" s="40"/>
      <c r="J40" s="40"/>
      <c r="K40" s="40"/>
    </row>
    <row r="41" spans="1:11" s="6" customFormat="1" ht="18.75" customHeight="1">
      <c r="A41" s="40"/>
      <c r="B41" s="40"/>
      <c r="C41" s="40"/>
      <c r="D41" s="40"/>
      <c r="E41" s="40"/>
      <c r="F41" s="40"/>
      <c r="G41" s="40"/>
      <c r="H41" s="40"/>
      <c r="I41" s="40"/>
      <c r="J41" s="40"/>
      <c r="K41" s="40"/>
    </row>
    <row r="42" spans="1:11" ht="18.75" customHeight="1"/>
    <row r="43" spans="1:11" s="6" customFormat="1" ht="18.75" customHeight="1">
      <c r="A43"/>
      <c r="B43"/>
      <c r="C43"/>
      <c r="D43"/>
      <c r="E43"/>
      <c r="F43"/>
      <c r="G43"/>
      <c r="H43"/>
      <c r="I43"/>
      <c r="J43"/>
      <c r="K43"/>
    </row>
    <row r="44" spans="1:11" s="6" customFormat="1" ht="18.75" customHeight="1">
      <c r="A44"/>
      <c r="B44"/>
      <c r="C44"/>
      <c r="D44"/>
      <c r="E44"/>
      <c r="F44"/>
      <c r="G44"/>
      <c r="H44"/>
      <c r="I44"/>
      <c r="J44"/>
      <c r="K44"/>
    </row>
    <row r="45" spans="1:11" s="6" customFormat="1" ht="18.75" customHeight="1">
      <c r="A45" s="40"/>
      <c r="B45" s="40"/>
      <c r="C45" s="40"/>
      <c r="D45" s="40"/>
      <c r="E45" s="40"/>
      <c r="F45" s="40"/>
      <c r="G45" s="40"/>
      <c r="H45" s="40"/>
      <c r="I45" s="40"/>
      <c r="J45" s="40"/>
      <c r="K45" s="40"/>
    </row>
    <row r="46" spans="1:11" s="6" customFormat="1">
      <c r="A46"/>
      <c r="B46"/>
      <c r="C46"/>
      <c r="D46"/>
      <c r="E46"/>
      <c r="F46"/>
      <c r="G46"/>
      <c r="H46"/>
      <c r="I46"/>
      <c r="J46"/>
      <c r="K46"/>
    </row>
    <row r="47" spans="1:11" s="6" customFormat="1">
      <c r="A47"/>
      <c r="B47"/>
      <c r="C47"/>
      <c r="D47"/>
      <c r="E47"/>
      <c r="F47"/>
      <c r="G47"/>
      <c r="H47"/>
      <c r="I47"/>
      <c r="J47"/>
      <c r="K47"/>
    </row>
    <row r="48" spans="1:11" s="6" customFormat="1">
      <c r="A48"/>
      <c r="B48"/>
      <c r="C48"/>
      <c r="D48"/>
      <c r="E48"/>
      <c r="F48"/>
      <c r="G48"/>
      <c r="H48"/>
      <c r="I48"/>
      <c r="J48"/>
      <c r="K48"/>
    </row>
    <row r="49" spans="1:11" s="6" customFormat="1">
      <c r="A49"/>
      <c r="B49"/>
      <c r="C49"/>
      <c r="D49"/>
      <c r="E49"/>
      <c r="F49"/>
      <c r="G49"/>
      <c r="H49"/>
      <c r="I49"/>
      <c r="J49"/>
      <c r="K49"/>
    </row>
    <row r="50" spans="1:11" s="6" customFormat="1">
      <c r="A50"/>
      <c r="B50"/>
      <c r="C50"/>
      <c r="D50"/>
      <c r="E50"/>
      <c r="F50"/>
      <c r="G50"/>
      <c r="H50"/>
      <c r="I50"/>
      <c r="J50"/>
      <c r="K50"/>
    </row>
    <row r="51" spans="1:11" s="6" customFormat="1">
      <c r="A51"/>
      <c r="B51"/>
      <c r="C51"/>
      <c r="D51"/>
      <c r="E51"/>
      <c r="F51"/>
      <c r="G51"/>
      <c r="H51"/>
      <c r="I51"/>
      <c r="J51"/>
      <c r="K51"/>
    </row>
    <row r="52" spans="1:11" s="6" customFormat="1">
      <c r="A52"/>
      <c r="B52"/>
      <c r="C52"/>
      <c r="D52"/>
      <c r="E52"/>
      <c r="F52"/>
      <c r="G52"/>
      <c r="H52"/>
      <c r="I52"/>
      <c r="J52"/>
      <c r="K52"/>
    </row>
    <row r="53" spans="1:11" s="6" customFormat="1">
      <c r="A53"/>
      <c r="B53"/>
      <c r="C53"/>
      <c r="D53"/>
      <c r="E53"/>
      <c r="F53"/>
      <c r="G53"/>
      <c r="H53"/>
      <c r="I53"/>
      <c r="J53"/>
      <c r="K53"/>
    </row>
    <row r="54" spans="1:11" s="6" customFormat="1" ht="9" customHeight="1">
      <c r="A54"/>
      <c r="B54"/>
      <c r="C54"/>
      <c r="D54"/>
      <c r="E54"/>
      <c r="F54"/>
      <c r="G54"/>
      <c r="H54"/>
      <c r="I54"/>
      <c r="J54"/>
      <c r="K54"/>
    </row>
    <row r="55" spans="1:11" s="6" customFormat="1" ht="18" customHeight="1">
      <c r="A55"/>
      <c r="B55"/>
      <c r="C55"/>
      <c r="D55"/>
      <c r="E55"/>
      <c r="F55"/>
      <c r="G55"/>
      <c r="H55"/>
      <c r="I55"/>
      <c r="J55"/>
      <c r="K55"/>
    </row>
    <row r="56" spans="1:11" s="6" customFormat="1" ht="32.25" customHeight="1">
      <c r="A56"/>
      <c r="B56"/>
      <c r="C56"/>
      <c r="D56"/>
      <c r="E56"/>
      <c r="F56"/>
      <c r="G56"/>
      <c r="H56"/>
      <c r="I56"/>
      <c r="J56"/>
      <c r="K56"/>
    </row>
    <row r="57" spans="1:11" s="6" customFormat="1">
      <c r="A57"/>
      <c r="B57"/>
      <c r="C57"/>
      <c r="D57"/>
      <c r="E57"/>
      <c r="F57"/>
      <c r="G57"/>
      <c r="H57"/>
      <c r="I57"/>
      <c r="J57"/>
      <c r="K57"/>
    </row>
    <row r="58" spans="1:11" s="6" customFormat="1">
      <c r="A58"/>
      <c r="B58"/>
      <c r="C58"/>
      <c r="D58"/>
      <c r="E58"/>
      <c r="F58"/>
      <c r="G58"/>
      <c r="H58"/>
      <c r="I58"/>
      <c r="J58"/>
      <c r="K58"/>
    </row>
    <row r="59" spans="1:11" s="6" customFormat="1">
      <c r="A59"/>
      <c r="B59"/>
      <c r="C59"/>
      <c r="D59"/>
      <c r="E59"/>
      <c r="F59"/>
      <c r="G59"/>
      <c r="H59"/>
      <c r="I59"/>
      <c r="J59"/>
      <c r="K59"/>
    </row>
    <row r="83" spans="1:11" s="6" customFormat="1" ht="18" customHeight="1">
      <c r="A83"/>
      <c r="B83"/>
      <c r="C83"/>
      <c r="D83"/>
      <c r="E83"/>
      <c r="F83"/>
      <c r="G83"/>
      <c r="H83"/>
      <c r="I83"/>
      <c r="J83"/>
      <c r="K83"/>
    </row>
    <row r="84" spans="1:11" s="6" customFormat="1" ht="32.25" customHeight="1">
      <c r="A84"/>
      <c r="B84"/>
      <c r="C84"/>
      <c r="D84"/>
      <c r="E84"/>
      <c r="F84"/>
      <c r="G84"/>
      <c r="H84"/>
      <c r="I84"/>
      <c r="J84"/>
      <c r="K84"/>
    </row>
    <row r="85" spans="1:11" s="6" customFormat="1">
      <c r="A85"/>
      <c r="B85"/>
      <c r="C85"/>
      <c r="D85"/>
      <c r="E85"/>
      <c r="F85"/>
      <c r="G85"/>
      <c r="H85"/>
      <c r="I85"/>
      <c r="J85"/>
      <c r="K85"/>
    </row>
    <row r="86" spans="1:11" s="6" customFormat="1">
      <c r="A86"/>
      <c r="B86"/>
      <c r="C86"/>
      <c r="D86"/>
      <c r="E86"/>
      <c r="F86"/>
      <c r="G86"/>
      <c r="H86"/>
      <c r="I86"/>
      <c r="J86"/>
      <c r="K86"/>
    </row>
    <row r="87" spans="1:11" s="6" customFormat="1">
      <c r="A87"/>
      <c r="B87"/>
      <c r="C87"/>
      <c r="D87"/>
      <c r="E87"/>
      <c r="F87"/>
      <c r="G87"/>
      <c r="H87"/>
      <c r="I87"/>
      <c r="J87"/>
      <c r="K87"/>
    </row>
    <row r="88" spans="1:11" s="6" customFormat="1">
      <c r="A88"/>
      <c r="B88"/>
      <c r="C88"/>
      <c r="D88"/>
      <c r="E88"/>
      <c r="F88"/>
      <c r="G88"/>
      <c r="H88"/>
      <c r="I88"/>
      <c r="J88"/>
      <c r="K88"/>
    </row>
    <row r="89" spans="1:11" s="6" customFormat="1">
      <c r="A89"/>
      <c r="B89"/>
      <c r="C89"/>
      <c r="D89"/>
      <c r="E89"/>
      <c r="F89"/>
      <c r="G89"/>
      <c r="H89"/>
      <c r="I89"/>
      <c r="J89"/>
      <c r="K89"/>
    </row>
    <row r="90" spans="1:11" s="6" customFormat="1">
      <c r="A90"/>
      <c r="B90"/>
      <c r="C90"/>
      <c r="D90"/>
      <c r="E90"/>
      <c r="F90"/>
      <c r="G90"/>
      <c r="H90"/>
      <c r="I90"/>
      <c r="J90"/>
      <c r="K90"/>
    </row>
    <row r="91" spans="1:11" s="6" customFormat="1">
      <c r="A91"/>
      <c r="B91"/>
      <c r="C91"/>
      <c r="D91"/>
      <c r="E91"/>
      <c r="F91"/>
      <c r="G91"/>
      <c r="H91"/>
      <c r="I91"/>
      <c r="J91"/>
      <c r="K91"/>
    </row>
    <row r="92" spans="1:11" s="6" customFormat="1">
      <c r="A92"/>
      <c r="B92"/>
      <c r="C92"/>
      <c r="D92"/>
      <c r="E92"/>
      <c r="F92"/>
      <c r="G92"/>
      <c r="H92"/>
      <c r="I92"/>
      <c r="J92"/>
      <c r="K92"/>
    </row>
    <row r="93" spans="1:11" s="6" customFormat="1">
      <c r="A93"/>
      <c r="B93"/>
      <c r="C93"/>
      <c r="D93"/>
      <c r="E93"/>
      <c r="F93"/>
      <c r="G93"/>
      <c r="H93"/>
      <c r="I93"/>
      <c r="J93"/>
      <c r="K93"/>
    </row>
    <row r="94" spans="1:11" s="6" customFormat="1">
      <c r="A94"/>
      <c r="B94"/>
      <c r="C94"/>
      <c r="D94"/>
      <c r="E94"/>
      <c r="F94"/>
      <c r="G94"/>
      <c r="H94"/>
      <c r="I94"/>
      <c r="J94"/>
      <c r="K94"/>
    </row>
    <row r="95" spans="1:11" s="6" customFormat="1">
      <c r="A95"/>
      <c r="B95"/>
      <c r="C95"/>
      <c r="D95"/>
      <c r="E95"/>
      <c r="F95"/>
      <c r="G95"/>
      <c r="H95"/>
      <c r="I95"/>
      <c r="J95"/>
      <c r="K95"/>
    </row>
    <row r="96" spans="1:11" s="6" customFormat="1">
      <c r="A96"/>
      <c r="B96"/>
      <c r="C96"/>
      <c r="D96"/>
      <c r="E96"/>
      <c r="F96"/>
      <c r="G96"/>
      <c r="H96"/>
      <c r="I96"/>
      <c r="J96"/>
      <c r="K96"/>
    </row>
    <row r="97" spans="1:11" s="6" customFormat="1">
      <c r="A97"/>
      <c r="B97"/>
      <c r="C97"/>
      <c r="D97"/>
      <c r="E97"/>
      <c r="F97"/>
      <c r="G97"/>
      <c r="H97"/>
      <c r="I97"/>
      <c r="J97"/>
      <c r="K97"/>
    </row>
    <row r="98" spans="1:11" s="6" customFormat="1">
      <c r="A98"/>
      <c r="B98"/>
      <c r="C98"/>
      <c r="D98"/>
      <c r="E98"/>
      <c r="F98"/>
      <c r="G98"/>
      <c r="H98"/>
      <c r="I98"/>
      <c r="J98"/>
      <c r="K98"/>
    </row>
    <row r="99" spans="1:11" s="6" customFormat="1">
      <c r="A99"/>
      <c r="B99"/>
      <c r="C99"/>
      <c r="D99"/>
      <c r="E99"/>
      <c r="F99"/>
      <c r="G99"/>
      <c r="H99"/>
      <c r="I99"/>
      <c r="J99"/>
      <c r="K99"/>
    </row>
    <row r="100" spans="1:11" s="6" customFormat="1">
      <c r="A100"/>
      <c r="B100"/>
      <c r="C100"/>
      <c r="D100"/>
      <c r="E100"/>
      <c r="F100"/>
      <c r="G100"/>
      <c r="H100"/>
      <c r="I100"/>
      <c r="J100"/>
      <c r="K100"/>
    </row>
    <row r="101" spans="1:11" s="6" customFormat="1">
      <c r="A101"/>
      <c r="B101"/>
      <c r="C101"/>
      <c r="D101"/>
      <c r="E101"/>
      <c r="F101"/>
      <c r="G101"/>
      <c r="H101"/>
      <c r="I101"/>
      <c r="J101"/>
      <c r="K101"/>
    </row>
    <row r="102" spans="1:11" s="6" customFormat="1">
      <c r="A102"/>
      <c r="B102"/>
      <c r="C102"/>
      <c r="D102"/>
      <c r="E102"/>
      <c r="F102"/>
      <c r="G102"/>
      <c r="H102"/>
      <c r="I102"/>
      <c r="J102"/>
      <c r="K102"/>
    </row>
    <row r="103" spans="1:11" s="6" customFormat="1">
      <c r="A103"/>
      <c r="B103"/>
      <c r="C103"/>
      <c r="D103"/>
      <c r="E103"/>
      <c r="F103"/>
      <c r="G103"/>
      <c r="H103"/>
      <c r="I103"/>
      <c r="J103"/>
      <c r="K103"/>
    </row>
    <row r="104" spans="1:11" s="6" customFormat="1">
      <c r="A104"/>
      <c r="B104"/>
      <c r="C104"/>
      <c r="D104"/>
      <c r="E104"/>
      <c r="F104"/>
      <c r="G104"/>
      <c r="H104"/>
      <c r="I104"/>
      <c r="J104"/>
      <c r="K104"/>
    </row>
    <row r="105" spans="1:11" s="6" customFormat="1">
      <c r="A105"/>
      <c r="B105"/>
      <c r="C105"/>
      <c r="D105"/>
      <c r="E105"/>
      <c r="F105"/>
      <c r="G105"/>
      <c r="H105"/>
      <c r="I105"/>
      <c r="J105"/>
      <c r="K105"/>
    </row>
    <row r="106" spans="1:11" s="6" customFormat="1">
      <c r="A106"/>
      <c r="B106"/>
      <c r="C106"/>
      <c r="D106"/>
      <c r="E106"/>
      <c r="F106"/>
      <c r="G106"/>
      <c r="H106"/>
      <c r="I106"/>
      <c r="J106"/>
      <c r="K106"/>
    </row>
    <row r="107" spans="1:11" s="6" customFormat="1" ht="9" customHeight="1">
      <c r="A107"/>
      <c r="B107"/>
      <c r="C107"/>
      <c r="D107"/>
      <c r="E107"/>
      <c r="F107"/>
      <c r="G107"/>
      <c r="H107"/>
      <c r="I107"/>
      <c r="J107"/>
      <c r="K107"/>
    </row>
    <row r="108" spans="1:11" s="6" customFormat="1" ht="18" customHeight="1">
      <c r="A108"/>
      <c r="B108"/>
      <c r="C108"/>
      <c r="D108"/>
      <c r="E108"/>
      <c r="F108"/>
      <c r="G108"/>
      <c r="H108"/>
      <c r="I108"/>
      <c r="J108"/>
      <c r="K108"/>
    </row>
    <row r="109" spans="1:11" s="6" customFormat="1" ht="32.25" customHeight="1">
      <c r="A109"/>
      <c r="B109"/>
      <c r="C109"/>
      <c r="D109"/>
      <c r="E109"/>
      <c r="F109"/>
      <c r="G109"/>
      <c r="H109"/>
      <c r="I109"/>
      <c r="J109"/>
      <c r="K109"/>
    </row>
    <row r="110" spans="1:11" s="6" customFormat="1">
      <c r="A110"/>
      <c r="B110"/>
      <c r="C110"/>
      <c r="D110"/>
      <c r="E110"/>
      <c r="F110"/>
      <c r="G110"/>
      <c r="H110"/>
      <c r="I110"/>
      <c r="J110"/>
      <c r="K110"/>
    </row>
    <row r="111" spans="1:11" s="6" customFormat="1">
      <c r="A111"/>
      <c r="B111"/>
      <c r="C111"/>
      <c r="D111"/>
      <c r="E111"/>
      <c r="F111"/>
      <c r="G111"/>
      <c r="H111"/>
      <c r="I111"/>
      <c r="J111"/>
      <c r="K111"/>
    </row>
    <row r="112" spans="1:11" s="6"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503" priority="116" operator="containsText" text="無し">
      <formula>NOT(ISERROR(SEARCH("無し",K6)))</formula>
    </cfRule>
    <cfRule type="containsText" dxfId="502" priority="117" operator="containsText" text="変動">
      <formula>NOT(ISERROR(SEARCH("変動",K6)))</formula>
    </cfRule>
    <cfRule type="containsText" dxfId="501" priority="118" operator="containsText" text="減少">
      <formula>NOT(ISERROR(SEARCH("減少",K6)))</formula>
    </cfRule>
    <cfRule type="containsText" dxfId="500" priority="119" operator="containsText" text="増加">
      <formula>NOT(ISERROR(SEARCH("増加",K6)))</formula>
    </cfRule>
    <cfRule type="containsText" dxfId="499" priority="120" operator="containsText" text="安定">
      <formula>NOT(ISERROR(SEARCH("安定",K6)))</formula>
    </cfRule>
  </conditionalFormatting>
  <conditionalFormatting sqref="F26:F27">
    <cfRule type="containsText" dxfId="498" priority="38" operator="containsText" text="無し">
      <formula>NOT(ISERROR(SEARCH("無し",F26)))</formula>
    </cfRule>
    <cfRule type="containsText" dxfId="497" priority="39" operator="containsText" text="変動">
      <formula>NOT(ISERROR(SEARCH("変動",F26)))</formula>
    </cfRule>
    <cfRule type="containsText" dxfId="496" priority="40" operator="containsText" text="減少">
      <formula>NOT(ISERROR(SEARCH("減少",F26)))</formula>
    </cfRule>
    <cfRule type="containsText" dxfId="495" priority="41" operator="containsText" text="増加">
      <formula>NOT(ISERROR(SEARCH("増加",F26)))</formula>
    </cfRule>
    <cfRule type="containsText" dxfId="494" priority="42" operator="containsText" text="安定">
      <formula>NOT(ISERROR(SEARCH("安定",F26)))</formula>
    </cfRule>
  </conditionalFormatting>
  <conditionalFormatting sqref="E26">
    <cfRule type="containsText" dxfId="493" priority="32" operator="containsText" text="―">
      <formula>NOT(ISERROR(SEARCH("―",E26)))</formula>
    </cfRule>
    <cfRule type="containsText" dxfId="492" priority="33" operator="containsText" text="隔年で">
      <formula>NOT(ISERROR(SEARCH("隔年で",E26)))</formula>
    </cfRule>
    <cfRule type="containsText" dxfId="491" priority="34" operator="containsText" text="年度により">
      <formula>NOT(ISERROR(SEARCH("年度により",E26)))</formula>
    </cfRule>
    <cfRule type="containsText" dxfId="490" priority="35" operator="containsText" text="減少傾向">
      <formula>NOT(ISERROR(SEARCH("減少傾向",E26)))</formula>
    </cfRule>
    <cfRule type="containsText" dxfId="489" priority="36" operator="containsText" text="増加傾向">
      <formula>NOT(ISERROR(SEARCH("増加傾向",E26)))</formula>
    </cfRule>
    <cfRule type="containsText" dxfId="488" priority="37" operator="containsText" text="同程度">
      <formula>NOT(ISERROR(SEARCH("同程度",E26)))</formula>
    </cfRule>
  </conditionalFormatting>
  <conditionalFormatting sqref="E26:E27">
    <cfRule type="containsText" dxfId="487" priority="30" operator="containsText" text="最新年度のみ減少">
      <formula>NOT(ISERROR(SEARCH("最新年度のみ減少",E26)))</formula>
    </cfRule>
    <cfRule type="containsText" dxfId="486" priority="31" operator="containsText" text="最新年度のみ増加">
      <formula>NOT(ISERROR(SEARCH("最新年度のみ増加",E26)))</formula>
    </cfRule>
  </conditionalFormatting>
  <conditionalFormatting sqref="J26">
    <cfRule type="containsText" dxfId="485" priority="24" operator="containsText" text="―">
      <formula>NOT(ISERROR(SEARCH("―",J26)))</formula>
    </cfRule>
    <cfRule type="containsText" dxfId="484" priority="25" operator="containsText" text="隔年で">
      <formula>NOT(ISERROR(SEARCH("隔年で",J26)))</formula>
    </cfRule>
    <cfRule type="containsText" dxfId="483" priority="26" operator="containsText" text="年度により">
      <formula>NOT(ISERROR(SEARCH("年度により",J26)))</formula>
    </cfRule>
    <cfRule type="containsText" dxfId="482" priority="27" operator="containsText" text="減少傾向">
      <formula>NOT(ISERROR(SEARCH("減少傾向",J26)))</formula>
    </cfRule>
    <cfRule type="containsText" dxfId="481" priority="28" operator="containsText" text="増加傾向">
      <formula>NOT(ISERROR(SEARCH("増加傾向",J26)))</formula>
    </cfRule>
    <cfRule type="containsText" dxfId="480" priority="29" operator="containsText" text="同程度">
      <formula>NOT(ISERROR(SEARCH("同程度",J26)))</formula>
    </cfRule>
  </conditionalFormatting>
  <conditionalFormatting sqref="J26:J27">
    <cfRule type="containsText" dxfId="479" priority="22" operator="containsText" text="最新年度のみ減少">
      <formula>NOT(ISERROR(SEARCH("最新年度のみ減少",J26)))</formula>
    </cfRule>
    <cfRule type="containsText" dxfId="478" priority="23" operator="containsText" text="最新年度のみ増加">
      <formula>NOT(ISERROR(SEARCH("最新年度のみ増加",J26)))</formula>
    </cfRule>
  </conditionalFormatting>
  <conditionalFormatting sqref="F6:F7">
    <cfRule type="containsText" dxfId="477" priority="17" operator="containsText" text="無し">
      <formula>NOT(ISERROR(SEARCH("無し",F6)))</formula>
    </cfRule>
    <cfRule type="containsText" dxfId="476" priority="18" operator="containsText" text="変動">
      <formula>NOT(ISERROR(SEARCH("変動",F6)))</formula>
    </cfRule>
    <cfRule type="containsText" dxfId="475" priority="19" operator="containsText" text="減少">
      <formula>NOT(ISERROR(SEARCH("減少",F6)))</formula>
    </cfRule>
    <cfRule type="containsText" dxfId="474" priority="20" operator="containsText" text="増加">
      <formula>NOT(ISERROR(SEARCH("増加",F6)))</formula>
    </cfRule>
    <cfRule type="containsText" dxfId="473" priority="21" operator="containsText" text="安定">
      <formula>NOT(ISERROR(SEARCH("安定",F6)))</formula>
    </cfRule>
  </conditionalFormatting>
  <conditionalFormatting sqref="E6">
    <cfRule type="containsText" dxfId="472" priority="11" operator="containsText" text="―">
      <formula>NOT(ISERROR(SEARCH("―",E6)))</formula>
    </cfRule>
    <cfRule type="containsText" dxfId="471" priority="12" operator="containsText" text="隔年で">
      <formula>NOT(ISERROR(SEARCH("隔年で",E6)))</formula>
    </cfRule>
    <cfRule type="containsText" dxfId="470" priority="13" operator="containsText" text="年度により">
      <formula>NOT(ISERROR(SEARCH("年度により",E6)))</formula>
    </cfRule>
    <cfRule type="containsText" dxfId="469" priority="14" operator="containsText" text="減少傾向">
      <formula>NOT(ISERROR(SEARCH("減少傾向",E6)))</formula>
    </cfRule>
    <cfRule type="containsText" dxfId="468" priority="15" operator="containsText" text="増加傾向">
      <formula>NOT(ISERROR(SEARCH("増加傾向",E6)))</formula>
    </cfRule>
    <cfRule type="containsText" dxfId="467" priority="16" operator="containsText" text="同程度">
      <formula>NOT(ISERROR(SEARCH("同程度",E6)))</formula>
    </cfRule>
  </conditionalFormatting>
  <conditionalFormatting sqref="E6:E7">
    <cfRule type="containsText" dxfId="466" priority="9" operator="containsText" text="最新年度のみ減少">
      <formula>NOT(ISERROR(SEARCH("最新年度のみ減少",E6)))</formula>
    </cfRule>
    <cfRule type="containsText" dxfId="465" priority="10" operator="containsText" text="最新年度のみ増加">
      <formula>NOT(ISERROR(SEARCH("最新年度のみ増加",E6)))</formula>
    </cfRule>
  </conditionalFormatting>
  <conditionalFormatting sqref="J6">
    <cfRule type="containsText" dxfId="464" priority="3" operator="containsText" text="―">
      <formula>NOT(ISERROR(SEARCH("―",J6)))</formula>
    </cfRule>
    <cfRule type="containsText" dxfId="463" priority="4" operator="containsText" text="隔年で">
      <formula>NOT(ISERROR(SEARCH("隔年で",J6)))</formula>
    </cfRule>
    <cfRule type="containsText" dxfId="462" priority="5" operator="containsText" text="年度により">
      <formula>NOT(ISERROR(SEARCH("年度により",J6)))</formula>
    </cfRule>
    <cfRule type="containsText" dxfId="461" priority="6" operator="containsText" text="減少傾向">
      <formula>NOT(ISERROR(SEARCH("減少傾向",J6)))</formula>
    </cfRule>
    <cfRule type="containsText" dxfId="460" priority="7" operator="containsText" text="増加傾向">
      <formula>NOT(ISERROR(SEARCH("増加傾向",J6)))</formula>
    </cfRule>
    <cfRule type="containsText" dxfId="459" priority="8" operator="containsText" text="同程度">
      <formula>NOT(ISERROR(SEARCH("同程度",J6)))</formula>
    </cfRule>
  </conditionalFormatting>
  <conditionalFormatting sqref="J6:J7">
    <cfRule type="containsText" dxfId="458" priority="1" operator="containsText" text="最新年度のみ減少">
      <formula>NOT(ISERROR(SEARCH("最新年度のみ減少",J6)))</formula>
    </cfRule>
    <cfRule type="containsText" dxfId="457" priority="2" operator="containsText" text="最新年度のみ増加">
      <formula>NOT(ISERROR(SEARCH("最新年度のみ増加",J6)))</formula>
    </cfRule>
  </conditionalFormatting>
  <dataValidations count="2">
    <dataValidation type="list" allowBlank="1" showInputMessage="1" showErrorMessage="1" sqref="K6:K7" xr:uid="{00000000-0002-0000-0200-000000000000}">
      <formula1>$C$49:$C$52</formula1>
    </dataValidation>
    <dataValidation type="list" allowBlank="1" showInputMessage="1" showErrorMessage="1" sqref="F26:F27 F6:F7" xr:uid="{4A9BB18B-6578-4CA3-8CE9-120D8CFA17A1}">
      <formula1>$C$45:$C$48</formula1>
    </dataValidation>
  </dataValidations>
  <hyperlinks>
    <hyperlink ref="L1" location="目次!A1" display="目次に戻る" xr:uid="{00000000-0004-0000-02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85"/>
  <sheetViews>
    <sheetView topLeftCell="A52" workbookViewId="0">
      <selection activeCell="N70" sqref="N70"/>
    </sheetView>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6" bestFit="1" customWidth="1"/>
    <col min="13" max="17" width="10.75" style="6" bestFit="1" customWidth="1"/>
    <col min="18" max="18" width="9" style="6"/>
  </cols>
  <sheetData>
    <row r="1" spans="1:12" ht="24" customHeight="1" thickBot="1">
      <c r="A1" s="7" t="s">
        <v>399</v>
      </c>
      <c r="B1" s="7"/>
      <c r="C1" s="7"/>
      <c r="D1" s="10"/>
      <c r="E1" s="10"/>
      <c r="F1" s="10"/>
      <c r="G1" s="7"/>
      <c r="H1" s="10"/>
      <c r="I1" s="10"/>
      <c r="J1" s="10"/>
      <c r="K1" s="10"/>
      <c r="L1" s="34" t="s">
        <v>195</v>
      </c>
    </row>
    <row r="2" spans="1:12" ht="24" customHeight="1">
      <c r="A2" s="7" t="s">
        <v>216</v>
      </c>
      <c r="B2" s="7"/>
      <c r="C2" s="7"/>
      <c r="D2" s="10"/>
      <c r="E2" s="10"/>
      <c r="F2" s="10"/>
      <c r="G2" s="10"/>
      <c r="H2" s="10"/>
      <c r="I2" s="10"/>
      <c r="J2" s="10"/>
      <c r="K2" s="10"/>
    </row>
    <row r="3" spans="1:12" ht="24" customHeight="1">
      <c r="A3" s="7"/>
      <c r="B3" s="7" t="s">
        <v>209</v>
      </c>
      <c r="C3" s="7"/>
      <c r="D3" s="10"/>
      <c r="E3" s="10"/>
      <c r="F3" s="10"/>
      <c r="G3" s="10"/>
      <c r="H3" s="10"/>
      <c r="I3" s="10"/>
      <c r="J3" s="10"/>
      <c r="K3" s="10"/>
    </row>
    <row r="4" spans="1:12">
      <c r="A4" s="7"/>
      <c r="B4" s="7"/>
      <c r="C4" s="7"/>
      <c r="D4" s="10"/>
      <c r="E4" s="10"/>
      <c r="F4" s="10"/>
      <c r="G4" s="10"/>
      <c r="H4" s="10"/>
      <c r="I4" s="10"/>
      <c r="J4" s="10"/>
      <c r="K4" s="10"/>
    </row>
    <row r="5" spans="1:12" s="6" customFormat="1" ht="18" customHeight="1">
      <c r="A5" s="38" t="s">
        <v>15</v>
      </c>
      <c r="B5" s="7" t="s">
        <v>210</v>
      </c>
      <c r="C5" s="38"/>
      <c r="D5" s="38"/>
      <c r="E5" s="38"/>
      <c r="F5" s="38"/>
      <c r="G5" s="7" t="s">
        <v>259</v>
      </c>
      <c r="H5" s="38"/>
      <c r="I5" s="38"/>
      <c r="J5" s="38"/>
      <c r="K5" s="38"/>
    </row>
    <row r="6" spans="1:12" s="6" customFormat="1" ht="17.25" customHeight="1">
      <c r="A6" s="41"/>
      <c r="B6" s="216" t="s">
        <v>392</v>
      </c>
      <c r="C6" s="42" t="s">
        <v>207</v>
      </c>
      <c r="D6" s="61">
        <f ca="1">AVERAGE('10.グラフデータ'!D45:H45)</f>
        <v>2.6</v>
      </c>
      <c r="E6" s="218" t="str">
        <f>'10.グラフデータ'!AD45</f>
        <v>年度により増減</v>
      </c>
      <c r="G6" s="216" t="s">
        <v>392</v>
      </c>
      <c r="H6" s="42" t="s">
        <v>445</v>
      </c>
      <c r="I6" s="61">
        <f ca="1">AVERAGE('10.グラフデータ'!D53:H53)</f>
        <v>5</v>
      </c>
      <c r="J6" s="218" t="str">
        <f>'10.グラフデータ'!AD53</f>
        <v>―</v>
      </c>
      <c r="K6" s="39"/>
    </row>
    <row r="7" spans="1:12" s="6" customFormat="1" ht="17.25" customHeight="1">
      <c r="A7" s="41"/>
      <c r="B7" s="217"/>
      <c r="C7" s="43" t="s">
        <v>208</v>
      </c>
      <c r="D7" s="53">
        <f ca="1">'10.グラフデータ'!H45-'10.グラフデータ'!D45</f>
        <v>0</v>
      </c>
      <c r="E7" s="219"/>
      <c r="G7" s="217"/>
      <c r="H7" s="43" t="s">
        <v>208</v>
      </c>
      <c r="I7" s="53">
        <f ca="1">'10.グラフデータ'!E53-'10.グラフデータ'!D53</f>
        <v>-2</v>
      </c>
      <c r="J7" s="219"/>
      <c r="K7" s="39"/>
    </row>
    <row r="8" spans="1:12" s="6" customFormat="1" ht="18.75" customHeight="1">
      <c r="A8" s="40"/>
      <c r="B8" s="220" t="s">
        <v>391</v>
      </c>
      <c r="C8" s="42" t="s">
        <v>207</v>
      </c>
      <c r="D8" s="59">
        <f ca="1">AVERAGE('10.グラフデータ'!D47:H47)</f>
        <v>0.3644</v>
      </c>
      <c r="E8" s="218" t="str">
        <f>'10.グラフデータ'!AD47</f>
        <v>年度により増減</v>
      </c>
      <c r="F8" s="39"/>
      <c r="G8" s="220" t="s">
        <v>391</v>
      </c>
      <c r="H8" s="42" t="s">
        <v>445</v>
      </c>
      <c r="I8" s="59">
        <f ca="1">AVERAGE('10.グラフデータ'!D55:H55)</f>
        <v>0.53350000000000009</v>
      </c>
      <c r="J8" s="218" t="str">
        <f>'10.グラフデータ'!AD55</f>
        <v>―</v>
      </c>
      <c r="K8" s="40"/>
    </row>
    <row r="9" spans="1:12" s="6" customFormat="1" ht="18.75" customHeight="1">
      <c r="A9" s="40"/>
      <c r="B9" s="221"/>
      <c r="C9" s="43" t="s">
        <v>208</v>
      </c>
      <c r="D9" s="60">
        <f ca="1">'10.グラフデータ'!H47-'10.グラフデータ'!D47</f>
        <v>-0.15599999999999997</v>
      </c>
      <c r="E9" s="219"/>
      <c r="F9" s="39"/>
      <c r="G9" s="221"/>
      <c r="H9" s="43" t="s">
        <v>208</v>
      </c>
      <c r="I9" s="60">
        <f ca="1">'10.グラフデータ'!E55-'10.グラフデータ'!D55</f>
        <v>-0.26700000000000002</v>
      </c>
      <c r="J9" s="219"/>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4"/>
      <c r="C24" s="40"/>
      <c r="E24" s="40"/>
      <c r="F24" s="40"/>
      <c r="G24" s="40"/>
      <c r="H24" s="40"/>
      <c r="I24" s="40"/>
      <c r="J24" s="40"/>
      <c r="K24" s="40"/>
    </row>
    <row r="25" spans="1:11" s="6" customFormat="1" ht="18.75" customHeight="1">
      <c r="A25" s="38"/>
      <c r="B25" s="7" t="s">
        <v>450</v>
      </c>
      <c r="C25" s="38"/>
      <c r="D25" s="38"/>
      <c r="E25" s="38"/>
      <c r="F25" s="38"/>
      <c r="G25" s="7" t="s">
        <v>212</v>
      </c>
      <c r="H25" s="38"/>
      <c r="I25" s="38"/>
      <c r="J25" s="38"/>
      <c r="K25" s="38"/>
    </row>
    <row r="26" spans="1:11" s="6" customFormat="1" ht="17.25" customHeight="1">
      <c r="A26" s="41"/>
      <c r="B26" s="216" t="s">
        <v>392</v>
      </c>
      <c r="C26" s="42" t="s">
        <v>207</v>
      </c>
      <c r="D26" s="61">
        <f ca="1">AVERAGE('10.グラフデータ'!D61:H61)</f>
        <v>56.8</v>
      </c>
      <c r="E26" s="218" t="str">
        <f>'10.グラフデータ'!AD61</f>
        <v>増加傾向⤴</v>
      </c>
      <c r="G26" s="216" t="s">
        <v>392</v>
      </c>
      <c r="H26" s="42" t="s">
        <v>207</v>
      </c>
      <c r="I26" s="61">
        <f ca="1">AVERAGE('10.グラフデータ'!D69:H69)</f>
        <v>0.8</v>
      </c>
      <c r="J26" s="218" t="str">
        <f>'10.グラフデータ'!AD69</f>
        <v>―</v>
      </c>
      <c r="K26" s="39"/>
    </row>
    <row r="27" spans="1:11" s="6" customFormat="1" ht="17.25" customHeight="1">
      <c r="A27" s="41"/>
      <c r="B27" s="217"/>
      <c r="C27" s="43" t="s">
        <v>208</v>
      </c>
      <c r="D27" s="53">
        <f ca="1">'10.グラフデータ'!H61-'10.グラフデータ'!D61</f>
        <v>4</v>
      </c>
      <c r="E27" s="219"/>
      <c r="G27" s="217"/>
      <c r="H27" s="43" t="s">
        <v>208</v>
      </c>
      <c r="I27" s="53">
        <f ca="1">'10.グラフデータ'!H69-'10.グラフデータ'!D69</f>
        <v>0</v>
      </c>
      <c r="J27" s="219"/>
      <c r="K27" s="39"/>
    </row>
    <row r="28" spans="1:11" s="6" customFormat="1" ht="18.75" customHeight="1">
      <c r="A28" s="40"/>
      <c r="B28" s="220" t="s">
        <v>391</v>
      </c>
      <c r="C28" s="42" t="s">
        <v>207</v>
      </c>
      <c r="D28" s="59">
        <f ca="1">AVERAGE('10.グラフデータ'!D63:H63)</f>
        <v>0.92300000000000004</v>
      </c>
      <c r="E28" s="218" t="str">
        <f>'10.グラフデータ'!AD63</f>
        <v>年度により増減</v>
      </c>
      <c r="F28" s="39"/>
      <c r="G28" s="220" t="s">
        <v>391</v>
      </c>
      <c r="H28" s="42" t="s">
        <v>207</v>
      </c>
      <c r="I28" s="59">
        <f ca="1">AVERAGE('10.グラフデータ'!D71:H71)</f>
        <v>7.039999999999999E-2</v>
      </c>
      <c r="J28" s="218" t="str">
        <f>'10.グラフデータ'!AD71</f>
        <v>隔年で増減</v>
      </c>
      <c r="K28" s="40"/>
    </row>
    <row r="29" spans="1:11" s="6" customFormat="1" ht="18.75" customHeight="1">
      <c r="A29" s="40"/>
      <c r="B29" s="221"/>
      <c r="C29" s="43" t="s">
        <v>208</v>
      </c>
      <c r="D29" s="60">
        <f ca="1">'10.グラフデータ'!H63-'10.グラフデータ'!D63</f>
        <v>1.9999999999999907E-2</v>
      </c>
      <c r="E29" s="219"/>
      <c r="F29" s="39"/>
      <c r="G29" s="221"/>
      <c r="H29" s="43" t="s">
        <v>208</v>
      </c>
      <c r="I29" s="60">
        <f ca="1">'10.グラフデータ'!H71-'10.グラフデータ'!D71</f>
        <v>5.1999999999999991E-2</v>
      </c>
      <c r="J29" s="219"/>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ht="18.75" customHeight="1">
      <c r="A35" s="40"/>
      <c r="B35" s="40"/>
      <c r="C35" s="40"/>
      <c r="D35" s="40"/>
      <c r="E35" s="40"/>
      <c r="F35" s="40"/>
      <c r="G35" s="40"/>
      <c r="H35" s="40"/>
      <c r="I35" s="40"/>
      <c r="J35" s="40"/>
      <c r="K35" s="40"/>
    </row>
    <row r="36" spans="1:11" ht="18.75" customHeight="1">
      <c r="A36" s="40"/>
      <c r="B36" s="40"/>
      <c r="C36" s="40"/>
      <c r="D36" s="40"/>
      <c r="E36" s="40"/>
      <c r="F36" s="40"/>
      <c r="G36" s="40"/>
      <c r="H36" s="40"/>
      <c r="I36" s="40"/>
      <c r="J36" s="40"/>
      <c r="K36" s="40"/>
    </row>
    <row r="37" spans="1:11" ht="18.75" customHeight="1">
      <c r="A37" s="40"/>
      <c r="B37" s="40"/>
      <c r="C37" s="40"/>
      <c r="D37" s="40"/>
      <c r="E37" s="40"/>
      <c r="F37" s="40"/>
      <c r="G37" s="40"/>
      <c r="H37" s="40"/>
      <c r="I37" s="40"/>
      <c r="J37" s="40"/>
      <c r="K37" s="40"/>
    </row>
    <row r="38" spans="1:11" ht="18.75" customHeight="1">
      <c r="A38" s="40"/>
      <c r="B38" s="40"/>
      <c r="C38" s="40"/>
      <c r="D38" s="40"/>
      <c r="E38" s="40"/>
      <c r="F38" s="40"/>
      <c r="G38" s="40"/>
      <c r="H38" s="40"/>
      <c r="I38" s="40"/>
      <c r="J38" s="40"/>
      <c r="K38" s="40"/>
    </row>
    <row r="39" spans="1:11" ht="18.75" customHeight="1">
      <c r="A39" s="40"/>
      <c r="B39" s="40"/>
      <c r="C39" s="40"/>
      <c r="D39" s="40"/>
      <c r="E39" s="40"/>
      <c r="F39" s="40"/>
      <c r="G39" s="40"/>
      <c r="H39" s="40"/>
      <c r="I39" s="40"/>
      <c r="J39" s="40"/>
      <c r="K39" s="40"/>
    </row>
    <row r="40" spans="1:11" ht="18.75" customHeight="1">
      <c r="A40" s="40"/>
      <c r="B40" s="40"/>
      <c r="C40" s="40"/>
      <c r="D40" s="40"/>
      <c r="E40" s="40"/>
      <c r="F40" s="40"/>
      <c r="G40" s="40"/>
      <c r="H40" s="40"/>
      <c r="I40" s="40"/>
      <c r="J40" s="40"/>
      <c r="K40" s="40"/>
    </row>
    <row r="41" spans="1:11" ht="18.75" customHeight="1">
      <c r="A41" s="40"/>
      <c r="B41" s="40"/>
      <c r="C41" s="40"/>
      <c r="D41" s="40"/>
      <c r="E41" s="40"/>
      <c r="F41" s="40"/>
      <c r="G41" s="40"/>
      <c r="H41" s="40"/>
      <c r="I41" s="40"/>
      <c r="J41" s="40"/>
      <c r="K41" s="40"/>
    </row>
    <row r="42" spans="1:11" ht="18.75" customHeight="1">
      <c r="A42" s="40"/>
      <c r="B42" s="40"/>
      <c r="C42" s="40"/>
      <c r="D42" s="40"/>
      <c r="E42" s="40"/>
      <c r="F42" s="40"/>
      <c r="G42" s="40"/>
      <c r="H42" s="40"/>
      <c r="I42" s="40"/>
      <c r="J42" s="40"/>
      <c r="K42" s="40"/>
    </row>
    <row r="43" spans="1:11" ht="18.75" customHeight="1">
      <c r="A43" s="40"/>
      <c r="B43" s="40"/>
      <c r="C43" s="40"/>
      <c r="D43" s="40"/>
      <c r="E43" s="40"/>
      <c r="F43" s="40"/>
      <c r="G43" s="40"/>
      <c r="H43" s="40"/>
      <c r="I43" s="40"/>
      <c r="J43" s="40"/>
      <c r="K43" s="40"/>
    </row>
    <row r="44" spans="1:11" ht="9" customHeight="1">
      <c r="A44" s="40"/>
      <c r="B44" s="40"/>
      <c r="C44" s="40"/>
      <c r="D44" s="40"/>
      <c r="E44" s="40"/>
      <c r="F44" s="40"/>
      <c r="G44" s="40"/>
      <c r="H44" s="40"/>
      <c r="I44" s="40"/>
      <c r="J44" s="40"/>
      <c r="K44" s="40"/>
    </row>
    <row r="45" spans="1:11" ht="18.75" customHeight="1">
      <c r="A45" s="38"/>
      <c r="B45" s="7" t="s">
        <v>214</v>
      </c>
      <c r="C45" s="38"/>
      <c r="D45" s="38"/>
      <c r="E45" s="38"/>
      <c r="F45" s="38"/>
      <c r="G45" s="7" t="s">
        <v>449</v>
      </c>
      <c r="H45" s="38"/>
      <c r="I45" s="38"/>
      <c r="J45" s="38"/>
      <c r="K45" s="38"/>
    </row>
    <row r="46" spans="1:11" ht="17.25" customHeight="1">
      <c r="A46" s="41"/>
      <c r="B46" s="216" t="s">
        <v>392</v>
      </c>
      <c r="C46" s="42" t="s">
        <v>207</v>
      </c>
      <c r="D46" s="61">
        <f ca="1">AVERAGE('10.グラフデータ'!D77:H77)</f>
        <v>3.8</v>
      </c>
      <c r="E46" s="218" t="str">
        <f>'10.グラフデータ'!AD77</f>
        <v>年度により増減</v>
      </c>
      <c r="F46" s="6"/>
      <c r="G46" s="216" t="s">
        <v>392</v>
      </c>
      <c r="H46" s="42" t="s">
        <v>207</v>
      </c>
      <c r="I46" s="61">
        <f ca="1">AVERAGE('10.グラフデータ'!D85:H85)</f>
        <v>42.6</v>
      </c>
      <c r="J46" s="218" t="str">
        <f>'10.グラフデータ'!AD85</f>
        <v>年度により増減</v>
      </c>
      <c r="K46" s="39"/>
    </row>
    <row r="47" spans="1:11" ht="17.25" customHeight="1">
      <c r="A47" s="41"/>
      <c r="B47" s="217"/>
      <c r="C47" s="43" t="s">
        <v>208</v>
      </c>
      <c r="D47" s="53">
        <f ca="1">'10.グラフデータ'!H77-'10.グラフデータ'!D77</f>
        <v>0</v>
      </c>
      <c r="E47" s="219"/>
      <c r="F47" s="6"/>
      <c r="G47" s="217"/>
      <c r="H47" s="43" t="s">
        <v>208</v>
      </c>
      <c r="I47" s="53">
        <f ca="1">'10.グラフデータ'!H85-'10.グラフデータ'!D85</f>
        <v>12</v>
      </c>
      <c r="J47" s="219"/>
      <c r="K47" s="39"/>
    </row>
    <row r="48" spans="1:11" ht="18.75" customHeight="1">
      <c r="A48" s="40"/>
      <c r="B48" s="220" t="s">
        <v>391</v>
      </c>
      <c r="C48" s="42" t="s">
        <v>207</v>
      </c>
      <c r="D48" s="59">
        <f ca="1">AVERAGE('10.グラフデータ'!D79:H79)</f>
        <v>0.35439999999999999</v>
      </c>
      <c r="E48" s="218" t="str">
        <f>'10.グラフデータ'!AD79</f>
        <v>減少傾向⤵</v>
      </c>
      <c r="F48" s="39"/>
      <c r="G48" s="220" t="s">
        <v>391</v>
      </c>
      <c r="H48" s="42" t="s">
        <v>207</v>
      </c>
      <c r="I48" s="59">
        <f ca="1">AVERAGE('10.グラフデータ'!D87:H87)</f>
        <v>0.89919999999999989</v>
      </c>
      <c r="J48" s="218" t="str">
        <f>'10.グラフデータ'!AD87</f>
        <v>年度により増減</v>
      </c>
      <c r="K48" s="40"/>
    </row>
    <row r="49" spans="1:11" ht="18.75" customHeight="1">
      <c r="A49" s="40"/>
      <c r="B49" s="221"/>
      <c r="C49" s="43" t="s">
        <v>208</v>
      </c>
      <c r="D49" s="60">
        <f ca="1">'10.グラフデータ'!H79-'10.グラフデータ'!D79</f>
        <v>-9.8000000000000032E-2</v>
      </c>
      <c r="E49" s="219"/>
      <c r="F49" s="39"/>
      <c r="G49" s="221"/>
      <c r="H49" s="43" t="s">
        <v>208</v>
      </c>
      <c r="I49" s="60">
        <f ca="1">'10.グラフデータ'!H87-'10.グラフデータ'!D87</f>
        <v>-2.399999999999991E-2</v>
      </c>
      <c r="J49" s="219"/>
      <c r="K49" s="40"/>
    </row>
    <row r="50" spans="1:11" ht="18.75" customHeight="1">
      <c r="A50" s="40"/>
      <c r="B50" s="40"/>
      <c r="C50" s="40"/>
      <c r="D50" s="40"/>
      <c r="E50" s="40"/>
      <c r="F50" s="40"/>
      <c r="G50" s="40"/>
      <c r="H50" s="40"/>
      <c r="I50" s="40"/>
      <c r="J50" s="40"/>
      <c r="K50" s="40"/>
    </row>
    <row r="51" spans="1:11" ht="18.75" customHeight="1">
      <c r="A51" s="40"/>
      <c r="B51" s="40"/>
      <c r="C51" s="40"/>
      <c r="D51" s="40"/>
      <c r="E51" s="40"/>
      <c r="F51" s="40"/>
      <c r="G51" s="40"/>
      <c r="H51" s="40"/>
      <c r="I51" s="40"/>
      <c r="J51" s="40"/>
      <c r="K51" s="40"/>
    </row>
    <row r="52" spans="1:11" ht="18.75" customHeight="1">
      <c r="A52" s="40"/>
      <c r="B52" s="40"/>
      <c r="C52" s="40"/>
      <c r="D52" s="40"/>
      <c r="E52" s="40"/>
      <c r="F52" s="40"/>
      <c r="G52" s="40"/>
      <c r="H52" s="40"/>
      <c r="I52" s="40"/>
      <c r="J52" s="40"/>
      <c r="K52" s="40"/>
    </row>
    <row r="53" spans="1:11" ht="18.75" customHeight="1">
      <c r="A53" s="40"/>
      <c r="B53" s="40"/>
      <c r="C53" s="40"/>
      <c r="D53" s="40"/>
      <c r="E53" s="40"/>
      <c r="F53" s="40"/>
      <c r="G53" s="40"/>
      <c r="H53" s="40"/>
      <c r="I53" s="40"/>
      <c r="J53" s="40"/>
      <c r="K53" s="40"/>
    </row>
    <row r="54" spans="1:11" ht="18.75" customHeight="1">
      <c r="A54" s="40"/>
      <c r="B54" s="40"/>
      <c r="C54" s="40"/>
      <c r="D54" s="40"/>
      <c r="E54" s="40"/>
      <c r="F54" s="40"/>
      <c r="G54" s="40"/>
      <c r="H54" s="40"/>
      <c r="I54" s="40"/>
      <c r="J54" s="40"/>
      <c r="K54" s="40"/>
    </row>
    <row r="55" spans="1:11" ht="18.75" customHeight="1">
      <c r="A55" s="40"/>
      <c r="B55" s="40"/>
      <c r="C55" s="40"/>
      <c r="D55" s="40"/>
      <c r="E55" s="40"/>
      <c r="F55" s="40"/>
      <c r="G55" s="40"/>
      <c r="H55" s="40"/>
      <c r="I55" s="40"/>
      <c r="J55" s="40"/>
      <c r="K55" s="40"/>
    </row>
    <row r="56" spans="1:11" ht="18.75" customHeight="1">
      <c r="A56" s="40"/>
      <c r="B56" s="40"/>
      <c r="C56" s="40"/>
      <c r="D56" s="40"/>
      <c r="E56" s="40"/>
      <c r="F56" s="40"/>
      <c r="G56" s="40"/>
      <c r="H56" s="40"/>
      <c r="I56" s="40"/>
      <c r="J56" s="40"/>
      <c r="K56" s="40"/>
    </row>
    <row r="57" spans="1:11" ht="18.75" customHeight="1">
      <c r="A57" s="40"/>
      <c r="B57" s="40"/>
      <c r="C57" s="40"/>
      <c r="D57" s="40"/>
      <c r="E57" s="40"/>
      <c r="F57" s="40"/>
      <c r="G57" s="40"/>
      <c r="H57" s="40"/>
      <c r="I57" s="40"/>
      <c r="J57" s="40"/>
      <c r="K57" s="40"/>
    </row>
    <row r="58" spans="1:11" s="6" customFormat="1" ht="18.75" customHeight="1">
      <c r="A58" s="40"/>
      <c r="B58" s="40"/>
      <c r="C58" s="40"/>
      <c r="D58" s="40"/>
      <c r="E58" s="40"/>
      <c r="F58" s="40"/>
      <c r="G58" s="40"/>
      <c r="H58" s="40"/>
      <c r="I58" s="40"/>
      <c r="J58" s="40"/>
      <c r="K58" s="40"/>
    </row>
    <row r="59" spans="1:11" s="6" customFormat="1" ht="18.75" customHeight="1">
      <c r="A59" s="40"/>
      <c r="B59" s="40"/>
      <c r="C59" s="40"/>
      <c r="D59" s="40"/>
      <c r="E59" s="40"/>
      <c r="F59" s="40"/>
      <c r="G59" s="40"/>
      <c r="H59" s="40"/>
      <c r="I59" s="40"/>
      <c r="J59" s="40"/>
      <c r="K59" s="40"/>
    </row>
    <row r="60" spans="1:11" s="6" customFormat="1" ht="18.75" customHeight="1">
      <c r="A60" s="40"/>
      <c r="B60" s="40"/>
      <c r="C60" s="40"/>
      <c r="D60" s="40"/>
      <c r="E60" s="40"/>
      <c r="F60" s="40"/>
      <c r="G60" s="40"/>
      <c r="H60" s="40"/>
      <c r="I60" s="40"/>
      <c r="J60" s="40"/>
      <c r="K60" s="40"/>
    </row>
    <row r="61" spans="1:11" s="6" customFormat="1" ht="18.75" customHeight="1">
      <c r="A61" s="40"/>
      <c r="B61" s="40"/>
      <c r="C61" s="40"/>
      <c r="D61" s="40"/>
      <c r="E61" s="40"/>
      <c r="F61" s="40"/>
      <c r="G61" s="40"/>
      <c r="H61" s="40"/>
      <c r="I61" s="40"/>
      <c r="J61" s="40"/>
      <c r="K61" s="40"/>
    </row>
    <row r="62" spans="1:11" s="6" customFormat="1" ht="18.75" customHeight="1">
      <c r="A62" s="40"/>
      <c r="B62" s="40"/>
      <c r="C62" s="40"/>
      <c r="D62" s="40"/>
      <c r="E62" s="40"/>
      <c r="F62" s="40"/>
      <c r="G62" s="40"/>
      <c r="H62" s="40"/>
      <c r="I62" s="40"/>
      <c r="J62" s="40"/>
      <c r="K62" s="40"/>
    </row>
    <row r="63" spans="1:11" s="6" customFormat="1" ht="18.75" customHeight="1">
      <c r="A63" s="40"/>
      <c r="B63" s="40"/>
      <c r="C63" s="40"/>
      <c r="D63" s="40"/>
      <c r="E63" s="40"/>
      <c r="F63" s="40"/>
      <c r="G63" s="40"/>
      <c r="H63" s="40"/>
      <c r="I63" s="40"/>
      <c r="J63" s="40"/>
      <c r="K63" s="40"/>
    </row>
    <row r="64" spans="1:11" s="6" customFormat="1" ht="9" customHeight="1">
      <c r="A64" s="40"/>
      <c r="B64" s="40"/>
      <c r="C64" s="40"/>
      <c r="D64" s="40"/>
      <c r="E64" s="40"/>
      <c r="F64" s="40"/>
      <c r="G64" s="40"/>
      <c r="H64" s="40"/>
      <c r="I64" s="40"/>
      <c r="J64" s="40"/>
      <c r="K64" s="40"/>
    </row>
    <row r="65" spans="1:11" s="6" customFormat="1" ht="18.75" customHeight="1">
      <c r="A65"/>
      <c r="B65" s="7" t="s">
        <v>446</v>
      </c>
      <c r="C65" s="38"/>
      <c r="D65" s="38"/>
      <c r="E65" s="38"/>
      <c r="F65"/>
      <c r="G65" s="7" t="s">
        <v>448</v>
      </c>
      <c r="H65" s="38"/>
      <c r="I65" s="38"/>
      <c r="J65" s="38"/>
      <c r="K65"/>
    </row>
    <row r="66" spans="1:11" s="6" customFormat="1" ht="18" customHeight="1">
      <c r="A66"/>
      <c r="B66" s="216" t="s">
        <v>392</v>
      </c>
      <c r="C66" s="42" t="s">
        <v>207</v>
      </c>
      <c r="D66" s="61">
        <f ca="1">AVERAGE('10.グラフデータ'!D93:H93)</f>
        <v>1.6</v>
      </c>
      <c r="E66" s="218" t="str">
        <f>'10.グラフデータ'!AD93</f>
        <v>年度により増減</v>
      </c>
      <c r="F66"/>
      <c r="G66" s="216" t="s">
        <v>392</v>
      </c>
      <c r="H66" s="42" t="s">
        <v>451</v>
      </c>
      <c r="I66" s="61">
        <f ca="1">AVERAGE('10.グラフデータ'!D101:H101)</f>
        <v>4</v>
      </c>
      <c r="J66" s="218" t="str">
        <f>'10.グラフデータ'!AD101</f>
        <v>―</v>
      </c>
      <c r="K66"/>
    </row>
    <row r="67" spans="1:11" s="6" customFormat="1" ht="18" customHeight="1">
      <c r="A67"/>
      <c r="B67" s="217"/>
      <c r="C67" s="43" t="s">
        <v>208</v>
      </c>
      <c r="D67" s="53">
        <f ca="1">'10.グラフデータ'!H93-'10.グラフデータ'!D93</f>
        <v>0</v>
      </c>
      <c r="E67" s="219"/>
      <c r="F67"/>
      <c r="G67" s="217"/>
      <c r="H67" s="43" t="s">
        <v>208</v>
      </c>
      <c r="I67" s="53" t="s">
        <v>222</v>
      </c>
      <c r="J67" s="219"/>
      <c r="K67"/>
    </row>
    <row r="68" spans="1:11" s="6" customFormat="1" ht="18.75" customHeight="1">
      <c r="A68"/>
      <c r="B68" s="220" t="s">
        <v>391</v>
      </c>
      <c r="C68" s="42" t="s">
        <v>207</v>
      </c>
      <c r="D68" s="59">
        <f ca="1">AVERAGE('10.グラフデータ'!D95:H95)</f>
        <v>0.68340000000000001</v>
      </c>
      <c r="E68" s="218" t="str">
        <f>'10.グラフデータ'!AD95</f>
        <v>年度により増減</v>
      </c>
      <c r="F68"/>
      <c r="G68" s="220" t="s">
        <v>391</v>
      </c>
      <c r="H68" s="42" t="s">
        <v>451</v>
      </c>
      <c r="I68" s="59">
        <f ca="1">AVERAGE('10.グラフデータ'!D103:H103)</f>
        <v>0.8</v>
      </c>
      <c r="J68" s="218" t="str">
        <f>'10.グラフデータ'!AD103</f>
        <v>―</v>
      </c>
      <c r="K68"/>
    </row>
    <row r="69" spans="1:11" s="6" customFormat="1" ht="18.75" customHeight="1">
      <c r="A69"/>
      <c r="B69" s="221"/>
      <c r="C69" s="43" t="s">
        <v>208</v>
      </c>
      <c r="D69" s="60">
        <f ca="1">'10.グラフデータ'!H95-'10.グラフデータ'!D95</f>
        <v>0.33299999999999996</v>
      </c>
      <c r="E69" s="219"/>
      <c r="F69"/>
      <c r="G69" s="221"/>
      <c r="H69" s="43" t="s">
        <v>208</v>
      </c>
      <c r="I69" s="60" t="s">
        <v>222</v>
      </c>
      <c r="J69" s="219"/>
      <c r="K69"/>
    </row>
    <row r="70" spans="1:11" s="6" customFormat="1" ht="18.75" customHeight="1">
      <c r="A70"/>
      <c r="B70"/>
      <c r="C70"/>
      <c r="D70"/>
      <c r="E70"/>
      <c r="F70"/>
      <c r="G70"/>
      <c r="H70"/>
      <c r="I70"/>
      <c r="J70"/>
      <c r="K70"/>
    </row>
    <row r="71" spans="1:11" s="6" customFormat="1" ht="18.75" customHeight="1">
      <c r="A71"/>
      <c r="B71"/>
      <c r="C71"/>
      <c r="D71"/>
      <c r="E71"/>
      <c r="F71"/>
      <c r="G71"/>
      <c r="H71"/>
      <c r="I71"/>
      <c r="J71"/>
      <c r="K71"/>
    </row>
    <row r="72" spans="1:11" s="6" customFormat="1" ht="18.75" customHeight="1">
      <c r="A72"/>
      <c r="B72"/>
      <c r="C72"/>
      <c r="D72"/>
      <c r="E72"/>
      <c r="F72"/>
      <c r="G72"/>
      <c r="H72"/>
      <c r="I72"/>
      <c r="J72"/>
      <c r="K72"/>
    </row>
    <row r="73" spans="1:11" s="6" customFormat="1" ht="18.75" customHeight="1">
      <c r="A73"/>
      <c r="B73"/>
      <c r="C73"/>
      <c r="D73"/>
      <c r="E73"/>
      <c r="F73"/>
      <c r="G73"/>
      <c r="H73"/>
      <c r="I73"/>
      <c r="J73"/>
      <c r="K73"/>
    </row>
    <row r="74" spans="1:11" ht="18.75" customHeight="1"/>
    <row r="75" spans="1:11" ht="18.75" customHeight="1"/>
    <row r="76" spans="1:11" ht="18.75" customHeight="1"/>
    <row r="77" spans="1:11" ht="18.75" customHeight="1"/>
    <row r="78" spans="1:11" ht="18.75" customHeight="1"/>
    <row r="79" spans="1:11" ht="18.75" customHeight="1"/>
    <row r="80" spans="1:11" ht="18.75" customHeight="1"/>
    <row r="81" ht="18.75" customHeight="1"/>
    <row r="82" ht="18.75" customHeight="1"/>
    <row r="83" ht="18.75" customHeight="1"/>
    <row r="84" ht="9" customHeight="1"/>
    <row r="85" ht="18.75" customHeight="1"/>
  </sheetData>
  <mergeCells count="32">
    <mergeCell ref="G68:G69"/>
    <mergeCell ref="J68:J69"/>
    <mergeCell ref="B6:B7"/>
    <mergeCell ref="E6:E7"/>
    <mergeCell ref="G28:G29"/>
    <mergeCell ref="G6:G7"/>
    <mergeCell ref="J6:J7"/>
    <mergeCell ref="B26:B27"/>
    <mergeCell ref="E26:E27"/>
    <mergeCell ref="G26:G27"/>
    <mergeCell ref="J26:J27"/>
    <mergeCell ref="G8:G9"/>
    <mergeCell ref="J8:J9"/>
    <mergeCell ref="B8:B9"/>
    <mergeCell ref="E8:E9"/>
    <mergeCell ref="J28:J29"/>
    <mergeCell ref="B28:B29"/>
    <mergeCell ref="E28:E29"/>
    <mergeCell ref="B68:B69"/>
    <mergeCell ref="E68:E69"/>
    <mergeCell ref="B48:B49"/>
    <mergeCell ref="E48:E49"/>
    <mergeCell ref="B46:B47"/>
    <mergeCell ref="E46:E47"/>
    <mergeCell ref="G46:G47"/>
    <mergeCell ref="J46:J47"/>
    <mergeCell ref="B66:B67"/>
    <mergeCell ref="E66:E67"/>
    <mergeCell ref="G48:G49"/>
    <mergeCell ref="J48:J49"/>
    <mergeCell ref="G66:G67"/>
    <mergeCell ref="J66:J67"/>
  </mergeCells>
  <phoneticPr fontId="1"/>
  <conditionalFormatting sqref="K46:K47 K6:K7 K26:K27">
    <cfRule type="containsText" dxfId="456" priority="291" operator="containsText" text="無し">
      <formula>NOT(ISERROR(SEARCH("無し",K6)))</formula>
    </cfRule>
    <cfRule type="containsText" dxfId="455" priority="292" operator="containsText" text="変動">
      <formula>NOT(ISERROR(SEARCH("変動",K6)))</formula>
    </cfRule>
    <cfRule type="containsText" dxfId="454" priority="293" operator="containsText" text="減少">
      <formula>NOT(ISERROR(SEARCH("減少",K6)))</formula>
    </cfRule>
    <cfRule type="containsText" dxfId="453" priority="294" operator="containsText" text="増加">
      <formula>NOT(ISERROR(SEARCH("増加",K6)))</formula>
    </cfRule>
    <cfRule type="containsText" dxfId="452" priority="295" operator="containsText" text="安定">
      <formula>NOT(ISERROR(SEARCH("安定",K6)))</formula>
    </cfRule>
  </conditionalFormatting>
  <conditionalFormatting sqref="F8:F9">
    <cfRule type="containsText" dxfId="451" priority="286" operator="containsText" text="無し">
      <formula>NOT(ISERROR(SEARCH("無し",F8)))</formula>
    </cfRule>
    <cfRule type="containsText" dxfId="450" priority="287" operator="containsText" text="変動">
      <formula>NOT(ISERROR(SEARCH("変動",F8)))</formula>
    </cfRule>
    <cfRule type="containsText" dxfId="449" priority="288" operator="containsText" text="減少">
      <formula>NOT(ISERROR(SEARCH("減少",F8)))</formula>
    </cfRule>
    <cfRule type="containsText" dxfId="448" priority="289" operator="containsText" text="増加">
      <formula>NOT(ISERROR(SEARCH("増加",F8)))</formula>
    </cfRule>
    <cfRule type="containsText" dxfId="447" priority="290" operator="containsText" text="安定">
      <formula>NOT(ISERROR(SEARCH("安定",F8)))</formula>
    </cfRule>
  </conditionalFormatting>
  <conditionalFormatting sqref="E8">
    <cfRule type="containsText" dxfId="446" priority="154" operator="containsText" text="―">
      <formula>NOT(ISERROR(SEARCH("―",E8)))</formula>
    </cfRule>
    <cfRule type="containsText" dxfId="445" priority="155" operator="containsText" text="隔年で">
      <formula>NOT(ISERROR(SEARCH("隔年で",E8)))</formula>
    </cfRule>
    <cfRule type="containsText" dxfId="444" priority="156" operator="containsText" text="年度により">
      <formula>NOT(ISERROR(SEARCH("年度により",E8)))</formula>
    </cfRule>
    <cfRule type="containsText" dxfId="443" priority="157" operator="containsText" text="減少傾向">
      <formula>NOT(ISERROR(SEARCH("減少傾向",E8)))</formula>
    </cfRule>
    <cfRule type="containsText" dxfId="442" priority="158" operator="containsText" text="増加傾向">
      <formula>NOT(ISERROR(SEARCH("増加傾向",E8)))</formula>
    </cfRule>
    <cfRule type="containsText" dxfId="441" priority="159" operator="containsText" text="同程度">
      <formula>NOT(ISERROR(SEARCH("同程度",E8)))</formula>
    </cfRule>
  </conditionalFormatting>
  <conditionalFormatting sqref="E8:E9">
    <cfRule type="containsText" dxfId="440" priority="152" operator="containsText" text="最新年度のみ減少">
      <formula>NOT(ISERROR(SEARCH("最新年度のみ減少",E8)))</formula>
    </cfRule>
    <cfRule type="containsText" dxfId="439" priority="153" operator="containsText" text="最新年度のみ増加">
      <formula>NOT(ISERROR(SEARCH("最新年度のみ増加",E8)))</formula>
    </cfRule>
  </conditionalFormatting>
  <conditionalFormatting sqref="J8">
    <cfRule type="containsText" dxfId="438" priority="146" operator="containsText" text="―">
      <formula>NOT(ISERROR(SEARCH("―",J8)))</formula>
    </cfRule>
    <cfRule type="containsText" dxfId="437" priority="147" operator="containsText" text="隔年で">
      <formula>NOT(ISERROR(SEARCH("隔年で",J8)))</formula>
    </cfRule>
    <cfRule type="containsText" dxfId="436" priority="148" operator="containsText" text="年度により">
      <formula>NOT(ISERROR(SEARCH("年度により",J8)))</formula>
    </cfRule>
    <cfRule type="containsText" dxfId="435" priority="149" operator="containsText" text="減少傾向">
      <formula>NOT(ISERROR(SEARCH("減少傾向",J8)))</formula>
    </cfRule>
    <cfRule type="containsText" dxfId="434" priority="150" operator="containsText" text="増加傾向">
      <formula>NOT(ISERROR(SEARCH("増加傾向",J8)))</formula>
    </cfRule>
    <cfRule type="containsText" dxfId="433" priority="151" operator="containsText" text="同程度">
      <formula>NOT(ISERROR(SEARCH("同程度",J8)))</formula>
    </cfRule>
  </conditionalFormatting>
  <conditionalFormatting sqref="J8:J9">
    <cfRule type="containsText" dxfId="432" priority="144" operator="containsText" text="最新年度のみ減少">
      <formula>NOT(ISERROR(SEARCH("最新年度のみ減少",J8)))</formula>
    </cfRule>
    <cfRule type="containsText" dxfId="431" priority="145" operator="containsText" text="最新年度のみ増加">
      <formula>NOT(ISERROR(SEARCH("最新年度のみ増加",J8)))</formula>
    </cfRule>
  </conditionalFormatting>
  <conditionalFormatting sqref="F28:F29">
    <cfRule type="containsText" dxfId="430" priority="139" operator="containsText" text="無し">
      <formula>NOT(ISERROR(SEARCH("無し",F28)))</formula>
    </cfRule>
    <cfRule type="containsText" dxfId="429" priority="140" operator="containsText" text="変動">
      <formula>NOT(ISERROR(SEARCH("変動",F28)))</formula>
    </cfRule>
    <cfRule type="containsText" dxfId="428" priority="141" operator="containsText" text="減少">
      <formula>NOT(ISERROR(SEARCH("減少",F28)))</formula>
    </cfRule>
    <cfRule type="containsText" dxfId="427" priority="142" operator="containsText" text="増加">
      <formula>NOT(ISERROR(SEARCH("増加",F28)))</formula>
    </cfRule>
    <cfRule type="containsText" dxfId="426" priority="143" operator="containsText" text="安定">
      <formula>NOT(ISERROR(SEARCH("安定",F28)))</formula>
    </cfRule>
  </conditionalFormatting>
  <conditionalFormatting sqref="E28">
    <cfRule type="containsText" dxfId="425" priority="133" operator="containsText" text="―">
      <formula>NOT(ISERROR(SEARCH("―",E28)))</formula>
    </cfRule>
    <cfRule type="containsText" dxfId="424" priority="134" operator="containsText" text="隔年で">
      <formula>NOT(ISERROR(SEARCH("隔年で",E28)))</formula>
    </cfRule>
    <cfRule type="containsText" dxfId="423" priority="135" operator="containsText" text="年度により">
      <formula>NOT(ISERROR(SEARCH("年度により",E28)))</formula>
    </cfRule>
    <cfRule type="containsText" dxfId="422" priority="136" operator="containsText" text="減少傾向">
      <formula>NOT(ISERROR(SEARCH("減少傾向",E28)))</formula>
    </cfRule>
    <cfRule type="containsText" dxfId="421" priority="137" operator="containsText" text="増加傾向">
      <formula>NOT(ISERROR(SEARCH("増加傾向",E28)))</formula>
    </cfRule>
    <cfRule type="containsText" dxfId="420" priority="138" operator="containsText" text="同程度">
      <formula>NOT(ISERROR(SEARCH("同程度",E28)))</formula>
    </cfRule>
  </conditionalFormatting>
  <conditionalFormatting sqref="E28:E29">
    <cfRule type="containsText" dxfId="419" priority="131" operator="containsText" text="最新年度のみ減少">
      <formula>NOT(ISERROR(SEARCH("最新年度のみ減少",E28)))</formula>
    </cfRule>
    <cfRule type="containsText" dxfId="418" priority="132" operator="containsText" text="最新年度のみ増加">
      <formula>NOT(ISERROR(SEARCH("最新年度のみ増加",E28)))</formula>
    </cfRule>
  </conditionalFormatting>
  <conditionalFormatting sqref="J28">
    <cfRule type="containsText" dxfId="417" priority="125" operator="containsText" text="―">
      <formula>NOT(ISERROR(SEARCH("―",J28)))</formula>
    </cfRule>
    <cfRule type="containsText" dxfId="416" priority="126" operator="containsText" text="隔年で">
      <formula>NOT(ISERROR(SEARCH("隔年で",J28)))</formula>
    </cfRule>
    <cfRule type="containsText" dxfId="415" priority="127" operator="containsText" text="年度により">
      <formula>NOT(ISERROR(SEARCH("年度により",J28)))</formula>
    </cfRule>
    <cfRule type="containsText" dxfId="414" priority="128" operator="containsText" text="減少傾向">
      <formula>NOT(ISERROR(SEARCH("減少傾向",J28)))</formula>
    </cfRule>
    <cfRule type="containsText" dxfId="413" priority="129" operator="containsText" text="増加傾向">
      <formula>NOT(ISERROR(SEARCH("増加傾向",J28)))</formula>
    </cfRule>
    <cfRule type="containsText" dxfId="412" priority="130" operator="containsText" text="同程度">
      <formula>NOT(ISERROR(SEARCH("同程度",J28)))</formula>
    </cfRule>
  </conditionalFormatting>
  <conditionalFormatting sqref="J28:J29">
    <cfRule type="containsText" dxfId="411" priority="123" operator="containsText" text="最新年度のみ減少">
      <formula>NOT(ISERROR(SEARCH("最新年度のみ減少",J28)))</formula>
    </cfRule>
    <cfRule type="containsText" dxfId="410" priority="124" operator="containsText" text="最新年度のみ増加">
      <formula>NOT(ISERROR(SEARCH("最新年度のみ増加",J28)))</formula>
    </cfRule>
  </conditionalFormatting>
  <conditionalFormatting sqref="F48:F49">
    <cfRule type="containsText" dxfId="409" priority="97" operator="containsText" text="無し">
      <formula>NOT(ISERROR(SEARCH("無し",F48)))</formula>
    </cfRule>
    <cfRule type="containsText" dxfId="408" priority="98" operator="containsText" text="変動">
      <formula>NOT(ISERROR(SEARCH("変動",F48)))</formula>
    </cfRule>
    <cfRule type="containsText" dxfId="407" priority="99" operator="containsText" text="減少">
      <formula>NOT(ISERROR(SEARCH("減少",F48)))</formula>
    </cfRule>
    <cfRule type="containsText" dxfId="406" priority="100" operator="containsText" text="増加">
      <formula>NOT(ISERROR(SEARCH("増加",F48)))</formula>
    </cfRule>
    <cfRule type="containsText" dxfId="405" priority="101" operator="containsText" text="安定">
      <formula>NOT(ISERROR(SEARCH("安定",F48)))</formula>
    </cfRule>
  </conditionalFormatting>
  <conditionalFormatting sqref="E48">
    <cfRule type="containsText" dxfId="404" priority="91" operator="containsText" text="―">
      <formula>NOT(ISERROR(SEARCH("―",E48)))</formula>
    </cfRule>
    <cfRule type="containsText" dxfId="403" priority="92" operator="containsText" text="隔年で">
      <formula>NOT(ISERROR(SEARCH("隔年で",E48)))</formula>
    </cfRule>
    <cfRule type="containsText" dxfId="402" priority="93" operator="containsText" text="年度により">
      <formula>NOT(ISERROR(SEARCH("年度により",E48)))</formula>
    </cfRule>
    <cfRule type="containsText" dxfId="401" priority="94" operator="containsText" text="減少傾向">
      <formula>NOT(ISERROR(SEARCH("減少傾向",E48)))</formula>
    </cfRule>
    <cfRule type="containsText" dxfId="400" priority="95" operator="containsText" text="増加傾向">
      <formula>NOT(ISERROR(SEARCH("増加傾向",E48)))</formula>
    </cfRule>
    <cfRule type="containsText" dxfId="399" priority="96" operator="containsText" text="同程度">
      <formula>NOT(ISERROR(SEARCH("同程度",E48)))</formula>
    </cfRule>
  </conditionalFormatting>
  <conditionalFormatting sqref="E48:E49">
    <cfRule type="containsText" dxfId="398" priority="89" operator="containsText" text="最新年度のみ減少">
      <formula>NOT(ISERROR(SEARCH("最新年度のみ減少",E48)))</formula>
    </cfRule>
    <cfRule type="containsText" dxfId="397" priority="90" operator="containsText" text="最新年度のみ増加">
      <formula>NOT(ISERROR(SEARCH("最新年度のみ増加",E48)))</formula>
    </cfRule>
  </conditionalFormatting>
  <conditionalFormatting sqref="J48">
    <cfRule type="containsText" dxfId="396" priority="83" operator="containsText" text="―">
      <formula>NOT(ISERROR(SEARCH("―",J48)))</formula>
    </cfRule>
    <cfRule type="containsText" dxfId="395" priority="84" operator="containsText" text="隔年で">
      <formula>NOT(ISERROR(SEARCH("隔年で",J48)))</formula>
    </cfRule>
    <cfRule type="containsText" dxfId="394" priority="85" operator="containsText" text="年度により">
      <formula>NOT(ISERROR(SEARCH("年度により",J48)))</formula>
    </cfRule>
    <cfRule type="containsText" dxfId="393" priority="86" operator="containsText" text="減少傾向">
      <formula>NOT(ISERROR(SEARCH("減少傾向",J48)))</formula>
    </cfRule>
    <cfRule type="containsText" dxfId="392" priority="87" operator="containsText" text="増加傾向">
      <formula>NOT(ISERROR(SEARCH("増加傾向",J48)))</formula>
    </cfRule>
    <cfRule type="containsText" dxfId="391" priority="88" operator="containsText" text="同程度">
      <formula>NOT(ISERROR(SEARCH("同程度",J48)))</formula>
    </cfRule>
  </conditionalFormatting>
  <conditionalFormatting sqref="J48:J49">
    <cfRule type="containsText" dxfId="390" priority="81" operator="containsText" text="最新年度のみ減少">
      <formula>NOT(ISERROR(SEARCH("最新年度のみ減少",J48)))</formula>
    </cfRule>
    <cfRule type="containsText" dxfId="389" priority="82" operator="containsText" text="最新年度のみ増加">
      <formula>NOT(ISERROR(SEARCH("最新年度のみ増加",J48)))</formula>
    </cfRule>
  </conditionalFormatting>
  <conditionalFormatting sqref="E68">
    <cfRule type="containsText" dxfId="388" priority="75" operator="containsText" text="―">
      <formula>NOT(ISERROR(SEARCH("―",E68)))</formula>
    </cfRule>
    <cfRule type="containsText" dxfId="387" priority="76" operator="containsText" text="隔年で">
      <formula>NOT(ISERROR(SEARCH("隔年で",E68)))</formula>
    </cfRule>
    <cfRule type="containsText" dxfId="386" priority="77" operator="containsText" text="年度により">
      <formula>NOT(ISERROR(SEARCH("年度により",E68)))</formula>
    </cfRule>
    <cfRule type="containsText" dxfId="385" priority="78" operator="containsText" text="減少傾向">
      <formula>NOT(ISERROR(SEARCH("減少傾向",E68)))</formula>
    </cfRule>
    <cfRule type="containsText" dxfId="384" priority="79" operator="containsText" text="増加傾向">
      <formula>NOT(ISERROR(SEARCH("増加傾向",E68)))</formula>
    </cfRule>
    <cfRule type="containsText" dxfId="383" priority="80" operator="containsText" text="同程度">
      <formula>NOT(ISERROR(SEARCH("同程度",E68)))</formula>
    </cfRule>
  </conditionalFormatting>
  <conditionalFormatting sqref="E68:E69">
    <cfRule type="containsText" dxfId="382" priority="73" operator="containsText" text="最新年度のみ減少">
      <formula>NOT(ISERROR(SEARCH("最新年度のみ減少",E68)))</formula>
    </cfRule>
    <cfRule type="containsText" dxfId="381" priority="74" operator="containsText" text="最新年度のみ増加">
      <formula>NOT(ISERROR(SEARCH("最新年度のみ増加",E68)))</formula>
    </cfRule>
  </conditionalFormatting>
  <conditionalFormatting sqref="E6">
    <cfRule type="containsText" dxfId="380" priority="67" operator="containsText" text="―">
      <formula>NOT(ISERROR(SEARCH("―",E6)))</formula>
    </cfRule>
    <cfRule type="containsText" dxfId="379" priority="68" operator="containsText" text="隔年で">
      <formula>NOT(ISERROR(SEARCH("隔年で",E6)))</formula>
    </cfRule>
    <cfRule type="containsText" dxfId="378" priority="69" operator="containsText" text="年度により">
      <formula>NOT(ISERROR(SEARCH("年度により",E6)))</formula>
    </cfRule>
    <cfRule type="containsText" dxfId="377" priority="70" operator="containsText" text="減少傾向">
      <formula>NOT(ISERROR(SEARCH("減少傾向",E6)))</formula>
    </cfRule>
    <cfRule type="containsText" dxfId="376" priority="71" operator="containsText" text="増加傾向">
      <formula>NOT(ISERROR(SEARCH("増加傾向",E6)))</formula>
    </cfRule>
    <cfRule type="containsText" dxfId="375" priority="72" operator="containsText" text="同程度">
      <formula>NOT(ISERROR(SEARCH("同程度",E6)))</formula>
    </cfRule>
  </conditionalFormatting>
  <conditionalFormatting sqref="E6:E7">
    <cfRule type="containsText" dxfId="374" priority="65" operator="containsText" text="最新年度のみ減少">
      <formula>NOT(ISERROR(SEARCH("最新年度のみ減少",E6)))</formula>
    </cfRule>
    <cfRule type="containsText" dxfId="373" priority="66" operator="containsText" text="最新年度のみ増加">
      <formula>NOT(ISERROR(SEARCH("最新年度のみ増加",E6)))</formula>
    </cfRule>
  </conditionalFormatting>
  <conditionalFormatting sqref="J6">
    <cfRule type="containsText" dxfId="372" priority="59" operator="containsText" text="―">
      <formula>NOT(ISERROR(SEARCH("―",J6)))</formula>
    </cfRule>
    <cfRule type="containsText" dxfId="371" priority="60" operator="containsText" text="隔年で">
      <formula>NOT(ISERROR(SEARCH("隔年で",J6)))</formula>
    </cfRule>
    <cfRule type="containsText" dxfId="370" priority="61" operator="containsText" text="年度により">
      <formula>NOT(ISERROR(SEARCH("年度により",J6)))</formula>
    </cfRule>
    <cfRule type="containsText" dxfId="369" priority="62" operator="containsText" text="減少傾向">
      <formula>NOT(ISERROR(SEARCH("減少傾向",J6)))</formula>
    </cfRule>
    <cfRule type="containsText" dxfId="368" priority="63" operator="containsText" text="増加傾向">
      <formula>NOT(ISERROR(SEARCH("増加傾向",J6)))</formula>
    </cfRule>
    <cfRule type="containsText" dxfId="367" priority="64" operator="containsText" text="同程度">
      <formula>NOT(ISERROR(SEARCH("同程度",J6)))</formula>
    </cfRule>
  </conditionalFormatting>
  <conditionalFormatting sqref="J6:J7">
    <cfRule type="containsText" dxfId="366" priority="57" operator="containsText" text="最新年度のみ減少">
      <formula>NOT(ISERROR(SEARCH("最新年度のみ減少",J6)))</formula>
    </cfRule>
    <cfRule type="containsText" dxfId="365" priority="58" operator="containsText" text="最新年度のみ増加">
      <formula>NOT(ISERROR(SEARCH("最新年度のみ増加",J6)))</formula>
    </cfRule>
  </conditionalFormatting>
  <conditionalFormatting sqref="E26">
    <cfRule type="containsText" dxfId="364" priority="51" operator="containsText" text="―">
      <formula>NOT(ISERROR(SEARCH("―",E26)))</formula>
    </cfRule>
    <cfRule type="containsText" dxfId="363" priority="52" operator="containsText" text="隔年で">
      <formula>NOT(ISERROR(SEARCH("隔年で",E26)))</formula>
    </cfRule>
    <cfRule type="containsText" dxfId="362" priority="53" operator="containsText" text="年度により">
      <formula>NOT(ISERROR(SEARCH("年度により",E26)))</formula>
    </cfRule>
    <cfRule type="containsText" dxfId="361" priority="54" operator="containsText" text="減少傾向">
      <formula>NOT(ISERROR(SEARCH("減少傾向",E26)))</formula>
    </cfRule>
    <cfRule type="containsText" dxfId="360" priority="55" operator="containsText" text="増加傾向">
      <formula>NOT(ISERROR(SEARCH("増加傾向",E26)))</formula>
    </cfRule>
    <cfRule type="containsText" dxfId="359" priority="56" operator="containsText" text="同程度">
      <formula>NOT(ISERROR(SEARCH("同程度",E26)))</formula>
    </cfRule>
  </conditionalFormatting>
  <conditionalFormatting sqref="E26:E27">
    <cfRule type="containsText" dxfId="358" priority="49" operator="containsText" text="最新年度のみ減少">
      <formula>NOT(ISERROR(SEARCH("最新年度のみ減少",E26)))</formula>
    </cfRule>
    <cfRule type="containsText" dxfId="357" priority="50" operator="containsText" text="最新年度のみ増加">
      <formula>NOT(ISERROR(SEARCH("最新年度のみ増加",E26)))</formula>
    </cfRule>
  </conditionalFormatting>
  <conditionalFormatting sqref="J26">
    <cfRule type="containsText" dxfId="356" priority="43" operator="containsText" text="―">
      <formula>NOT(ISERROR(SEARCH("―",J26)))</formula>
    </cfRule>
    <cfRule type="containsText" dxfId="355" priority="44" operator="containsText" text="隔年で">
      <formula>NOT(ISERROR(SEARCH("隔年で",J26)))</formula>
    </cfRule>
    <cfRule type="containsText" dxfId="354" priority="45" operator="containsText" text="年度により">
      <formula>NOT(ISERROR(SEARCH("年度により",J26)))</formula>
    </cfRule>
    <cfRule type="containsText" dxfId="353" priority="46" operator="containsText" text="減少傾向">
      <formula>NOT(ISERROR(SEARCH("減少傾向",J26)))</formula>
    </cfRule>
    <cfRule type="containsText" dxfId="352" priority="47" operator="containsText" text="増加傾向">
      <formula>NOT(ISERROR(SEARCH("増加傾向",J26)))</formula>
    </cfRule>
    <cfRule type="containsText" dxfId="351" priority="48" operator="containsText" text="同程度">
      <formula>NOT(ISERROR(SEARCH("同程度",J26)))</formula>
    </cfRule>
  </conditionalFormatting>
  <conditionalFormatting sqref="J26:J27">
    <cfRule type="containsText" dxfId="350" priority="41" operator="containsText" text="最新年度のみ減少">
      <formula>NOT(ISERROR(SEARCH("最新年度のみ減少",J26)))</formula>
    </cfRule>
    <cfRule type="containsText" dxfId="349" priority="42" operator="containsText" text="最新年度のみ増加">
      <formula>NOT(ISERROR(SEARCH("最新年度のみ増加",J26)))</formula>
    </cfRule>
  </conditionalFormatting>
  <conditionalFormatting sqref="E46">
    <cfRule type="containsText" dxfId="348" priority="35" operator="containsText" text="―">
      <formula>NOT(ISERROR(SEARCH("―",E46)))</formula>
    </cfRule>
    <cfRule type="containsText" dxfId="347" priority="36" operator="containsText" text="隔年で">
      <formula>NOT(ISERROR(SEARCH("隔年で",E46)))</formula>
    </cfRule>
    <cfRule type="containsText" dxfId="346" priority="37" operator="containsText" text="年度により">
      <formula>NOT(ISERROR(SEARCH("年度により",E46)))</formula>
    </cfRule>
    <cfRule type="containsText" dxfId="345" priority="38" operator="containsText" text="減少傾向">
      <formula>NOT(ISERROR(SEARCH("減少傾向",E46)))</formula>
    </cfRule>
    <cfRule type="containsText" dxfId="344" priority="39" operator="containsText" text="増加傾向">
      <formula>NOT(ISERROR(SEARCH("増加傾向",E46)))</formula>
    </cfRule>
    <cfRule type="containsText" dxfId="343" priority="40" operator="containsText" text="同程度">
      <formula>NOT(ISERROR(SEARCH("同程度",E46)))</formula>
    </cfRule>
  </conditionalFormatting>
  <conditionalFormatting sqref="E46:E47">
    <cfRule type="containsText" dxfId="342" priority="33" operator="containsText" text="最新年度のみ減少">
      <formula>NOT(ISERROR(SEARCH("最新年度のみ減少",E46)))</formula>
    </cfRule>
    <cfRule type="containsText" dxfId="341" priority="34" operator="containsText" text="最新年度のみ増加">
      <formula>NOT(ISERROR(SEARCH("最新年度のみ増加",E46)))</formula>
    </cfRule>
  </conditionalFormatting>
  <conditionalFormatting sqref="J46">
    <cfRule type="containsText" dxfId="340" priority="27" operator="containsText" text="―">
      <formula>NOT(ISERROR(SEARCH("―",J46)))</formula>
    </cfRule>
    <cfRule type="containsText" dxfId="339" priority="28" operator="containsText" text="隔年で">
      <formula>NOT(ISERROR(SEARCH("隔年で",J46)))</formula>
    </cfRule>
    <cfRule type="containsText" dxfId="338" priority="29" operator="containsText" text="年度により">
      <formula>NOT(ISERROR(SEARCH("年度により",J46)))</formula>
    </cfRule>
    <cfRule type="containsText" dxfId="337" priority="30" operator="containsText" text="減少傾向">
      <formula>NOT(ISERROR(SEARCH("減少傾向",J46)))</formula>
    </cfRule>
    <cfRule type="containsText" dxfId="336" priority="31" operator="containsText" text="増加傾向">
      <formula>NOT(ISERROR(SEARCH("増加傾向",J46)))</formula>
    </cfRule>
    <cfRule type="containsText" dxfId="335" priority="32" operator="containsText" text="同程度">
      <formula>NOT(ISERROR(SEARCH("同程度",J46)))</formula>
    </cfRule>
  </conditionalFormatting>
  <conditionalFormatting sqref="J46:J47">
    <cfRule type="containsText" dxfId="334" priority="25" operator="containsText" text="最新年度のみ減少">
      <formula>NOT(ISERROR(SEARCH("最新年度のみ減少",J46)))</formula>
    </cfRule>
    <cfRule type="containsText" dxfId="333" priority="26" operator="containsText" text="最新年度のみ増加">
      <formula>NOT(ISERROR(SEARCH("最新年度のみ増加",J46)))</formula>
    </cfRule>
  </conditionalFormatting>
  <conditionalFormatting sqref="E66">
    <cfRule type="containsText" dxfId="332" priority="19" operator="containsText" text="―">
      <formula>NOT(ISERROR(SEARCH("―",E66)))</formula>
    </cfRule>
    <cfRule type="containsText" dxfId="331" priority="20" operator="containsText" text="隔年で">
      <formula>NOT(ISERROR(SEARCH("隔年で",E66)))</formula>
    </cfRule>
    <cfRule type="containsText" dxfId="330" priority="21" operator="containsText" text="年度により">
      <formula>NOT(ISERROR(SEARCH("年度により",E66)))</formula>
    </cfRule>
    <cfRule type="containsText" dxfId="329" priority="22" operator="containsText" text="減少傾向">
      <formula>NOT(ISERROR(SEARCH("減少傾向",E66)))</formula>
    </cfRule>
    <cfRule type="containsText" dxfId="328" priority="23" operator="containsText" text="増加傾向">
      <formula>NOT(ISERROR(SEARCH("増加傾向",E66)))</formula>
    </cfRule>
    <cfRule type="containsText" dxfId="327" priority="24" operator="containsText" text="同程度">
      <formula>NOT(ISERROR(SEARCH("同程度",E66)))</formula>
    </cfRule>
  </conditionalFormatting>
  <conditionalFormatting sqref="E66:E67">
    <cfRule type="containsText" dxfId="326" priority="17" operator="containsText" text="最新年度のみ減少">
      <formula>NOT(ISERROR(SEARCH("最新年度のみ減少",E66)))</formula>
    </cfRule>
    <cfRule type="containsText" dxfId="325" priority="18" operator="containsText" text="最新年度のみ増加">
      <formula>NOT(ISERROR(SEARCH("最新年度のみ増加",E66)))</formula>
    </cfRule>
  </conditionalFormatting>
  <conditionalFormatting sqref="J68">
    <cfRule type="containsText" dxfId="324" priority="11" operator="containsText" text="―">
      <formula>NOT(ISERROR(SEARCH("―",J68)))</formula>
    </cfRule>
    <cfRule type="containsText" dxfId="323" priority="12" operator="containsText" text="隔年で">
      <formula>NOT(ISERROR(SEARCH("隔年で",J68)))</formula>
    </cfRule>
    <cfRule type="containsText" dxfId="322" priority="13" operator="containsText" text="年度により">
      <formula>NOT(ISERROR(SEARCH("年度により",J68)))</formula>
    </cfRule>
    <cfRule type="containsText" dxfId="321" priority="14" operator="containsText" text="減少傾向">
      <formula>NOT(ISERROR(SEARCH("減少傾向",J68)))</formula>
    </cfRule>
    <cfRule type="containsText" dxfId="320" priority="15" operator="containsText" text="増加傾向">
      <formula>NOT(ISERROR(SEARCH("増加傾向",J68)))</formula>
    </cfRule>
    <cfRule type="containsText" dxfId="319" priority="16" operator="containsText" text="同程度">
      <formula>NOT(ISERROR(SEARCH("同程度",J68)))</formula>
    </cfRule>
  </conditionalFormatting>
  <conditionalFormatting sqref="J68:J69">
    <cfRule type="containsText" dxfId="318" priority="9" operator="containsText" text="最新年度のみ減少">
      <formula>NOT(ISERROR(SEARCH("最新年度のみ減少",J68)))</formula>
    </cfRule>
    <cfRule type="containsText" dxfId="317" priority="10" operator="containsText" text="最新年度のみ増加">
      <formula>NOT(ISERROR(SEARCH("最新年度のみ増加",J68)))</formula>
    </cfRule>
  </conditionalFormatting>
  <conditionalFormatting sqref="J66">
    <cfRule type="containsText" dxfId="316" priority="3" operator="containsText" text="―">
      <formula>NOT(ISERROR(SEARCH("―",J66)))</formula>
    </cfRule>
    <cfRule type="containsText" dxfId="315" priority="4" operator="containsText" text="隔年で">
      <formula>NOT(ISERROR(SEARCH("隔年で",J66)))</formula>
    </cfRule>
    <cfRule type="containsText" dxfId="314" priority="5" operator="containsText" text="年度により">
      <formula>NOT(ISERROR(SEARCH("年度により",J66)))</formula>
    </cfRule>
    <cfRule type="containsText" dxfId="313" priority="6" operator="containsText" text="減少傾向">
      <formula>NOT(ISERROR(SEARCH("減少傾向",J66)))</formula>
    </cfRule>
    <cfRule type="containsText" dxfId="312" priority="7" operator="containsText" text="増加傾向">
      <formula>NOT(ISERROR(SEARCH("増加傾向",J66)))</formula>
    </cfRule>
    <cfRule type="containsText" dxfId="311" priority="8" operator="containsText" text="同程度">
      <formula>NOT(ISERROR(SEARCH("同程度",J66)))</formula>
    </cfRule>
  </conditionalFormatting>
  <conditionalFormatting sqref="J66:J67">
    <cfRule type="containsText" dxfId="310" priority="1" operator="containsText" text="最新年度のみ減少">
      <formula>NOT(ISERROR(SEARCH("最新年度のみ減少",J66)))</formula>
    </cfRule>
    <cfRule type="containsText" dxfId="309" priority="2" operator="containsText" text="最新年度のみ増加">
      <formula>NOT(ISERROR(SEARCH("最新年度のみ増加",J66)))</formula>
    </cfRule>
  </conditionalFormatting>
  <dataValidations count="1">
    <dataValidation type="list" allowBlank="1" showInputMessage="1" showErrorMessage="1" sqref="F8:F9 F28:F29 F48:F49" xr:uid="{00000000-0002-0000-0300-000000000000}">
      <formula1>$C$73:$C$76</formula1>
    </dataValidation>
  </dataValidations>
  <hyperlinks>
    <hyperlink ref="L1" location="目次!A1" display="目次に戻る" xr:uid="{00000000-0004-0000-03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4"/>
  <sheetViews>
    <sheetView topLeftCell="A13" workbookViewId="0"/>
  </sheetViews>
  <sheetFormatPr defaultRowHeight="13.5"/>
  <cols>
    <col min="1" max="1" width="0.625" style="10" customWidth="1"/>
    <col min="2" max="2" width="11.625" style="10" customWidth="1"/>
    <col min="3" max="3" width="11.25" style="10" customWidth="1"/>
    <col min="4" max="4" width="10" style="10" customWidth="1"/>
    <col min="5" max="5" width="12" style="10" customWidth="1"/>
    <col min="6" max="6" width="2.875" style="10" customWidth="1"/>
    <col min="7" max="7" width="11.625" style="10" customWidth="1"/>
    <col min="8" max="8" width="11.25" style="10" customWidth="1"/>
    <col min="9" max="9" width="10" style="10" customWidth="1"/>
    <col min="10" max="10" width="12" style="10" customWidth="1"/>
    <col min="11" max="11" width="0.625" style="10" customWidth="1"/>
    <col min="12" max="12" width="20.5" style="6" bestFit="1" customWidth="1"/>
    <col min="13" max="17" width="10.75" style="6" bestFit="1" customWidth="1"/>
    <col min="18" max="18" width="9" style="6"/>
  </cols>
  <sheetData>
    <row r="1" spans="1:12" ht="24" customHeight="1" thickBot="1">
      <c r="A1" s="2" t="s">
        <v>399</v>
      </c>
      <c r="B1" s="2"/>
      <c r="C1" s="2"/>
      <c r="D1"/>
      <c r="E1"/>
      <c r="F1"/>
      <c r="G1"/>
      <c r="H1"/>
      <c r="I1"/>
      <c r="J1"/>
      <c r="L1" s="34" t="s">
        <v>195</v>
      </c>
    </row>
    <row r="2" spans="1:12" ht="24" customHeight="1">
      <c r="A2" s="2" t="s">
        <v>223</v>
      </c>
      <c r="B2" s="2"/>
      <c r="C2" s="2"/>
      <c r="D2"/>
      <c r="E2"/>
      <c r="F2"/>
      <c r="G2"/>
      <c r="H2"/>
      <c r="I2"/>
      <c r="J2"/>
    </row>
    <row r="3" spans="1:12" ht="24" customHeight="1">
      <c r="A3" s="2"/>
      <c r="B3" s="2" t="s">
        <v>205</v>
      </c>
      <c r="C3" s="2"/>
      <c r="D3"/>
      <c r="E3"/>
      <c r="F3"/>
      <c r="G3"/>
      <c r="H3"/>
      <c r="I3"/>
      <c r="J3"/>
    </row>
    <row r="4" spans="1:12">
      <c r="A4" s="2"/>
      <c r="B4" s="2"/>
      <c r="C4" s="2"/>
      <c r="D4"/>
      <c r="E4"/>
      <c r="F4"/>
      <c r="G4"/>
      <c r="H4"/>
      <c r="I4"/>
      <c r="J4"/>
    </row>
    <row r="5" spans="1:12" s="6" customFormat="1" ht="18" customHeight="1">
      <c r="A5" s="38"/>
      <c r="B5" s="7" t="s">
        <v>0</v>
      </c>
      <c r="C5" s="38"/>
      <c r="D5" s="38"/>
      <c r="E5" s="38"/>
      <c r="F5" s="38"/>
      <c r="G5" s="7"/>
      <c r="H5" s="38"/>
      <c r="I5" s="38"/>
      <c r="J5" s="38"/>
      <c r="K5" s="38"/>
    </row>
    <row r="6" spans="1:12" s="6" customFormat="1" ht="17.25" customHeight="1">
      <c r="A6" s="41"/>
      <c r="B6" s="216" t="s">
        <v>392</v>
      </c>
      <c r="C6" s="42" t="s">
        <v>207</v>
      </c>
      <c r="D6" s="61">
        <f>AVERAGE('10.グラフデータ'!D111:H111)</f>
        <v>17.8</v>
      </c>
      <c r="E6" s="218" t="str">
        <f>'10.グラフデータ'!AD111</f>
        <v>増加傾向⤴</v>
      </c>
      <c r="F6" s="39"/>
      <c r="G6" s="220" t="s">
        <v>391</v>
      </c>
      <c r="H6" s="42" t="s">
        <v>207</v>
      </c>
      <c r="I6" s="59">
        <f>AVERAGE('10.グラフデータ'!D113:H113)</f>
        <v>0.65400000000000003</v>
      </c>
      <c r="J6" s="218" t="str">
        <f>'10.グラフデータ'!AD113</f>
        <v>年度により増減</v>
      </c>
      <c r="K6" s="39"/>
    </row>
    <row r="7" spans="1:12" s="6" customFormat="1" ht="17.25" customHeight="1">
      <c r="A7" s="41"/>
      <c r="B7" s="217"/>
      <c r="C7" s="43" t="s">
        <v>208</v>
      </c>
      <c r="D7" s="53">
        <f>'10.グラフデータ'!H111-'10.グラフデータ'!D111</f>
        <v>10</v>
      </c>
      <c r="E7" s="219"/>
      <c r="F7" s="39"/>
      <c r="G7" s="221"/>
      <c r="H7" s="43" t="s">
        <v>208</v>
      </c>
      <c r="I7" s="60">
        <f>'10.グラフデータ'!H113-'10.グラフデータ'!D113</f>
        <v>0.123</v>
      </c>
      <c r="J7" s="219"/>
      <c r="K7" s="39"/>
    </row>
    <row r="8" spans="1:12" s="6" customFormat="1">
      <c r="A8" s="40"/>
      <c r="B8" s="40"/>
      <c r="C8" s="40"/>
      <c r="D8" s="40"/>
      <c r="E8" s="40"/>
      <c r="F8" s="40"/>
      <c r="G8" s="40"/>
      <c r="H8" s="40"/>
      <c r="I8" s="40"/>
      <c r="J8" s="40"/>
      <c r="K8" s="40"/>
    </row>
    <row r="9" spans="1:12" s="6" customFormat="1" ht="18.75" customHeight="1">
      <c r="A9" s="40"/>
      <c r="B9" s="40"/>
      <c r="C9" s="40"/>
      <c r="D9" s="40"/>
      <c r="E9" s="40"/>
      <c r="F9" s="40"/>
      <c r="G9" s="40"/>
      <c r="H9" s="40"/>
      <c r="I9" s="40"/>
      <c r="J9" s="40"/>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0"/>
      <c r="C24" s="40"/>
      <c r="D24" s="40"/>
      <c r="E24" s="40"/>
      <c r="F24" s="40"/>
      <c r="G24" s="40"/>
      <c r="H24" s="40"/>
      <c r="I24" s="40"/>
      <c r="J24" s="40"/>
      <c r="K24" s="40"/>
    </row>
    <row r="25" spans="1:11" s="6" customFormat="1" ht="18.75" customHeight="1">
      <c r="A25" s="38"/>
      <c r="B25" s="7" t="s">
        <v>233</v>
      </c>
      <c r="C25" s="38"/>
      <c r="D25" s="38"/>
      <c r="E25" s="38"/>
      <c r="F25" s="38"/>
      <c r="G25" s="7"/>
      <c r="H25" s="38"/>
      <c r="I25" s="38"/>
      <c r="J25" s="38"/>
      <c r="K25" s="38"/>
    </row>
    <row r="26" spans="1:11" s="6" customFormat="1" ht="17.25" customHeight="1">
      <c r="A26" s="41"/>
      <c r="B26" s="216" t="s">
        <v>392</v>
      </c>
      <c r="C26" s="42" t="s">
        <v>207</v>
      </c>
      <c r="D26" s="61">
        <f>AVERAGE('10.グラフデータ'!D119:H119)</f>
        <v>6195.4</v>
      </c>
      <c r="E26" s="218" t="str">
        <f>'10.グラフデータ'!AD119</f>
        <v>増加傾向⤴</v>
      </c>
      <c r="F26" s="39"/>
      <c r="G26" s="220" t="s">
        <v>391</v>
      </c>
      <c r="H26" s="42" t="s">
        <v>207</v>
      </c>
      <c r="I26" s="59">
        <f>AVERAGE('10.グラフデータ'!D121:H121)</f>
        <v>0.61320000000000008</v>
      </c>
      <c r="J26" s="218" t="str">
        <f>'10.グラフデータ'!AD121</f>
        <v>同程度で推移</v>
      </c>
      <c r="K26" s="39"/>
    </row>
    <row r="27" spans="1:11" s="6" customFormat="1" ht="17.25" customHeight="1">
      <c r="A27" s="41"/>
      <c r="B27" s="217"/>
      <c r="C27" s="43" t="s">
        <v>208</v>
      </c>
      <c r="D27" s="53">
        <f>'10.グラフデータ'!H119-'10.グラフデータ'!D119</f>
        <v>726</v>
      </c>
      <c r="E27" s="219"/>
      <c r="F27" s="39"/>
      <c r="G27" s="221"/>
      <c r="H27" s="43" t="s">
        <v>208</v>
      </c>
      <c r="I27" s="60">
        <f>'10.グラフデータ'!H121-'10.グラフデータ'!D121</f>
        <v>1.6000000000000014E-2</v>
      </c>
      <c r="J27" s="219"/>
      <c r="K27" s="39"/>
    </row>
    <row r="28" spans="1:11" s="6" customFormat="1">
      <c r="A28" s="40"/>
      <c r="B28" s="40"/>
      <c r="C28" s="40"/>
      <c r="D28" s="40"/>
      <c r="E28" s="40"/>
      <c r="F28" s="40"/>
      <c r="G28" s="40"/>
      <c r="H28" s="40"/>
      <c r="I28" s="40"/>
      <c r="J28" s="40"/>
      <c r="K28" s="40"/>
    </row>
    <row r="29" spans="1:11" s="6" customFormat="1" ht="18.75" customHeight="1">
      <c r="A29" s="40"/>
      <c r="B29" s="40"/>
      <c r="C29" s="40"/>
      <c r="D29" s="40"/>
      <c r="E29" s="40"/>
      <c r="F29" s="40"/>
      <c r="G29" s="40"/>
      <c r="H29" s="40"/>
      <c r="I29" s="40"/>
      <c r="J29" s="40"/>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s="6" customFormat="1" ht="18.75" customHeight="1">
      <c r="A35" s="40"/>
      <c r="B35" s="40"/>
      <c r="C35" s="40"/>
      <c r="D35" s="40"/>
      <c r="E35" s="40"/>
      <c r="F35" s="40"/>
      <c r="G35" s="40"/>
      <c r="H35" s="40"/>
      <c r="I35" s="40"/>
      <c r="J35" s="40"/>
      <c r="K35" s="40"/>
    </row>
    <row r="36" spans="1:11" s="6" customFormat="1" ht="18.75" customHeight="1">
      <c r="A36" s="40"/>
      <c r="B36" s="40"/>
      <c r="C36" s="40"/>
      <c r="D36" s="40"/>
      <c r="E36" s="40"/>
      <c r="F36" s="40"/>
      <c r="G36" s="40"/>
      <c r="H36" s="40"/>
      <c r="I36" s="40"/>
      <c r="J36" s="40"/>
      <c r="K36" s="40"/>
    </row>
    <row r="37" spans="1:11" s="6" customFormat="1" ht="18.75" customHeight="1">
      <c r="A37" s="40"/>
      <c r="B37" s="40"/>
      <c r="C37" s="40"/>
      <c r="D37" s="40"/>
      <c r="E37" s="40"/>
      <c r="F37" s="40"/>
      <c r="G37" s="40"/>
      <c r="H37" s="40"/>
      <c r="I37" s="40"/>
      <c r="J37" s="40"/>
      <c r="K37" s="40"/>
    </row>
    <row r="38" spans="1:11" s="6" customFormat="1" ht="18.75" customHeight="1">
      <c r="A38" s="40"/>
      <c r="B38" s="40"/>
      <c r="C38" s="40"/>
      <c r="D38" s="40"/>
      <c r="E38" s="40"/>
      <c r="F38" s="40"/>
      <c r="G38" s="40"/>
      <c r="H38" s="40"/>
      <c r="I38" s="40"/>
      <c r="J38" s="40"/>
      <c r="K38" s="40"/>
    </row>
    <row r="39" spans="1:11" s="6" customFormat="1" ht="18.75" customHeight="1">
      <c r="A39" s="40"/>
      <c r="B39" s="40"/>
      <c r="C39" s="40"/>
      <c r="D39" s="40"/>
      <c r="E39" s="40"/>
      <c r="F39" s="40"/>
      <c r="G39" s="40"/>
      <c r="H39" s="40"/>
      <c r="I39" s="40"/>
      <c r="J39" s="40"/>
      <c r="K39" s="40"/>
    </row>
    <row r="40" spans="1:11" s="6" customFormat="1" ht="18.75" customHeight="1">
      <c r="A40" s="40"/>
      <c r="B40" s="40"/>
      <c r="C40" s="40"/>
      <c r="D40" s="40"/>
      <c r="E40" s="40"/>
      <c r="F40" s="40"/>
      <c r="G40" s="40"/>
      <c r="H40" s="40"/>
      <c r="I40" s="40"/>
      <c r="J40" s="40"/>
      <c r="K40" s="40"/>
    </row>
    <row r="41" spans="1:11" s="6" customFormat="1" ht="18.75" customHeight="1">
      <c r="A41" s="40"/>
      <c r="B41" s="40"/>
      <c r="C41" s="40"/>
      <c r="D41" s="40"/>
      <c r="E41" s="40"/>
      <c r="F41" s="40"/>
      <c r="G41" s="40"/>
      <c r="H41" s="40"/>
      <c r="I41" s="40"/>
      <c r="J41" s="40"/>
      <c r="K41" s="40"/>
    </row>
    <row r="42" spans="1:11" ht="18.75" customHeight="1">
      <c r="A42"/>
      <c r="B42"/>
      <c r="C42"/>
      <c r="D42"/>
      <c r="E42"/>
      <c r="F42"/>
      <c r="G42"/>
      <c r="H42"/>
      <c r="I42"/>
      <c r="J42"/>
      <c r="K42"/>
    </row>
    <row r="43" spans="1:11" s="6" customFormat="1" ht="18.75" customHeight="1">
      <c r="A43"/>
      <c r="B43"/>
      <c r="C43"/>
      <c r="D43"/>
      <c r="E43"/>
      <c r="F43"/>
      <c r="G43"/>
      <c r="H43"/>
      <c r="I43"/>
      <c r="J43"/>
      <c r="K43"/>
    </row>
    <row r="44" spans="1:11" s="6" customFormat="1" ht="18.75" customHeight="1">
      <c r="A44"/>
      <c r="B44"/>
      <c r="C44"/>
      <c r="D44"/>
      <c r="E44"/>
      <c r="F44"/>
      <c r="G44"/>
      <c r="H44"/>
      <c r="I44"/>
      <c r="J44"/>
      <c r="K44"/>
    </row>
  </sheetData>
  <mergeCells count="8">
    <mergeCell ref="B6:B7"/>
    <mergeCell ref="E6:E7"/>
    <mergeCell ref="G6:G7"/>
    <mergeCell ref="J6:J7"/>
    <mergeCell ref="B26:B27"/>
    <mergeCell ref="E26:E27"/>
    <mergeCell ref="G26:G27"/>
    <mergeCell ref="J26:J27"/>
  </mergeCells>
  <phoneticPr fontId="1"/>
  <conditionalFormatting sqref="F6:F7">
    <cfRule type="containsText" dxfId="308" priority="38" operator="containsText" text="無し">
      <formula>NOT(ISERROR(SEARCH("無し",F6)))</formula>
    </cfRule>
    <cfRule type="containsText" dxfId="307" priority="39" operator="containsText" text="変動">
      <formula>NOT(ISERROR(SEARCH("変動",F6)))</formula>
    </cfRule>
    <cfRule type="containsText" dxfId="306" priority="40" operator="containsText" text="減少">
      <formula>NOT(ISERROR(SEARCH("減少",F6)))</formula>
    </cfRule>
    <cfRule type="containsText" dxfId="305" priority="41" operator="containsText" text="増加">
      <formula>NOT(ISERROR(SEARCH("増加",F6)))</formula>
    </cfRule>
    <cfRule type="containsText" dxfId="304" priority="42" operator="containsText" text="安定">
      <formula>NOT(ISERROR(SEARCH("安定",F6)))</formula>
    </cfRule>
  </conditionalFormatting>
  <conditionalFormatting sqref="E6">
    <cfRule type="containsText" dxfId="303" priority="32" operator="containsText" text="―">
      <formula>NOT(ISERROR(SEARCH("―",E6)))</formula>
    </cfRule>
    <cfRule type="containsText" dxfId="302" priority="33" operator="containsText" text="隔年で">
      <formula>NOT(ISERROR(SEARCH("隔年で",E6)))</formula>
    </cfRule>
    <cfRule type="containsText" dxfId="301" priority="34" operator="containsText" text="年度により">
      <formula>NOT(ISERROR(SEARCH("年度により",E6)))</formula>
    </cfRule>
    <cfRule type="containsText" dxfId="300" priority="35" operator="containsText" text="減少傾向">
      <formula>NOT(ISERROR(SEARCH("減少傾向",E6)))</formula>
    </cfRule>
    <cfRule type="containsText" dxfId="299" priority="36" operator="containsText" text="増加傾向">
      <formula>NOT(ISERROR(SEARCH("増加傾向",E6)))</formula>
    </cfRule>
    <cfRule type="containsText" dxfId="298" priority="37" operator="containsText" text="同程度">
      <formula>NOT(ISERROR(SEARCH("同程度",E6)))</formula>
    </cfRule>
  </conditionalFormatting>
  <conditionalFormatting sqref="E6:E7">
    <cfRule type="containsText" dxfId="297" priority="30" operator="containsText" text="最新年度のみ減少">
      <formula>NOT(ISERROR(SEARCH("最新年度のみ減少",E6)))</formula>
    </cfRule>
    <cfRule type="containsText" dxfId="296" priority="31" operator="containsText" text="最新年度のみ増加">
      <formula>NOT(ISERROR(SEARCH("最新年度のみ増加",E6)))</formula>
    </cfRule>
  </conditionalFormatting>
  <conditionalFormatting sqref="J6">
    <cfRule type="containsText" dxfId="295" priority="24" operator="containsText" text="―">
      <formula>NOT(ISERROR(SEARCH("―",J6)))</formula>
    </cfRule>
    <cfRule type="containsText" dxfId="294" priority="25" operator="containsText" text="隔年で">
      <formula>NOT(ISERROR(SEARCH("隔年で",J6)))</formula>
    </cfRule>
    <cfRule type="containsText" dxfId="293" priority="26" operator="containsText" text="年度により">
      <formula>NOT(ISERROR(SEARCH("年度により",J6)))</formula>
    </cfRule>
    <cfRule type="containsText" dxfId="292" priority="27" operator="containsText" text="減少傾向">
      <formula>NOT(ISERROR(SEARCH("減少傾向",J6)))</formula>
    </cfRule>
    <cfRule type="containsText" dxfId="291" priority="28" operator="containsText" text="増加傾向">
      <formula>NOT(ISERROR(SEARCH("増加傾向",J6)))</formula>
    </cfRule>
    <cfRule type="containsText" dxfId="290" priority="29" operator="containsText" text="同程度">
      <formula>NOT(ISERROR(SEARCH("同程度",J6)))</formula>
    </cfRule>
  </conditionalFormatting>
  <conditionalFormatting sqref="J6:J7">
    <cfRule type="containsText" dxfId="289" priority="22" operator="containsText" text="最新年度のみ減少">
      <formula>NOT(ISERROR(SEARCH("最新年度のみ減少",J6)))</formula>
    </cfRule>
    <cfRule type="containsText" dxfId="288" priority="23" operator="containsText" text="最新年度のみ増加">
      <formula>NOT(ISERROR(SEARCH("最新年度のみ増加",J6)))</formula>
    </cfRule>
  </conditionalFormatting>
  <conditionalFormatting sqref="F26:F27">
    <cfRule type="containsText" dxfId="287" priority="17" operator="containsText" text="無し">
      <formula>NOT(ISERROR(SEARCH("無し",F26)))</formula>
    </cfRule>
    <cfRule type="containsText" dxfId="286" priority="18" operator="containsText" text="変動">
      <formula>NOT(ISERROR(SEARCH("変動",F26)))</formula>
    </cfRule>
    <cfRule type="containsText" dxfId="285" priority="19" operator="containsText" text="減少">
      <formula>NOT(ISERROR(SEARCH("減少",F26)))</formula>
    </cfRule>
    <cfRule type="containsText" dxfId="284" priority="20" operator="containsText" text="増加">
      <formula>NOT(ISERROR(SEARCH("増加",F26)))</formula>
    </cfRule>
    <cfRule type="containsText" dxfId="283" priority="21" operator="containsText" text="安定">
      <formula>NOT(ISERROR(SEARCH("安定",F26)))</formula>
    </cfRule>
  </conditionalFormatting>
  <conditionalFormatting sqref="E26">
    <cfRule type="containsText" dxfId="282" priority="11" operator="containsText" text="―">
      <formula>NOT(ISERROR(SEARCH("―",E26)))</formula>
    </cfRule>
    <cfRule type="containsText" dxfId="281" priority="12" operator="containsText" text="隔年で">
      <formula>NOT(ISERROR(SEARCH("隔年で",E26)))</formula>
    </cfRule>
    <cfRule type="containsText" dxfId="280" priority="13" operator="containsText" text="年度により">
      <formula>NOT(ISERROR(SEARCH("年度により",E26)))</formula>
    </cfRule>
    <cfRule type="containsText" dxfId="279" priority="14" operator="containsText" text="減少傾向">
      <formula>NOT(ISERROR(SEARCH("減少傾向",E26)))</formula>
    </cfRule>
    <cfRule type="containsText" dxfId="278" priority="15" operator="containsText" text="増加傾向">
      <formula>NOT(ISERROR(SEARCH("増加傾向",E26)))</formula>
    </cfRule>
    <cfRule type="containsText" dxfId="277" priority="16" operator="containsText" text="同程度">
      <formula>NOT(ISERROR(SEARCH("同程度",E26)))</formula>
    </cfRule>
  </conditionalFormatting>
  <conditionalFormatting sqref="E26:E27">
    <cfRule type="containsText" dxfId="276" priority="9" operator="containsText" text="最新年度のみ減少">
      <formula>NOT(ISERROR(SEARCH("最新年度のみ減少",E26)))</formula>
    </cfRule>
    <cfRule type="containsText" dxfId="275" priority="10" operator="containsText" text="最新年度のみ増加">
      <formula>NOT(ISERROR(SEARCH("最新年度のみ増加",E26)))</formula>
    </cfRule>
  </conditionalFormatting>
  <conditionalFormatting sqref="J26">
    <cfRule type="containsText" dxfId="274" priority="3" operator="containsText" text="―">
      <formula>NOT(ISERROR(SEARCH("―",J26)))</formula>
    </cfRule>
    <cfRule type="containsText" dxfId="273" priority="4" operator="containsText" text="隔年で">
      <formula>NOT(ISERROR(SEARCH("隔年で",J26)))</formula>
    </cfRule>
    <cfRule type="containsText" dxfId="272" priority="5" operator="containsText" text="年度により">
      <formula>NOT(ISERROR(SEARCH("年度により",J26)))</formula>
    </cfRule>
    <cfRule type="containsText" dxfId="271" priority="6" operator="containsText" text="減少傾向">
      <formula>NOT(ISERROR(SEARCH("減少傾向",J26)))</formula>
    </cfRule>
    <cfRule type="containsText" dxfId="270" priority="7" operator="containsText" text="増加傾向">
      <formula>NOT(ISERROR(SEARCH("増加傾向",J26)))</formula>
    </cfRule>
    <cfRule type="containsText" dxfId="269" priority="8" operator="containsText" text="同程度">
      <formula>NOT(ISERROR(SEARCH("同程度",J26)))</formula>
    </cfRule>
  </conditionalFormatting>
  <conditionalFormatting sqref="J26:J27">
    <cfRule type="containsText" dxfId="268" priority="1" operator="containsText" text="最新年度のみ減少">
      <formula>NOT(ISERROR(SEARCH("最新年度のみ減少",J26)))</formula>
    </cfRule>
    <cfRule type="containsText" dxfId="267" priority="2" operator="containsText" text="最新年度のみ増加">
      <formula>NOT(ISERROR(SEARCH("最新年度のみ増加",J26)))</formula>
    </cfRule>
  </conditionalFormatting>
  <dataValidations count="2">
    <dataValidation type="list" allowBlank="1" showInputMessage="1" showErrorMessage="1" sqref="K6:K7" xr:uid="{00000000-0002-0000-0400-000001000000}">
      <formula1>#REF!</formula1>
    </dataValidation>
    <dataValidation type="list" allowBlank="1" showInputMessage="1" showErrorMessage="1" sqref="F6:F7 F26:F27" xr:uid="{D990FB47-5F53-4F69-8FE4-DAC6B11EB068}">
      <formula1>$C$45:$C$48</formula1>
    </dataValidation>
  </dataValidations>
  <hyperlinks>
    <hyperlink ref="L1" location="目次!A1" display="目次に戻る" xr:uid="{00000000-0004-0000-04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72" operator="containsText" text="無し" id="{CE8A0206-FFF5-4696-8EEE-BA41BCB606C6}">
            <xm:f>NOT(ISERROR(SEARCH("無し",'10-2-2.博士課程(平均)'!K5)))</xm:f>
            <x14:dxf>
              <font>
                <b/>
                <i val="0"/>
                <color theme="1"/>
              </font>
              <fill>
                <patternFill>
                  <bgColor rgb="FFFFFFFF"/>
                </patternFill>
              </fill>
            </x14:dxf>
          </x14:cfRule>
          <x14:cfRule type="containsText" priority="73" operator="containsText" text="変動" id="{FABC7B4A-2610-4643-A384-F70AE4968DB1}">
            <xm:f>NOT(ISERROR(SEARCH("変動",'10-2-2.博士課程(平均)'!K5)))</xm:f>
            <x14:dxf>
              <font>
                <b/>
                <i val="0"/>
              </font>
              <fill>
                <patternFill>
                  <bgColor theme="9" tint="0.39994506668294322"/>
                </patternFill>
              </fill>
            </x14:dxf>
          </x14:cfRule>
          <x14:cfRule type="containsText" priority="74" operator="containsText" text="減少" id="{CEC0F27E-2E9B-4931-8D6B-19EC0EB1C009}">
            <xm:f>NOT(ISERROR(SEARCH("減少",'10-2-2.博士課程(平均)'!K5)))</xm:f>
            <x14:dxf>
              <font>
                <b/>
                <i val="0"/>
              </font>
              <fill>
                <patternFill>
                  <bgColor theme="4" tint="0.39994506668294322"/>
                </patternFill>
              </fill>
            </x14:dxf>
          </x14:cfRule>
          <x14:cfRule type="containsText" priority="75" operator="containsText" text="増加" id="{4F12CBF3-914D-4F7D-AED7-22BE37323681}">
            <xm:f>NOT(ISERROR(SEARCH("増加",'10-2-2.博士課程(平均)'!K5)))</xm:f>
            <x14:dxf>
              <font>
                <b/>
                <i val="0"/>
              </font>
              <fill>
                <patternFill>
                  <bgColor rgb="FFFF99FF"/>
                </patternFill>
              </fill>
            </x14:dxf>
          </x14:cfRule>
          <x14:cfRule type="containsText" priority="76" operator="containsText" text="安定" id="{FE430087-3C83-4B2B-8626-BCF5C79B4537}">
            <xm:f>NOT(ISERROR(SEARCH("安定",'10-2-2.博士課程(平均)'!K5)))</xm:f>
            <x14:dxf>
              <font>
                <b/>
                <i val="0"/>
              </font>
              <fill>
                <patternFill>
                  <bgColor theme="5" tint="0.39994506668294322"/>
                </patternFill>
              </fill>
            </x14:dxf>
          </x14:cfRule>
          <xm:sqref>K26:K27 K6:K7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36"/>
  <sheetViews>
    <sheetView workbookViewId="0"/>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6" bestFit="1" customWidth="1"/>
    <col min="13" max="17" width="10.75" style="6" bestFit="1" customWidth="1"/>
    <col min="18" max="18" width="9" style="6"/>
  </cols>
  <sheetData>
    <row r="1" spans="1:12" ht="24" customHeight="1" thickBot="1">
      <c r="A1" s="2" t="s">
        <v>399</v>
      </c>
      <c r="B1" s="2"/>
      <c r="C1" s="7"/>
      <c r="D1" s="10"/>
      <c r="E1" s="10"/>
      <c r="F1" s="10"/>
      <c r="G1" s="7"/>
      <c r="H1" s="10"/>
      <c r="I1" s="10"/>
      <c r="J1" s="10"/>
      <c r="K1" s="10"/>
      <c r="L1" s="34" t="s">
        <v>195</v>
      </c>
    </row>
    <row r="2" spans="1:12" ht="24" customHeight="1">
      <c r="A2" s="2" t="s">
        <v>223</v>
      </c>
      <c r="B2" s="2"/>
      <c r="C2" s="7"/>
      <c r="D2" s="10"/>
      <c r="E2" s="10"/>
      <c r="F2" s="10"/>
      <c r="G2" s="10"/>
      <c r="H2" s="10"/>
      <c r="I2" s="10"/>
      <c r="J2" s="10"/>
      <c r="K2" s="10"/>
    </row>
    <row r="3" spans="1:12" ht="24" customHeight="1">
      <c r="A3" s="2"/>
      <c r="B3" s="7" t="s">
        <v>206</v>
      </c>
      <c r="C3" s="7"/>
      <c r="D3" s="10"/>
      <c r="E3" s="10"/>
      <c r="F3" s="10"/>
      <c r="G3" s="10"/>
      <c r="H3" s="10"/>
      <c r="I3" s="10"/>
      <c r="J3" s="10"/>
      <c r="K3" s="10"/>
    </row>
    <row r="4" spans="1:12">
      <c r="A4" s="7"/>
      <c r="B4" s="7"/>
      <c r="C4" s="7"/>
      <c r="D4" s="10"/>
      <c r="E4" s="10"/>
      <c r="F4" s="10"/>
      <c r="G4" s="10"/>
      <c r="H4" s="10"/>
      <c r="I4" s="10"/>
      <c r="J4" s="10"/>
      <c r="K4" s="10"/>
    </row>
    <row r="5" spans="1:12" s="6" customFormat="1" ht="18" customHeight="1">
      <c r="A5" s="38"/>
      <c r="B5" s="7" t="s">
        <v>234</v>
      </c>
      <c r="C5" s="38"/>
      <c r="D5" s="38"/>
      <c r="E5" s="38"/>
      <c r="F5" s="38"/>
      <c r="G5" s="7"/>
      <c r="H5" s="38"/>
      <c r="I5" s="38"/>
      <c r="J5" s="38"/>
      <c r="K5" s="38"/>
    </row>
    <row r="6" spans="1:12" s="6" customFormat="1" ht="17.25" customHeight="1">
      <c r="A6" s="41"/>
      <c r="B6" s="216" t="s">
        <v>392</v>
      </c>
      <c r="C6" s="42" t="s">
        <v>207</v>
      </c>
      <c r="D6" s="61">
        <f>AVERAGE('10.グラフデータ'!D127:H127)</f>
        <v>80.459999999999994</v>
      </c>
      <c r="E6" s="218" t="str">
        <f>'10.グラフデータ'!AD127</f>
        <v>増加傾向⤴</v>
      </c>
      <c r="F6" s="39"/>
      <c r="G6" s="220" t="s">
        <v>391</v>
      </c>
      <c r="H6" s="42" t="s">
        <v>207</v>
      </c>
      <c r="I6" s="59">
        <f>AVERAGE('10.グラフデータ'!D129:H129)</f>
        <v>0.61340000000000006</v>
      </c>
      <c r="J6" s="218" t="str">
        <f>'10.グラフデータ'!AD129</f>
        <v>同程度で推移</v>
      </c>
      <c r="K6" s="39"/>
    </row>
    <row r="7" spans="1:12" s="6" customFormat="1" ht="17.25" customHeight="1">
      <c r="A7" s="41"/>
      <c r="B7" s="217"/>
      <c r="C7" s="43" t="s">
        <v>208</v>
      </c>
      <c r="D7" s="53">
        <f>'10.グラフデータ'!H127-'10.グラフデータ'!D127</f>
        <v>9.5</v>
      </c>
      <c r="E7" s="219"/>
      <c r="F7" s="39"/>
      <c r="G7" s="221"/>
      <c r="H7" s="43" t="s">
        <v>208</v>
      </c>
      <c r="I7" s="60">
        <f>'10.グラフデータ'!H129-'10.グラフデータ'!D129</f>
        <v>1.7000000000000015E-2</v>
      </c>
      <c r="J7" s="219"/>
      <c r="K7" s="39"/>
    </row>
    <row r="8" spans="1:12" s="6" customFormat="1">
      <c r="A8" s="40"/>
      <c r="B8" s="40"/>
      <c r="C8" s="40"/>
      <c r="D8" s="40"/>
      <c r="E8" s="40"/>
      <c r="F8" s="40"/>
      <c r="G8" s="40"/>
      <c r="H8" s="40"/>
      <c r="I8" s="40"/>
      <c r="J8" s="40"/>
      <c r="K8" s="40"/>
    </row>
    <row r="9" spans="1:12" s="6" customFormat="1" ht="18.75" customHeight="1">
      <c r="A9" s="40"/>
      <c r="B9" s="40"/>
      <c r="C9" s="40"/>
      <c r="D9" s="40"/>
      <c r="E9" s="40"/>
      <c r="F9" s="40"/>
      <c r="G9" s="40"/>
      <c r="H9" s="40"/>
      <c r="I9" s="40"/>
      <c r="J9" s="40"/>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0"/>
      <c r="C24" s="40"/>
      <c r="D24" s="40"/>
      <c r="E24" s="40"/>
      <c r="F24" s="40"/>
      <c r="G24" s="40"/>
      <c r="H24" s="40"/>
      <c r="I24" s="40"/>
      <c r="J24" s="40"/>
      <c r="K24" s="40"/>
    </row>
    <row r="25" spans="1:11" s="6" customFormat="1" ht="18.75" customHeight="1">
      <c r="A25" s="38"/>
      <c r="B25" s="7" t="s">
        <v>254</v>
      </c>
      <c r="C25" s="38"/>
      <c r="D25" s="38"/>
      <c r="E25" s="38"/>
      <c r="F25" s="38"/>
      <c r="G25" s="7"/>
      <c r="H25" s="38"/>
      <c r="I25" s="38"/>
      <c r="J25" s="38"/>
      <c r="K25" s="38"/>
    </row>
    <row r="26" spans="1:11" s="6" customFormat="1" ht="17.25" customHeight="1">
      <c r="A26" s="41"/>
      <c r="B26" s="216" t="s">
        <v>392</v>
      </c>
      <c r="C26" s="42" t="s">
        <v>207</v>
      </c>
      <c r="D26" s="61">
        <f>AVERAGE('10.グラフデータ'!D136:H136)</f>
        <v>39.58</v>
      </c>
      <c r="E26" s="218" t="str">
        <f>'10.グラフデータ'!AD136</f>
        <v>年度により増減</v>
      </c>
      <c r="F26" s="39"/>
      <c r="G26" s="220" t="s">
        <v>391</v>
      </c>
      <c r="H26" s="42" t="s">
        <v>207</v>
      </c>
      <c r="I26" s="59">
        <f>AVERAGE('10.グラフデータ'!D138:H138)</f>
        <v>0.61280000000000001</v>
      </c>
      <c r="J26" s="218" t="str">
        <f>'10.グラフデータ'!AD138</f>
        <v>同程度で推移</v>
      </c>
      <c r="K26" s="39"/>
    </row>
    <row r="27" spans="1:11" s="6" customFormat="1" ht="17.25" customHeight="1">
      <c r="A27" s="41"/>
      <c r="B27" s="217"/>
      <c r="C27" s="43" t="s">
        <v>208</v>
      </c>
      <c r="D27" s="53">
        <f>'10.グラフデータ'!H136-'10.グラフデータ'!D136</f>
        <v>1.3999999999999986</v>
      </c>
      <c r="E27" s="219"/>
      <c r="F27" s="39"/>
      <c r="G27" s="221"/>
      <c r="H27" s="43" t="s">
        <v>208</v>
      </c>
      <c r="I27" s="60">
        <f>'10.グラフデータ'!H138-'10.グラフデータ'!D138</f>
        <v>5.0000000000000044E-3</v>
      </c>
      <c r="J27" s="219"/>
      <c r="K27" s="39"/>
    </row>
    <row r="28" spans="1:11" s="6" customFormat="1">
      <c r="A28" s="40"/>
      <c r="B28" s="40"/>
      <c r="C28" s="40"/>
      <c r="D28" s="40"/>
      <c r="E28" s="40"/>
      <c r="F28" s="40"/>
      <c r="G28" s="40"/>
      <c r="H28" s="40"/>
      <c r="I28" s="40"/>
      <c r="J28" s="40"/>
      <c r="K28" s="40"/>
    </row>
    <row r="29" spans="1:11" s="6" customFormat="1" ht="18.75" customHeight="1">
      <c r="A29" s="40"/>
      <c r="B29" s="40"/>
      <c r="C29" s="40"/>
      <c r="D29" s="40"/>
      <c r="E29" s="40"/>
      <c r="F29" s="40"/>
      <c r="G29" s="40"/>
      <c r="H29" s="40"/>
      <c r="I29" s="40"/>
      <c r="J29" s="40"/>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s="6" customFormat="1" ht="18.75" customHeight="1">
      <c r="A35" s="40"/>
      <c r="B35" s="40"/>
      <c r="C35" s="40"/>
      <c r="D35" s="40"/>
      <c r="E35" s="40"/>
      <c r="F35" s="40"/>
      <c r="G35" s="40"/>
      <c r="H35" s="40"/>
      <c r="I35" s="40"/>
      <c r="J35" s="40"/>
      <c r="K35" s="40"/>
    </row>
    <row r="36" spans="1:11" s="6" customFormat="1" ht="18.75" customHeight="1">
      <c r="A36" s="40"/>
      <c r="B36" s="40"/>
      <c r="C36" s="40"/>
      <c r="D36" s="40"/>
      <c r="E36" s="40"/>
      <c r="F36" s="40"/>
      <c r="G36" s="40"/>
      <c r="H36" s="40"/>
      <c r="I36" s="40"/>
      <c r="J36" s="40"/>
      <c r="K36" s="40"/>
    </row>
    <row r="37" spans="1:11" s="6" customFormat="1" ht="18.75" customHeight="1">
      <c r="A37" s="40"/>
      <c r="B37" s="40"/>
      <c r="C37" s="40"/>
      <c r="D37" s="40"/>
      <c r="E37" s="40"/>
      <c r="F37" s="40"/>
      <c r="G37" s="40"/>
      <c r="H37" s="40"/>
      <c r="I37" s="40"/>
      <c r="J37" s="40"/>
      <c r="K37" s="40"/>
    </row>
    <row r="38" spans="1:11" s="6" customFormat="1" ht="18.75" customHeight="1">
      <c r="A38" s="40"/>
      <c r="B38" s="40"/>
      <c r="C38" s="40"/>
      <c r="D38" s="40"/>
      <c r="E38" s="40"/>
      <c r="F38" s="40"/>
      <c r="G38" s="40"/>
      <c r="H38" s="40"/>
      <c r="I38" s="40"/>
      <c r="J38" s="40"/>
      <c r="K38" s="40"/>
    </row>
    <row r="39" spans="1:11" s="6" customFormat="1" ht="18.75" customHeight="1">
      <c r="A39" s="40"/>
      <c r="B39" s="40"/>
      <c r="C39" s="40"/>
      <c r="D39" s="40"/>
      <c r="E39" s="40"/>
      <c r="F39" s="40"/>
      <c r="G39" s="40"/>
      <c r="H39" s="40"/>
      <c r="I39" s="40"/>
      <c r="J39" s="40"/>
      <c r="K39" s="40"/>
    </row>
    <row r="40" spans="1:11" s="6" customFormat="1" ht="18.75" customHeight="1">
      <c r="A40" s="40"/>
      <c r="B40" s="40"/>
      <c r="C40" s="40"/>
      <c r="D40" s="40"/>
      <c r="E40" s="40"/>
      <c r="F40" s="40"/>
      <c r="G40" s="40"/>
      <c r="H40" s="40"/>
      <c r="I40" s="40"/>
      <c r="J40" s="40"/>
      <c r="K40" s="40"/>
    </row>
    <row r="41" spans="1:11" s="6" customFormat="1" ht="18.75" customHeight="1">
      <c r="A41" s="40"/>
      <c r="B41" s="40"/>
      <c r="C41" s="40"/>
      <c r="D41" s="40"/>
      <c r="E41" s="40"/>
      <c r="F41" s="40"/>
      <c r="G41" s="40"/>
      <c r="H41" s="40"/>
      <c r="I41" s="40"/>
      <c r="J41" s="40"/>
      <c r="K41" s="40"/>
    </row>
    <row r="42" spans="1:11" ht="18.75" customHeight="1"/>
    <row r="43" spans="1:11" s="6" customFormat="1" ht="18.75" customHeight="1">
      <c r="A43"/>
      <c r="B43"/>
      <c r="C43"/>
      <c r="D43"/>
      <c r="E43"/>
      <c r="F43"/>
      <c r="G43"/>
      <c r="H43"/>
      <c r="I43"/>
      <c r="J43"/>
      <c r="K43"/>
    </row>
    <row r="44" spans="1:11" s="6" customFormat="1" ht="18.75" customHeight="1">
      <c r="A44"/>
      <c r="B44"/>
      <c r="C44"/>
      <c r="D44"/>
      <c r="E44"/>
      <c r="F44"/>
      <c r="G44"/>
      <c r="H44"/>
      <c r="I44"/>
      <c r="J44"/>
      <c r="K44"/>
    </row>
    <row r="45" spans="1:11" s="6" customFormat="1" ht="18.75" customHeight="1">
      <c r="A45" s="40"/>
      <c r="B45" s="40"/>
      <c r="C45" s="40"/>
      <c r="D45" s="40"/>
      <c r="E45" s="40"/>
      <c r="F45" s="40"/>
      <c r="G45" s="40"/>
      <c r="H45" s="40"/>
      <c r="I45" s="40"/>
      <c r="J45" s="40"/>
      <c r="K45" s="40"/>
    </row>
    <row r="46" spans="1:11" s="6" customFormat="1">
      <c r="A46"/>
      <c r="B46"/>
      <c r="C46"/>
      <c r="D46"/>
      <c r="E46"/>
      <c r="F46"/>
      <c r="G46"/>
      <c r="H46"/>
      <c r="I46"/>
      <c r="J46"/>
      <c r="K46"/>
    </row>
    <row r="47" spans="1:11" s="6" customFormat="1">
      <c r="A47"/>
      <c r="B47"/>
      <c r="C47"/>
      <c r="D47"/>
      <c r="E47"/>
      <c r="F47"/>
      <c r="G47"/>
      <c r="H47"/>
      <c r="I47"/>
      <c r="J47"/>
      <c r="K47"/>
    </row>
    <row r="48" spans="1:11" s="6" customFormat="1">
      <c r="A48"/>
      <c r="B48"/>
      <c r="C48"/>
      <c r="D48"/>
      <c r="E48"/>
      <c r="F48"/>
      <c r="G48"/>
      <c r="H48"/>
      <c r="I48"/>
      <c r="J48"/>
      <c r="K48"/>
    </row>
    <row r="49" spans="1:11" s="6" customFormat="1">
      <c r="A49"/>
      <c r="B49"/>
      <c r="C49"/>
      <c r="D49"/>
      <c r="E49"/>
      <c r="F49"/>
      <c r="G49"/>
      <c r="H49"/>
      <c r="I49"/>
      <c r="J49"/>
      <c r="K49"/>
    </row>
    <row r="50" spans="1:11" s="6" customFormat="1">
      <c r="A50"/>
      <c r="B50"/>
      <c r="C50"/>
      <c r="D50"/>
      <c r="E50"/>
      <c r="F50"/>
      <c r="G50"/>
      <c r="H50"/>
      <c r="I50"/>
      <c r="J50"/>
      <c r="K50"/>
    </row>
    <row r="51" spans="1:11" s="6" customFormat="1">
      <c r="A51"/>
      <c r="B51"/>
      <c r="C51"/>
      <c r="D51"/>
      <c r="E51"/>
      <c r="F51"/>
      <c r="G51"/>
      <c r="H51"/>
      <c r="I51"/>
      <c r="J51"/>
      <c r="K51"/>
    </row>
    <row r="52" spans="1:11" s="6" customFormat="1">
      <c r="A52"/>
      <c r="B52"/>
      <c r="C52"/>
      <c r="D52"/>
      <c r="E52"/>
      <c r="F52"/>
      <c r="G52"/>
      <c r="H52"/>
      <c r="I52"/>
      <c r="J52"/>
      <c r="K52"/>
    </row>
    <row r="53" spans="1:11" s="6" customFormat="1">
      <c r="A53"/>
      <c r="B53"/>
      <c r="C53"/>
      <c r="D53"/>
      <c r="E53"/>
      <c r="F53"/>
      <c r="G53"/>
      <c r="H53"/>
      <c r="I53"/>
      <c r="J53"/>
      <c r="K53"/>
    </row>
    <row r="54" spans="1:11" s="6" customFormat="1" ht="9" customHeight="1">
      <c r="A54"/>
      <c r="B54"/>
      <c r="C54"/>
      <c r="D54"/>
      <c r="E54"/>
      <c r="F54"/>
      <c r="G54"/>
      <c r="H54"/>
      <c r="I54"/>
      <c r="J54"/>
      <c r="K54"/>
    </row>
    <row r="55" spans="1:11" s="6" customFormat="1" ht="18" customHeight="1">
      <c r="A55"/>
      <c r="B55"/>
      <c r="C55"/>
      <c r="D55"/>
      <c r="E55"/>
      <c r="F55"/>
      <c r="G55"/>
      <c r="H55"/>
      <c r="I55"/>
      <c r="J55"/>
      <c r="K55"/>
    </row>
    <row r="56" spans="1:11" s="6" customFormat="1" ht="32.25" customHeight="1">
      <c r="A56"/>
      <c r="B56"/>
      <c r="C56"/>
      <c r="D56"/>
      <c r="E56"/>
      <c r="F56"/>
      <c r="G56"/>
      <c r="H56"/>
      <c r="I56"/>
      <c r="J56"/>
      <c r="K56"/>
    </row>
    <row r="57" spans="1:11" s="6" customFormat="1">
      <c r="A57"/>
      <c r="B57"/>
      <c r="C57"/>
      <c r="D57"/>
      <c r="E57"/>
      <c r="F57"/>
      <c r="G57"/>
      <c r="H57"/>
      <c r="I57"/>
      <c r="J57"/>
      <c r="K57"/>
    </row>
    <row r="58" spans="1:11" s="6" customFormat="1">
      <c r="A58"/>
      <c r="B58"/>
      <c r="C58"/>
      <c r="D58"/>
      <c r="E58"/>
      <c r="F58"/>
      <c r="G58"/>
      <c r="H58"/>
      <c r="I58"/>
      <c r="J58"/>
      <c r="K58"/>
    </row>
    <row r="59" spans="1:11" s="6" customFormat="1">
      <c r="A59"/>
      <c r="B59"/>
      <c r="C59"/>
      <c r="D59"/>
      <c r="E59"/>
      <c r="F59"/>
      <c r="G59"/>
      <c r="H59"/>
      <c r="I59"/>
      <c r="J59"/>
      <c r="K59"/>
    </row>
    <row r="83" spans="1:11" s="6" customFormat="1" ht="18" customHeight="1">
      <c r="A83"/>
      <c r="B83"/>
      <c r="C83"/>
      <c r="D83"/>
      <c r="E83"/>
      <c r="F83"/>
      <c r="G83"/>
      <c r="H83"/>
      <c r="I83"/>
      <c r="J83"/>
      <c r="K83"/>
    </row>
    <row r="84" spans="1:11" s="6" customFormat="1" ht="32.25" customHeight="1">
      <c r="A84"/>
      <c r="B84"/>
      <c r="C84"/>
      <c r="D84"/>
      <c r="E84"/>
      <c r="F84"/>
      <c r="G84"/>
      <c r="H84"/>
      <c r="I84"/>
      <c r="J84"/>
      <c r="K84"/>
    </row>
    <row r="85" spans="1:11" s="6" customFormat="1">
      <c r="A85"/>
      <c r="B85"/>
      <c r="C85"/>
      <c r="D85"/>
      <c r="E85"/>
      <c r="F85"/>
      <c r="G85"/>
      <c r="H85"/>
      <c r="I85"/>
      <c r="J85"/>
      <c r="K85"/>
    </row>
    <row r="86" spans="1:11" s="6" customFormat="1">
      <c r="A86"/>
      <c r="B86"/>
      <c r="C86"/>
      <c r="D86"/>
      <c r="E86"/>
      <c r="F86"/>
      <c r="G86"/>
      <c r="H86"/>
      <c r="I86"/>
      <c r="J86"/>
      <c r="K86"/>
    </row>
    <row r="87" spans="1:11" s="6" customFormat="1">
      <c r="A87"/>
      <c r="B87"/>
      <c r="C87"/>
      <c r="D87"/>
      <c r="E87"/>
      <c r="F87"/>
      <c r="G87"/>
      <c r="H87"/>
      <c r="I87"/>
      <c r="J87"/>
      <c r="K87"/>
    </row>
    <row r="88" spans="1:11" s="6" customFormat="1">
      <c r="A88"/>
      <c r="B88"/>
      <c r="C88"/>
      <c r="D88"/>
      <c r="E88"/>
      <c r="F88"/>
      <c r="G88"/>
      <c r="H88"/>
      <c r="I88"/>
      <c r="J88"/>
      <c r="K88"/>
    </row>
    <row r="89" spans="1:11" s="6" customFormat="1">
      <c r="A89"/>
      <c r="B89"/>
      <c r="C89"/>
      <c r="D89"/>
      <c r="E89"/>
      <c r="F89"/>
      <c r="G89"/>
      <c r="H89"/>
      <c r="I89"/>
      <c r="J89"/>
      <c r="K89"/>
    </row>
    <row r="90" spans="1:11" s="6" customFormat="1">
      <c r="A90"/>
      <c r="B90"/>
      <c r="C90"/>
      <c r="D90"/>
      <c r="E90"/>
      <c r="F90"/>
      <c r="G90"/>
      <c r="H90"/>
      <c r="I90"/>
      <c r="J90"/>
      <c r="K90"/>
    </row>
    <row r="91" spans="1:11" s="6" customFormat="1">
      <c r="A91"/>
      <c r="B91"/>
      <c r="C91"/>
      <c r="D91"/>
      <c r="E91"/>
      <c r="F91"/>
      <c r="G91"/>
      <c r="H91"/>
      <c r="I91"/>
      <c r="J91"/>
      <c r="K91"/>
    </row>
    <row r="92" spans="1:11" s="6" customFormat="1">
      <c r="A92"/>
      <c r="B92"/>
      <c r="C92"/>
      <c r="D92"/>
      <c r="E92"/>
      <c r="F92"/>
      <c r="G92"/>
      <c r="H92"/>
      <c r="I92"/>
      <c r="J92"/>
      <c r="K92"/>
    </row>
    <row r="93" spans="1:11" s="6" customFormat="1">
      <c r="A93"/>
      <c r="B93"/>
      <c r="C93"/>
      <c r="D93"/>
      <c r="E93"/>
      <c r="F93"/>
      <c r="G93"/>
      <c r="H93"/>
      <c r="I93"/>
      <c r="J93"/>
      <c r="K93"/>
    </row>
    <row r="94" spans="1:11" s="6" customFormat="1">
      <c r="A94"/>
      <c r="B94"/>
      <c r="C94"/>
      <c r="D94"/>
      <c r="E94"/>
      <c r="F94"/>
      <c r="G94"/>
      <c r="H94"/>
      <c r="I94"/>
      <c r="J94"/>
      <c r="K94"/>
    </row>
    <row r="95" spans="1:11" s="6" customFormat="1">
      <c r="A95"/>
      <c r="B95"/>
      <c r="C95"/>
      <c r="D95"/>
      <c r="E95"/>
      <c r="F95"/>
      <c r="G95"/>
      <c r="H95"/>
      <c r="I95"/>
      <c r="J95"/>
      <c r="K95"/>
    </row>
    <row r="96" spans="1:11" s="6" customFormat="1">
      <c r="A96"/>
      <c r="B96"/>
      <c r="C96"/>
      <c r="D96"/>
      <c r="E96"/>
      <c r="F96"/>
      <c r="G96"/>
      <c r="H96"/>
      <c r="I96"/>
      <c r="J96"/>
      <c r="K96"/>
    </row>
    <row r="97" spans="1:11" s="6" customFormat="1">
      <c r="A97"/>
      <c r="B97"/>
      <c r="C97"/>
      <c r="D97"/>
      <c r="E97"/>
      <c r="F97"/>
      <c r="G97"/>
      <c r="H97"/>
      <c r="I97"/>
      <c r="J97"/>
      <c r="K97"/>
    </row>
    <row r="98" spans="1:11" s="6" customFormat="1">
      <c r="A98"/>
      <c r="B98"/>
      <c r="C98"/>
      <c r="D98"/>
      <c r="E98"/>
      <c r="F98"/>
      <c r="G98"/>
      <c r="H98"/>
      <c r="I98"/>
      <c r="J98"/>
      <c r="K98"/>
    </row>
    <row r="99" spans="1:11" s="6" customFormat="1">
      <c r="A99"/>
      <c r="B99"/>
      <c r="C99"/>
      <c r="D99"/>
      <c r="E99"/>
      <c r="F99"/>
      <c r="G99"/>
      <c r="H99"/>
      <c r="I99"/>
      <c r="J99"/>
      <c r="K99"/>
    </row>
    <row r="100" spans="1:11" s="6" customFormat="1">
      <c r="A100"/>
      <c r="B100"/>
      <c r="C100"/>
      <c r="D100"/>
      <c r="E100"/>
      <c r="F100"/>
      <c r="G100"/>
      <c r="H100"/>
      <c r="I100"/>
      <c r="J100"/>
      <c r="K100"/>
    </row>
    <row r="101" spans="1:11" s="6" customFormat="1">
      <c r="A101"/>
      <c r="B101"/>
      <c r="C101"/>
      <c r="D101"/>
      <c r="E101"/>
      <c r="F101"/>
      <c r="G101"/>
      <c r="H101"/>
      <c r="I101"/>
      <c r="J101"/>
      <c r="K101"/>
    </row>
    <row r="102" spans="1:11" s="6" customFormat="1">
      <c r="A102"/>
      <c r="B102"/>
      <c r="C102"/>
      <c r="D102"/>
      <c r="E102"/>
      <c r="F102"/>
      <c r="G102"/>
      <c r="H102"/>
      <c r="I102"/>
      <c r="J102"/>
      <c r="K102"/>
    </row>
    <row r="103" spans="1:11" s="6" customFormat="1">
      <c r="A103"/>
      <c r="B103"/>
      <c r="C103"/>
      <c r="D103"/>
      <c r="E103"/>
      <c r="F103"/>
      <c r="G103"/>
      <c r="H103"/>
      <c r="I103"/>
      <c r="J103"/>
      <c r="K103"/>
    </row>
    <row r="104" spans="1:11" s="6" customFormat="1">
      <c r="A104"/>
      <c r="B104"/>
      <c r="C104"/>
      <c r="D104"/>
      <c r="E104"/>
      <c r="F104"/>
      <c r="G104"/>
      <c r="H104"/>
      <c r="I104"/>
      <c r="J104"/>
      <c r="K104"/>
    </row>
    <row r="105" spans="1:11" s="6" customFormat="1">
      <c r="A105"/>
      <c r="B105"/>
      <c r="C105"/>
      <c r="D105"/>
      <c r="E105"/>
      <c r="F105"/>
      <c r="G105"/>
      <c r="H105"/>
      <c r="I105"/>
      <c r="J105"/>
      <c r="K105"/>
    </row>
    <row r="106" spans="1:11" s="6" customFormat="1">
      <c r="A106"/>
      <c r="B106"/>
      <c r="C106"/>
      <c r="D106"/>
      <c r="E106"/>
      <c r="F106"/>
      <c r="G106"/>
      <c r="H106"/>
      <c r="I106"/>
      <c r="J106"/>
      <c r="K106"/>
    </row>
    <row r="107" spans="1:11" s="6" customFormat="1" ht="9" customHeight="1">
      <c r="A107"/>
      <c r="B107"/>
      <c r="C107"/>
      <c r="D107"/>
      <c r="E107"/>
      <c r="F107"/>
      <c r="G107"/>
      <c r="H107"/>
      <c r="I107"/>
      <c r="J107"/>
      <c r="K107"/>
    </row>
    <row r="108" spans="1:11" s="6" customFormat="1" ht="18" customHeight="1">
      <c r="A108"/>
      <c r="B108"/>
      <c r="C108"/>
      <c r="D108"/>
      <c r="E108"/>
      <c r="F108"/>
      <c r="G108"/>
      <c r="H108"/>
      <c r="I108"/>
      <c r="J108"/>
      <c r="K108"/>
    </row>
    <row r="109" spans="1:11" s="6" customFormat="1" ht="32.25" customHeight="1">
      <c r="A109"/>
      <c r="B109"/>
      <c r="C109"/>
      <c r="D109"/>
      <c r="E109"/>
      <c r="F109"/>
      <c r="G109"/>
      <c r="H109"/>
      <c r="I109"/>
      <c r="J109"/>
      <c r="K109"/>
    </row>
    <row r="110" spans="1:11" s="6" customFormat="1">
      <c r="A110"/>
      <c r="B110"/>
      <c r="C110"/>
      <c r="D110"/>
      <c r="E110"/>
      <c r="F110"/>
      <c r="G110"/>
      <c r="H110"/>
      <c r="I110"/>
      <c r="J110"/>
      <c r="K110"/>
    </row>
    <row r="111" spans="1:11" s="6" customFormat="1">
      <c r="A111"/>
      <c r="B111"/>
      <c r="C111"/>
      <c r="D111"/>
      <c r="E111"/>
      <c r="F111"/>
      <c r="G111"/>
      <c r="H111"/>
      <c r="I111"/>
      <c r="J111"/>
      <c r="K111"/>
    </row>
    <row r="112" spans="1:11" s="6"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261" priority="72" operator="containsText" text="無し">
      <formula>NOT(ISERROR(SEARCH("無し",K6)))</formula>
    </cfRule>
    <cfRule type="containsText" dxfId="260" priority="73" operator="containsText" text="変動">
      <formula>NOT(ISERROR(SEARCH("変動",K6)))</formula>
    </cfRule>
    <cfRule type="containsText" dxfId="259" priority="74" operator="containsText" text="減少">
      <formula>NOT(ISERROR(SEARCH("減少",K6)))</formula>
    </cfRule>
    <cfRule type="containsText" dxfId="258" priority="75" operator="containsText" text="増加">
      <formula>NOT(ISERROR(SEARCH("増加",K6)))</formula>
    </cfRule>
    <cfRule type="containsText" dxfId="257" priority="76" operator="containsText" text="安定">
      <formula>NOT(ISERROR(SEARCH("安定",K6)))</formula>
    </cfRule>
  </conditionalFormatting>
  <conditionalFormatting sqref="F6:F7">
    <cfRule type="containsText" dxfId="256" priority="38" operator="containsText" text="無し">
      <formula>NOT(ISERROR(SEARCH("無し",F6)))</formula>
    </cfRule>
    <cfRule type="containsText" dxfId="255" priority="39" operator="containsText" text="変動">
      <formula>NOT(ISERROR(SEARCH("変動",F6)))</formula>
    </cfRule>
    <cfRule type="containsText" dxfId="254" priority="40" operator="containsText" text="減少">
      <formula>NOT(ISERROR(SEARCH("減少",F6)))</formula>
    </cfRule>
    <cfRule type="containsText" dxfId="253" priority="41" operator="containsText" text="増加">
      <formula>NOT(ISERROR(SEARCH("増加",F6)))</formula>
    </cfRule>
    <cfRule type="containsText" dxfId="252" priority="42" operator="containsText" text="安定">
      <formula>NOT(ISERROR(SEARCH("安定",F6)))</formula>
    </cfRule>
  </conditionalFormatting>
  <conditionalFormatting sqref="E6">
    <cfRule type="containsText" dxfId="251" priority="32" operator="containsText" text="―">
      <formula>NOT(ISERROR(SEARCH("―",E6)))</formula>
    </cfRule>
    <cfRule type="containsText" dxfId="250" priority="33" operator="containsText" text="隔年で">
      <formula>NOT(ISERROR(SEARCH("隔年で",E6)))</formula>
    </cfRule>
    <cfRule type="containsText" dxfId="249" priority="34" operator="containsText" text="年度により">
      <formula>NOT(ISERROR(SEARCH("年度により",E6)))</formula>
    </cfRule>
    <cfRule type="containsText" dxfId="248" priority="35" operator="containsText" text="減少傾向">
      <formula>NOT(ISERROR(SEARCH("減少傾向",E6)))</formula>
    </cfRule>
    <cfRule type="containsText" dxfId="247" priority="36" operator="containsText" text="増加傾向">
      <formula>NOT(ISERROR(SEARCH("増加傾向",E6)))</formula>
    </cfRule>
    <cfRule type="containsText" dxfId="246" priority="37" operator="containsText" text="同程度">
      <formula>NOT(ISERROR(SEARCH("同程度",E6)))</formula>
    </cfRule>
  </conditionalFormatting>
  <conditionalFormatting sqref="E6:E7">
    <cfRule type="containsText" dxfId="245" priority="30" operator="containsText" text="最新年度のみ減少">
      <formula>NOT(ISERROR(SEARCH("最新年度のみ減少",E6)))</formula>
    </cfRule>
    <cfRule type="containsText" dxfId="244" priority="31" operator="containsText" text="最新年度のみ増加">
      <formula>NOT(ISERROR(SEARCH("最新年度のみ増加",E6)))</formula>
    </cfRule>
  </conditionalFormatting>
  <conditionalFormatting sqref="J6">
    <cfRule type="containsText" dxfId="243" priority="24" operator="containsText" text="―">
      <formula>NOT(ISERROR(SEARCH("―",J6)))</formula>
    </cfRule>
    <cfRule type="containsText" dxfId="242" priority="25" operator="containsText" text="隔年で">
      <formula>NOT(ISERROR(SEARCH("隔年で",J6)))</formula>
    </cfRule>
    <cfRule type="containsText" dxfId="241" priority="26" operator="containsText" text="年度により">
      <formula>NOT(ISERROR(SEARCH("年度により",J6)))</formula>
    </cfRule>
    <cfRule type="containsText" dxfId="240" priority="27" operator="containsText" text="減少傾向">
      <formula>NOT(ISERROR(SEARCH("減少傾向",J6)))</formula>
    </cfRule>
    <cfRule type="containsText" dxfId="239" priority="28" operator="containsText" text="増加傾向">
      <formula>NOT(ISERROR(SEARCH("増加傾向",J6)))</formula>
    </cfRule>
    <cfRule type="containsText" dxfId="238" priority="29" operator="containsText" text="同程度">
      <formula>NOT(ISERROR(SEARCH("同程度",J6)))</formula>
    </cfRule>
  </conditionalFormatting>
  <conditionalFormatting sqref="J6:J7">
    <cfRule type="containsText" dxfId="237" priority="22" operator="containsText" text="最新年度のみ減少">
      <formula>NOT(ISERROR(SEARCH("最新年度のみ減少",J6)))</formula>
    </cfRule>
    <cfRule type="containsText" dxfId="236" priority="23" operator="containsText" text="最新年度のみ増加">
      <formula>NOT(ISERROR(SEARCH("最新年度のみ増加",J6)))</formula>
    </cfRule>
  </conditionalFormatting>
  <conditionalFormatting sqref="F26:F27">
    <cfRule type="containsText" dxfId="235" priority="17" operator="containsText" text="無し">
      <formula>NOT(ISERROR(SEARCH("無し",F26)))</formula>
    </cfRule>
    <cfRule type="containsText" dxfId="234" priority="18" operator="containsText" text="変動">
      <formula>NOT(ISERROR(SEARCH("変動",F26)))</formula>
    </cfRule>
    <cfRule type="containsText" dxfId="233" priority="19" operator="containsText" text="減少">
      <formula>NOT(ISERROR(SEARCH("減少",F26)))</formula>
    </cfRule>
    <cfRule type="containsText" dxfId="232" priority="20" operator="containsText" text="増加">
      <formula>NOT(ISERROR(SEARCH("増加",F26)))</formula>
    </cfRule>
    <cfRule type="containsText" dxfId="231" priority="21" operator="containsText" text="安定">
      <formula>NOT(ISERROR(SEARCH("安定",F26)))</formula>
    </cfRule>
  </conditionalFormatting>
  <conditionalFormatting sqref="E26">
    <cfRule type="containsText" dxfId="230" priority="11" operator="containsText" text="―">
      <formula>NOT(ISERROR(SEARCH("―",E26)))</formula>
    </cfRule>
    <cfRule type="containsText" dxfId="229" priority="12" operator="containsText" text="隔年で">
      <formula>NOT(ISERROR(SEARCH("隔年で",E26)))</formula>
    </cfRule>
    <cfRule type="containsText" dxfId="228" priority="13" operator="containsText" text="年度により">
      <formula>NOT(ISERROR(SEARCH("年度により",E26)))</formula>
    </cfRule>
    <cfRule type="containsText" dxfId="227" priority="14" operator="containsText" text="減少傾向">
      <formula>NOT(ISERROR(SEARCH("減少傾向",E26)))</formula>
    </cfRule>
    <cfRule type="containsText" dxfId="226" priority="15" operator="containsText" text="増加傾向">
      <formula>NOT(ISERROR(SEARCH("増加傾向",E26)))</formula>
    </cfRule>
    <cfRule type="containsText" dxfId="225" priority="16" operator="containsText" text="同程度">
      <formula>NOT(ISERROR(SEARCH("同程度",E26)))</formula>
    </cfRule>
  </conditionalFormatting>
  <conditionalFormatting sqref="E26:E27">
    <cfRule type="containsText" dxfId="224" priority="9" operator="containsText" text="最新年度のみ減少">
      <formula>NOT(ISERROR(SEARCH("最新年度のみ減少",E26)))</formula>
    </cfRule>
    <cfRule type="containsText" dxfId="223" priority="10" operator="containsText" text="最新年度のみ増加">
      <formula>NOT(ISERROR(SEARCH("最新年度のみ増加",E26)))</formula>
    </cfRule>
  </conditionalFormatting>
  <conditionalFormatting sqref="J26">
    <cfRule type="containsText" dxfId="222" priority="3" operator="containsText" text="―">
      <formula>NOT(ISERROR(SEARCH("―",J26)))</formula>
    </cfRule>
    <cfRule type="containsText" dxfId="221" priority="4" operator="containsText" text="隔年で">
      <formula>NOT(ISERROR(SEARCH("隔年で",J26)))</formula>
    </cfRule>
    <cfRule type="containsText" dxfId="220" priority="5" operator="containsText" text="年度により">
      <formula>NOT(ISERROR(SEARCH("年度により",J26)))</formula>
    </cfRule>
    <cfRule type="containsText" dxfId="219" priority="6" operator="containsText" text="減少傾向">
      <formula>NOT(ISERROR(SEARCH("減少傾向",J26)))</formula>
    </cfRule>
    <cfRule type="containsText" dxfId="218" priority="7" operator="containsText" text="増加傾向">
      <formula>NOT(ISERROR(SEARCH("増加傾向",J26)))</formula>
    </cfRule>
    <cfRule type="containsText" dxfId="217" priority="8" operator="containsText" text="同程度">
      <formula>NOT(ISERROR(SEARCH("同程度",J26)))</formula>
    </cfRule>
  </conditionalFormatting>
  <conditionalFormatting sqref="J26:J27">
    <cfRule type="containsText" dxfId="216" priority="1" operator="containsText" text="最新年度のみ減少">
      <formula>NOT(ISERROR(SEARCH("最新年度のみ減少",J26)))</formula>
    </cfRule>
    <cfRule type="containsText" dxfId="215" priority="2" operator="containsText" text="最新年度のみ増加">
      <formula>NOT(ISERROR(SEARCH("最新年度のみ増加",J26)))</formula>
    </cfRule>
  </conditionalFormatting>
  <dataValidations count="2">
    <dataValidation type="list" allowBlank="1" showInputMessage="1" showErrorMessage="1" sqref="K6:K7" xr:uid="{00000000-0002-0000-0500-000000000000}">
      <formula1>$C$49:$C$52</formula1>
    </dataValidation>
    <dataValidation type="list" allowBlank="1" showInputMessage="1" showErrorMessage="1" sqref="F6:F7 F26:F27" xr:uid="{79B9B8E5-92D5-490C-A439-5D391FFDD1A8}">
      <formula1>$C$45:$C$48</formula1>
    </dataValidation>
  </dataValidations>
  <hyperlinks>
    <hyperlink ref="L1" location="目次!A1" display="目次に戻る" xr:uid="{00000000-0004-0000-05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44"/>
  <sheetViews>
    <sheetView workbookViewId="0"/>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6" bestFit="1" customWidth="1"/>
    <col min="13" max="17" width="10.75" style="6" bestFit="1" customWidth="1"/>
    <col min="18" max="18" width="9" style="6"/>
  </cols>
  <sheetData>
    <row r="1" spans="1:12" ht="24" customHeight="1" thickBot="1">
      <c r="A1" s="7" t="s">
        <v>399</v>
      </c>
      <c r="B1" s="7"/>
      <c r="C1" s="7"/>
      <c r="D1" s="10"/>
      <c r="E1" s="10"/>
      <c r="F1" s="10"/>
      <c r="G1" s="7"/>
      <c r="H1" s="10"/>
      <c r="I1" s="10"/>
      <c r="J1" s="10"/>
      <c r="K1" s="10"/>
      <c r="L1" s="34" t="s">
        <v>195</v>
      </c>
    </row>
    <row r="2" spans="1:12" ht="24" customHeight="1">
      <c r="A2" s="7" t="s">
        <v>223</v>
      </c>
      <c r="B2" s="7"/>
      <c r="C2" s="7"/>
      <c r="D2" s="10"/>
      <c r="E2" s="10"/>
      <c r="F2" s="10"/>
      <c r="G2" s="10"/>
      <c r="H2" s="10"/>
      <c r="I2" s="10"/>
      <c r="J2" s="10"/>
      <c r="K2" s="10"/>
    </row>
    <row r="3" spans="1:12" ht="24" customHeight="1">
      <c r="A3" s="7"/>
      <c r="B3" s="7" t="s">
        <v>209</v>
      </c>
      <c r="C3" s="7"/>
      <c r="D3" s="10"/>
      <c r="E3" s="10"/>
      <c r="F3" s="10"/>
      <c r="G3" s="10"/>
      <c r="H3" s="10"/>
      <c r="I3" s="10"/>
      <c r="J3" s="10"/>
      <c r="K3" s="10"/>
    </row>
    <row r="4" spans="1:12">
      <c r="A4" s="7"/>
      <c r="B4" s="7"/>
      <c r="C4" s="7"/>
      <c r="D4" s="10"/>
      <c r="E4" s="10"/>
      <c r="F4" s="10"/>
      <c r="G4" s="10"/>
      <c r="H4" s="10"/>
      <c r="I4" s="10"/>
      <c r="J4" s="10"/>
      <c r="K4" s="10"/>
    </row>
    <row r="5" spans="1:12" s="6" customFormat="1" ht="18" customHeight="1">
      <c r="A5" s="38" t="s">
        <v>15</v>
      </c>
      <c r="B5" s="7" t="s">
        <v>231</v>
      </c>
      <c r="C5" s="38"/>
      <c r="D5" s="38"/>
      <c r="E5" s="38"/>
      <c r="F5" s="38"/>
      <c r="G5" s="7" t="s">
        <v>229</v>
      </c>
      <c r="H5" s="38"/>
      <c r="I5" s="38"/>
      <c r="J5" s="38"/>
      <c r="K5" s="38"/>
    </row>
    <row r="6" spans="1:12" s="6" customFormat="1" ht="17.25" customHeight="1">
      <c r="A6" s="41"/>
      <c r="B6" s="216" t="s">
        <v>392</v>
      </c>
      <c r="C6" s="42" t="s">
        <v>207</v>
      </c>
      <c r="D6" s="61">
        <f ca="1">AVERAGE('10.グラフデータ'!D147:H147)</f>
        <v>3.4</v>
      </c>
      <c r="E6" s="218" t="str">
        <f>'10.グラフデータ'!AD147</f>
        <v>年度により増減</v>
      </c>
      <c r="G6" s="216" t="s">
        <v>392</v>
      </c>
      <c r="H6" s="42" t="s">
        <v>207</v>
      </c>
      <c r="I6" s="61">
        <f ca="1">AVERAGE('10.グラフデータ'!D155:H155)</f>
        <v>13.2</v>
      </c>
      <c r="J6" s="218" t="str">
        <f>'10.グラフデータ'!AD155</f>
        <v>年度により増減</v>
      </c>
      <c r="K6" s="39"/>
    </row>
    <row r="7" spans="1:12" s="6" customFormat="1" ht="17.25" customHeight="1">
      <c r="A7" s="41"/>
      <c r="B7" s="217"/>
      <c r="C7" s="43" t="s">
        <v>208</v>
      </c>
      <c r="D7" s="53">
        <f ca="1">'10.グラフデータ'!H147-'10.グラフデータ'!D147</f>
        <v>5</v>
      </c>
      <c r="E7" s="219"/>
      <c r="G7" s="217"/>
      <c r="H7" s="43" t="s">
        <v>208</v>
      </c>
      <c r="I7" s="53">
        <f ca="1">'10.グラフデータ'!H155-'10.グラフデータ'!D155</f>
        <v>1</v>
      </c>
      <c r="J7" s="219"/>
      <c r="K7" s="39"/>
    </row>
    <row r="8" spans="1:12" s="6" customFormat="1" ht="18.75" customHeight="1">
      <c r="A8" s="40"/>
      <c r="B8" s="220" t="s">
        <v>391</v>
      </c>
      <c r="C8" s="42" t="s">
        <v>207</v>
      </c>
      <c r="D8" s="59">
        <f ca="1">AVERAGE('10.グラフデータ'!D149:H149)</f>
        <v>0.79160000000000008</v>
      </c>
      <c r="E8" s="218" t="str">
        <f>'10.グラフデータ'!AD149</f>
        <v>年度により増減</v>
      </c>
      <c r="F8" s="39"/>
      <c r="G8" s="220" t="s">
        <v>391</v>
      </c>
      <c r="H8" s="42" t="s">
        <v>207</v>
      </c>
      <c r="I8" s="59">
        <f ca="1">AVERAGE('10.グラフデータ'!D157:H157)</f>
        <v>0.65880000000000005</v>
      </c>
      <c r="J8" s="218" t="str">
        <f>'10.グラフデータ'!AD157</f>
        <v>年度により増減</v>
      </c>
      <c r="K8" s="40"/>
    </row>
    <row r="9" spans="1:12" s="6" customFormat="1" ht="18.75" customHeight="1">
      <c r="A9" s="40"/>
      <c r="B9" s="221"/>
      <c r="C9" s="43" t="s">
        <v>208</v>
      </c>
      <c r="D9" s="60">
        <f ca="1">'10.グラフデータ'!H149-'10.グラフデータ'!D149</f>
        <v>0.66700000000000004</v>
      </c>
      <c r="E9" s="219"/>
      <c r="F9" s="39"/>
      <c r="G9" s="221"/>
      <c r="H9" s="43" t="s">
        <v>208</v>
      </c>
      <c r="I9" s="60">
        <f ca="1">'10.グラフデータ'!H157-'10.グラフデータ'!D157</f>
        <v>-1.4000000000000012E-2</v>
      </c>
      <c r="J9" s="219"/>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4"/>
      <c r="C24" s="40"/>
      <c r="E24" s="40"/>
      <c r="F24" s="40"/>
      <c r="G24" s="40"/>
      <c r="H24" s="40"/>
      <c r="I24" s="40"/>
      <c r="J24" s="40"/>
      <c r="K24" s="40"/>
    </row>
    <row r="25" spans="1:11" s="6" customFormat="1" ht="18.75" customHeight="1">
      <c r="A25" s="38"/>
      <c r="B25" s="7" t="s">
        <v>253</v>
      </c>
      <c r="C25" s="38"/>
      <c r="D25" s="38"/>
      <c r="E25" s="38"/>
      <c r="F25" s="38"/>
      <c r="G25" s="38"/>
    </row>
    <row r="26" spans="1:11" s="6" customFormat="1" ht="17.25" customHeight="1">
      <c r="A26" s="41"/>
      <c r="B26" s="216" t="s">
        <v>392</v>
      </c>
      <c r="C26" s="42" t="s">
        <v>207</v>
      </c>
      <c r="D26" s="61">
        <f ca="1">AVERAGE('10.グラフデータ'!D163:H163)</f>
        <v>1.2</v>
      </c>
      <c r="E26" s="218" t="str">
        <f>'10.グラフデータ'!AD163</f>
        <v>年度により増減</v>
      </c>
      <c r="F26" s="39"/>
      <c r="G26" s="39"/>
    </row>
    <row r="27" spans="1:11" s="6" customFormat="1" ht="17.25" customHeight="1">
      <c r="A27" s="41"/>
      <c r="B27" s="217"/>
      <c r="C27" s="43" t="s">
        <v>208</v>
      </c>
      <c r="D27" s="53">
        <f ca="1">'10.グラフデータ'!H163-'10.グラフデータ'!D163</f>
        <v>4</v>
      </c>
      <c r="E27" s="219"/>
      <c r="F27" s="39"/>
      <c r="G27" s="39"/>
    </row>
    <row r="28" spans="1:11" s="6" customFormat="1" ht="18.75" customHeight="1">
      <c r="A28" s="40"/>
      <c r="B28" s="220" t="s">
        <v>391</v>
      </c>
      <c r="C28" s="42" t="s">
        <v>207</v>
      </c>
      <c r="D28" s="59">
        <f ca="1">AVERAGE('10.グラフデータ'!D165:H165)</f>
        <v>0.37340000000000001</v>
      </c>
      <c r="E28" s="218" t="str">
        <f>'10.グラフデータ'!AD165</f>
        <v>隔年で増減</v>
      </c>
      <c r="F28" s="40"/>
      <c r="G28" s="40"/>
    </row>
    <row r="29" spans="1:11" s="6" customFormat="1" ht="18.75" customHeight="1">
      <c r="A29" s="40"/>
      <c r="B29" s="221"/>
      <c r="C29" s="43" t="s">
        <v>208</v>
      </c>
      <c r="D29" s="60">
        <f ca="1">'10.グラフデータ'!H165-'10.グラフデータ'!D165</f>
        <v>0.66700000000000004</v>
      </c>
      <c r="E29" s="219"/>
      <c r="F29" s="40"/>
      <c r="G29" s="40"/>
    </row>
    <row r="30" spans="1:11" s="6" customFormat="1" ht="18.75" customHeight="1">
      <c r="A30" s="40"/>
      <c r="B30" s="40"/>
      <c r="C30" s="40"/>
      <c r="D30" s="40"/>
      <c r="E30" s="40"/>
      <c r="F30" s="40"/>
      <c r="G30" s="40"/>
    </row>
    <row r="31" spans="1:11" s="6" customFormat="1" ht="18.75" customHeight="1">
      <c r="A31" s="40"/>
      <c r="B31" s="40"/>
      <c r="C31" s="40"/>
      <c r="D31" s="40"/>
      <c r="E31" s="40"/>
      <c r="F31" s="40"/>
      <c r="G31" s="40"/>
    </row>
    <row r="32" spans="1:11" s="6" customFormat="1" ht="18.75" customHeight="1">
      <c r="A32" s="40"/>
      <c r="B32" s="40"/>
      <c r="C32" s="40"/>
      <c r="D32" s="40"/>
      <c r="E32" s="40"/>
      <c r="F32" s="40"/>
      <c r="G32" s="40"/>
    </row>
    <row r="33" spans="1:18" s="6" customFormat="1" ht="18.75" customHeight="1">
      <c r="A33" s="40"/>
      <c r="B33" s="40"/>
      <c r="C33" s="40"/>
      <c r="D33" s="40"/>
      <c r="E33" s="40"/>
      <c r="F33" s="40"/>
      <c r="G33" s="40"/>
    </row>
    <row r="34" spans="1:18" s="6" customFormat="1" ht="18.75" customHeight="1">
      <c r="A34" s="40"/>
      <c r="B34" s="40"/>
      <c r="C34" s="40"/>
      <c r="D34" s="40"/>
      <c r="E34" s="40"/>
      <c r="F34" s="40"/>
      <c r="G34" s="40"/>
    </row>
    <row r="35" spans="1:18" ht="18.75" customHeight="1">
      <c r="A35" s="40"/>
      <c r="B35" s="40"/>
      <c r="C35" s="40"/>
      <c r="D35" s="40"/>
      <c r="E35" s="40"/>
      <c r="F35" s="40"/>
      <c r="G35" s="40"/>
      <c r="H35" s="6"/>
      <c r="I35" s="6"/>
      <c r="J35" s="6"/>
      <c r="K35" s="6"/>
      <c r="O35"/>
      <c r="P35"/>
      <c r="Q35"/>
      <c r="R35"/>
    </row>
    <row r="36" spans="1:18" ht="18.75" customHeight="1">
      <c r="A36" s="40"/>
      <c r="B36" s="40"/>
      <c r="C36" s="40"/>
      <c r="D36" s="40"/>
      <c r="E36" s="40"/>
      <c r="F36" s="40"/>
      <c r="G36" s="40"/>
      <c r="H36" s="6"/>
      <c r="I36" s="6"/>
      <c r="J36" s="6"/>
      <c r="K36" s="6"/>
      <c r="O36"/>
      <c r="P36"/>
      <c r="Q36"/>
      <c r="R36"/>
    </row>
    <row r="37" spans="1:18" ht="18.75" customHeight="1">
      <c r="A37" s="40"/>
      <c r="B37" s="40"/>
      <c r="C37" s="40"/>
      <c r="D37" s="40"/>
      <c r="E37" s="40"/>
      <c r="F37" s="40"/>
      <c r="G37" s="40"/>
      <c r="H37" s="6"/>
      <c r="I37" s="6"/>
      <c r="J37" s="6"/>
      <c r="K37" s="6"/>
      <c r="O37"/>
      <c r="P37"/>
      <c r="Q37"/>
      <c r="R37"/>
    </row>
    <row r="38" spans="1:18" ht="18.75" customHeight="1">
      <c r="A38" s="40"/>
      <c r="B38" s="40"/>
      <c r="C38" s="40"/>
      <c r="D38" s="40"/>
      <c r="E38" s="40"/>
      <c r="F38" s="40"/>
      <c r="G38" s="40"/>
      <c r="H38" s="6"/>
      <c r="I38" s="6"/>
      <c r="J38" s="6"/>
      <c r="K38" s="6"/>
      <c r="O38"/>
      <c r="P38"/>
      <c r="Q38"/>
      <c r="R38"/>
    </row>
    <row r="39" spans="1:18" ht="18.75" customHeight="1">
      <c r="A39" s="40"/>
      <c r="B39" s="40"/>
      <c r="C39" s="40"/>
      <c r="D39" s="40"/>
      <c r="E39" s="40"/>
      <c r="F39" s="40"/>
      <c r="G39" s="40"/>
      <c r="H39" s="6"/>
      <c r="I39" s="6"/>
      <c r="J39" s="6"/>
      <c r="K39" s="6"/>
      <c r="O39"/>
      <c r="P39"/>
      <c r="Q39"/>
      <c r="R39"/>
    </row>
    <row r="40" spans="1:18" ht="18.75" customHeight="1">
      <c r="A40" s="40"/>
      <c r="B40" s="40"/>
      <c r="C40" s="40"/>
      <c r="D40" s="40"/>
      <c r="E40" s="40"/>
      <c r="F40" s="40"/>
      <c r="G40" s="40"/>
      <c r="H40" s="6"/>
      <c r="I40" s="6"/>
      <c r="J40" s="6"/>
      <c r="K40" s="6"/>
      <c r="O40"/>
      <c r="P40"/>
      <c r="Q40"/>
      <c r="R40"/>
    </row>
    <row r="41" spans="1:18" ht="18.75" customHeight="1">
      <c r="A41" s="40"/>
      <c r="B41" s="40"/>
      <c r="C41" s="40"/>
      <c r="D41" s="40"/>
      <c r="E41" s="40"/>
      <c r="F41" s="40"/>
      <c r="G41" s="40"/>
      <c r="H41" s="6"/>
      <c r="I41" s="6"/>
      <c r="J41" s="6"/>
      <c r="K41" s="6"/>
      <c r="O41"/>
      <c r="P41"/>
      <c r="Q41"/>
      <c r="R41"/>
    </row>
    <row r="42" spans="1:18" ht="18.75" customHeight="1">
      <c r="A42" s="40"/>
      <c r="B42" s="40"/>
      <c r="C42" s="40"/>
      <c r="D42" s="40"/>
      <c r="E42" s="40"/>
      <c r="F42" s="40"/>
      <c r="G42" s="40"/>
      <c r="H42" s="6"/>
      <c r="I42" s="6"/>
      <c r="J42" s="6"/>
      <c r="K42" s="6"/>
      <c r="O42"/>
      <c r="P42"/>
      <c r="Q42"/>
      <c r="R42"/>
    </row>
    <row r="43" spans="1:18" ht="18.75" customHeight="1">
      <c r="A43" s="40"/>
      <c r="B43" s="40"/>
      <c r="C43" s="40"/>
      <c r="D43" s="40"/>
      <c r="E43" s="40"/>
      <c r="F43" s="40"/>
      <c r="G43" s="40"/>
      <c r="H43" s="6"/>
      <c r="I43" s="6"/>
      <c r="J43" s="6"/>
      <c r="K43" s="6"/>
      <c r="O43"/>
      <c r="P43"/>
      <c r="Q43"/>
      <c r="R43"/>
    </row>
    <row r="44" spans="1:18" ht="9" customHeight="1">
      <c r="A44" s="40"/>
      <c r="B44" s="40"/>
      <c r="C44" s="40"/>
      <c r="D44" s="40"/>
      <c r="E44" s="40"/>
      <c r="F44" s="40"/>
      <c r="G44" s="40"/>
      <c r="H44" s="6"/>
      <c r="I44" s="6"/>
      <c r="J44" s="6"/>
      <c r="K44" s="6"/>
      <c r="O44"/>
      <c r="P44"/>
      <c r="Q44"/>
      <c r="R44"/>
    </row>
  </sheetData>
  <mergeCells count="12">
    <mergeCell ref="J6:J7"/>
    <mergeCell ref="B26:B27"/>
    <mergeCell ref="E26:E27"/>
    <mergeCell ref="B8:B9"/>
    <mergeCell ref="E8:E9"/>
    <mergeCell ref="G8:G9"/>
    <mergeCell ref="J8:J9"/>
    <mergeCell ref="B28:B29"/>
    <mergeCell ref="E28:E29"/>
    <mergeCell ref="B6:B7"/>
    <mergeCell ref="E6:E7"/>
    <mergeCell ref="G6:G7"/>
  </mergeCells>
  <phoneticPr fontId="1"/>
  <conditionalFormatting sqref="K6:K7 G26:G27">
    <cfRule type="containsText" dxfId="214" priority="101" operator="containsText" text="無し">
      <formula>NOT(ISERROR(SEARCH("無し",G6)))</formula>
    </cfRule>
    <cfRule type="containsText" dxfId="213" priority="102" operator="containsText" text="変動">
      <formula>NOT(ISERROR(SEARCH("変動",G6)))</formula>
    </cfRule>
    <cfRule type="containsText" dxfId="212" priority="103" operator="containsText" text="減少">
      <formula>NOT(ISERROR(SEARCH("減少",G6)))</formula>
    </cfRule>
    <cfRule type="containsText" dxfId="211" priority="104" operator="containsText" text="増加">
      <formula>NOT(ISERROR(SEARCH("増加",G6)))</formula>
    </cfRule>
    <cfRule type="containsText" dxfId="210" priority="105" operator="containsText" text="安定">
      <formula>NOT(ISERROR(SEARCH("安定",G6)))</formula>
    </cfRule>
  </conditionalFormatting>
  <conditionalFormatting sqref="F26:F27">
    <cfRule type="containsText" dxfId="209" priority="96" operator="containsText" text="無し">
      <formula>NOT(ISERROR(SEARCH("無し",F26)))</formula>
    </cfRule>
    <cfRule type="containsText" dxfId="208" priority="97" operator="containsText" text="変動">
      <formula>NOT(ISERROR(SEARCH("変動",F26)))</formula>
    </cfRule>
    <cfRule type="containsText" dxfId="207" priority="98" operator="containsText" text="減少">
      <formula>NOT(ISERROR(SEARCH("減少",F26)))</formula>
    </cfRule>
    <cfRule type="containsText" dxfId="206" priority="99" operator="containsText" text="増加">
      <formula>NOT(ISERROR(SEARCH("増加",F26)))</formula>
    </cfRule>
    <cfRule type="containsText" dxfId="205" priority="100" operator="containsText" text="安定">
      <formula>NOT(ISERROR(SEARCH("安定",F26)))</formula>
    </cfRule>
  </conditionalFormatting>
  <conditionalFormatting sqref="F8:F9">
    <cfRule type="containsText" dxfId="204" priority="49" operator="containsText" text="無し">
      <formula>NOT(ISERROR(SEARCH("無し",F8)))</formula>
    </cfRule>
    <cfRule type="containsText" dxfId="203" priority="50" operator="containsText" text="変動">
      <formula>NOT(ISERROR(SEARCH("変動",F8)))</formula>
    </cfRule>
    <cfRule type="containsText" dxfId="202" priority="51" operator="containsText" text="減少">
      <formula>NOT(ISERROR(SEARCH("減少",F8)))</formula>
    </cfRule>
    <cfRule type="containsText" dxfId="201" priority="52" operator="containsText" text="増加">
      <formula>NOT(ISERROR(SEARCH("増加",F8)))</formula>
    </cfRule>
    <cfRule type="containsText" dxfId="200" priority="53" operator="containsText" text="安定">
      <formula>NOT(ISERROR(SEARCH("安定",F8)))</formula>
    </cfRule>
  </conditionalFormatting>
  <conditionalFormatting sqref="E8">
    <cfRule type="containsText" dxfId="199" priority="43" operator="containsText" text="―">
      <formula>NOT(ISERROR(SEARCH("―",E8)))</formula>
    </cfRule>
    <cfRule type="containsText" dxfId="198" priority="44" operator="containsText" text="隔年で">
      <formula>NOT(ISERROR(SEARCH("隔年で",E8)))</formula>
    </cfRule>
    <cfRule type="containsText" dxfId="197" priority="45" operator="containsText" text="年度により">
      <formula>NOT(ISERROR(SEARCH("年度により",E8)))</formula>
    </cfRule>
    <cfRule type="containsText" dxfId="196" priority="46" operator="containsText" text="減少傾向">
      <formula>NOT(ISERROR(SEARCH("減少傾向",E8)))</formula>
    </cfRule>
    <cfRule type="containsText" dxfId="195" priority="47" operator="containsText" text="増加傾向">
      <formula>NOT(ISERROR(SEARCH("増加傾向",E8)))</formula>
    </cfRule>
    <cfRule type="containsText" dxfId="194" priority="48" operator="containsText" text="同程度">
      <formula>NOT(ISERROR(SEARCH("同程度",E8)))</formula>
    </cfRule>
  </conditionalFormatting>
  <conditionalFormatting sqref="E8:E9">
    <cfRule type="containsText" dxfId="193" priority="41" operator="containsText" text="最新年度のみ減少">
      <formula>NOT(ISERROR(SEARCH("最新年度のみ減少",E8)))</formula>
    </cfRule>
    <cfRule type="containsText" dxfId="192" priority="42" operator="containsText" text="最新年度のみ増加">
      <formula>NOT(ISERROR(SEARCH("最新年度のみ増加",E8)))</formula>
    </cfRule>
  </conditionalFormatting>
  <conditionalFormatting sqref="J8">
    <cfRule type="containsText" dxfId="191" priority="35" operator="containsText" text="―">
      <formula>NOT(ISERROR(SEARCH("―",J8)))</formula>
    </cfRule>
    <cfRule type="containsText" dxfId="190" priority="36" operator="containsText" text="隔年で">
      <formula>NOT(ISERROR(SEARCH("隔年で",J8)))</formula>
    </cfRule>
    <cfRule type="containsText" dxfId="189" priority="37" operator="containsText" text="年度により">
      <formula>NOT(ISERROR(SEARCH("年度により",J8)))</formula>
    </cfRule>
    <cfRule type="containsText" dxfId="188" priority="38" operator="containsText" text="減少傾向">
      <formula>NOT(ISERROR(SEARCH("減少傾向",J8)))</formula>
    </cfRule>
    <cfRule type="containsText" dxfId="187" priority="39" operator="containsText" text="増加傾向">
      <formula>NOT(ISERROR(SEARCH("増加傾向",J8)))</formula>
    </cfRule>
    <cfRule type="containsText" dxfId="186" priority="40" operator="containsText" text="同程度">
      <formula>NOT(ISERROR(SEARCH("同程度",J8)))</formula>
    </cfRule>
  </conditionalFormatting>
  <conditionalFormatting sqref="J8:J9">
    <cfRule type="containsText" dxfId="185" priority="33" operator="containsText" text="最新年度のみ減少">
      <formula>NOT(ISERROR(SEARCH("最新年度のみ減少",J8)))</formula>
    </cfRule>
    <cfRule type="containsText" dxfId="184" priority="34" operator="containsText" text="最新年度のみ増加">
      <formula>NOT(ISERROR(SEARCH("最新年度のみ増加",J8)))</formula>
    </cfRule>
  </conditionalFormatting>
  <conditionalFormatting sqref="E28">
    <cfRule type="containsText" dxfId="183" priority="27" operator="containsText" text="―">
      <formula>NOT(ISERROR(SEARCH("―",E28)))</formula>
    </cfRule>
    <cfRule type="containsText" dxfId="182" priority="28" operator="containsText" text="隔年で">
      <formula>NOT(ISERROR(SEARCH("隔年で",E28)))</formula>
    </cfRule>
    <cfRule type="containsText" dxfId="181" priority="29" operator="containsText" text="年度により">
      <formula>NOT(ISERROR(SEARCH("年度により",E28)))</formula>
    </cfRule>
    <cfRule type="containsText" dxfId="180" priority="30" operator="containsText" text="減少傾向">
      <formula>NOT(ISERROR(SEARCH("減少傾向",E28)))</formula>
    </cfRule>
    <cfRule type="containsText" dxfId="179" priority="31" operator="containsText" text="増加傾向">
      <formula>NOT(ISERROR(SEARCH("増加傾向",E28)))</formula>
    </cfRule>
    <cfRule type="containsText" dxfId="178" priority="32" operator="containsText" text="同程度">
      <formula>NOT(ISERROR(SEARCH("同程度",E28)))</formula>
    </cfRule>
  </conditionalFormatting>
  <conditionalFormatting sqref="E28:E29">
    <cfRule type="containsText" dxfId="177" priority="25" operator="containsText" text="最新年度のみ減少">
      <formula>NOT(ISERROR(SEARCH("最新年度のみ減少",E28)))</formula>
    </cfRule>
    <cfRule type="containsText" dxfId="176" priority="26" operator="containsText" text="最新年度のみ増加">
      <formula>NOT(ISERROR(SEARCH("最新年度のみ増加",E28)))</formula>
    </cfRule>
  </conditionalFormatting>
  <conditionalFormatting sqref="E6">
    <cfRule type="containsText" dxfId="175" priority="19" operator="containsText" text="―">
      <formula>NOT(ISERROR(SEARCH("―",E6)))</formula>
    </cfRule>
    <cfRule type="containsText" dxfId="174" priority="20" operator="containsText" text="隔年で">
      <formula>NOT(ISERROR(SEARCH("隔年で",E6)))</formula>
    </cfRule>
    <cfRule type="containsText" dxfId="173" priority="21" operator="containsText" text="年度により">
      <formula>NOT(ISERROR(SEARCH("年度により",E6)))</formula>
    </cfRule>
    <cfRule type="containsText" dxfId="172" priority="22" operator="containsText" text="減少傾向">
      <formula>NOT(ISERROR(SEARCH("減少傾向",E6)))</formula>
    </cfRule>
    <cfRule type="containsText" dxfId="171" priority="23" operator="containsText" text="増加傾向">
      <formula>NOT(ISERROR(SEARCH("増加傾向",E6)))</formula>
    </cfRule>
    <cfRule type="containsText" dxfId="170" priority="24" operator="containsText" text="同程度">
      <formula>NOT(ISERROR(SEARCH("同程度",E6)))</formula>
    </cfRule>
  </conditionalFormatting>
  <conditionalFormatting sqref="E6:E7">
    <cfRule type="containsText" dxfId="169" priority="17" operator="containsText" text="最新年度のみ減少">
      <formula>NOT(ISERROR(SEARCH("最新年度のみ減少",E6)))</formula>
    </cfRule>
    <cfRule type="containsText" dxfId="168" priority="18" operator="containsText" text="最新年度のみ増加">
      <formula>NOT(ISERROR(SEARCH("最新年度のみ増加",E6)))</formula>
    </cfRule>
  </conditionalFormatting>
  <conditionalFormatting sqref="J6">
    <cfRule type="containsText" dxfId="167" priority="11" operator="containsText" text="―">
      <formula>NOT(ISERROR(SEARCH("―",J6)))</formula>
    </cfRule>
    <cfRule type="containsText" dxfId="166" priority="12" operator="containsText" text="隔年で">
      <formula>NOT(ISERROR(SEARCH("隔年で",J6)))</formula>
    </cfRule>
    <cfRule type="containsText" dxfId="165" priority="13" operator="containsText" text="年度により">
      <formula>NOT(ISERROR(SEARCH("年度により",J6)))</formula>
    </cfRule>
    <cfRule type="containsText" dxfId="164" priority="14" operator="containsText" text="減少傾向">
      <formula>NOT(ISERROR(SEARCH("減少傾向",J6)))</formula>
    </cfRule>
    <cfRule type="containsText" dxfId="163" priority="15" operator="containsText" text="増加傾向">
      <formula>NOT(ISERROR(SEARCH("増加傾向",J6)))</formula>
    </cfRule>
    <cfRule type="containsText" dxfId="162" priority="16" operator="containsText" text="同程度">
      <formula>NOT(ISERROR(SEARCH("同程度",J6)))</formula>
    </cfRule>
  </conditionalFormatting>
  <conditionalFormatting sqref="J6:J7">
    <cfRule type="containsText" dxfId="161" priority="9" operator="containsText" text="最新年度のみ減少">
      <formula>NOT(ISERROR(SEARCH("最新年度のみ減少",J6)))</formula>
    </cfRule>
    <cfRule type="containsText" dxfId="160" priority="10" operator="containsText" text="最新年度のみ増加">
      <formula>NOT(ISERROR(SEARCH("最新年度のみ増加",J6)))</formula>
    </cfRule>
  </conditionalFormatting>
  <conditionalFormatting sqref="E26">
    <cfRule type="containsText" dxfId="159" priority="3" operator="containsText" text="―">
      <formula>NOT(ISERROR(SEARCH("―",E26)))</formula>
    </cfRule>
    <cfRule type="containsText" dxfId="158" priority="4" operator="containsText" text="隔年で">
      <formula>NOT(ISERROR(SEARCH("隔年で",E26)))</formula>
    </cfRule>
    <cfRule type="containsText" dxfId="157" priority="5" operator="containsText" text="年度により">
      <formula>NOT(ISERROR(SEARCH("年度により",E26)))</formula>
    </cfRule>
    <cfRule type="containsText" dxfId="156" priority="6" operator="containsText" text="減少傾向">
      <formula>NOT(ISERROR(SEARCH("減少傾向",E26)))</formula>
    </cfRule>
    <cfRule type="containsText" dxfId="155" priority="7" operator="containsText" text="増加傾向">
      <formula>NOT(ISERROR(SEARCH("増加傾向",E26)))</formula>
    </cfRule>
    <cfRule type="containsText" dxfId="154" priority="8" operator="containsText" text="同程度">
      <formula>NOT(ISERROR(SEARCH("同程度",E26)))</formula>
    </cfRule>
  </conditionalFormatting>
  <conditionalFormatting sqref="E26:E27">
    <cfRule type="containsText" dxfId="153" priority="1" operator="containsText" text="最新年度のみ減少">
      <formula>NOT(ISERROR(SEARCH("最新年度のみ減少",E26)))</formula>
    </cfRule>
    <cfRule type="containsText" dxfId="152" priority="2" operator="containsText" text="最新年度のみ増加">
      <formula>NOT(ISERROR(SEARCH("最新年度のみ増加",E26)))</formula>
    </cfRule>
  </conditionalFormatting>
  <dataValidations count="1">
    <dataValidation type="list" allowBlank="1" showInputMessage="1" showErrorMessage="1" sqref="F8:F9" xr:uid="{A71DA16C-BF7E-4BBA-BEDB-68AEC3BF164F}">
      <formula1>$C$73:$C$76</formula1>
    </dataValidation>
  </dataValidations>
  <hyperlinks>
    <hyperlink ref="L1" location="目次!A1" display="目次に戻る" xr:uid="{00000000-0004-0000-06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56"/>
  <sheetViews>
    <sheetView topLeftCell="A16" workbookViewId="0"/>
  </sheetViews>
  <sheetFormatPr defaultRowHeight="13.5"/>
  <cols>
    <col min="1" max="1" width="0.625" style="10" customWidth="1"/>
    <col min="2" max="2" width="11.625" style="10" customWidth="1"/>
    <col min="3" max="3" width="11.25" style="10" customWidth="1"/>
    <col min="4" max="4" width="10" style="10" customWidth="1"/>
    <col min="5" max="5" width="12" style="10" customWidth="1"/>
    <col min="6" max="6" width="2.875" style="10" customWidth="1"/>
    <col min="7" max="7" width="11.625" style="10" customWidth="1"/>
    <col min="8" max="8" width="11.25" style="10" customWidth="1"/>
    <col min="9" max="9" width="10" style="10" customWidth="1"/>
    <col min="10" max="10" width="12" style="10" customWidth="1"/>
    <col min="11" max="11" width="0.625" style="10" customWidth="1"/>
    <col min="12" max="12" width="20.5" style="6" bestFit="1" customWidth="1"/>
    <col min="13" max="17" width="10.75" style="6" bestFit="1" customWidth="1"/>
    <col min="18" max="18" width="9" style="6"/>
  </cols>
  <sheetData>
    <row r="1" spans="1:12" ht="24" customHeight="1" thickBot="1">
      <c r="A1" s="2" t="s">
        <v>399</v>
      </c>
      <c r="B1" s="2"/>
      <c r="C1" s="2"/>
      <c r="D1"/>
      <c r="E1"/>
      <c r="F1"/>
      <c r="G1"/>
      <c r="H1"/>
      <c r="I1"/>
      <c r="J1"/>
      <c r="L1" s="34" t="s">
        <v>195</v>
      </c>
    </row>
    <row r="2" spans="1:12" ht="24" customHeight="1">
      <c r="A2" s="2" t="s">
        <v>232</v>
      </c>
      <c r="B2" s="2"/>
      <c r="C2" s="2"/>
      <c r="D2"/>
      <c r="E2"/>
      <c r="F2"/>
      <c r="G2"/>
      <c r="H2"/>
      <c r="I2"/>
      <c r="J2"/>
    </row>
    <row r="3" spans="1:12" ht="24" customHeight="1">
      <c r="A3" s="2"/>
      <c r="B3" s="2" t="s">
        <v>205</v>
      </c>
      <c r="C3" s="2"/>
      <c r="D3"/>
      <c r="E3"/>
      <c r="F3"/>
      <c r="G3"/>
      <c r="H3"/>
      <c r="I3"/>
      <c r="J3"/>
    </row>
    <row r="4" spans="1:12">
      <c r="A4" s="7"/>
      <c r="B4" s="7"/>
      <c r="C4" s="7"/>
    </row>
    <row r="5" spans="1:12" s="6" customFormat="1" ht="18" customHeight="1">
      <c r="A5" s="38"/>
      <c r="B5" s="7" t="s">
        <v>0</v>
      </c>
      <c r="C5" s="38"/>
      <c r="D5" s="38"/>
      <c r="E5" s="38"/>
      <c r="F5" s="38"/>
      <c r="G5" s="7"/>
      <c r="H5" s="38"/>
      <c r="I5" s="38"/>
      <c r="J5" s="38"/>
      <c r="K5" s="38"/>
    </row>
    <row r="6" spans="1:12" s="6" customFormat="1" ht="17.25" customHeight="1">
      <c r="A6" s="41"/>
      <c r="B6" s="216" t="s">
        <v>392</v>
      </c>
      <c r="C6" s="42" t="s">
        <v>207</v>
      </c>
      <c r="D6" s="61">
        <f>AVERAGE('10.グラフデータ'!D173:H173)</f>
        <v>5.6</v>
      </c>
      <c r="E6" s="218" t="str">
        <f>'10.グラフデータ'!AD173</f>
        <v>隔年で増減</v>
      </c>
      <c r="F6" s="39"/>
      <c r="G6" s="220" t="s">
        <v>391</v>
      </c>
      <c r="H6" s="42" t="s">
        <v>207</v>
      </c>
      <c r="I6" s="59">
        <f>AVERAGE('10.グラフデータ'!D175:H175)</f>
        <v>0.41839999999999999</v>
      </c>
      <c r="J6" s="218" t="str">
        <f>'10.グラフデータ'!AD175</f>
        <v>増加傾向⤴</v>
      </c>
      <c r="K6" s="39"/>
    </row>
    <row r="7" spans="1:12" s="6" customFormat="1" ht="17.25" customHeight="1">
      <c r="A7" s="41"/>
      <c r="B7" s="217"/>
      <c r="C7" s="43" t="s">
        <v>208</v>
      </c>
      <c r="D7" s="53">
        <f>'10.グラフデータ'!H173-'10.グラフデータ'!D173</f>
        <v>1</v>
      </c>
      <c r="E7" s="219"/>
      <c r="F7" s="39"/>
      <c r="G7" s="221"/>
      <c r="H7" s="43" t="s">
        <v>208</v>
      </c>
      <c r="I7" s="60">
        <f>'10.グラフデータ'!H175-'10.グラフデータ'!D175</f>
        <v>9.9999999999999978E-2</v>
      </c>
      <c r="J7" s="219"/>
      <c r="K7" s="39"/>
    </row>
    <row r="8" spans="1:12" s="6" customFormat="1">
      <c r="A8" s="40"/>
      <c r="B8" s="40"/>
      <c r="C8" s="40"/>
      <c r="D8" s="40"/>
      <c r="E8" s="40"/>
      <c r="F8" s="40"/>
      <c r="G8" s="40"/>
      <c r="H8" s="40"/>
      <c r="I8" s="40"/>
      <c r="J8" s="40"/>
      <c r="K8" s="40"/>
    </row>
    <row r="9" spans="1:12" s="6" customFormat="1" ht="18.75" customHeight="1">
      <c r="A9" s="40"/>
      <c r="B9" s="40"/>
      <c r="C9" s="40"/>
      <c r="D9" s="40"/>
      <c r="E9" s="40"/>
      <c r="F9" s="40"/>
      <c r="G9" s="40"/>
      <c r="H9" s="40"/>
      <c r="I9" s="40"/>
      <c r="J9" s="40"/>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0"/>
      <c r="C24" s="40"/>
      <c r="D24" s="40"/>
      <c r="E24" s="40"/>
      <c r="F24" s="40"/>
      <c r="G24" s="40"/>
      <c r="H24" s="40"/>
      <c r="I24" s="40"/>
      <c r="J24" s="40"/>
      <c r="K24" s="40"/>
    </row>
    <row r="25" spans="1:11" s="6" customFormat="1" ht="18.75" customHeight="1">
      <c r="A25" s="38"/>
      <c r="B25" s="7" t="s">
        <v>233</v>
      </c>
      <c r="C25" s="38"/>
      <c r="D25" s="38"/>
      <c r="E25" s="38"/>
      <c r="F25" s="38"/>
      <c r="G25" s="7"/>
      <c r="H25" s="38"/>
      <c r="I25" s="38"/>
      <c r="J25" s="38"/>
      <c r="K25" s="38"/>
    </row>
    <row r="26" spans="1:11" s="6" customFormat="1" ht="17.25" customHeight="1">
      <c r="A26" s="41"/>
      <c r="B26" s="216" t="s">
        <v>392</v>
      </c>
      <c r="C26" s="42" t="s">
        <v>207</v>
      </c>
      <c r="D26" s="61">
        <f>AVERAGE('10.グラフデータ'!D181:H181)</f>
        <v>1189.2</v>
      </c>
      <c r="E26" s="218" t="str">
        <f>'10.グラフデータ'!AD181</f>
        <v>最新年度のみ減少</v>
      </c>
      <c r="F26" s="39"/>
      <c r="G26" s="220" t="s">
        <v>391</v>
      </c>
      <c r="H26" s="42" t="s">
        <v>207</v>
      </c>
      <c r="I26" s="59">
        <f>AVERAGE('10.グラフデータ'!D183:H183)</f>
        <v>0.32179999999999997</v>
      </c>
      <c r="J26" s="218" t="str">
        <f>'10.グラフデータ'!AD183</f>
        <v>同程度で推移</v>
      </c>
      <c r="K26" s="39"/>
    </row>
    <row r="27" spans="1:11" s="6" customFormat="1" ht="17.25" customHeight="1">
      <c r="A27" s="41"/>
      <c r="B27" s="217"/>
      <c r="C27" s="43" t="s">
        <v>208</v>
      </c>
      <c r="D27" s="53">
        <f>'10.グラフデータ'!H181-'10.グラフデータ'!D181</f>
        <v>191</v>
      </c>
      <c r="E27" s="219"/>
      <c r="F27" s="39"/>
      <c r="G27" s="221"/>
      <c r="H27" s="43" t="s">
        <v>208</v>
      </c>
      <c r="I27" s="60">
        <f>'10.グラフデータ'!H183-'10.グラフデータ'!D183</f>
        <v>1.7000000000000015E-2</v>
      </c>
      <c r="J27" s="219"/>
      <c r="K27" s="39"/>
    </row>
    <row r="28" spans="1:11" s="6" customFormat="1">
      <c r="A28" s="40"/>
      <c r="B28" s="40"/>
      <c r="C28" s="40"/>
      <c r="D28" s="40"/>
      <c r="E28" s="40"/>
      <c r="F28" s="40"/>
      <c r="G28" s="40"/>
      <c r="H28" s="40"/>
      <c r="I28" s="40"/>
      <c r="J28" s="40"/>
      <c r="K28" s="40"/>
    </row>
    <row r="29" spans="1:11" s="6" customFormat="1" ht="18.75" customHeight="1">
      <c r="A29" s="40"/>
      <c r="B29" s="40"/>
      <c r="C29" s="40"/>
      <c r="D29" s="40"/>
      <c r="E29" s="40"/>
      <c r="F29" s="40"/>
      <c r="G29" s="40"/>
      <c r="H29" s="40"/>
      <c r="I29" s="40"/>
      <c r="J29" s="40"/>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s="6" customFormat="1" ht="18.75" customHeight="1">
      <c r="A35" s="40"/>
      <c r="B35" s="40"/>
      <c r="C35" s="40"/>
      <c r="D35" s="40"/>
      <c r="E35" s="40"/>
      <c r="F35" s="40"/>
      <c r="G35" s="40"/>
      <c r="H35" s="40"/>
      <c r="I35" s="40"/>
      <c r="J35" s="40"/>
      <c r="K35" s="40"/>
    </row>
    <row r="36" spans="1:11" s="6" customFormat="1" ht="18.75" customHeight="1">
      <c r="A36" s="40"/>
      <c r="B36" s="40"/>
      <c r="C36" s="40"/>
      <c r="D36" s="40"/>
      <c r="E36" s="40"/>
      <c r="F36" s="40"/>
      <c r="G36" s="40"/>
      <c r="H36" s="40"/>
      <c r="I36" s="40"/>
      <c r="J36" s="40"/>
      <c r="K36" s="40"/>
    </row>
    <row r="37" spans="1:11" s="6" customFormat="1" ht="18.75" customHeight="1">
      <c r="A37" s="40"/>
      <c r="B37" s="40"/>
      <c r="C37" s="40"/>
      <c r="D37" s="40"/>
      <c r="E37" s="40"/>
      <c r="F37" s="40"/>
      <c r="G37" s="40"/>
      <c r="H37" s="40"/>
      <c r="I37" s="40"/>
      <c r="J37" s="40"/>
      <c r="K37" s="40"/>
    </row>
    <row r="38" spans="1:11" s="6" customFormat="1" ht="18.75" customHeight="1">
      <c r="A38" s="40"/>
      <c r="B38" s="40"/>
      <c r="C38" s="40"/>
      <c r="D38" s="40"/>
      <c r="E38" s="40"/>
      <c r="F38" s="40"/>
      <c r="G38" s="40"/>
      <c r="H38" s="40"/>
      <c r="I38" s="40"/>
      <c r="J38" s="40"/>
      <c r="K38" s="40"/>
    </row>
    <row r="39" spans="1:11" s="6" customFormat="1" ht="18.75" customHeight="1">
      <c r="A39" s="40"/>
      <c r="B39" s="40"/>
      <c r="C39" s="40"/>
      <c r="D39" s="40"/>
      <c r="E39" s="40"/>
      <c r="F39" s="40"/>
      <c r="G39" s="40"/>
      <c r="H39" s="40"/>
      <c r="I39" s="40"/>
      <c r="J39" s="40"/>
      <c r="K39" s="40"/>
    </row>
    <row r="40" spans="1:11" s="6" customFormat="1" ht="18.75" customHeight="1">
      <c r="A40" s="40"/>
      <c r="B40" s="40"/>
      <c r="C40" s="40"/>
      <c r="D40" s="40"/>
      <c r="E40" s="40"/>
      <c r="F40" s="40"/>
      <c r="G40" s="40"/>
      <c r="H40" s="40"/>
      <c r="I40" s="40"/>
      <c r="J40" s="40"/>
      <c r="K40" s="40"/>
    </row>
    <row r="41" spans="1:11" s="6" customFormat="1" ht="18.75" customHeight="1">
      <c r="A41" s="40"/>
      <c r="B41" s="40"/>
      <c r="C41" s="40"/>
      <c r="D41" s="40"/>
      <c r="E41" s="40"/>
      <c r="F41" s="40"/>
      <c r="G41" s="40"/>
      <c r="H41" s="40"/>
      <c r="I41" s="40"/>
      <c r="J41" s="40"/>
      <c r="K41" s="40"/>
    </row>
    <row r="42" spans="1:11" ht="18.75" customHeight="1">
      <c r="A42"/>
      <c r="B42"/>
      <c r="C42"/>
      <c r="D42"/>
      <c r="E42"/>
      <c r="F42"/>
      <c r="G42"/>
      <c r="H42"/>
      <c r="I42"/>
      <c r="J42"/>
      <c r="K42"/>
    </row>
    <row r="43" spans="1:11" s="6" customFormat="1" ht="18.75" customHeight="1">
      <c r="A43"/>
      <c r="B43"/>
      <c r="C43"/>
      <c r="D43"/>
      <c r="E43"/>
      <c r="F43"/>
      <c r="G43"/>
      <c r="H43"/>
      <c r="I43"/>
      <c r="J43"/>
      <c r="K43"/>
    </row>
    <row r="44" spans="1:11" s="6" customFormat="1" ht="18.75" customHeight="1">
      <c r="A44"/>
      <c r="B44"/>
      <c r="C44"/>
      <c r="D44"/>
      <c r="E44"/>
      <c r="F44"/>
      <c r="G44"/>
      <c r="H44"/>
      <c r="I44"/>
      <c r="J44"/>
      <c r="K44"/>
    </row>
    <row r="45" spans="1:11">
      <c r="A45" s="40"/>
      <c r="B45" s="40"/>
      <c r="C45" s="40"/>
      <c r="D45" s="40"/>
      <c r="E45" s="40"/>
      <c r="F45" s="40"/>
      <c r="G45" s="40"/>
      <c r="H45" s="40"/>
      <c r="I45" s="40"/>
      <c r="J45" s="40"/>
      <c r="K45" s="40"/>
    </row>
    <row r="46" spans="1:11">
      <c r="A46" s="40"/>
      <c r="B46" s="40"/>
      <c r="C46" s="40"/>
      <c r="D46" s="40"/>
      <c r="E46" s="40"/>
      <c r="F46" s="40"/>
      <c r="G46" s="40"/>
      <c r="H46" s="40"/>
      <c r="I46" s="40"/>
      <c r="J46" s="40"/>
      <c r="K46" s="40"/>
    </row>
    <row r="47" spans="1:11">
      <c r="A47" s="40"/>
      <c r="B47" s="40"/>
      <c r="C47" s="40"/>
      <c r="D47" s="40"/>
      <c r="E47" s="40"/>
      <c r="F47" s="40"/>
      <c r="G47" s="40"/>
      <c r="H47" s="40"/>
      <c r="I47" s="40"/>
      <c r="J47" s="40"/>
      <c r="K47" s="40"/>
    </row>
    <row r="48" spans="1:11">
      <c r="A48" s="40"/>
      <c r="B48" s="40"/>
      <c r="C48" s="40"/>
      <c r="D48" s="40"/>
      <c r="E48" s="40"/>
      <c r="F48" s="40"/>
      <c r="G48" s="40"/>
      <c r="H48" s="40"/>
      <c r="I48" s="40"/>
      <c r="J48" s="40"/>
      <c r="K48" s="40"/>
    </row>
    <row r="49" spans="1:11">
      <c r="A49" s="40"/>
      <c r="B49" s="40"/>
      <c r="C49" s="40"/>
      <c r="D49" s="40"/>
      <c r="E49" s="40"/>
      <c r="F49" s="40"/>
      <c r="G49" s="40"/>
      <c r="H49" s="40"/>
      <c r="I49" s="40"/>
      <c r="J49" s="40"/>
      <c r="K49" s="40"/>
    </row>
    <row r="50" spans="1:11">
      <c r="A50" s="40"/>
      <c r="B50" s="40"/>
      <c r="C50" s="40"/>
      <c r="D50" s="40"/>
      <c r="E50" s="40"/>
      <c r="F50" s="40"/>
      <c r="G50" s="40"/>
      <c r="H50" s="40"/>
      <c r="I50" s="40"/>
      <c r="J50" s="40"/>
      <c r="K50" s="40"/>
    </row>
    <row r="51" spans="1:11">
      <c r="A51" s="40"/>
      <c r="B51" s="40"/>
      <c r="C51" s="40"/>
      <c r="D51" s="40"/>
      <c r="E51" s="40"/>
      <c r="F51" s="40"/>
      <c r="G51" s="40"/>
      <c r="H51" s="40"/>
      <c r="I51" s="40"/>
      <c r="J51" s="40"/>
      <c r="K51" s="40"/>
    </row>
    <row r="52" spans="1:11">
      <c r="A52" s="40"/>
      <c r="B52" s="40"/>
      <c r="C52" s="40"/>
      <c r="D52" s="40"/>
      <c r="E52" s="40"/>
      <c r="F52" s="40"/>
      <c r="G52" s="40"/>
      <c r="H52" s="40"/>
      <c r="I52" s="40"/>
      <c r="J52" s="40"/>
      <c r="K52" s="40"/>
    </row>
    <row r="53" spans="1:11">
      <c r="A53" s="40"/>
      <c r="B53" s="40"/>
      <c r="C53" s="40"/>
      <c r="D53" s="40"/>
      <c r="E53" s="40"/>
      <c r="F53" s="40"/>
      <c r="G53" s="40"/>
      <c r="H53" s="40"/>
      <c r="I53" s="40"/>
      <c r="J53" s="40"/>
      <c r="K53" s="40"/>
    </row>
    <row r="54" spans="1:11">
      <c r="A54" s="40"/>
      <c r="B54" s="40"/>
      <c r="C54" s="40"/>
      <c r="D54" s="40"/>
      <c r="E54" s="40"/>
      <c r="F54" s="40"/>
      <c r="G54" s="40"/>
      <c r="H54" s="40"/>
      <c r="I54" s="40"/>
      <c r="J54" s="40"/>
      <c r="K54" s="40"/>
    </row>
    <row r="55" spans="1:11">
      <c r="A55" s="40"/>
      <c r="B55" s="40"/>
      <c r="C55" s="40"/>
      <c r="D55" s="40"/>
      <c r="E55" s="40"/>
      <c r="F55" s="40"/>
      <c r="G55" s="40"/>
      <c r="H55" s="40"/>
      <c r="I55" s="40"/>
      <c r="J55" s="40"/>
      <c r="K55" s="40"/>
    </row>
    <row r="56" spans="1:11">
      <c r="A56" s="40"/>
      <c r="B56" s="40"/>
      <c r="C56" s="40"/>
      <c r="D56" s="40"/>
      <c r="E56" s="40"/>
      <c r="F56" s="40"/>
      <c r="G56" s="40"/>
      <c r="H56" s="40"/>
      <c r="I56" s="40"/>
      <c r="J56" s="40"/>
      <c r="K56" s="40"/>
    </row>
  </sheetData>
  <mergeCells count="8">
    <mergeCell ref="B6:B7"/>
    <mergeCell ref="E6:E7"/>
    <mergeCell ref="G6:G7"/>
    <mergeCell ref="J6:J7"/>
    <mergeCell ref="B26:B27"/>
    <mergeCell ref="E26:E27"/>
    <mergeCell ref="G26:G27"/>
    <mergeCell ref="J26:J27"/>
  </mergeCells>
  <phoneticPr fontId="1"/>
  <conditionalFormatting sqref="F6:F7">
    <cfRule type="containsText" dxfId="151" priority="38" operator="containsText" text="無し">
      <formula>NOT(ISERROR(SEARCH("無し",F6)))</formula>
    </cfRule>
    <cfRule type="containsText" dxfId="150" priority="39" operator="containsText" text="変動">
      <formula>NOT(ISERROR(SEARCH("変動",F6)))</formula>
    </cfRule>
    <cfRule type="containsText" dxfId="149" priority="40" operator="containsText" text="減少">
      <formula>NOT(ISERROR(SEARCH("減少",F6)))</formula>
    </cfRule>
    <cfRule type="containsText" dxfId="148" priority="41" operator="containsText" text="増加">
      <formula>NOT(ISERROR(SEARCH("増加",F6)))</formula>
    </cfRule>
    <cfRule type="containsText" dxfId="147" priority="42" operator="containsText" text="安定">
      <formula>NOT(ISERROR(SEARCH("安定",F6)))</formula>
    </cfRule>
  </conditionalFormatting>
  <conditionalFormatting sqref="E6">
    <cfRule type="containsText" dxfId="146" priority="32" operator="containsText" text="―">
      <formula>NOT(ISERROR(SEARCH("―",E6)))</formula>
    </cfRule>
    <cfRule type="containsText" dxfId="145" priority="33" operator="containsText" text="隔年で">
      <formula>NOT(ISERROR(SEARCH("隔年で",E6)))</formula>
    </cfRule>
    <cfRule type="containsText" dxfId="144" priority="34" operator="containsText" text="年度により">
      <formula>NOT(ISERROR(SEARCH("年度により",E6)))</formula>
    </cfRule>
    <cfRule type="containsText" dxfId="143" priority="35" operator="containsText" text="減少傾向">
      <formula>NOT(ISERROR(SEARCH("減少傾向",E6)))</formula>
    </cfRule>
    <cfRule type="containsText" dxfId="142" priority="36" operator="containsText" text="増加傾向">
      <formula>NOT(ISERROR(SEARCH("増加傾向",E6)))</formula>
    </cfRule>
    <cfRule type="containsText" dxfId="141" priority="37" operator="containsText" text="同程度">
      <formula>NOT(ISERROR(SEARCH("同程度",E6)))</formula>
    </cfRule>
  </conditionalFormatting>
  <conditionalFormatting sqref="E6:E7">
    <cfRule type="containsText" dxfId="140" priority="30" operator="containsText" text="最新年度のみ減少">
      <formula>NOT(ISERROR(SEARCH("最新年度のみ減少",E6)))</formula>
    </cfRule>
    <cfRule type="containsText" dxfId="139" priority="31" operator="containsText" text="最新年度のみ増加">
      <formula>NOT(ISERROR(SEARCH("最新年度のみ増加",E6)))</formula>
    </cfRule>
  </conditionalFormatting>
  <conditionalFormatting sqref="J6">
    <cfRule type="containsText" dxfId="138" priority="24" operator="containsText" text="―">
      <formula>NOT(ISERROR(SEARCH("―",J6)))</formula>
    </cfRule>
    <cfRule type="containsText" dxfId="137" priority="25" operator="containsText" text="隔年で">
      <formula>NOT(ISERROR(SEARCH("隔年で",J6)))</formula>
    </cfRule>
    <cfRule type="containsText" dxfId="136" priority="26" operator="containsText" text="年度により">
      <formula>NOT(ISERROR(SEARCH("年度により",J6)))</formula>
    </cfRule>
    <cfRule type="containsText" dxfId="135" priority="27" operator="containsText" text="減少傾向">
      <formula>NOT(ISERROR(SEARCH("減少傾向",J6)))</formula>
    </cfRule>
    <cfRule type="containsText" dxfId="134" priority="28" operator="containsText" text="増加傾向">
      <formula>NOT(ISERROR(SEARCH("増加傾向",J6)))</formula>
    </cfRule>
    <cfRule type="containsText" dxfId="133" priority="29" operator="containsText" text="同程度">
      <formula>NOT(ISERROR(SEARCH("同程度",J6)))</formula>
    </cfRule>
  </conditionalFormatting>
  <conditionalFormatting sqref="J6:J7">
    <cfRule type="containsText" dxfId="132" priority="22" operator="containsText" text="最新年度のみ減少">
      <formula>NOT(ISERROR(SEARCH("最新年度のみ減少",J6)))</formula>
    </cfRule>
    <cfRule type="containsText" dxfId="131" priority="23" operator="containsText" text="最新年度のみ増加">
      <formula>NOT(ISERROR(SEARCH("最新年度のみ増加",J6)))</formula>
    </cfRule>
  </conditionalFormatting>
  <conditionalFormatting sqref="F26:F27">
    <cfRule type="containsText" dxfId="130" priority="17" operator="containsText" text="無し">
      <formula>NOT(ISERROR(SEARCH("無し",F26)))</formula>
    </cfRule>
    <cfRule type="containsText" dxfId="129" priority="18" operator="containsText" text="変動">
      <formula>NOT(ISERROR(SEARCH("変動",F26)))</formula>
    </cfRule>
    <cfRule type="containsText" dxfId="128" priority="19" operator="containsText" text="減少">
      <formula>NOT(ISERROR(SEARCH("減少",F26)))</formula>
    </cfRule>
    <cfRule type="containsText" dxfId="127" priority="20" operator="containsText" text="増加">
      <formula>NOT(ISERROR(SEARCH("増加",F26)))</formula>
    </cfRule>
    <cfRule type="containsText" dxfId="126" priority="21" operator="containsText" text="安定">
      <formula>NOT(ISERROR(SEARCH("安定",F26)))</formula>
    </cfRule>
  </conditionalFormatting>
  <conditionalFormatting sqref="E26">
    <cfRule type="containsText" dxfId="125" priority="11" operator="containsText" text="―">
      <formula>NOT(ISERROR(SEARCH("―",E26)))</formula>
    </cfRule>
    <cfRule type="containsText" dxfId="124" priority="12" operator="containsText" text="隔年で">
      <formula>NOT(ISERROR(SEARCH("隔年で",E26)))</formula>
    </cfRule>
    <cfRule type="containsText" dxfId="123" priority="13" operator="containsText" text="年度により">
      <formula>NOT(ISERROR(SEARCH("年度により",E26)))</formula>
    </cfRule>
    <cfRule type="containsText" dxfId="122" priority="14" operator="containsText" text="減少傾向">
      <formula>NOT(ISERROR(SEARCH("減少傾向",E26)))</formula>
    </cfRule>
    <cfRule type="containsText" dxfId="121" priority="15" operator="containsText" text="増加傾向">
      <formula>NOT(ISERROR(SEARCH("増加傾向",E26)))</formula>
    </cfRule>
    <cfRule type="containsText" dxfId="120" priority="16" operator="containsText" text="同程度">
      <formula>NOT(ISERROR(SEARCH("同程度",E26)))</formula>
    </cfRule>
  </conditionalFormatting>
  <conditionalFormatting sqref="E26:E27">
    <cfRule type="containsText" dxfId="119" priority="9" operator="containsText" text="最新年度のみ減少">
      <formula>NOT(ISERROR(SEARCH("最新年度のみ減少",E26)))</formula>
    </cfRule>
    <cfRule type="containsText" dxfId="118" priority="10" operator="containsText" text="最新年度のみ増加">
      <formula>NOT(ISERROR(SEARCH("最新年度のみ増加",E26)))</formula>
    </cfRule>
  </conditionalFormatting>
  <conditionalFormatting sqref="J26">
    <cfRule type="containsText" dxfId="117" priority="3" operator="containsText" text="―">
      <formula>NOT(ISERROR(SEARCH("―",J26)))</formula>
    </cfRule>
    <cfRule type="containsText" dxfId="116" priority="4" operator="containsText" text="隔年で">
      <formula>NOT(ISERROR(SEARCH("隔年で",J26)))</formula>
    </cfRule>
    <cfRule type="containsText" dxfId="115" priority="5" operator="containsText" text="年度により">
      <formula>NOT(ISERROR(SEARCH("年度により",J26)))</formula>
    </cfRule>
    <cfRule type="containsText" dxfId="114" priority="6" operator="containsText" text="減少傾向">
      <formula>NOT(ISERROR(SEARCH("減少傾向",J26)))</formula>
    </cfRule>
    <cfRule type="containsText" dxfId="113" priority="7" operator="containsText" text="増加傾向">
      <formula>NOT(ISERROR(SEARCH("増加傾向",J26)))</formula>
    </cfRule>
    <cfRule type="containsText" dxfId="112" priority="8" operator="containsText" text="同程度">
      <formula>NOT(ISERROR(SEARCH("同程度",J26)))</formula>
    </cfRule>
  </conditionalFormatting>
  <conditionalFormatting sqref="J26:J27">
    <cfRule type="containsText" dxfId="111" priority="1" operator="containsText" text="最新年度のみ減少">
      <formula>NOT(ISERROR(SEARCH("最新年度のみ減少",J26)))</formula>
    </cfRule>
    <cfRule type="containsText" dxfId="110" priority="2" operator="containsText" text="最新年度のみ増加">
      <formula>NOT(ISERROR(SEARCH("最新年度のみ増加",J26)))</formula>
    </cfRule>
  </conditionalFormatting>
  <dataValidations count="2">
    <dataValidation type="list" allowBlank="1" showInputMessage="1" showErrorMessage="1" sqref="K6:K7" xr:uid="{00000000-0002-0000-0700-000001000000}">
      <formula1>#REF!</formula1>
    </dataValidation>
    <dataValidation type="list" allowBlank="1" showInputMessage="1" showErrorMessage="1" sqref="F6:F7 F26:F27" xr:uid="{5E430F04-74B8-4815-9AE2-99820BFEDF96}">
      <formula1>$C$45:$C$48</formula1>
    </dataValidation>
  </dataValidations>
  <hyperlinks>
    <hyperlink ref="L1" location="目次!A1" display="目次に戻る" xr:uid="{00000000-0004-0000-07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72" operator="containsText" text="無し" id="{33D87295-A0B3-4EA7-9FDE-3F8EE0C177C4}">
            <xm:f>NOT(ISERROR(SEARCH("無し",'10-3-2.専門職学位課程課程(平均)'!K6)))</xm:f>
            <x14:dxf>
              <font>
                <b/>
                <i val="0"/>
                <color theme="1"/>
              </font>
              <fill>
                <patternFill>
                  <bgColor rgb="FFFFFFFF"/>
                </patternFill>
              </fill>
            </x14:dxf>
          </x14:cfRule>
          <x14:cfRule type="containsText" priority="73" operator="containsText" text="変動" id="{71285F2E-9F3E-40ED-94DA-1F35F47C1CC5}">
            <xm:f>NOT(ISERROR(SEARCH("変動",'10-3-2.専門職学位課程課程(平均)'!K6)))</xm:f>
            <x14:dxf>
              <font>
                <b/>
                <i val="0"/>
              </font>
              <fill>
                <patternFill>
                  <bgColor theme="9" tint="0.39994506668294322"/>
                </patternFill>
              </fill>
            </x14:dxf>
          </x14:cfRule>
          <x14:cfRule type="containsText" priority="74" operator="containsText" text="減少" id="{D4E0F0F9-529F-40B3-9544-58EADC715F15}">
            <xm:f>NOT(ISERROR(SEARCH("減少",'10-3-2.専門職学位課程課程(平均)'!K6)))</xm:f>
            <x14:dxf>
              <font>
                <b/>
                <i val="0"/>
              </font>
              <fill>
                <patternFill>
                  <bgColor theme="4" tint="0.39994506668294322"/>
                </patternFill>
              </fill>
            </x14:dxf>
          </x14:cfRule>
          <x14:cfRule type="containsText" priority="75" operator="containsText" text="増加" id="{59A68D77-8F41-4FFC-AA3D-BF4DBB3D8375}">
            <xm:f>NOT(ISERROR(SEARCH("増加",'10-3-2.専門職学位課程課程(平均)'!K6)))</xm:f>
            <x14:dxf>
              <font>
                <b/>
                <i val="0"/>
              </font>
              <fill>
                <patternFill>
                  <bgColor rgb="FFFF99FF"/>
                </patternFill>
              </fill>
            </x14:dxf>
          </x14:cfRule>
          <x14:cfRule type="containsText" priority="76" operator="containsText" text="安定" id="{70762B66-4832-4189-9E96-26DE0AE07862}">
            <xm:f>NOT(ISERROR(SEARCH("安定",'10-3-2.専門職学位課程課程(平均)'!K6)))</xm:f>
            <x14:dxf>
              <font>
                <b/>
                <i val="0"/>
              </font>
              <fill>
                <patternFill>
                  <bgColor theme="5" tint="0.39994506668294322"/>
                </patternFill>
              </fill>
            </x14:dxf>
          </x14:cfRule>
          <xm:sqref>K26:K27 K6:K7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36"/>
  <sheetViews>
    <sheetView workbookViewId="0"/>
  </sheetViews>
  <sheetFormatPr defaultRowHeight="13.5"/>
  <cols>
    <col min="1" max="1" width="0.625" customWidth="1"/>
    <col min="2" max="2" width="11.625" customWidth="1"/>
    <col min="3" max="3" width="11.25" customWidth="1"/>
    <col min="4" max="4" width="10" customWidth="1"/>
    <col min="5" max="5" width="12" customWidth="1"/>
    <col min="6" max="6" width="2.875" customWidth="1"/>
    <col min="7" max="7" width="11.625" customWidth="1"/>
    <col min="8" max="8" width="11.25" customWidth="1"/>
    <col min="9" max="9" width="10" customWidth="1"/>
    <col min="10" max="10" width="12" customWidth="1"/>
    <col min="11" max="11" width="0.625" customWidth="1"/>
    <col min="12" max="12" width="20.5" style="6" bestFit="1" customWidth="1"/>
    <col min="13" max="17" width="10.75" style="6" bestFit="1" customWidth="1"/>
    <col min="18" max="18" width="9" style="6"/>
  </cols>
  <sheetData>
    <row r="1" spans="1:12" ht="24" customHeight="1" thickBot="1">
      <c r="A1" s="2" t="s">
        <v>399</v>
      </c>
      <c r="B1" s="2"/>
      <c r="C1" s="7"/>
      <c r="D1" s="10"/>
      <c r="E1" s="10"/>
      <c r="F1" s="10"/>
      <c r="G1" s="7"/>
      <c r="H1" s="10"/>
      <c r="I1" s="10"/>
      <c r="J1" s="10"/>
      <c r="K1" s="10"/>
      <c r="L1" s="34" t="s">
        <v>195</v>
      </c>
    </row>
    <row r="2" spans="1:12" ht="24" customHeight="1">
      <c r="A2" s="2" t="s">
        <v>232</v>
      </c>
      <c r="B2" s="2"/>
      <c r="C2" s="7"/>
      <c r="D2" s="10"/>
      <c r="E2" s="10"/>
      <c r="F2" s="10"/>
      <c r="G2" s="10"/>
      <c r="H2" s="10"/>
      <c r="I2" s="10"/>
      <c r="J2" s="10"/>
      <c r="K2" s="10"/>
    </row>
    <row r="3" spans="1:12" ht="24" customHeight="1">
      <c r="A3" s="2"/>
      <c r="B3" s="7" t="s">
        <v>206</v>
      </c>
      <c r="C3" s="7"/>
      <c r="D3" s="10"/>
      <c r="E3" s="10"/>
      <c r="F3" s="10"/>
      <c r="G3" s="10"/>
      <c r="H3" s="10"/>
      <c r="I3" s="10"/>
      <c r="J3" s="10"/>
      <c r="K3" s="10"/>
    </row>
    <row r="4" spans="1:12">
      <c r="A4" s="7"/>
      <c r="B4" s="7"/>
      <c r="C4" s="7"/>
      <c r="D4" s="10"/>
      <c r="E4" s="10"/>
      <c r="F4" s="10"/>
      <c r="G4" s="10"/>
      <c r="H4" s="10"/>
      <c r="I4" s="10"/>
      <c r="J4" s="10"/>
      <c r="K4" s="10"/>
    </row>
    <row r="5" spans="1:12" s="6" customFormat="1" ht="18" customHeight="1">
      <c r="A5" s="38"/>
      <c r="B5" s="7" t="s">
        <v>234</v>
      </c>
      <c r="C5" s="38"/>
      <c r="D5" s="38"/>
      <c r="E5" s="38"/>
      <c r="F5" s="38"/>
      <c r="G5" s="7"/>
      <c r="H5" s="38"/>
      <c r="I5" s="38"/>
      <c r="J5" s="38"/>
      <c r="K5" s="38"/>
    </row>
    <row r="6" spans="1:12" s="6" customFormat="1" ht="17.25" customHeight="1">
      <c r="A6" s="41"/>
      <c r="B6" s="216" t="s">
        <v>392</v>
      </c>
      <c r="C6" s="42" t="s">
        <v>207</v>
      </c>
      <c r="D6" s="61">
        <f>AVERAGE('10.グラフデータ'!D189:H189)</f>
        <v>19.760000000000002</v>
      </c>
      <c r="E6" s="218" t="str">
        <f>'10.グラフデータ'!AD189</f>
        <v>最新年度のみ減少</v>
      </c>
      <c r="F6" s="39"/>
      <c r="G6" s="220" t="s">
        <v>391</v>
      </c>
      <c r="H6" s="42" t="s">
        <v>207</v>
      </c>
      <c r="I6" s="59">
        <f>AVERAGE('10.グラフデータ'!D191:H191)</f>
        <v>0.3216</v>
      </c>
      <c r="J6" s="218" t="str">
        <f>'10.グラフデータ'!AD191</f>
        <v>同程度で推移</v>
      </c>
      <c r="K6" s="39"/>
    </row>
    <row r="7" spans="1:12" s="6" customFormat="1" ht="17.25" customHeight="1">
      <c r="A7" s="41"/>
      <c r="B7" s="217"/>
      <c r="C7" s="43" t="s">
        <v>208</v>
      </c>
      <c r="D7" s="53">
        <f>'10.グラフデータ'!H189-'10.グラフデータ'!D189</f>
        <v>3.5</v>
      </c>
      <c r="E7" s="219"/>
      <c r="F7" s="39"/>
      <c r="G7" s="221"/>
      <c r="H7" s="43" t="s">
        <v>208</v>
      </c>
      <c r="I7" s="60">
        <f>'10.グラフデータ'!H191-'10.グラフデータ'!D191</f>
        <v>1.7000000000000015E-2</v>
      </c>
      <c r="J7" s="219"/>
      <c r="K7" s="39"/>
    </row>
    <row r="8" spans="1:12" s="6" customFormat="1">
      <c r="A8" s="40"/>
      <c r="B8" s="40"/>
      <c r="C8" s="40"/>
      <c r="D8" s="40"/>
      <c r="E8" s="40"/>
      <c r="F8" s="40"/>
      <c r="G8" s="40"/>
      <c r="H8" s="40"/>
      <c r="I8" s="40"/>
      <c r="J8" s="40"/>
      <c r="K8" s="40"/>
    </row>
    <row r="9" spans="1:12" s="6" customFormat="1" ht="18.75" customHeight="1">
      <c r="A9" s="40"/>
      <c r="B9" s="40"/>
      <c r="C9" s="40"/>
      <c r="D9" s="40"/>
      <c r="E9" s="40"/>
      <c r="F9" s="40"/>
      <c r="G9" s="40"/>
      <c r="H9" s="40"/>
      <c r="I9" s="40"/>
      <c r="J9" s="40"/>
      <c r="K9" s="40"/>
    </row>
    <row r="10" spans="1:12" s="6" customFormat="1" ht="18.75" customHeight="1">
      <c r="A10" s="40"/>
      <c r="B10" s="40"/>
      <c r="C10" s="40"/>
      <c r="D10" s="40"/>
      <c r="E10" s="40"/>
      <c r="F10" s="40"/>
      <c r="G10" s="40"/>
      <c r="H10" s="40"/>
      <c r="I10" s="40"/>
      <c r="J10" s="40"/>
      <c r="K10" s="40"/>
    </row>
    <row r="11" spans="1:12" s="6" customFormat="1" ht="18.75" customHeight="1">
      <c r="A11" s="40"/>
      <c r="B11" s="40"/>
      <c r="C11" s="40"/>
      <c r="D11" s="40"/>
      <c r="E11" s="40"/>
      <c r="F11" s="40"/>
      <c r="G11" s="40"/>
      <c r="H11" s="40"/>
      <c r="I11" s="40"/>
      <c r="J11" s="40"/>
      <c r="K11" s="40"/>
    </row>
    <row r="12" spans="1:12" s="6" customFormat="1" ht="18.75" customHeight="1">
      <c r="A12" s="40"/>
      <c r="B12" s="40"/>
      <c r="C12" s="40"/>
      <c r="D12" s="40"/>
      <c r="E12" s="40"/>
      <c r="F12" s="40"/>
      <c r="G12" s="40"/>
      <c r="H12" s="40"/>
      <c r="I12" s="40"/>
      <c r="J12" s="40"/>
      <c r="K12" s="40"/>
    </row>
    <row r="13" spans="1:12" s="6" customFormat="1" ht="18.75" customHeight="1">
      <c r="A13" s="40"/>
      <c r="B13" s="40"/>
      <c r="C13" s="40"/>
      <c r="D13" s="40"/>
      <c r="E13" s="40"/>
      <c r="F13" s="40"/>
      <c r="G13" s="40"/>
      <c r="H13" s="40"/>
      <c r="I13" s="40"/>
      <c r="J13" s="40"/>
      <c r="K13" s="40"/>
    </row>
    <row r="14" spans="1:12" s="6" customFormat="1" ht="18.75" customHeight="1">
      <c r="A14" s="40"/>
      <c r="B14" s="40"/>
      <c r="C14" s="40"/>
      <c r="D14" s="40"/>
      <c r="E14" s="40"/>
      <c r="F14" s="40"/>
      <c r="G14" s="40"/>
      <c r="H14" s="40"/>
      <c r="I14" s="40"/>
      <c r="J14" s="40"/>
      <c r="K14" s="40"/>
    </row>
    <row r="15" spans="1:12" s="6" customFormat="1" ht="18.75" customHeight="1">
      <c r="A15" s="40"/>
      <c r="B15" s="40"/>
      <c r="C15" s="40"/>
      <c r="D15" s="40"/>
      <c r="E15" s="40"/>
      <c r="F15" s="40"/>
      <c r="G15" s="40"/>
      <c r="H15" s="40"/>
      <c r="I15" s="40"/>
      <c r="J15" s="40"/>
      <c r="K15" s="40"/>
    </row>
    <row r="16" spans="1:12" s="6" customFormat="1" ht="18.75" customHeight="1">
      <c r="A16" s="40"/>
      <c r="B16" s="40"/>
      <c r="C16" s="40"/>
      <c r="D16" s="40"/>
      <c r="E16" s="40"/>
      <c r="F16" s="40"/>
      <c r="G16" s="40"/>
      <c r="H16" s="40"/>
      <c r="I16" s="40"/>
      <c r="J16" s="40"/>
      <c r="K16" s="40"/>
    </row>
    <row r="17" spans="1:11" s="6" customFormat="1" ht="18.75" customHeight="1">
      <c r="A17" s="40"/>
      <c r="B17" s="40"/>
      <c r="C17" s="40"/>
      <c r="D17" s="40"/>
      <c r="E17" s="40"/>
      <c r="F17" s="40"/>
      <c r="G17" s="40"/>
      <c r="H17" s="40"/>
      <c r="I17" s="40"/>
      <c r="J17" s="40"/>
      <c r="K17" s="40"/>
    </row>
    <row r="18" spans="1:11" s="6" customFormat="1" ht="18.75" customHeight="1">
      <c r="A18" s="40"/>
      <c r="B18" s="40"/>
      <c r="C18" s="40"/>
      <c r="D18" s="40"/>
      <c r="E18" s="40"/>
      <c r="F18" s="40"/>
      <c r="G18" s="40"/>
      <c r="H18" s="40"/>
      <c r="I18" s="40"/>
      <c r="J18" s="40"/>
      <c r="K18" s="40"/>
    </row>
    <row r="19" spans="1:11" s="6" customFormat="1" ht="18.75" customHeight="1">
      <c r="A19" s="40"/>
      <c r="B19" s="40"/>
      <c r="C19" s="40"/>
      <c r="D19" s="40"/>
      <c r="E19" s="40"/>
      <c r="F19" s="40"/>
      <c r="G19" s="40"/>
      <c r="H19" s="40"/>
      <c r="I19" s="40"/>
      <c r="J19" s="40"/>
      <c r="K19" s="40"/>
    </row>
    <row r="20" spans="1:11" s="6" customFormat="1" ht="18.75" customHeight="1">
      <c r="A20" s="40"/>
      <c r="B20" s="40"/>
      <c r="C20" s="40"/>
      <c r="D20" s="40"/>
      <c r="E20" s="40"/>
      <c r="F20" s="40"/>
      <c r="G20" s="40"/>
      <c r="H20" s="40"/>
      <c r="I20" s="40"/>
      <c r="J20" s="40"/>
      <c r="K20" s="40"/>
    </row>
    <row r="21" spans="1:11" s="6" customFormat="1" ht="18.75" customHeight="1">
      <c r="A21" s="40"/>
      <c r="B21" s="40"/>
      <c r="C21" s="40"/>
      <c r="D21" s="40"/>
      <c r="E21" s="40"/>
      <c r="F21" s="40"/>
      <c r="G21" s="40"/>
      <c r="H21" s="40"/>
      <c r="I21" s="40"/>
      <c r="J21" s="40"/>
      <c r="K21" s="40"/>
    </row>
    <row r="22" spans="1:11" s="6" customFormat="1" ht="18.75" customHeight="1">
      <c r="A22" s="40"/>
      <c r="B22" s="40"/>
      <c r="C22" s="40"/>
      <c r="D22" s="40"/>
      <c r="E22" s="40"/>
      <c r="F22" s="40"/>
      <c r="G22" s="40"/>
      <c r="H22" s="40"/>
      <c r="I22" s="40"/>
      <c r="J22" s="40"/>
      <c r="K22" s="40"/>
    </row>
    <row r="23" spans="1:11" s="6" customFormat="1" ht="18.75" customHeight="1">
      <c r="A23" s="40"/>
      <c r="B23" s="40"/>
      <c r="C23" s="40"/>
      <c r="D23" s="40"/>
      <c r="E23" s="40"/>
      <c r="F23" s="40"/>
      <c r="G23" s="40"/>
      <c r="H23" s="40"/>
      <c r="I23" s="40"/>
      <c r="J23" s="40"/>
      <c r="K23" s="40"/>
    </row>
    <row r="24" spans="1:11" s="6" customFormat="1" ht="9" customHeight="1">
      <c r="A24" s="40"/>
      <c r="B24" s="40"/>
      <c r="C24" s="40"/>
      <c r="D24" s="40"/>
      <c r="E24" s="40"/>
      <c r="F24" s="40"/>
      <c r="G24" s="40"/>
      <c r="H24" s="40"/>
      <c r="I24" s="40"/>
      <c r="J24" s="40"/>
      <c r="K24" s="40"/>
    </row>
    <row r="25" spans="1:11" s="6" customFormat="1" ht="18.75" customHeight="1">
      <c r="A25" s="38"/>
      <c r="B25" s="7" t="s">
        <v>254</v>
      </c>
      <c r="C25" s="38"/>
      <c r="D25" s="38"/>
      <c r="E25" s="38"/>
      <c r="F25" s="38"/>
      <c r="G25" s="7"/>
      <c r="H25" s="38"/>
      <c r="I25" s="38"/>
      <c r="J25" s="38"/>
      <c r="K25" s="38"/>
    </row>
    <row r="26" spans="1:11" s="6" customFormat="1" ht="17.25" customHeight="1">
      <c r="A26" s="41"/>
      <c r="B26" s="216" t="s">
        <v>392</v>
      </c>
      <c r="C26" s="42" t="s">
        <v>207</v>
      </c>
      <c r="D26" s="61">
        <f>AVERAGE('10.グラフデータ'!D198:H198)</f>
        <v>12.52</v>
      </c>
      <c r="E26" s="218" t="str">
        <f>'10.グラフデータ'!AD198</f>
        <v>年度により増減</v>
      </c>
      <c r="F26" s="39"/>
      <c r="G26" s="220" t="s">
        <v>391</v>
      </c>
      <c r="H26" s="42" t="s">
        <v>207</v>
      </c>
      <c r="I26" s="59">
        <f>AVERAGE('10.グラフデータ'!D200:H200)</f>
        <v>0.44560000000000005</v>
      </c>
      <c r="J26" s="218" t="str">
        <f>'10.グラフデータ'!AD200</f>
        <v>年度により増減</v>
      </c>
      <c r="K26" s="39"/>
    </row>
    <row r="27" spans="1:11" s="6" customFormat="1" ht="17.25" customHeight="1">
      <c r="A27" s="41"/>
      <c r="B27" s="217"/>
      <c r="C27" s="43" t="s">
        <v>208</v>
      </c>
      <c r="D27" s="53">
        <f>'10.グラフデータ'!H198-'10.グラフデータ'!D198</f>
        <v>-0.69999999999999929</v>
      </c>
      <c r="E27" s="219"/>
      <c r="F27" s="39"/>
      <c r="G27" s="221"/>
      <c r="H27" s="43" t="s">
        <v>208</v>
      </c>
      <c r="I27" s="60">
        <f>'10.グラフデータ'!H200-'10.グラフデータ'!D200</f>
        <v>-2.8000000000000025E-2</v>
      </c>
      <c r="J27" s="219"/>
      <c r="K27" s="39"/>
    </row>
    <row r="28" spans="1:11" s="6" customFormat="1">
      <c r="A28" s="40"/>
      <c r="B28" s="40"/>
      <c r="C28" s="40"/>
      <c r="D28" s="40"/>
      <c r="E28" s="40"/>
      <c r="F28" s="40"/>
      <c r="G28" s="40"/>
      <c r="H28" s="40"/>
      <c r="I28" s="40"/>
      <c r="J28" s="40"/>
      <c r="K28" s="40"/>
    </row>
    <row r="29" spans="1:11" s="6" customFormat="1" ht="18.75" customHeight="1">
      <c r="A29" s="40"/>
      <c r="B29" s="40"/>
      <c r="C29" s="40"/>
      <c r="D29" s="40"/>
      <c r="E29" s="40"/>
      <c r="F29" s="40"/>
      <c r="G29" s="40"/>
      <c r="H29" s="40"/>
      <c r="I29" s="40"/>
      <c r="J29" s="40"/>
      <c r="K29" s="40"/>
    </row>
    <row r="30" spans="1:11" s="6" customFormat="1" ht="18.75" customHeight="1">
      <c r="A30" s="40"/>
      <c r="B30" s="40"/>
      <c r="C30" s="40"/>
      <c r="D30" s="40"/>
      <c r="E30" s="40"/>
      <c r="F30" s="40"/>
      <c r="G30" s="40"/>
      <c r="H30" s="40"/>
      <c r="I30" s="40"/>
      <c r="J30" s="40"/>
      <c r="K30" s="40"/>
    </row>
    <row r="31" spans="1:11" s="6" customFormat="1" ht="18.75" customHeight="1">
      <c r="A31" s="40"/>
      <c r="B31" s="40"/>
      <c r="C31" s="40"/>
      <c r="D31" s="40"/>
      <c r="E31" s="40"/>
      <c r="F31" s="40"/>
      <c r="G31" s="40"/>
      <c r="H31" s="40"/>
      <c r="I31" s="40"/>
      <c r="J31" s="40"/>
      <c r="K31" s="40"/>
    </row>
    <row r="32" spans="1:11" s="6" customFormat="1" ht="18.75" customHeight="1">
      <c r="A32" s="40"/>
      <c r="B32" s="40"/>
      <c r="C32" s="40"/>
      <c r="D32" s="40"/>
      <c r="E32" s="40"/>
      <c r="F32" s="40"/>
      <c r="G32" s="40"/>
      <c r="H32" s="40"/>
      <c r="I32" s="40"/>
      <c r="J32" s="40"/>
      <c r="K32" s="40"/>
    </row>
    <row r="33" spans="1:11" s="6" customFormat="1" ht="18.75" customHeight="1">
      <c r="A33" s="40"/>
      <c r="B33" s="40"/>
      <c r="C33" s="40"/>
      <c r="D33" s="40"/>
      <c r="E33" s="40"/>
      <c r="F33" s="40"/>
      <c r="G33" s="40"/>
      <c r="H33" s="40"/>
      <c r="I33" s="40"/>
      <c r="J33" s="40"/>
      <c r="K33" s="40"/>
    </row>
    <row r="34" spans="1:11" s="6" customFormat="1" ht="18.75" customHeight="1">
      <c r="A34" s="40"/>
      <c r="B34" s="40"/>
      <c r="C34" s="40"/>
      <c r="D34" s="40"/>
      <c r="E34" s="40"/>
      <c r="F34" s="40"/>
      <c r="G34" s="40"/>
      <c r="H34" s="40"/>
      <c r="I34" s="40"/>
      <c r="J34" s="40"/>
      <c r="K34" s="40"/>
    </row>
    <row r="35" spans="1:11" s="6" customFormat="1" ht="18.75" customHeight="1">
      <c r="A35" s="40"/>
      <c r="B35" s="40"/>
      <c r="C35" s="40"/>
      <c r="D35" s="40"/>
      <c r="E35" s="40"/>
      <c r="F35" s="40"/>
      <c r="G35" s="40"/>
      <c r="H35" s="40"/>
      <c r="I35" s="40"/>
      <c r="J35" s="40"/>
      <c r="K35" s="40"/>
    </row>
    <row r="36" spans="1:11" s="6" customFormat="1" ht="18.75" customHeight="1">
      <c r="A36" s="40"/>
      <c r="B36" s="40"/>
      <c r="C36" s="40"/>
      <c r="D36" s="40"/>
      <c r="E36" s="40"/>
      <c r="F36" s="40"/>
      <c r="G36" s="40"/>
      <c r="H36" s="40"/>
      <c r="I36" s="40"/>
      <c r="J36" s="40"/>
      <c r="K36" s="40"/>
    </row>
    <row r="37" spans="1:11" s="6" customFormat="1" ht="18.75" customHeight="1">
      <c r="A37" s="40"/>
      <c r="B37" s="40"/>
      <c r="C37" s="40"/>
      <c r="D37" s="40"/>
      <c r="E37" s="40"/>
      <c r="F37" s="40"/>
      <c r="G37" s="40"/>
      <c r="H37" s="40"/>
      <c r="I37" s="40"/>
      <c r="J37" s="40"/>
      <c r="K37" s="40"/>
    </row>
    <row r="38" spans="1:11" s="6" customFormat="1" ht="18.75" customHeight="1">
      <c r="A38" s="40"/>
      <c r="B38" s="40"/>
      <c r="C38" s="40"/>
      <c r="D38" s="40"/>
      <c r="E38" s="40"/>
      <c r="F38" s="40"/>
      <c r="G38" s="40"/>
      <c r="H38" s="40"/>
      <c r="I38" s="40"/>
      <c r="J38" s="40"/>
      <c r="K38" s="40"/>
    </row>
    <row r="39" spans="1:11" s="6" customFormat="1" ht="18.75" customHeight="1">
      <c r="A39" s="40"/>
      <c r="B39" s="40"/>
      <c r="C39" s="40"/>
      <c r="D39" s="40"/>
      <c r="E39" s="40"/>
      <c r="F39" s="40"/>
      <c r="G39" s="40"/>
      <c r="H39" s="40"/>
      <c r="I39" s="40"/>
      <c r="J39" s="40"/>
      <c r="K39" s="40"/>
    </row>
    <row r="40" spans="1:11" s="6" customFormat="1" ht="18.75" customHeight="1">
      <c r="A40" s="40"/>
      <c r="B40" s="40"/>
      <c r="C40" s="40"/>
      <c r="D40" s="40"/>
      <c r="E40" s="40"/>
      <c r="F40" s="40"/>
      <c r="G40" s="40"/>
      <c r="H40" s="40"/>
      <c r="I40" s="40"/>
      <c r="J40" s="40"/>
      <c r="K40" s="40"/>
    </row>
    <row r="41" spans="1:11" s="6" customFormat="1" ht="18.75" customHeight="1">
      <c r="A41" s="40"/>
      <c r="B41" s="40"/>
      <c r="C41" s="40"/>
      <c r="D41" s="40"/>
      <c r="E41" s="40"/>
      <c r="F41" s="40"/>
      <c r="G41" s="40"/>
      <c r="H41" s="40"/>
      <c r="I41" s="40"/>
      <c r="J41" s="40"/>
      <c r="K41" s="40"/>
    </row>
    <row r="42" spans="1:11" ht="18.75" customHeight="1"/>
    <row r="43" spans="1:11" s="6" customFormat="1" ht="18.75" customHeight="1">
      <c r="A43"/>
      <c r="B43"/>
      <c r="C43"/>
      <c r="D43"/>
      <c r="E43"/>
      <c r="F43"/>
      <c r="G43"/>
      <c r="H43"/>
      <c r="I43"/>
      <c r="J43"/>
      <c r="K43"/>
    </row>
    <row r="44" spans="1:11" s="6" customFormat="1" ht="18.75" customHeight="1">
      <c r="A44"/>
      <c r="B44"/>
      <c r="C44"/>
      <c r="D44"/>
      <c r="E44"/>
      <c r="F44"/>
      <c r="G44"/>
      <c r="H44"/>
      <c r="I44"/>
      <c r="J44"/>
      <c r="K44"/>
    </row>
    <row r="45" spans="1:11" s="6" customFormat="1" ht="18.75" customHeight="1">
      <c r="A45" s="40"/>
      <c r="B45" s="40"/>
      <c r="C45" s="40"/>
      <c r="D45" s="40"/>
      <c r="E45" s="40"/>
      <c r="F45" s="40"/>
      <c r="G45" s="40"/>
      <c r="H45" s="40"/>
      <c r="I45" s="40"/>
      <c r="J45" s="40"/>
      <c r="K45" s="40"/>
    </row>
    <row r="46" spans="1:11" s="6" customFormat="1">
      <c r="A46"/>
      <c r="B46"/>
      <c r="C46"/>
      <c r="D46"/>
      <c r="E46"/>
      <c r="F46"/>
      <c r="G46"/>
      <c r="H46"/>
      <c r="I46"/>
      <c r="J46"/>
      <c r="K46"/>
    </row>
    <row r="47" spans="1:11" s="6" customFormat="1">
      <c r="A47"/>
      <c r="B47"/>
      <c r="C47"/>
      <c r="D47"/>
      <c r="E47"/>
      <c r="F47"/>
      <c r="G47"/>
      <c r="H47"/>
      <c r="I47"/>
      <c r="J47"/>
      <c r="K47"/>
    </row>
    <row r="48" spans="1:11" s="6" customFormat="1">
      <c r="A48"/>
      <c r="B48"/>
      <c r="C48"/>
      <c r="D48"/>
      <c r="E48"/>
      <c r="F48"/>
      <c r="G48"/>
      <c r="H48"/>
      <c r="I48"/>
      <c r="J48"/>
      <c r="K48"/>
    </row>
    <row r="49" spans="1:11" s="6" customFormat="1">
      <c r="A49"/>
      <c r="B49"/>
      <c r="C49"/>
      <c r="D49"/>
      <c r="E49"/>
      <c r="F49"/>
      <c r="G49"/>
      <c r="H49"/>
      <c r="I49"/>
      <c r="J49"/>
      <c r="K49"/>
    </row>
    <row r="50" spans="1:11" s="6" customFormat="1">
      <c r="A50"/>
      <c r="B50"/>
      <c r="C50"/>
      <c r="D50"/>
      <c r="E50"/>
      <c r="F50"/>
      <c r="G50"/>
      <c r="H50"/>
      <c r="I50"/>
      <c r="J50"/>
      <c r="K50"/>
    </row>
    <row r="51" spans="1:11" s="6" customFormat="1">
      <c r="A51"/>
      <c r="B51"/>
      <c r="C51"/>
      <c r="D51"/>
      <c r="E51"/>
      <c r="F51"/>
      <c r="G51"/>
      <c r="H51"/>
      <c r="I51"/>
      <c r="J51"/>
      <c r="K51"/>
    </row>
    <row r="52" spans="1:11" s="6" customFormat="1">
      <c r="A52"/>
      <c r="B52"/>
      <c r="C52"/>
      <c r="D52"/>
      <c r="E52"/>
      <c r="F52"/>
      <c r="G52"/>
      <c r="H52"/>
      <c r="I52"/>
      <c r="J52"/>
      <c r="K52"/>
    </row>
    <row r="53" spans="1:11" s="6" customFormat="1">
      <c r="A53"/>
      <c r="B53"/>
      <c r="C53"/>
      <c r="D53"/>
      <c r="E53"/>
      <c r="F53"/>
      <c r="G53"/>
      <c r="H53"/>
      <c r="I53"/>
      <c r="J53"/>
      <c r="K53"/>
    </row>
    <row r="54" spans="1:11" s="6" customFormat="1" ht="9" customHeight="1">
      <c r="A54"/>
      <c r="B54"/>
      <c r="C54"/>
      <c r="D54"/>
      <c r="E54"/>
      <c r="F54"/>
      <c r="G54"/>
      <c r="H54"/>
      <c r="I54"/>
      <c r="J54"/>
      <c r="K54"/>
    </row>
    <row r="55" spans="1:11" s="6" customFormat="1" ht="18" customHeight="1">
      <c r="A55"/>
      <c r="B55"/>
      <c r="C55"/>
      <c r="D55"/>
      <c r="E55"/>
      <c r="F55"/>
      <c r="G55"/>
      <c r="H55"/>
      <c r="I55"/>
      <c r="J55"/>
      <c r="K55"/>
    </row>
    <row r="56" spans="1:11" s="6" customFormat="1" ht="32.25" customHeight="1">
      <c r="A56"/>
      <c r="B56"/>
      <c r="C56"/>
      <c r="D56"/>
      <c r="E56"/>
      <c r="F56"/>
      <c r="G56"/>
      <c r="H56"/>
      <c r="I56"/>
      <c r="J56"/>
      <c r="K56"/>
    </row>
    <row r="57" spans="1:11" s="6" customFormat="1">
      <c r="A57"/>
      <c r="B57"/>
      <c r="C57"/>
      <c r="D57"/>
      <c r="E57"/>
      <c r="F57"/>
      <c r="G57"/>
      <c r="H57"/>
      <c r="I57"/>
      <c r="J57"/>
      <c r="K57"/>
    </row>
    <row r="58" spans="1:11" s="6" customFormat="1">
      <c r="A58"/>
      <c r="B58"/>
      <c r="C58"/>
      <c r="D58"/>
      <c r="E58"/>
      <c r="F58"/>
      <c r="G58"/>
      <c r="H58"/>
      <c r="I58"/>
      <c r="J58"/>
      <c r="K58"/>
    </row>
    <row r="59" spans="1:11" s="6" customFormat="1">
      <c r="A59"/>
      <c r="B59"/>
      <c r="C59"/>
      <c r="D59"/>
      <c r="E59"/>
      <c r="F59"/>
      <c r="G59"/>
      <c r="H59"/>
      <c r="I59"/>
      <c r="J59"/>
      <c r="K59"/>
    </row>
    <row r="83" spans="1:11" s="6" customFormat="1" ht="18" customHeight="1">
      <c r="A83"/>
      <c r="B83"/>
      <c r="C83"/>
      <c r="D83"/>
      <c r="E83"/>
      <c r="F83"/>
      <c r="G83"/>
      <c r="H83"/>
      <c r="I83"/>
      <c r="J83"/>
      <c r="K83"/>
    </row>
    <row r="84" spans="1:11" s="6" customFormat="1" ht="32.25" customHeight="1">
      <c r="A84"/>
      <c r="B84"/>
      <c r="C84"/>
      <c r="D84"/>
      <c r="E84"/>
      <c r="F84"/>
      <c r="G84"/>
      <c r="H84"/>
      <c r="I84"/>
      <c r="J84"/>
      <c r="K84"/>
    </row>
    <row r="85" spans="1:11" s="6" customFormat="1">
      <c r="A85"/>
      <c r="B85"/>
      <c r="C85"/>
      <c r="D85"/>
      <c r="E85"/>
      <c r="F85"/>
      <c r="G85"/>
      <c r="H85"/>
      <c r="I85"/>
      <c r="J85"/>
      <c r="K85"/>
    </row>
    <row r="86" spans="1:11" s="6" customFormat="1">
      <c r="A86"/>
      <c r="B86"/>
      <c r="C86"/>
      <c r="D86"/>
      <c r="E86"/>
      <c r="F86"/>
      <c r="G86"/>
      <c r="H86"/>
      <c r="I86"/>
      <c r="J86"/>
      <c r="K86"/>
    </row>
    <row r="87" spans="1:11" s="6" customFormat="1">
      <c r="A87"/>
      <c r="B87"/>
      <c r="C87"/>
      <c r="D87"/>
      <c r="E87"/>
      <c r="F87"/>
      <c r="G87"/>
      <c r="H87"/>
      <c r="I87"/>
      <c r="J87"/>
      <c r="K87"/>
    </row>
    <row r="88" spans="1:11" s="6" customFormat="1">
      <c r="A88"/>
      <c r="B88"/>
      <c r="C88"/>
      <c r="D88"/>
      <c r="E88"/>
      <c r="F88"/>
      <c r="G88"/>
      <c r="H88"/>
      <c r="I88"/>
      <c r="J88"/>
      <c r="K88"/>
    </row>
    <row r="89" spans="1:11" s="6" customFormat="1">
      <c r="A89"/>
      <c r="B89"/>
      <c r="C89"/>
      <c r="D89"/>
      <c r="E89"/>
      <c r="F89"/>
      <c r="G89"/>
      <c r="H89"/>
      <c r="I89"/>
      <c r="J89"/>
      <c r="K89"/>
    </row>
    <row r="90" spans="1:11" s="6" customFormat="1">
      <c r="A90"/>
      <c r="B90"/>
      <c r="C90"/>
      <c r="D90"/>
      <c r="E90"/>
      <c r="F90"/>
      <c r="G90"/>
      <c r="H90"/>
      <c r="I90"/>
      <c r="J90"/>
      <c r="K90"/>
    </row>
    <row r="91" spans="1:11" s="6" customFormat="1">
      <c r="A91"/>
      <c r="B91"/>
      <c r="C91"/>
      <c r="D91"/>
      <c r="E91"/>
      <c r="F91"/>
      <c r="G91"/>
      <c r="H91"/>
      <c r="I91"/>
      <c r="J91"/>
      <c r="K91"/>
    </row>
    <row r="92" spans="1:11" s="6" customFormat="1">
      <c r="A92"/>
      <c r="B92"/>
      <c r="C92"/>
      <c r="D92"/>
      <c r="E92"/>
      <c r="F92"/>
      <c r="G92"/>
      <c r="H92"/>
      <c r="I92"/>
      <c r="J92"/>
      <c r="K92"/>
    </row>
    <row r="93" spans="1:11" s="6" customFormat="1">
      <c r="A93"/>
      <c r="B93"/>
      <c r="C93"/>
      <c r="D93"/>
      <c r="E93"/>
      <c r="F93"/>
      <c r="G93"/>
      <c r="H93"/>
      <c r="I93"/>
      <c r="J93"/>
      <c r="K93"/>
    </row>
    <row r="94" spans="1:11" s="6" customFormat="1">
      <c r="A94"/>
      <c r="B94"/>
      <c r="C94"/>
      <c r="D94"/>
      <c r="E94"/>
      <c r="F94"/>
      <c r="G94"/>
      <c r="H94"/>
      <c r="I94"/>
      <c r="J94"/>
      <c r="K94"/>
    </row>
    <row r="95" spans="1:11" s="6" customFormat="1">
      <c r="A95"/>
      <c r="B95"/>
      <c r="C95"/>
      <c r="D95"/>
      <c r="E95"/>
      <c r="F95"/>
      <c r="G95"/>
      <c r="H95"/>
      <c r="I95"/>
      <c r="J95"/>
      <c r="K95"/>
    </row>
    <row r="96" spans="1:11" s="6" customFormat="1">
      <c r="A96"/>
      <c r="B96"/>
      <c r="C96"/>
      <c r="D96"/>
      <c r="E96"/>
      <c r="F96"/>
      <c r="G96"/>
      <c r="H96"/>
      <c r="I96"/>
      <c r="J96"/>
      <c r="K96"/>
    </row>
    <row r="97" spans="1:11" s="6" customFormat="1">
      <c r="A97"/>
      <c r="B97"/>
      <c r="C97"/>
      <c r="D97"/>
      <c r="E97"/>
      <c r="F97"/>
      <c r="G97"/>
      <c r="H97"/>
      <c r="I97"/>
      <c r="J97"/>
      <c r="K97"/>
    </row>
    <row r="98" spans="1:11" s="6" customFormat="1">
      <c r="A98"/>
      <c r="B98"/>
      <c r="C98"/>
      <c r="D98"/>
      <c r="E98"/>
      <c r="F98"/>
      <c r="G98"/>
      <c r="H98"/>
      <c r="I98"/>
      <c r="J98"/>
      <c r="K98"/>
    </row>
    <row r="99" spans="1:11" s="6" customFormat="1">
      <c r="A99"/>
      <c r="B99"/>
      <c r="C99"/>
      <c r="D99"/>
      <c r="E99"/>
      <c r="F99"/>
      <c r="G99"/>
      <c r="H99"/>
      <c r="I99"/>
      <c r="J99"/>
      <c r="K99"/>
    </row>
    <row r="100" spans="1:11" s="6" customFormat="1">
      <c r="A100"/>
      <c r="B100"/>
      <c r="C100"/>
      <c r="D100"/>
      <c r="E100"/>
      <c r="F100"/>
      <c r="G100"/>
      <c r="H100"/>
      <c r="I100"/>
      <c r="J100"/>
      <c r="K100"/>
    </row>
    <row r="101" spans="1:11" s="6" customFormat="1">
      <c r="A101"/>
      <c r="B101"/>
      <c r="C101"/>
      <c r="D101"/>
      <c r="E101"/>
      <c r="F101"/>
      <c r="G101"/>
      <c r="H101"/>
      <c r="I101"/>
      <c r="J101"/>
      <c r="K101"/>
    </row>
    <row r="102" spans="1:11" s="6" customFormat="1">
      <c r="A102"/>
      <c r="B102"/>
      <c r="C102"/>
      <c r="D102"/>
      <c r="E102"/>
      <c r="F102"/>
      <c r="G102"/>
      <c r="H102"/>
      <c r="I102"/>
      <c r="J102"/>
      <c r="K102"/>
    </row>
    <row r="103" spans="1:11" s="6" customFormat="1">
      <c r="A103"/>
      <c r="B103"/>
      <c r="C103"/>
      <c r="D103"/>
      <c r="E103"/>
      <c r="F103"/>
      <c r="G103"/>
      <c r="H103"/>
      <c r="I103"/>
      <c r="J103"/>
      <c r="K103"/>
    </row>
    <row r="104" spans="1:11" s="6" customFormat="1">
      <c r="A104"/>
      <c r="B104"/>
      <c r="C104"/>
      <c r="D104"/>
      <c r="E104"/>
      <c r="F104"/>
      <c r="G104"/>
      <c r="H104"/>
      <c r="I104"/>
      <c r="J104"/>
      <c r="K104"/>
    </row>
    <row r="105" spans="1:11" s="6" customFormat="1">
      <c r="A105"/>
      <c r="B105"/>
      <c r="C105"/>
      <c r="D105"/>
      <c r="E105"/>
      <c r="F105"/>
      <c r="G105"/>
      <c r="H105"/>
      <c r="I105"/>
      <c r="J105"/>
      <c r="K105"/>
    </row>
    <row r="106" spans="1:11" s="6" customFormat="1">
      <c r="A106"/>
      <c r="B106"/>
      <c r="C106"/>
      <c r="D106"/>
      <c r="E106"/>
      <c r="F106"/>
      <c r="G106"/>
      <c r="H106"/>
      <c r="I106"/>
      <c r="J106"/>
      <c r="K106"/>
    </row>
    <row r="107" spans="1:11" s="6" customFormat="1" ht="9" customHeight="1">
      <c r="A107"/>
      <c r="B107"/>
      <c r="C107"/>
      <c r="D107"/>
      <c r="E107"/>
      <c r="F107"/>
      <c r="G107"/>
      <c r="H107"/>
      <c r="I107"/>
      <c r="J107"/>
      <c r="K107"/>
    </row>
    <row r="108" spans="1:11" s="6" customFormat="1" ht="18" customHeight="1">
      <c r="A108"/>
      <c r="B108"/>
      <c r="C108"/>
      <c r="D108"/>
      <c r="E108"/>
      <c r="F108"/>
      <c r="G108"/>
      <c r="H108"/>
      <c r="I108"/>
      <c r="J108"/>
      <c r="K108"/>
    </row>
    <row r="109" spans="1:11" s="6" customFormat="1" ht="32.25" customHeight="1">
      <c r="A109"/>
      <c r="B109"/>
      <c r="C109"/>
      <c r="D109"/>
      <c r="E109"/>
      <c r="F109"/>
      <c r="G109"/>
      <c r="H109"/>
      <c r="I109"/>
      <c r="J109"/>
      <c r="K109"/>
    </row>
    <row r="110" spans="1:11" s="6" customFormat="1">
      <c r="A110"/>
      <c r="B110"/>
      <c r="C110"/>
      <c r="D110"/>
      <c r="E110"/>
      <c r="F110"/>
      <c r="G110"/>
      <c r="H110"/>
      <c r="I110"/>
      <c r="J110"/>
      <c r="K110"/>
    </row>
    <row r="111" spans="1:11" s="6" customFormat="1">
      <c r="A111"/>
      <c r="B111"/>
      <c r="C111"/>
      <c r="D111"/>
      <c r="E111"/>
      <c r="F111"/>
      <c r="G111"/>
      <c r="H111"/>
      <c r="I111"/>
      <c r="J111"/>
      <c r="K111"/>
    </row>
    <row r="112" spans="1:11" s="6" customFormat="1">
      <c r="A112"/>
      <c r="B112"/>
      <c r="C112"/>
      <c r="D112"/>
      <c r="E112"/>
      <c r="F112"/>
      <c r="G112"/>
      <c r="H112"/>
      <c r="I112"/>
      <c r="J112"/>
      <c r="K112"/>
    </row>
    <row r="136" ht="18" customHeight="1"/>
  </sheetData>
  <mergeCells count="8">
    <mergeCell ref="B6:B7"/>
    <mergeCell ref="E6:E7"/>
    <mergeCell ref="G6:G7"/>
    <mergeCell ref="J6:J7"/>
    <mergeCell ref="B26:B27"/>
    <mergeCell ref="E26:E27"/>
    <mergeCell ref="G26:G27"/>
    <mergeCell ref="J26:J27"/>
  </mergeCells>
  <phoneticPr fontId="1"/>
  <conditionalFormatting sqref="K26:K27 K6:K7">
    <cfRule type="containsText" dxfId="104" priority="72" operator="containsText" text="無し">
      <formula>NOT(ISERROR(SEARCH("無し",K6)))</formula>
    </cfRule>
    <cfRule type="containsText" dxfId="103" priority="73" operator="containsText" text="変動">
      <formula>NOT(ISERROR(SEARCH("変動",K6)))</formula>
    </cfRule>
    <cfRule type="containsText" dxfId="102" priority="74" operator="containsText" text="減少">
      <formula>NOT(ISERROR(SEARCH("減少",K6)))</formula>
    </cfRule>
    <cfRule type="containsText" dxfId="101" priority="75" operator="containsText" text="増加">
      <formula>NOT(ISERROR(SEARCH("増加",K6)))</formula>
    </cfRule>
    <cfRule type="containsText" dxfId="100" priority="76" operator="containsText" text="安定">
      <formula>NOT(ISERROR(SEARCH("安定",K6)))</formula>
    </cfRule>
  </conditionalFormatting>
  <conditionalFormatting sqref="F6:F7">
    <cfRule type="containsText" dxfId="99" priority="38" operator="containsText" text="無し">
      <formula>NOT(ISERROR(SEARCH("無し",F6)))</formula>
    </cfRule>
    <cfRule type="containsText" dxfId="98" priority="39" operator="containsText" text="変動">
      <formula>NOT(ISERROR(SEARCH("変動",F6)))</formula>
    </cfRule>
    <cfRule type="containsText" dxfId="97" priority="40" operator="containsText" text="減少">
      <formula>NOT(ISERROR(SEARCH("減少",F6)))</formula>
    </cfRule>
    <cfRule type="containsText" dxfId="96" priority="41" operator="containsText" text="増加">
      <formula>NOT(ISERROR(SEARCH("増加",F6)))</formula>
    </cfRule>
    <cfRule type="containsText" dxfId="95" priority="42" operator="containsText" text="安定">
      <formula>NOT(ISERROR(SEARCH("安定",F6)))</formula>
    </cfRule>
  </conditionalFormatting>
  <conditionalFormatting sqref="E6">
    <cfRule type="containsText" dxfId="94" priority="32" operator="containsText" text="―">
      <formula>NOT(ISERROR(SEARCH("―",E6)))</formula>
    </cfRule>
    <cfRule type="containsText" dxfId="93" priority="33" operator="containsText" text="隔年で">
      <formula>NOT(ISERROR(SEARCH("隔年で",E6)))</formula>
    </cfRule>
    <cfRule type="containsText" dxfId="92" priority="34" operator="containsText" text="年度により">
      <formula>NOT(ISERROR(SEARCH("年度により",E6)))</formula>
    </cfRule>
    <cfRule type="containsText" dxfId="91" priority="35" operator="containsText" text="減少傾向">
      <formula>NOT(ISERROR(SEARCH("減少傾向",E6)))</formula>
    </cfRule>
    <cfRule type="containsText" dxfId="90" priority="36" operator="containsText" text="増加傾向">
      <formula>NOT(ISERROR(SEARCH("増加傾向",E6)))</formula>
    </cfRule>
    <cfRule type="containsText" dxfId="89" priority="37" operator="containsText" text="同程度">
      <formula>NOT(ISERROR(SEARCH("同程度",E6)))</formula>
    </cfRule>
  </conditionalFormatting>
  <conditionalFormatting sqref="E6:E7">
    <cfRule type="containsText" dxfId="88" priority="30" operator="containsText" text="最新年度のみ減少">
      <formula>NOT(ISERROR(SEARCH("最新年度のみ減少",E6)))</formula>
    </cfRule>
    <cfRule type="containsText" dxfId="87" priority="31" operator="containsText" text="最新年度のみ増加">
      <formula>NOT(ISERROR(SEARCH("最新年度のみ増加",E6)))</formula>
    </cfRule>
  </conditionalFormatting>
  <conditionalFormatting sqref="J6">
    <cfRule type="containsText" dxfId="86" priority="24" operator="containsText" text="―">
      <formula>NOT(ISERROR(SEARCH("―",J6)))</formula>
    </cfRule>
    <cfRule type="containsText" dxfId="85" priority="25" operator="containsText" text="隔年で">
      <formula>NOT(ISERROR(SEARCH("隔年で",J6)))</formula>
    </cfRule>
    <cfRule type="containsText" dxfId="84" priority="26" operator="containsText" text="年度により">
      <formula>NOT(ISERROR(SEARCH("年度により",J6)))</formula>
    </cfRule>
    <cfRule type="containsText" dxfId="83" priority="27" operator="containsText" text="減少傾向">
      <formula>NOT(ISERROR(SEARCH("減少傾向",J6)))</formula>
    </cfRule>
    <cfRule type="containsText" dxfId="82" priority="28" operator="containsText" text="増加傾向">
      <formula>NOT(ISERROR(SEARCH("増加傾向",J6)))</formula>
    </cfRule>
    <cfRule type="containsText" dxfId="81" priority="29" operator="containsText" text="同程度">
      <formula>NOT(ISERROR(SEARCH("同程度",J6)))</formula>
    </cfRule>
  </conditionalFormatting>
  <conditionalFormatting sqref="J6:J7">
    <cfRule type="containsText" dxfId="80" priority="22" operator="containsText" text="最新年度のみ減少">
      <formula>NOT(ISERROR(SEARCH("最新年度のみ減少",J6)))</formula>
    </cfRule>
    <cfRule type="containsText" dxfId="79" priority="23" operator="containsText" text="最新年度のみ増加">
      <formula>NOT(ISERROR(SEARCH("最新年度のみ増加",J6)))</formula>
    </cfRule>
  </conditionalFormatting>
  <conditionalFormatting sqref="F26:F27">
    <cfRule type="containsText" dxfId="78" priority="17" operator="containsText" text="無し">
      <formula>NOT(ISERROR(SEARCH("無し",F26)))</formula>
    </cfRule>
    <cfRule type="containsText" dxfId="77" priority="18" operator="containsText" text="変動">
      <formula>NOT(ISERROR(SEARCH("変動",F26)))</formula>
    </cfRule>
    <cfRule type="containsText" dxfId="76" priority="19" operator="containsText" text="減少">
      <formula>NOT(ISERROR(SEARCH("減少",F26)))</formula>
    </cfRule>
    <cfRule type="containsText" dxfId="75" priority="20" operator="containsText" text="増加">
      <formula>NOT(ISERROR(SEARCH("増加",F26)))</formula>
    </cfRule>
    <cfRule type="containsText" dxfId="74" priority="21" operator="containsText" text="安定">
      <formula>NOT(ISERROR(SEARCH("安定",F26)))</formula>
    </cfRule>
  </conditionalFormatting>
  <conditionalFormatting sqref="E26">
    <cfRule type="containsText" dxfId="73" priority="11" operator="containsText" text="―">
      <formula>NOT(ISERROR(SEARCH("―",E26)))</formula>
    </cfRule>
    <cfRule type="containsText" dxfId="72" priority="12" operator="containsText" text="隔年で">
      <formula>NOT(ISERROR(SEARCH("隔年で",E26)))</formula>
    </cfRule>
    <cfRule type="containsText" dxfId="71" priority="13" operator="containsText" text="年度により">
      <formula>NOT(ISERROR(SEARCH("年度により",E26)))</formula>
    </cfRule>
    <cfRule type="containsText" dxfId="70" priority="14" operator="containsText" text="減少傾向">
      <formula>NOT(ISERROR(SEARCH("減少傾向",E26)))</formula>
    </cfRule>
    <cfRule type="containsText" dxfId="69" priority="15" operator="containsText" text="増加傾向">
      <formula>NOT(ISERROR(SEARCH("増加傾向",E26)))</formula>
    </cfRule>
    <cfRule type="containsText" dxfId="68" priority="16" operator="containsText" text="同程度">
      <formula>NOT(ISERROR(SEARCH("同程度",E26)))</formula>
    </cfRule>
  </conditionalFormatting>
  <conditionalFormatting sqref="E26:E27">
    <cfRule type="containsText" dxfId="67" priority="9" operator="containsText" text="最新年度のみ減少">
      <formula>NOT(ISERROR(SEARCH("最新年度のみ減少",E26)))</formula>
    </cfRule>
    <cfRule type="containsText" dxfId="66" priority="10" operator="containsText" text="最新年度のみ増加">
      <formula>NOT(ISERROR(SEARCH("最新年度のみ増加",E26)))</formula>
    </cfRule>
  </conditionalFormatting>
  <conditionalFormatting sqref="J26">
    <cfRule type="containsText" dxfId="65" priority="3" operator="containsText" text="―">
      <formula>NOT(ISERROR(SEARCH("―",J26)))</formula>
    </cfRule>
    <cfRule type="containsText" dxfId="64" priority="4" operator="containsText" text="隔年で">
      <formula>NOT(ISERROR(SEARCH("隔年で",J26)))</formula>
    </cfRule>
    <cfRule type="containsText" dxfId="63" priority="5" operator="containsText" text="年度により">
      <formula>NOT(ISERROR(SEARCH("年度により",J26)))</formula>
    </cfRule>
    <cfRule type="containsText" dxfId="62" priority="6" operator="containsText" text="減少傾向">
      <formula>NOT(ISERROR(SEARCH("減少傾向",J26)))</formula>
    </cfRule>
    <cfRule type="containsText" dxfId="61" priority="7" operator="containsText" text="増加傾向">
      <formula>NOT(ISERROR(SEARCH("増加傾向",J26)))</formula>
    </cfRule>
    <cfRule type="containsText" dxfId="60" priority="8" operator="containsText" text="同程度">
      <formula>NOT(ISERROR(SEARCH("同程度",J26)))</formula>
    </cfRule>
  </conditionalFormatting>
  <conditionalFormatting sqref="J26:J27">
    <cfRule type="containsText" dxfId="59" priority="1" operator="containsText" text="最新年度のみ減少">
      <formula>NOT(ISERROR(SEARCH("最新年度のみ減少",J26)))</formula>
    </cfRule>
    <cfRule type="containsText" dxfId="58" priority="2" operator="containsText" text="最新年度のみ増加">
      <formula>NOT(ISERROR(SEARCH("最新年度のみ増加",J26)))</formula>
    </cfRule>
  </conditionalFormatting>
  <dataValidations count="2">
    <dataValidation type="list" allowBlank="1" showInputMessage="1" showErrorMessage="1" sqref="K6:K7" xr:uid="{00000000-0002-0000-0800-000000000000}">
      <formula1>$C$49:$C$52</formula1>
    </dataValidation>
    <dataValidation type="list" allowBlank="1" showInputMessage="1" showErrorMessage="1" sqref="F6:F7 F26:F27" xr:uid="{08EFEBF8-A2B6-402F-BC23-50D3E756E270}">
      <formula1>$C$45:$C$48</formula1>
    </dataValidation>
  </dataValidations>
  <hyperlinks>
    <hyperlink ref="L1" location="目次!A1" display="目次に戻る" xr:uid="{00000000-0004-0000-0800-000000000000}"/>
  </hyperlinks>
  <pageMargins left="0.51181102362204722" right="0.51181102362204722" top="0.74803149606299213" bottom="0.74803149606299213" header="0.31496062992125984" footer="0.31496062992125984"/>
  <pageSetup paperSize="9" orientation="portrait" r:id="rId1"/>
  <headerFooter>
    <oddFooter>&amp;R&amp;6出典：大学改革支援・学位授与機構「大学基本情報」（https://portal.niad.ac.jp/ptrt/table.html）を加工して作成</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44</vt:i4>
      </vt:variant>
    </vt:vector>
  </HeadingPairs>
  <TitlesOfParts>
    <vt:vector size="70" baseType="lpstr">
      <vt:lpstr>目次</vt:lpstr>
      <vt:lpstr>10-1-1.修士課程</vt:lpstr>
      <vt:lpstr>10-1-2.修士課程(平均)</vt:lpstr>
      <vt:lpstr>10-1-3.修士課程（専攻別）</vt:lpstr>
      <vt:lpstr>10-2-1.博士課程</vt:lpstr>
      <vt:lpstr>10-2-2.博士課程(平均)</vt:lpstr>
      <vt:lpstr>10-2-3.博士課程（専攻別）</vt:lpstr>
      <vt:lpstr>10-3-1.専門職学位課程</vt:lpstr>
      <vt:lpstr>10-3-2.専門職学位課程課程(平均)</vt:lpstr>
      <vt:lpstr>10.グラフデータ</vt:lpstr>
      <vt:lpstr>10.経年データ（専攻単位）</vt:lpstr>
      <vt:lpstr>10-1.2020</vt:lpstr>
      <vt:lpstr>10-1.2021</vt:lpstr>
      <vt:lpstr>10-1.2022</vt:lpstr>
      <vt:lpstr>10-1.2023</vt:lpstr>
      <vt:lpstr>10-1.2024</vt:lpstr>
      <vt:lpstr>10-2.2020</vt:lpstr>
      <vt:lpstr>10-2.2021</vt:lpstr>
      <vt:lpstr>10-2.2022</vt:lpstr>
      <vt:lpstr>10-2.2023</vt:lpstr>
      <vt:lpstr>10-2.2024</vt:lpstr>
      <vt:lpstr>10-3.2020</vt:lpstr>
      <vt:lpstr>10-3.2021</vt:lpstr>
      <vt:lpstr>10-3.2022</vt:lpstr>
      <vt:lpstr>10-3.2023</vt:lpstr>
      <vt:lpstr>10-3.2024</vt:lpstr>
      <vt:lpstr>'10.グラフデータ'!Print_Area</vt:lpstr>
      <vt:lpstr>'10-1.2020'!Print_Area</vt:lpstr>
      <vt:lpstr>'10-1.2021'!Print_Area</vt:lpstr>
      <vt:lpstr>'10-1.2022'!Print_Area</vt:lpstr>
      <vt:lpstr>'10-1.2023'!Print_Area</vt:lpstr>
      <vt:lpstr>'10-1.2024'!Print_Area</vt:lpstr>
      <vt:lpstr>'10-1-1.修士課程'!Print_Area</vt:lpstr>
      <vt:lpstr>'10-1-2.修士課程(平均)'!Print_Area</vt:lpstr>
      <vt:lpstr>'10-1-3.修士課程（専攻別）'!Print_Area</vt:lpstr>
      <vt:lpstr>'10-2.2020'!Print_Area</vt:lpstr>
      <vt:lpstr>'10-2.2021'!Print_Area</vt:lpstr>
      <vt:lpstr>'10-2.2022'!Print_Area</vt:lpstr>
      <vt:lpstr>'10-2.2023'!Print_Area</vt:lpstr>
      <vt:lpstr>'10-2.2024'!Print_Area</vt:lpstr>
      <vt:lpstr>'10-2-1.博士課程'!Print_Area</vt:lpstr>
      <vt:lpstr>'10-2-2.博士課程(平均)'!Print_Area</vt:lpstr>
      <vt:lpstr>'10-2-3.博士課程（専攻別）'!Print_Area</vt:lpstr>
      <vt:lpstr>'10-3.2020'!Print_Area</vt:lpstr>
      <vt:lpstr>'10-3.2021'!Print_Area</vt:lpstr>
      <vt:lpstr>'10-3.2022'!Print_Area</vt:lpstr>
      <vt:lpstr>'10-3.2023'!Print_Area</vt:lpstr>
      <vt:lpstr>'10-3.2024'!Print_Area</vt:lpstr>
      <vt:lpstr>'10-3-1.専門職学位課程'!Print_Area</vt:lpstr>
      <vt:lpstr>'10-3-2.専門職学位課程課程(平均)'!Print_Area</vt:lpstr>
      <vt:lpstr>'10-1.2020'!Print_Titles</vt:lpstr>
      <vt:lpstr>'10-1.2021'!Print_Titles</vt:lpstr>
      <vt:lpstr>'10-1.2022'!Print_Titles</vt:lpstr>
      <vt:lpstr>'10-1.2023'!Print_Titles</vt:lpstr>
      <vt:lpstr>'10-1.2024'!Print_Titles</vt:lpstr>
      <vt:lpstr>'10-1-2.修士課程(平均)'!Print_Titles</vt:lpstr>
      <vt:lpstr>'10-1-3.修士課程（専攻別）'!Print_Titles</vt:lpstr>
      <vt:lpstr>'10-2.2020'!Print_Titles</vt:lpstr>
      <vt:lpstr>'10-2.2021'!Print_Titles</vt:lpstr>
      <vt:lpstr>'10-2.2022'!Print_Titles</vt:lpstr>
      <vt:lpstr>'10-2.2023'!Print_Titles</vt:lpstr>
      <vt:lpstr>'10-2.2024'!Print_Titles</vt:lpstr>
      <vt:lpstr>'10-2-2.博士課程(平均)'!Print_Titles</vt:lpstr>
      <vt:lpstr>'10-2-3.博士課程（専攻別）'!Print_Titles</vt:lpstr>
      <vt:lpstr>'10-3.2020'!Print_Titles</vt:lpstr>
      <vt:lpstr>'10-3.2021'!Print_Titles</vt:lpstr>
      <vt:lpstr>'10-3.2022'!Print_Titles</vt:lpstr>
      <vt:lpstr>'10-3.2023'!Print_Titles</vt:lpstr>
      <vt:lpstr>'10-3.2024'!Print_Titles</vt:lpstr>
      <vt:lpstr>'10-3-2.専門職学位課程課程(平均)'!Print_Titles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作成者</dc:creator>
  <cp:lastModifiedBy>笹山　明伸</cp:lastModifiedBy>
  <cp:lastPrinted>2025-09-30T05:48:37Z</cp:lastPrinted>
  <dcterms:created xsi:type="dcterms:W3CDTF">2022-12-06T08:39:19Z</dcterms:created>
  <dcterms:modified xsi:type="dcterms:W3CDTF">2025-10-22T00:43:50Z</dcterms:modified>
</cp:coreProperties>
</file>