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6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7.xml" ContentType="application/vnd.openxmlformats-officedocument.drawing+xml"/>
  <Override PartName="/xl/charts/chart2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2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2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5955BCEF-BEF6-49E6-B110-87F1AA97987D}" xr6:coauthVersionLast="47" xr6:coauthVersionMax="47" xr10:uidLastSave="{00000000-0000-0000-0000-000000000000}"/>
  <bookViews>
    <workbookView xWindow="-120" yWindow="-120" windowWidth="29040" windowHeight="15720" tabRatio="644" xr2:uid="{10F9F454-119A-4152-AE49-F62A243BF698}"/>
  </bookViews>
  <sheets>
    <sheet name="目次" sheetId="53" r:id="rId1"/>
    <sheet name="11-1-1.修士課程" sheetId="54" r:id="rId2"/>
    <sheet name="11-1-2.修士課程(平均)" sheetId="55" r:id="rId3"/>
    <sheet name="11-1-3.修士課程（専攻別）" sheetId="56" r:id="rId4"/>
    <sheet name="11-2-1.博士課程" sheetId="62" r:id="rId5"/>
    <sheet name="11-2-2.博士課程(平均)" sheetId="63" r:id="rId6"/>
    <sheet name="11-2-3.博士課程（専攻別）" sheetId="64" r:id="rId7"/>
    <sheet name="11-3-1.専門職学位課程" sheetId="65" r:id="rId8"/>
    <sheet name="11-3-2.専門職学位課程(平均)" sheetId="66" r:id="rId9"/>
    <sheet name="11.グラフデータ" sheetId="24" r:id="rId10"/>
    <sheet name="11.経年データ（専攻単位）" sheetId="12" r:id="rId11"/>
    <sheet name="11-1.2020" sheetId="35" r:id="rId12"/>
    <sheet name="11-1.2021" sheetId="36" r:id="rId13"/>
    <sheet name="11-1.2022" sheetId="67" r:id="rId14"/>
    <sheet name="11-1.2023" sheetId="70" r:id="rId15"/>
    <sheet name="11-1.2024" sheetId="73" r:id="rId16"/>
    <sheet name="11-2.2020" sheetId="42" r:id="rId17"/>
    <sheet name="11-2.2021" sheetId="43" r:id="rId18"/>
    <sheet name="11-2.2022" sheetId="68" r:id="rId19"/>
    <sheet name="11-2.2023" sheetId="71" r:id="rId20"/>
    <sheet name="11-2.2024" sheetId="74" r:id="rId21"/>
    <sheet name="11-3.2020" sheetId="49" r:id="rId22"/>
    <sheet name="11-3.2021" sheetId="50" r:id="rId23"/>
    <sheet name="11-3.2022" sheetId="69" r:id="rId24"/>
    <sheet name="11-3.2023" sheetId="72" r:id="rId25"/>
    <sheet name="11-3.2024" sheetId="75" r:id="rId26"/>
  </sheets>
  <definedNames>
    <definedName name="_xlnm._FilterDatabase" localSheetId="11" hidden="1">'11-1.2020'!$A$13:$K$13</definedName>
    <definedName name="_xlnm._FilterDatabase" localSheetId="12" hidden="1">'11-1.2021'!$A$13:$K$13</definedName>
    <definedName name="_xlnm._FilterDatabase" localSheetId="13" hidden="1">'11-1.2022'!$A$13:$K$13</definedName>
    <definedName name="_xlnm._FilterDatabase" localSheetId="14" hidden="1">'11-1.2023'!$A$13:$K$13</definedName>
    <definedName name="_xlnm._FilterDatabase" localSheetId="15" hidden="1">'11-1.2024'!$A$13:$K$13</definedName>
    <definedName name="_xlnm._FilterDatabase" localSheetId="16" hidden="1">'11-2.2020'!$A$13:$K$13</definedName>
    <definedName name="_xlnm._FilterDatabase" localSheetId="17" hidden="1">'11-2.2021'!$A$13:$K$13</definedName>
    <definedName name="_xlnm._FilterDatabase" localSheetId="18" hidden="1">'11-2.2022'!$A$13:$K$13</definedName>
    <definedName name="_xlnm._FilterDatabase" localSheetId="19" hidden="1">'11-2.2023'!$A$13:$K$13</definedName>
    <definedName name="_xlnm._FilterDatabase" localSheetId="20" hidden="1">'11-2.2024'!$A$13:$K$13</definedName>
    <definedName name="_xlnm._FilterDatabase" localSheetId="21" hidden="1">'11-3.2020'!$A$13:$K$13</definedName>
    <definedName name="_xlnm._FilterDatabase" localSheetId="22" hidden="1">'11-3.2021'!$A$13:$K$13</definedName>
    <definedName name="_xlnm._FilterDatabase" localSheetId="23" hidden="1">'11-3.2022'!$A$13:$K$99</definedName>
    <definedName name="_xlnm._FilterDatabase" localSheetId="24" hidden="1">'11-3.2023'!$A$13:$K$99</definedName>
    <definedName name="_xlnm._FilterDatabase" localSheetId="25" hidden="1">'11-3.2024'!$A$13:$K$99</definedName>
    <definedName name="_xlnm.Print_Area" localSheetId="9">'11.グラフデータ'!$B$1:$AE$202</definedName>
    <definedName name="_xlnm.Print_Area" localSheetId="11">'11-1.2020'!$A$1:$K$99</definedName>
    <definedName name="_xlnm.Print_Area" localSheetId="12">'11-1.2021'!$A$1:$K$99</definedName>
    <definedName name="_xlnm.Print_Area" localSheetId="13">'11-1.2022'!$A$1:$K$99</definedName>
    <definedName name="_xlnm.Print_Area" localSheetId="14">'11-1.2023'!$A$1:$K$99</definedName>
    <definedName name="_xlnm.Print_Area" localSheetId="15">'11-1.2024'!$A$1:$K$99</definedName>
    <definedName name="_xlnm.Print_Area" localSheetId="1">'11-1-1.修士課程'!$A$1:$K$44</definedName>
    <definedName name="_xlnm.Print_Area" localSheetId="2">'11-1-2.修士課程(平均)'!$A$1:$K$44</definedName>
    <definedName name="_xlnm.Print_Area" localSheetId="3">'11-1-3.修士課程（専攻別）'!$A$1:$K$84</definedName>
    <definedName name="_xlnm.Print_Area" localSheetId="16">'11-2.2020'!$A$1:$K$99</definedName>
    <definedName name="_xlnm.Print_Area" localSheetId="17">'11-2.2021'!$A$1:$K$99</definedName>
    <definedName name="_xlnm.Print_Area" localSheetId="18">'11-2.2022'!$A$1:$K$99</definedName>
    <definedName name="_xlnm.Print_Area" localSheetId="19">'11-2.2023'!$A$1:$K$99</definedName>
    <definedName name="_xlnm.Print_Area" localSheetId="20">'11-2.2024'!$A$1:$K$99</definedName>
    <definedName name="_xlnm.Print_Area" localSheetId="4">'11-2-1.博士課程'!$A$1:$K$44</definedName>
    <definedName name="_xlnm.Print_Area" localSheetId="5">'11-2-2.博士課程(平均)'!$A$1:$K$44</definedName>
    <definedName name="_xlnm.Print_Area" localSheetId="6">'11-2-3.博士課程（専攻別）'!$A$1:$K$44</definedName>
    <definedName name="_xlnm.Print_Area" localSheetId="21">'11-3.2020'!$A$1:$K$99</definedName>
    <definedName name="_xlnm.Print_Area" localSheetId="22">'11-3.2021'!$A$1:$K$99</definedName>
    <definedName name="_xlnm.Print_Area" localSheetId="23">'11-3.2022'!$A$1:$K$99</definedName>
    <definedName name="_xlnm.Print_Area" localSheetId="24">'11-3.2023'!$A$1:$K$99</definedName>
    <definedName name="_xlnm.Print_Area" localSheetId="25">'11-3.2024'!$A$1:$K$99</definedName>
    <definedName name="_xlnm.Print_Area" localSheetId="7">'11-3-1.専門職学位課程'!$A$1:$K$44</definedName>
    <definedName name="_xlnm.Print_Area" localSheetId="8">'11-3-2.専門職学位課程(平均)'!$A$1:$K$44</definedName>
    <definedName name="_xlnm.Print_Area" localSheetId="0">目次!#REF!</definedName>
    <definedName name="_xlnm.Print_Titles" localSheetId="11">'11-1.2020'!$13:$13</definedName>
    <definedName name="_xlnm.Print_Titles" localSheetId="12">'11-1.2021'!$13:$13</definedName>
    <definedName name="_xlnm.Print_Titles" localSheetId="13">'11-1.2022'!$13:$13</definedName>
    <definedName name="_xlnm.Print_Titles" localSheetId="14">'11-1.2023'!$13:$13</definedName>
    <definedName name="_xlnm.Print_Titles" localSheetId="15">'11-1.2024'!$13:$13</definedName>
    <definedName name="_xlnm.Print_Titles" localSheetId="2">'11-1-2.修士課程(平均)'!$1:$3</definedName>
    <definedName name="_xlnm.Print_Titles" localSheetId="3">'11-1-3.修士課程（専攻別）'!$1:$4</definedName>
    <definedName name="_xlnm.Print_Titles" localSheetId="16">'11-2.2020'!$13:$13</definedName>
    <definedName name="_xlnm.Print_Titles" localSheetId="17">'11-2.2021'!$13:$13</definedName>
    <definedName name="_xlnm.Print_Titles" localSheetId="18">'11-2.2022'!$13:$13</definedName>
    <definedName name="_xlnm.Print_Titles" localSheetId="19">'11-2.2023'!$13:$13</definedName>
    <definedName name="_xlnm.Print_Titles" localSheetId="20">'11-2.2024'!$13:$13</definedName>
    <definedName name="_xlnm.Print_Titles" localSheetId="5">'11-2-2.博士課程(平均)'!$1:$3</definedName>
    <definedName name="_xlnm.Print_Titles" localSheetId="6">'11-2-3.博士課程（専攻別）'!$1:$4</definedName>
    <definedName name="_xlnm.Print_Titles" localSheetId="21">'11-3.2020'!$13:$13</definedName>
    <definedName name="_xlnm.Print_Titles" localSheetId="22">'11-3.2021'!$13:$13</definedName>
    <definedName name="_xlnm.Print_Titles" localSheetId="23">'11-3.2022'!$13:$13</definedName>
    <definedName name="_xlnm.Print_Titles" localSheetId="24">'11-3.2023'!$13:$13</definedName>
    <definedName name="_xlnm.Print_Titles" localSheetId="25">'11-3.2024'!$13:$13</definedName>
    <definedName name="_xlnm.Print_Titles" localSheetId="8">'11-3-2.専門職学位課程(平均)'!$1:$3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68" i="56" l="1"/>
  <c r="J66" i="56"/>
  <c r="H98" i="24" a="1"/>
  <c r="H98" i="24" s="1"/>
  <c r="G98" i="24" a="1"/>
  <c r="G98" i="24" s="1"/>
  <c r="F98" i="24" a="1"/>
  <c r="F98" i="24" s="1"/>
  <c r="E98" i="24" a="1"/>
  <c r="E98" i="24" s="1"/>
  <c r="D98" i="24" a="1"/>
  <c r="D98" i="24" s="1"/>
  <c r="D201" i="24"/>
  <c r="D199" i="24"/>
  <c r="D197" i="24"/>
  <c r="D196" i="24"/>
  <c r="D192" i="24"/>
  <c r="D182" i="24"/>
  <c r="D180" i="24"/>
  <c r="D179" i="24"/>
  <c r="D174" i="24" a="1"/>
  <c r="D174" i="24" s="1"/>
  <c r="D172" i="24" a="1"/>
  <c r="D172" i="24" s="1"/>
  <c r="D171" i="24" a="1"/>
  <c r="D171" i="24" s="1"/>
  <c r="D170" i="24" a="1"/>
  <c r="D170" i="24" s="1"/>
  <c r="D160" i="24" a="1"/>
  <c r="D160" i="24" s="1"/>
  <c r="D152" i="24" a="1"/>
  <c r="D152" i="24" s="1"/>
  <c r="D144" i="24" a="1"/>
  <c r="D144" i="24" s="1"/>
  <c r="D139" i="24"/>
  <c r="D137" i="24"/>
  <c r="D135" i="24"/>
  <c r="D134" i="24"/>
  <c r="D130" i="24"/>
  <c r="D120" i="24"/>
  <c r="D118" i="24"/>
  <c r="D117" i="24"/>
  <c r="D112" i="24" a="1"/>
  <c r="D112" i="24" s="1"/>
  <c r="D110" i="24" a="1"/>
  <c r="D110" i="24" s="1"/>
  <c r="D109" i="24" a="1"/>
  <c r="D109" i="24" s="1"/>
  <c r="D108" i="24" a="1"/>
  <c r="D108" i="24" s="1"/>
  <c r="D90" i="24" a="1"/>
  <c r="D90" i="24" s="1"/>
  <c r="D82" i="24" a="1"/>
  <c r="D82" i="24" s="1"/>
  <c r="D74" i="24" a="1"/>
  <c r="D74" i="24" s="1"/>
  <c r="D66" i="24" a="1"/>
  <c r="D66" i="24" s="1"/>
  <c r="D58" i="24" a="1"/>
  <c r="D58" i="24" s="1"/>
  <c r="D50" i="24" a="1"/>
  <c r="D50" i="24" s="1"/>
  <c r="D42" i="24" a="1"/>
  <c r="D42" i="24" s="1"/>
  <c r="D91" i="24" s="1"/>
  <c r="D37" i="24"/>
  <c r="D35" i="24"/>
  <c r="D33" i="24"/>
  <c r="D32" i="24"/>
  <c r="D28" i="24"/>
  <c r="D18" i="24"/>
  <c r="D16" i="24"/>
  <c r="D15" i="24"/>
  <c r="D10" i="24" a="1"/>
  <c r="D10" i="24" s="1"/>
  <c r="D8" i="24" a="1"/>
  <c r="D8" i="24" s="1"/>
  <c r="D7" i="24" a="1"/>
  <c r="D7" i="24" s="1"/>
  <c r="Q1" i="24" a="1"/>
  <c r="Q1" i="24" s="1"/>
  <c r="E201" i="24"/>
  <c r="E199" i="24"/>
  <c r="E197" i="24"/>
  <c r="E196" i="24"/>
  <c r="E192" i="24"/>
  <c r="E182" i="24"/>
  <c r="E180" i="24"/>
  <c r="E179" i="24"/>
  <c r="E174" i="24" a="1"/>
  <c r="E174" i="24" s="1"/>
  <c r="E172" i="24" a="1"/>
  <c r="E172" i="24" s="1"/>
  <c r="E171" i="24" a="1"/>
  <c r="E171" i="24" s="1"/>
  <c r="E170" i="24" a="1"/>
  <c r="E170" i="24" s="1"/>
  <c r="E160" i="24" a="1"/>
  <c r="E160" i="24" s="1"/>
  <c r="E152" i="24" a="1"/>
  <c r="E152" i="24" s="1"/>
  <c r="E144" i="24" a="1"/>
  <c r="E144" i="24" s="1"/>
  <c r="E139" i="24"/>
  <c r="E137" i="24"/>
  <c r="E135" i="24"/>
  <c r="E134" i="24"/>
  <c r="E130" i="24"/>
  <c r="E120" i="24"/>
  <c r="E118" i="24"/>
  <c r="E117" i="24"/>
  <c r="E112" i="24" a="1"/>
  <c r="E112" i="24" s="1"/>
  <c r="E110" i="24"/>
  <c r="E110" i="24" a="1"/>
  <c r="E109" i="24" a="1"/>
  <c r="E109" i="24" s="1"/>
  <c r="E108" i="24" a="1"/>
  <c r="E108" i="24" s="1"/>
  <c r="E90" i="24" a="1"/>
  <c r="E90" i="24" s="1"/>
  <c r="E82" i="24" a="1"/>
  <c r="E82" i="24" s="1"/>
  <c r="E74" i="24" a="1"/>
  <c r="E74" i="24" s="1"/>
  <c r="E66" i="24" a="1"/>
  <c r="E66" i="24" s="1"/>
  <c r="E58" i="24" a="1"/>
  <c r="E58" i="24" s="1"/>
  <c r="E50" i="24" a="1"/>
  <c r="E50" i="24" s="1"/>
  <c r="E42" i="24" a="1"/>
  <c r="E42" i="24" s="1"/>
  <c r="E91" i="24" s="1"/>
  <c r="E37" i="24"/>
  <c r="E35" i="24"/>
  <c r="E33" i="24"/>
  <c r="E32" i="24"/>
  <c r="E28" i="24"/>
  <c r="E18" i="24"/>
  <c r="E16" i="24"/>
  <c r="E15" i="24"/>
  <c r="E10" i="24" a="1"/>
  <c r="E10" i="24" s="1"/>
  <c r="E8" i="24" a="1"/>
  <c r="E8" i="24" s="1"/>
  <c r="E7" i="24" a="1"/>
  <c r="E7" i="24" s="1"/>
  <c r="R1" i="24" a="1"/>
  <c r="R1" i="24" s="1"/>
  <c r="F201" i="24"/>
  <c r="F199" i="24"/>
  <c r="F197" i="24"/>
  <c r="F196" i="24"/>
  <c r="F192" i="24"/>
  <c r="F182" i="24"/>
  <c r="F180" i="24"/>
  <c r="F179" i="24"/>
  <c r="F174" i="24" a="1"/>
  <c r="F174" i="24" s="1"/>
  <c r="F172" i="24" a="1"/>
  <c r="F172" i="24" s="1"/>
  <c r="F171" i="24" a="1"/>
  <c r="F171" i="24" s="1"/>
  <c r="F170" i="24" a="1"/>
  <c r="F170" i="24" s="1"/>
  <c r="F160" i="24" a="1"/>
  <c r="F160" i="24" s="1"/>
  <c r="F152" i="24" a="1"/>
  <c r="F152" i="24" s="1"/>
  <c r="F144" i="24" a="1"/>
  <c r="F144" i="24" s="1"/>
  <c r="F139" i="24"/>
  <c r="F137" i="24"/>
  <c r="F135" i="24"/>
  <c r="F134" i="24"/>
  <c r="F130" i="24"/>
  <c r="F120" i="24"/>
  <c r="F118" i="24"/>
  <c r="F117" i="24"/>
  <c r="F112" i="24" a="1"/>
  <c r="F112" i="24" s="1"/>
  <c r="F110" i="24" a="1"/>
  <c r="F110" i="24" s="1"/>
  <c r="F109" i="24" a="1"/>
  <c r="F109" i="24" s="1"/>
  <c r="F108" i="24" a="1"/>
  <c r="F108" i="24" s="1"/>
  <c r="F90" i="24" a="1"/>
  <c r="F90" i="24" s="1"/>
  <c r="F82" i="24" a="1"/>
  <c r="F82" i="24" s="1"/>
  <c r="F74" i="24" a="1"/>
  <c r="F74" i="24" s="1"/>
  <c r="F66" i="24" a="1"/>
  <c r="F66" i="24" s="1"/>
  <c r="F58" i="24" a="1"/>
  <c r="F58" i="24" s="1"/>
  <c r="F50" i="24" a="1"/>
  <c r="F50" i="24" s="1"/>
  <c r="F42" i="24" a="1"/>
  <c r="F42" i="24" s="1"/>
  <c r="F37" i="24"/>
  <c r="F35" i="24"/>
  <c r="F33" i="24"/>
  <c r="F32" i="24"/>
  <c r="F28" i="24"/>
  <c r="F18" i="24"/>
  <c r="F16" i="24"/>
  <c r="F15" i="24"/>
  <c r="F10" i="24" a="1"/>
  <c r="F10" i="24" s="1"/>
  <c r="F8" i="24" a="1"/>
  <c r="F8" i="24" s="1"/>
  <c r="F7" i="24" a="1"/>
  <c r="F7" i="24" s="1"/>
  <c r="S1" i="24" a="1"/>
  <c r="S1" i="24" s="1"/>
  <c r="G201" i="24"/>
  <c r="G199" i="24"/>
  <c r="G197" i="24"/>
  <c r="G196" i="24"/>
  <c r="G192" i="24"/>
  <c r="G182" i="24"/>
  <c r="G180" i="24"/>
  <c r="G179" i="24"/>
  <c r="G174" i="24" a="1"/>
  <c r="G174" i="24" s="1"/>
  <c r="G172" i="24" a="1"/>
  <c r="G172" i="24" s="1"/>
  <c r="G171" i="24" a="1"/>
  <c r="G171" i="24" s="1"/>
  <c r="G170" i="24" a="1"/>
  <c r="G170" i="24" s="1"/>
  <c r="G160" i="24" a="1"/>
  <c r="G160" i="24" s="1"/>
  <c r="G152" i="24" a="1"/>
  <c r="G152" i="24" s="1"/>
  <c r="G144" i="24" a="1"/>
  <c r="G144" i="24" s="1"/>
  <c r="G139" i="24"/>
  <c r="G137" i="24"/>
  <c r="G135" i="24"/>
  <c r="G134" i="24"/>
  <c r="G130" i="24"/>
  <c r="G120" i="24"/>
  <c r="G118" i="24"/>
  <c r="G117" i="24"/>
  <c r="G112" i="24" a="1"/>
  <c r="G112" i="24" s="1"/>
  <c r="G110" i="24"/>
  <c r="G110" i="24" a="1"/>
  <c r="G109" i="24" a="1"/>
  <c r="G109" i="24" s="1"/>
  <c r="G108" i="24" a="1"/>
  <c r="G108" i="24" s="1"/>
  <c r="G90" i="24" a="1"/>
  <c r="G90" i="24" s="1"/>
  <c r="G82" i="24" a="1"/>
  <c r="G82" i="24" s="1"/>
  <c r="G74" i="24" a="1"/>
  <c r="G74" i="24" s="1"/>
  <c r="G66" i="24" a="1"/>
  <c r="G66" i="24" s="1"/>
  <c r="G58" i="24" a="1"/>
  <c r="G58" i="24" s="1"/>
  <c r="G50" i="24" a="1"/>
  <c r="G50" i="24" s="1"/>
  <c r="G42" i="24" a="1"/>
  <c r="G42" i="24" s="1"/>
  <c r="G37" i="24"/>
  <c r="G35" i="24"/>
  <c r="G33" i="24"/>
  <c r="G32" i="24"/>
  <c r="G28" i="24"/>
  <c r="G18" i="24"/>
  <c r="G16" i="24"/>
  <c r="G15" i="24"/>
  <c r="G10" i="24" a="1"/>
  <c r="G10" i="24" s="1"/>
  <c r="G8" i="24" a="1"/>
  <c r="G8" i="24" s="1"/>
  <c r="G7" i="24" a="1"/>
  <c r="G7" i="24" s="1"/>
  <c r="T1" i="24" a="1"/>
  <c r="T1" i="24" s="1"/>
  <c r="H201" i="24"/>
  <c r="H199" i="24"/>
  <c r="H197" i="24"/>
  <c r="H196" i="24"/>
  <c r="H192" i="24"/>
  <c r="H182" i="24"/>
  <c r="H180" i="24"/>
  <c r="H179" i="24"/>
  <c r="H174" i="24" a="1"/>
  <c r="H174" i="24" s="1"/>
  <c r="H172" i="24" a="1"/>
  <c r="H172" i="24" s="1"/>
  <c r="H171" i="24" a="1"/>
  <c r="H171" i="24" s="1"/>
  <c r="H170" i="24" a="1"/>
  <c r="H170" i="24" s="1"/>
  <c r="H160" i="24" a="1"/>
  <c r="H160" i="24" s="1"/>
  <c r="H152" i="24" a="1"/>
  <c r="H152" i="24" s="1"/>
  <c r="H144" i="24" a="1"/>
  <c r="H144" i="24" s="1"/>
  <c r="H139" i="24"/>
  <c r="H137" i="24"/>
  <c r="H135" i="24"/>
  <c r="H134" i="24"/>
  <c r="H130" i="24"/>
  <c r="H120" i="24"/>
  <c r="H118" i="24"/>
  <c r="H117" i="24"/>
  <c r="H112" i="24" a="1"/>
  <c r="H112" i="24" s="1"/>
  <c r="H110" i="24" a="1"/>
  <c r="H110" i="24" s="1"/>
  <c r="H109" i="24" a="1"/>
  <c r="H109" i="24" s="1"/>
  <c r="H108" i="24" a="1"/>
  <c r="H108" i="24" s="1"/>
  <c r="H90" i="24" a="1"/>
  <c r="H90" i="24" s="1"/>
  <c r="H82" i="24" a="1"/>
  <c r="H82" i="24" s="1"/>
  <c r="H74" i="24" a="1"/>
  <c r="H74" i="24" s="1"/>
  <c r="H66" i="24" a="1"/>
  <c r="H66" i="24" s="1"/>
  <c r="H58" i="24" a="1"/>
  <c r="H58" i="24" s="1"/>
  <c r="H50" i="24" a="1"/>
  <c r="H50" i="24" s="1"/>
  <c r="H42" i="24" a="1"/>
  <c r="H42" i="24" s="1"/>
  <c r="H102" i="24" s="1"/>
  <c r="H37" i="24"/>
  <c r="H35" i="24"/>
  <c r="H33" i="24"/>
  <c r="H32" i="24"/>
  <c r="H28" i="24"/>
  <c r="H18" i="24"/>
  <c r="H16" i="24"/>
  <c r="H15" i="24"/>
  <c r="H10" i="24" a="1"/>
  <c r="H10" i="24" s="1"/>
  <c r="H8" i="24" a="1"/>
  <c r="H8" i="24" s="1"/>
  <c r="H7" i="24" a="1"/>
  <c r="H7" i="24" s="1"/>
  <c r="U1" i="24" a="1"/>
  <c r="U1" i="24" s="1"/>
  <c r="I101" i="75"/>
  <c r="H101" i="75"/>
  <c r="G101" i="75"/>
  <c r="F101" i="75"/>
  <c r="E101" i="75"/>
  <c r="D101" i="75"/>
  <c r="J99" i="75"/>
  <c r="J97" i="75"/>
  <c r="J96" i="75"/>
  <c r="J95" i="75"/>
  <c r="J94" i="75"/>
  <c r="J93" i="75"/>
  <c r="J92" i="75"/>
  <c r="J91" i="75"/>
  <c r="J90" i="75"/>
  <c r="J88" i="75"/>
  <c r="J87" i="75"/>
  <c r="J86" i="75"/>
  <c r="J85" i="75"/>
  <c r="J83" i="75"/>
  <c r="J82" i="75"/>
  <c r="J81" i="75"/>
  <c r="J80" i="75"/>
  <c r="J78" i="75"/>
  <c r="J75" i="75"/>
  <c r="J74" i="75"/>
  <c r="J73" i="75"/>
  <c r="J72" i="75"/>
  <c r="J71" i="75"/>
  <c r="J69" i="75"/>
  <c r="J68" i="75"/>
  <c r="J66" i="75"/>
  <c r="J65" i="75"/>
  <c r="J63" i="75"/>
  <c r="J61" i="75"/>
  <c r="J59" i="75"/>
  <c r="J58" i="75"/>
  <c r="J57" i="75"/>
  <c r="J56" i="75"/>
  <c r="J55" i="75"/>
  <c r="J53" i="75"/>
  <c r="J52" i="75"/>
  <c r="J51" i="75"/>
  <c r="J49" i="75"/>
  <c r="J47" i="75"/>
  <c r="J44" i="75"/>
  <c r="J42" i="75"/>
  <c r="J41" i="75"/>
  <c r="J39" i="75"/>
  <c r="J35" i="75"/>
  <c r="J34" i="75"/>
  <c r="J33" i="75"/>
  <c r="J32" i="75"/>
  <c r="J31" i="75"/>
  <c r="J29" i="75"/>
  <c r="J28" i="75"/>
  <c r="J27" i="75"/>
  <c r="J26" i="75"/>
  <c r="J25" i="75"/>
  <c r="J24" i="75"/>
  <c r="J23" i="75"/>
  <c r="J22" i="75"/>
  <c r="J21" i="75"/>
  <c r="J17" i="75"/>
  <c r="J15" i="75"/>
  <c r="J14" i="75"/>
  <c r="D11" i="75" a="1"/>
  <c r="D11" i="75" s="1"/>
  <c r="H9" i="75"/>
  <c r="G9" i="75"/>
  <c r="I9" i="75" s="1"/>
  <c r="E9" i="75"/>
  <c r="D9" i="75"/>
  <c r="H8" i="75"/>
  <c r="G8" i="75"/>
  <c r="E8" i="75"/>
  <c r="D8" i="75"/>
  <c r="I7" i="75"/>
  <c r="H7" i="75"/>
  <c r="G7" i="75"/>
  <c r="F7" i="75"/>
  <c r="E7" i="75"/>
  <c r="D7" i="75"/>
  <c r="I101" i="74"/>
  <c r="H101" i="74"/>
  <c r="G101" i="74"/>
  <c r="F101" i="74"/>
  <c r="E101" i="74"/>
  <c r="D101" i="74"/>
  <c r="J99" i="74"/>
  <c r="J98" i="74"/>
  <c r="J97" i="74"/>
  <c r="J96" i="74"/>
  <c r="J95" i="74"/>
  <c r="J94" i="74"/>
  <c r="J93" i="74"/>
  <c r="J92" i="74"/>
  <c r="J91" i="74"/>
  <c r="J89" i="74"/>
  <c r="J88" i="74"/>
  <c r="J87" i="74"/>
  <c r="J86" i="74"/>
  <c r="J84" i="74"/>
  <c r="J83" i="74"/>
  <c r="J82" i="74"/>
  <c r="J81" i="74"/>
  <c r="J80" i="74"/>
  <c r="J79" i="74"/>
  <c r="J78" i="74"/>
  <c r="J77" i="74"/>
  <c r="J76" i="74"/>
  <c r="J74" i="74"/>
  <c r="J73" i="74"/>
  <c r="J71" i="74"/>
  <c r="J70" i="74"/>
  <c r="J68" i="74"/>
  <c r="J67" i="74"/>
  <c r="J66" i="74"/>
  <c r="J65" i="74"/>
  <c r="J64" i="74"/>
  <c r="J63" i="74"/>
  <c r="J62" i="74"/>
  <c r="J61" i="74"/>
  <c r="J60" i="74"/>
  <c r="J59" i="74"/>
  <c r="J58" i="74"/>
  <c r="J57" i="74"/>
  <c r="J56" i="74"/>
  <c r="J55" i="74"/>
  <c r="J54" i="74"/>
  <c r="J53" i="74"/>
  <c r="J52" i="74"/>
  <c r="J50" i="74"/>
  <c r="J49" i="74"/>
  <c r="J48" i="74"/>
  <c r="J47" i="74"/>
  <c r="J46" i="74"/>
  <c r="J45" i="74"/>
  <c r="J44" i="74"/>
  <c r="J43" i="74"/>
  <c r="J42" i="74"/>
  <c r="J41" i="74"/>
  <c r="J40" i="74"/>
  <c r="J39" i="74"/>
  <c r="J38" i="74"/>
  <c r="J37" i="74"/>
  <c r="J36" i="74"/>
  <c r="J35" i="74"/>
  <c r="J34" i="74"/>
  <c r="J33" i="74"/>
  <c r="J32" i="74"/>
  <c r="J31" i="74"/>
  <c r="J29" i="74"/>
  <c r="J28" i="74"/>
  <c r="J27" i="74"/>
  <c r="J26" i="74"/>
  <c r="J25" i="74"/>
  <c r="J23" i="74"/>
  <c r="J22" i="74"/>
  <c r="J21" i="74"/>
  <c r="J20" i="74"/>
  <c r="J19" i="74"/>
  <c r="J18" i="74"/>
  <c r="J17" i="74"/>
  <c r="J16" i="74"/>
  <c r="J14" i="74"/>
  <c r="D11" i="74" a="1"/>
  <c r="D11" i="74" s="1"/>
  <c r="H9" i="74"/>
  <c r="G9" i="74"/>
  <c r="I9" i="74" s="1"/>
  <c r="E9" i="74"/>
  <c r="D9" i="74"/>
  <c r="H8" i="74"/>
  <c r="G8" i="74"/>
  <c r="E8" i="74"/>
  <c r="D8" i="74"/>
  <c r="I7" i="74"/>
  <c r="H7" i="74"/>
  <c r="G7" i="74"/>
  <c r="F7" i="74"/>
  <c r="E7" i="74"/>
  <c r="D7" i="74"/>
  <c r="S100" i="24" l="1"/>
  <c r="H100" i="24"/>
  <c r="H99" i="24"/>
  <c r="D94" i="24"/>
  <c r="E94" i="24"/>
  <c r="D92" i="24"/>
  <c r="D93" i="24" s="1"/>
  <c r="E92" i="24"/>
  <c r="J7" i="75"/>
  <c r="F9" i="75"/>
  <c r="J9" i="75" s="1"/>
  <c r="I8" i="75"/>
  <c r="K92" i="75"/>
  <c r="K88" i="75"/>
  <c r="K97" i="75"/>
  <c r="K78" i="75"/>
  <c r="K29" i="75"/>
  <c r="K42" i="75"/>
  <c r="K56" i="75"/>
  <c r="K68" i="75"/>
  <c r="K80" i="75"/>
  <c r="K90" i="75"/>
  <c r="K99" i="75"/>
  <c r="K7" i="75"/>
  <c r="F8" i="75"/>
  <c r="J8" i="75" s="1"/>
  <c r="K83" i="75"/>
  <c r="K93" i="75"/>
  <c r="K25" i="75"/>
  <c r="K34" i="75"/>
  <c r="K51" i="75"/>
  <c r="K61" i="75"/>
  <c r="K73" i="75"/>
  <c r="K85" i="75"/>
  <c r="K94" i="75"/>
  <c r="K95" i="75"/>
  <c r="K96" i="75"/>
  <c r="K21" i="75"/>
  <c r="K14" i="75"/>
  <c r="K22" i="75"/>
  <c r="K26" i="75"/>
  <c r="K31" i="75"/>
  <c r="K35" i="75"/>
  <c r="K44" i="75"/>
  <c r="K52" i="75"/>
  <c r="K57" i="75"/>
  <c r="K63" i="75"/>
  <c r="K69" i="75"/>
  <c r="K74" i="75"/>
  <c r="K81" i="75"/>
  <c r="K86" i="75"/>
  <c r="K91" i="75"/>
  <c r="K15" i="75"/>
  <c r="K23" i="75"/>
  <c r="K27" i="75"/>
  <c r="K32" i="75"/>
  <c r="K39" i="75"/>
  <c r="K47" i="75"/>
  <c r="K53" i="75"/>
  <c r="K58" i="75"/>
  <c r="K65" i="75"/>
  <c r="K71" i="75"/>
  <c r="K75" i="75"/>
  <c r="K82" i="75"/>
  <c r="K87" i="75"/>
  <c r="K17" i="75"/>
  <c r="K24" i="75"/>
  <c r="K28" i="75"/>
  <c r="K33" i="75"/>
  <c r="K41" i="75"/>
  <c r="K49" i="75"/>
  <c r="K55" i="75"/>
  <c r="K59" i="75"/>
  <c r="K66" i="75"/>
  <c r="K72" i="75"/>
  <c r="K18" i="74"/>
  <c r="F8" i="74"/>
  <c r="I8" i="74"/>
  <c r="K27" i="74"/>
  <c r="K36" i="74"/>
  <c r="K44" i="74"/>
  <c r="K53" i="74"/>
  <c r="K61" i="74"/>
  <c r="K70" i="74"/>
  <c r="K80" i="74"/>
  <c r="K89" i="74"/>
  <c r="K98" i="74"/>
  <c r="F9" i="74"/>
  <c r="K19" i="74"/>
  <c r="K28" i="74"/>
  <c r="K37" i="74"/>
  <c r="K45" i="74"/>
  <c r="K54" i="74"/>
  <c r="K62" i="74"/>
  <c r="K71" i="74"/>
  <c r="K81" i="74"/>
  <c r="K91" i="74"/>
  <c r="K99" i="74"/>
  <c r="K20" i="74"/>
  <c r="K29" i="74"/>
  <c r="K38" i="74"/>
  <c r="K46" i="74"/>
  <c r="K55" i="74"/>
  <c r="K63" i="74"/>
  <c r="K73" i="74"/>
  <c r="K82" i="74"/>
  <c r="K92" i="74"/>
  <c r="J7" i="74"/>
  <c r="K7" i="74" s="1"/>
  <c r="K21" i="74"/>
  <c r="K31" i="74"/>
  <c r="K39" i="74"/>
  <c r="K47" i="74"/>
  <c r="K56" i="74"/>
  <c r="K64" i="74"/>
  <c r="K74" i="74"/>
  <c r="K83" i="74"/>
  <c r="K93" i="74"/>
  <c r="K22" i="74"/>
  <c r="K32" i="74"/>
  <c r="K40" i="74"/>
  <c r="K48" i="74"/>
  <c r="K57" i="74"/>
  <c r="K65" i="74"/>
  <c r="K76" i="74"/>
  <c r="K84" i="74"/>
  <c r="K94" i="74"/>
  <c r="K14" i="74"/>
  <c r="K23" i="74"/>
  <c r="K33" i="74"/>
  <c r="K41" i="74"/>
  <c r="K49" i="74"/>
  <c r="K58" i="74"/>
  <c r="K66" i="74"/>
  <c r="K77" i="74"/>
  <c r="K86" i="74"/>
  <c r="K95" i="74"/>
  <c r="K16" i="74"/>
  <c r="K25" i="74"/>
  <c r="K34" i="74"/>
  <c r="K42" i="74"/>
  <c r="K50" i="74"/>
  <c r="K59" i="74"/>
  <c r="K67" i="74"/>
  <c r="K78" i="74"/>
  <c r="K87" i="74"/>
  <c r="K96" i="74"/>
  <c r="K17" i="74"/>
  <c r="K26" i="74"/>
  <c r="K35" i="74"/>
  <c r="K43" i="74"/>
  <c r="K52" i="74"/>
  <c r="K60" i="74"/>
  <c r="K68" i="74"/>
  <c r="K79" i="74"/>
  <c r="K88" i="74"/>
  <c r="K97" i="74"/>
  <c r="J9" i="74"/>
  <c r="T100" i="24" l="1"/>
  <c r="AA100" i="24"/>
  <c r="X100" i="24"/>
  <c r="I100" i="24"/>
  <c r="N100" i="24" s="1"/>
  <c r="R100" i="24"/>
  <c r="U100" i="24"/>
  <c r="H101" i="24"/>
  <c r="I66" i="56" s="1"/>
  <c r="U99" i="24"/>
  <c r="X102" i="24"/>
  <c r="S102" i="24"/>
  <c r="AA99" i="24"/>
  <c r="T99" i="24"/>
  <c r="R99" i="24"/>
  <c r="R102" i="24"/>
  <c r="AA102" i="24"/>
  <c r="T102" i="24"/>
  <c r="X99" i="24"/>
  <c r="S99" i="24"/>
  <c r="U102" i="24"/>
  <c r="I99" i="24"/>
  <c r="N99" i="24" s="1"/>
  <c r="I102" i="24"/>
  <c r="L102" i="24" s="1"/>
  <c r="D95" i="24"/>
  <c r="J8" i="74"/>
  <c r="V100" i="24" l="1"/>
  <c r="AC100" i="24" s="1"/>
  <c r="M100" i="24"/>
  <c r="J100" i="24"/>
  <c r="K100" i="24"/>
  <c r="M102" i="24"/>
  <c r="L100" i="24"/>
  <c r="O100" i="24"/>
  <c r="L99" i="24"/>
  <c r="P100" i="24"/>
  <c r="O99" i="24"/>
  <c r="S101" i="24"/>
  <c r="X101" i="24"/>
  <c r="AA101" i="24"/>
  <c r="T101" i="24"/>
  <c r="J102" i="24"/>
  <c r="K102" i="24"/>
  <c r="P102" i="24"/>
  <c r="V102" i="24"/>
  <c r="R101" i="24"/>
  <c r="J99" i="24"/>
  <c r="K99" i="24"/>
  <c r="M99" i="24"/>
  <c r="N102" i="24"/>
  <c r="I101" i="24"/>
  <c r="L101" i="24" s="1"/>
  <c r="V99" i="24"/>
  <c r="O102" i="24"/>
  <c r="U101" i="24"/>
  <c r="H103" i="24"/>
  <c r="I68" i="56" s="1"/>
  <c r="P99" i="24"/>
  <c r="Y100" i="24" l="1"/>
  <c r="W100" i="24" a="1"/>
  <c r="W100" i="24" s="1"/>
  <c r="Z100" i="24"/>
  <c r="AB100" i="24"/>
  <c r="Q102" i="24"/>
  <c r="Q99" i="24"/>
  <c r="Q100" i="24"/>
  <c r="O101" i="24"/>
  <c r="V101" i="24"/>
  <c r="AC101" i="24" s="1"/>
  <c r="P101" i="24"/>
  <c r="K101" i="24"/>
  <c r="J101" i="24"/>
  <c r="R103" i="24"/>
  <c r="AA103" i="24"/>
  <c r="T103" i="24"/>
  <c r="I103" i="24"/>
  <c r="O103" i="24" s="1"/>
  <c r="M101" i="24"/>
  <c r="W102" i="24" a="1"/>
  <c r="W102" i="24" s="1"/>
  <c r="AC102" i="24"/>
  <c r="AB102" i="24"/>
  <c r="Y102" i="24"/>
  <c r="Z102" i="24"/>
  <c r="N101" i="24"/>
  <c r="Y99" i="24"/>
  <c r="Z99" i="24"/>
  <c r="W99" i="24" a="1"/>
  <c r="W99" i="24" s="1"/>
  <c r="AC99" i="24"/>
  <c r="AB99" i="24"/>
  <c r="U103" i="24"/>
  <c r="S103" i="24"/>
  <c r="X103" i="24"/>
  <c r="W101" i="24" l="1" a="1"/>
  <c r="W101" i="24" s="1"/>
  <c r="AB101" i="24"/>
  <c r="Y101" i="24"/>
  <c r="Z101" i="24"/>
  <c r="Q101" i="24"/>
  <c r="L103" i="24"/>
  <c r="N103" i="24"/>
  <c r="P103" i="24"/>
  <c r="M103" i="24"/>
  <c r="V103" i="24"/>
  <c r="K103" i="24"/>
  <c r="J103" i="24"/>
  <c r="Q103" i="24" l="1"/>
  <c r="AC103" i="24"/>
  <c r="AB103" i="24"/>
  <c r="W103" i="24" a="1"/>
  <c r="W103" i="24" s="1"/>
  <c r="Z103" i="24"/>
  <c r="Y103" i="24"/>
  <c r="I101" i="73" l="1"/>
  <c r="H101" i="73"/>
  <c r="G101" i="73"/>
  <c r="F101" i="73"/>
  <c r="E101" i="73"/>
  <c r="D101" i="73"/>
  <c r="J99" i="73"/>
  <c r="J98" i="73"/>
  <c r="J97" i="73"/>
  <c r="J96" i="73"/>
  <c r="J95" i="73"/>
  <c r="J94" i="73"/>
  <c r="J93" i="73"/>
  <c r="J92" i="73"/>
  <c r="J91" i="73"/>
  <c r="J90" i="73"/>
  <c r="J89" i="73"/>
  <c r="J88" i="73"/>
  <c r="J87" i="73"/>
  <c r="J86" i="73"/>
  <c r="J85" i="73"/>
  <c r="J84" i="73"/>
  <c r="J83" i="73"/>
  <c r="J82" i="73"/>
  <c r="J81" i="73"/>
  <c r="J80" i="73"/>
  <c r="J79" i="73"/>
  <c r="J78" i="73"/>
  <c r="J77" i="73"/>
  <c r="J76" i="73"/>
  <c r="J75" i="73"/>
  <c r="J74" i="73"/>
  <c r="J73" i="73"/>
  <c r="J72" i="73"/>
  <c r="J71" i="73"/>
  <c r="J70" i="73"/>
  <c r="J69" i="73"/>
  <c r="J68" i="73"/>
  <c r="J67" i="73"/>
  <c r="J66" i="73"/>
  <c r="J65" i="73"/>
  <c r="J64" i="73"/>
  <c r="J63" i="73"/>
  <c r="J62" i="73"/>
  <c r="J61" i="73"/>
  <c r="J60" i="73"/>
  <c r="J59" i="73"/>
  <c r="J58" i="73"/>
  <c r="J57" i="73"/>
  <c r="J56" i="73"/>
  <c r="J55" i="73"/>
  <c r="J54" i="73"/>
  <c r="J53" i="73"/>
  <c r="J52" i="73"/>
  <c r="J51" i="73"/>
  <c r="J50" i="73"/>
  <c r="J49" i="73"/>
  <c r="J47" i="73"/>
  <c r="J46" i="73"/>
  <c r="J45" i="73"/>
  <c r="J44" i="73"/>
  <c r="J43" i="73"/>
  <c r="J42" i="73"/>
  <c r="J41" i="73"/>
  <c r="J40" i="73"/>
  <c r="J39" i="73"/>
  <c r="J38" i="73"/>
  <c r="J37" i="73"/>
  <c r="J36" i="73"/>
  <c r="J35" i="73"/>
  <c r="J34" i="73"/>
  <c r="J33" i="73"/>
  <c r="J32" i="73"/>
  <c r="J31" i="73"/>
  <c r="J30" i="73"/>
  <c r="J29" i="73"/>
  <c r="J28" i="73"/>
  <c r="J27" i="73"/>
  <c r="J26" i="73"/>
  <c r="J25" i="73"/>
  <c r="J23" i="73"/>
  <c r="J22" i="73"/>
  <c r="J21" i="73"/>
  <c r="J20" i="73"/>
  <c r="J19" i="73"/>
  <c r="J18" i="73"/>
  <c r="J17" i="73"/>
  <c r="J16" i="73"/>
  <c r="J15" i="73"/>
  <c r="J14" i="73"/>
  <c r="D11" i="73" a="1"/>
  <c r="D11" i="73" s="1"/>
  <c r="H9" i="73"/>
  <c r="G9" i="73"/>
  <c r="I9" i="73" s="1"/>
  <c r="E9" i="73"/>
  <c r="D9" i="73"/>
  <c r="H8" i="73"/>
  <c r="G8" i="73"/>
  <c r="I8" i="73" s="1"/>
  <c r="E8" i="73"/>
  <c r="D8" i="73"/>
  <c r="F8" i="73" s="1"/>
  <c r="I7" i="73"/>
  <c r="H7" i="73"/>
  <c r="G7" i="73"/>
  <c r="F7" i="73"/>
  <c r="E7" i="73"/>
  <c r="D7" i="73"/>
  <c r="R199" i="24"/>
  <c r="U197" i="24"/>
  <c r="T197" i="24"/>
  <c r="S196" i="24"/>
  <c r="G190" i="24"/>
  <c r="F188" i="24"/>
  <c r="E190" i="24"/>
  <c r="H187" i="24"/>
  <c r="F187" i="24"/>
  <c r="U182" i="24"/>
  <c r="H190" i="24"/>
  <c r="D190" i="24"/>
  <c r="H181" i="24"/>
  <c r="AA180" i="24"/>
  <c r="S180" i="24"/>
  <c r="E187" i="24"/>
  <c r="D187" i="24"/>
  <c r="X172" i="24"/>
  <c r="G173" i="24"/>
  <c r="T137" i="24"/>
  <c r="AA137" i="24"/>
  <c r="X137" i="24"/>
  <c r="R137" i="24"/>
  <c r="U135" i="24"/>
  <c r="S135" i="24"/>
  <c r="T135" i="24"/>
  <c r="I134" i="24"/>
  <c r="H136" i="24"/>
  <c r="H138" i="24" s="1"/>
  <c r="U134" i="24"/>
  <c r="X134" i="24"/>
  <c r="F128" i="24"/>
  <c r="D126" i="24"/>
  <c r="E125" i="24"/>
  <c r="U120" i="24"/>
  <c r="D128" i="24"/>
  <c r="H119" i="24"/>
  <c r="H121" i="24" s="1"/>
  <c r="G119" i="24"/>
  <c r="S118" i="24"/>
  <c r="E119" i="24"/>
  <c r="X118" i="24"/>
  <c r="G125" i="24"/>
  <c r="D125" i="24"/>
  <c r="S112" i="24"/>
  <c r="S110" i="24"/>
  <c r="S109" i="24"/>
  <c r="E124" i="24"/>
  <c r="G60" i="24"/>
  <c r="D44" i="24"/>
  <c r="T35" i="24"/>
  <c r="S35" i="24"/>
  <c r="AA33" i="24"/>
  <c r="U33" i="24"/>
  <c r="T33" i="24"/>
  <c r="X32" i="24"/>
  <c r="R32" i="24"/>
  <c r="D34" i="24"/>
  <c r="E24" i="24"/>
  <c r="S18" i="24"/>
  <c r="H26" i="24"/>
  <c r="G26" i="24"/>
  <c r="S16" i="24"/>
  <c r="G24" i="24"/>
  <c r="H23" i="24"/>
  <c r="G23" i="24"/>
  <c r="F23" i="24"/>
  <c r="R10" i="24"/>
  <c r="H9" i="24"/>
  <c r="G9" i="24"/>
  <c r="H6" i="24"/>
  <c r="G6" i="24"/>
  <c r="F6" i="24"/>
  <c r="E6" i="24"/>
  <c r="D6" i="24"/>
  <c r="D127" i="24" l="1"/>
  <c r="U190" i="24"/>
  <c r="U23" i="24"/>
  <c r="F9" i="73"/>
  <c r="K66" i="73"/>
  <c r="K67" i="73"/>
  <c r="K75" i="73"/>
  <c r="K16" i="73"/>
  <c r="K39" i="73"/>
  <c r="K46" i="73"/>
  <c r="K61" i="73"/>
  <c r="K82" i="73"/>
  <c r="K17" i="73"/>
  <c r="K26" i="73"/>
  <c r="K91" i="73"/>
  <c r="K33" i="73"/>
  <c r="K56" i="73"/>
  <c r="K63" i="73"/>
  <c r="K77" i="73"/>
  <c r="K34" i="73"/>
  <c r="K42" i="73"/>
  <c r="K28" i="73"/>
  <c r="K50" i="73"/>
  <c r="K72" i="73"/>
  <c r="K79" i="73"/>
  <c r="K14" i="73"/>
  <c r="K51" i="73"/>
  <c r="K59" i="73"/>
  <c r="K22" i="73"/>
  <c r="K30" i="73"/>
  <c r="K44" i="73"/>
  <c r="K88" i="73"/>
  <c r="K97" i="73"/>
  <c r="K15" i="73"/>
  <c r="K20" i="73"/>
  <c r="K27" i="73"/>
  <c r="K32" i="73"/>
  <c r="K37" i="73"/>
  <c r="K43" i="73"/>
  <c r="K49" i="73"/>
  <c r="K54" i="73"/>
  <c r="K60" i="73"/>
  <c r="K65" i="73"/>
  <c r="K70" i="73"/>
  <c r="K76" i="73"/>
  <c r="K81" i="73"/>
  <c r="K86" i="73"/>
  <c r="K92" i="73"/>
  <c r="K98" i="73"/>
  <c r="K21" i="73"/>
  <c r="K38" i="73"/>
  <c r="K55" i="73"/>
  <c r="K71" i="73"/>
  <c r="K87" i="73"/>
  <c r="K99" i="73"/>
  <c r="K93" i="73"/>
  <c r="K83" i="73"/>
  <c r="J7" i="73"/>
  <c r="K7" i="73" s="1"/>
  <c r="K18" i="73"/>
  <c r="K23" i="73"/>
  <c r="K29" i="73"/>
  <c r="K35" i="73"/>
  <c r="K40" i="73"/>
  <c r="K45" i="73"/>
  <c r="K52" i="73"/>
  <c r="K57" i="73"/>
  <c r="K62" i="73"/>
  <c r="K68" i="73"/>
  <c r="K73" i="73"/>
  <c r="K78" i="73"/>
  <c r="K84" i="73"/>
  <c r="K89" i="73"/>
  <c r="K94" i="73"/>
  <c r="K95" i="73"/>
  <c r="K19" i="73"/>
  <c r="K25" i="73"/>
  <c r="K31" i="73"/>
  <c r="K36" i="73"/>
  <c r="K41" i="73"/>
  <c r="K47" i="73"/>
  <c r="K53" i="73"/>
  <c r="K58" i="73"/>
  <c r="K64" i="73"/>
  <c r="K69" i="73"/>
  <c r="K74" i="73"/>
  <c r="K80" i="73"/>
  <c r="K85" i="73"/>
  <c r="K90" i="73"/>
  <c r="K96" i="73"/>
  <c r="J8" i="73"/>
  <c r="J9" i="73"/>
  <c r="H178" i="24"/>
  <c r="G178" i="24"/>
  <c r="F178" i="24"/>
  <c r="E178" i="24"/>
  <c r="D178" i="24"/>
  <c r="D116" i="24"/>
  <c r="E116" i="24"/>
  <c r="F116" i="24"/>
  <c r="G116" i="24"/>
  <c r="H116" i="24"/>
  <c r="T109" i="24"/>
  <c r="AA109" i="24"/>
  <c r="R190" i="24"/>
  <c r="T15" i="24"/>
  <c r="T16" i="24"/>
  <c r="T18" i="24"/>
  <c r="U32" i="24"/>
  <c r="H126" i="24"/>
  <c r="R120" i="24"/>
  <c r="F126" i="24"/>
  <c r="X126" i="24" s="1"/>
  <c r="AA135" i="24"/>
  <c r="H188" i="24"/>
  <c r="H189" i="24" s="1"/>
  <c r="H191" i="24" s="1"/>
  <c r="R8" i="24"/>
  <c r="U15" i="24"/>
  <c r="AA16" i="24"/>
  <c r="U18" i="24"/>
  <c r="G126" i="24"/>
  <c r="H128" i="24"/>
  <c r="I109" i="24"/>
  <c r="J109" i="24" s="1"/>
  <c r="AA18" i="24"/>
  <c r="G121" i="24"/>
  <c r="T180" i="24"/>
  <c r="E26" i="24"/>
  <c r="AA26" i="24" s="1"/>
  <c r="S32" i="24"/>
  <c r="I35" i="24"/>
  <c r="L35" i="24" s="1"/>
  <c r="R179" i="24"/>
  <c r="E188" i="24"/>
  <c r="S188" i="24" s="1"/>
  <c r="AA35" i="24"/>
  <c r="F26" i="24"/>
  <c r="T26" i="24" s="1"/>
  <c r="T32" i="24"/>
  <c r="R125" i="24"/>
  <c r="F34" i="24"/>
  <c r="F36" i="24" s="1"/>
  <c r="U16" i="24"/>
  <c r="R35" i="24"/>
  <c r="U119" i="24"/>
  <c r="X180" i="24"/>
  <c r="H195" i="24"/>
  <c r="H43" i="24"/>
  <c r="H22" i="24"/>
  <c r="P22" i="24"/>
  <c r="P82" i="24"/>
  <c r="P152" i="24"/>
  <c r="H31" i="24"/>
  <c r="P90" i="24"/>
  <c r="P160" i="24"/>
  <c r="P144" i="24"/>
  <c r="P31" i="24"/>
  <c r="P108" i="24"/>
  <c r="P170" i="24"/>
  <c r="P42" i="24"/>
  <c r="P74" i="24"/>
  <c r="P6" i="24"/>
  <c r="P50" i="24"/>
  <c r="P116" i="24"/>
  <c r="P178" i="24"/>
  <c r="H14" i="24"/>
  <c r="P58" i="24"/>
  <c r="P124" i="24"/>
  <c r="P186" i="24"/>
  <c r="P14" i="24"/>
  <c r="P66" i="24"/>
  <c r="P133" i="24"/>
  <c r="P195" i="24"/>
  <c r="G22" i="24"/>
  <c r="O74" i="24"/>
  <c r="O22" i="24"/>
  <c r="O82" i="24"/>
  <c r="O152" i="24"/>
  <c r="O144" i="24"/>
  <c r="F22" i="24"/>
  <c r="G31" i="24"/>
  <c r="O90" i="24"/>
  <c r="O160" i="24"/>
  <c r="N74" i="24"/>
  <c r="O31" i="24"/>
  <c r="O108" i="24"/>
  <c r="O170" i="24"/>
  <c r="N144" i="24"/>
  <c r="O42" i="24"/>
  <c r="O6" i="24"/>
  <c r="O50" i="24"/>
  <c r="O116" i="24"/>
  <c r="O178" i="24"/>
  <c r="G14" i="24"/>
  <c r="O58" i="24"/>
  <c r="O124" i="24"/>
  <c r="O186" i="24"/>
  <c r="O14" i="24"/>
  <c r="O66" i="24"/>
  <c r="O133" i="24"/>
  <c r="O195" i="24"/>
  <c r="N22" i="24"/>
  <c r="N82" i="24"/>
  <c r="N152" i="24"/>
  <c r="F31" i="24"/>
  <c r="N90" i="24"/>
  <c r="N160" i="24"/>
  <c r="N31" i="24"/>
  <c r="N108" i="24"/>
  <c r="N170" i="24"/>
  <c r="N42" i="24"/>
  <c r="N6" i="24"/>
  <c r="N50" i="24"/>
  <c r="N116" i="24"/>
  <c r="N178" i="24"/>
  <c r="F14" i="24"/>
  <c r="N58" i="24"/>
  <c r="N124" i="24"/>
  <c r="N186" i="24"/>
  <c r="N14" i="24"/>
  <c r="N66" i="24"/>
  <c r="N133" i="24"/>
  <c r="N195" i="24"/>
  <c r="E22" i="24"/>
  <c r="M74" i="24"/>
  <c r="M144" i="24"/>
  <c r="M22" i="24"/>
  <c r="M82" i="24"/>
  <c r="M152" i="24"/>
  <c r="E31" i="24"/>
  <c r="M90" i="24"/>
  <c r="M160" i="24"/>
  <c r="M31" i="24"/>
  <c r="M108" i="24"/>
  <c r="M170" i="24"/>
  <c r="D43" i="24"/>
  <c r="D45" i="24" s="1"/>
  <c r="M42" i="24"/>
  <c r="G43" i="24"/>
  <c r="M6" i="24"/>
  <c r="M50" i="24"/>
  <c r="M116" i="24"/>
  <c r="M178" i="24"/>
  <c r="E14" i="24"/>
  <c r="M58" i="24"/>
  <c r="M124" i="24"/>
  <c r="M186" i="24"/>
  <c r="M14" i="24"/>
  <c r="M66" i="24"/>
  <c r="M133" i="24"/>
  <c r="M195" i="24"/>
  <c r="L82" i="24"/>
  <c r="L74" i="24"/>
  <c r="D31" i="24"/>
  <c r="L90" i="24"/>
  <c r="L160" i="24"/>
  <c r="G44" i="24"/>
  <c r="L31" i="24"/>
  <c r="L108" i="24"/>
  <c r="L170" i="24"/>
  <c r="L144" i="24"/>
  <c r="L22" i="24"/>
  <c r="G46" i="24"/>
  <c r="L42" i="24"/>
  <c r="D22" i="24"/>
  <c r="L152" i="24"/>
  <c r="L6" i="24"/>
  <c r="L50" i="24"/>
  <c r="L116" i="24"/>
  <c r="L178" i="24"/>
  <c r="G52" i="24"/>
  <c r="D14" i="24"/>
  <c r="L58" i="24"/>
  <c r="L124" i="24"/>
  <c r="L186" i="24"/>
  <c r="L14" i="24"/>
  <c r="L66" i="24"/>
  <c r="L133" i="24"/>
  <c r="L195" i="24"/>
  <c r="S10" i="24"/>
  <c r="X10" i="24"/>
  <c r="X7" i="24"/>
  <c r="D9" i="24"/>
  <c r="I7" i="24"/>
  <c r="O7" i="24" s="1"/>
  <c r="T10" i="24"/>
  <c r="AA10" i="24"/>
  <c r="T8" i="24"/>
  <c r="E9" i="24"/>
  <c r="AA9" i="24" s="1"/>
  <c r="R7" i="24"/>
  <c r="U8" i="24"/>
  <c r="D24" i="24"/>
  <c r="R16" i="24"/>
  <c r="I16" i="24"/>
  <c r="M16" i="24" s="1"/>
  <c r="X33" i="24"/>
  <c r="I33" i="24"/>
  <c r="N33" i="24" s="1"/>
  <c r="R33" i="24"/>
  <c r="F9" i="24"/>
  <c r="T9" i="24" s="1"/>
  <c r="AA32" i="24"/>
  <c r="G34" i="24"/>
  <c r="R18" i="24"/>
  <c r="I18" i="24"/>
  <c r="L18" i="24" s="1"/>
  <c r="AA7" i="24"/>
  <c r="T7" i="24"/>
  <c r="I8" i="24"/>
  <c r="P8" i="24" s="1"/>
  <c r="X8" i="24"/>
  <c r="I10" i="24"/>
  <c r="N10" i="24" s="1"/>
  <c r="X16" i="24"/>
  <c r="U26" i="24"/>
  <c r="G11" i="24"/>
  <c r="S7" i="24"/>
  <c r="U10" i="24"/>
  <c r="I15" i="24"/>
  <c r="N15" i="24" s="1"/>
  <c r="X15" i="24"/>
  <c r="D23" i="24"/>
  <c r="X23" i="24" s="1"/>
  <c r="AA24" i="24"/>
  <c r="D36" i="24"/>
  <c r="S15" i="24"/>
  <c r="R15" i="24"/>
  <c r="E23" i="24"/>
  <c r="S23" i="24" s="1"/>
  <c r="E17" i="24"/>
  <c r="D26" i="24"/>
  <c r="R26" i="24" s="1"/>
  <c r="F161" i="24"/>
  <c r="F162" i="24"/>
  <c r="F164" i="24"/>
  <c r="F154" i="24"/>
  <c r="F148" i="24"/>
  <c r="F145" i="24"/>
  <c r="F156" i="24"/>
  <c r="F153" i="24"/>
  <c r="F146" i="24"/>
  <c r="F94" i="24"/>
  <c r="F86" i="24"/>
  <c r="F60" i="24"/>
  <c r="T60" i="24" s="1"/>
  <c r="F83" i="24"/>
  <c r="F92" i="24"/>
  <c r="F91" i="24"/>
  <c r="F70" i="24"/>
  <c r="F68" i="24"/>
  <c r="F44" i="24"/>
  <c r="F62" i="24"/>
  <c r="F78" i="24"/>
  <c r="F76" i="24"/>
  <c r="F43" i="24"/>
  <c r="F54" i="24"/>
  <c r="F75" i="24"/>
  <c r="F67" i="24"/>
  <c r="F51" i="24"/>
  <c r="F84" i="24"/>
  <c r="F59" i="24"/>
  <c r="F52" i="24"/>
  <c r="F46" i="24"/>
  <c r="H11" i="24"/>
  <c r="U7" i="24"/>
  <c r="M8" i="24"/>
  <c r="AA8" i="24"/>
  <c r="U9" i="24"/>
  <c r="D17" i="24"/>
  <c r="T23" i="24"/>
  <c r="M18" i="24"/>
  <c r="E34" i="24"/>
  <c r="X35" i="24"/>
  <c r="G164" i="24"/>
  <c r="G154" i="24"/>
  <c r="G148" i="24"/>
  <c r="G145" i="24"/>
  <c r="G156" i="24"/>
  <c r="G153" i="24"/>
  <c r="G146" i="24"/>
  <c r="G161" i="24"/>
  <c r="G162" i="24"/>
  <c r="G94" i="24"/>
  <c r="G83" i="24"/>
  <c r="G92" i="24"/>
  <c r="G68" i="24"/>
  <c r="G62" i="24"/>
  <c r="G91" i="24"/>
  <c r="G78" i="24"/>
  <c r="G76" i="24"/>
  <c r="G86" i="24"/>
  <c r="G54" i="24"/>
  <c r="G75" i="24"/>
  <c r="G67" i="24"/>
  <c r="G51" i="24"/>
  <c r="G84" i="24"/>
  <c r="G59" i="24"/>
  <c r="S34" i="24"/>
  <c r="H164" i="24"/>
  <c r="H162" i="24"/>
  <c r="H145" i="24"/>
  <c r="H156" i="24"/>
  <c r="H153" i="24"/>
  <c r="H146" i="24"/>
  <c r="H161" i="24"/>
  <c r="H154" i="24"/>
  <c r="H148" i="24"/>
  <c r="H92" i="24"/>
  <c r="H68" i="24"/>
  <c r="H62" i="24"/>
  <c r="H91" i="24"/>
  <c r="H76" i="24"/>
  <c r="H94" i="24"/>
  <c r="H78" i="24"/>
  <c r="H46" i="24"/>
  <c r="H86" i="24"/>
  <c r="H83" i="24"/>
  <c r="H75" i="24"/>
  <c r="H67" i="24"/>
  <c r="H84" i="24"/>
  <c r="H59" i="24"/>
  <c r="H70" i="24"/>
  <c r="H60" i="24"/>
  <c r="H44" i="24"/>
  <c r="F17" i="24"/>
  <c r="N18" i="24"/>
  <c r="F24" i="24"/>
  <c r="T24" i="24" s="1"/>
  <c r="S8" i="24"/>
  <c r="V8" i="24" s="1"/>
  <c r="G17" i="24"/>
  <c r="O18" i="24"/>
  <c r="X18" i="24"/>
  <c r="G25" i="24"/>
  <c r="I32" i="24"/>
  <c r="P32" i="24" s="1"/>
  <c r="M35" i="24"/>
  <c r="D161" i="24"/>
  <c r="D164" i="24"/>
  <c r="D162" i="24"/>
  <c r="D146" i="24"/>
  <c r="D154" i="24"/>
  <c r="D148" i="24"/>
  <c r="D156" i="24"/>
  <c r="D153" i="24"/>
  <c r="D145" i="24"/>
  <c r="D84" i="24"/>
  <c r="D78" i="24"/>
  <c r="D75" i="24"/>
  <c r="D86" i="24"/>
  <c r="D83" i="24"/>
  <c r="D60" i="24"/>
  <c r="D59" i="24"/>
  <c r="D70" i="24"/>
  <c r="D68" i="24"/>
  <c r="D62" i="24"/>
  <c r="D52" i="24"/>
  <c r="D46" i="24"/>
  <c r="D76" i="24"/>
  <c r="D54" i="24"/>
  <c r="H17" i="24"/>
  <c r="H24" i="24"/>
  <c r="D51" i="24"/>
  <c r="D67" i="24"/>
  <c r="G70" i="24"/>
  <c r="AA15" i="24"/>
  <c r="S26" i="24"/>
  <c r="V32" i="24"/>
  <c r="O35" i="24"/>
  <c r="E164" i="24"/>
  <c r="E161" i="24"/>
  <c r="E162" i="24"/>
  <c r="E146" i="24"/>
  <c r="E154" i="24"/>
  <c r="E148" i="24"/>
  <c r="E145" i="24"/>
  <c r="E156" i="24"/>
  <c r="E153" i="24"/>
  <c r="E75" i="24"/>
  <c r="E86" i="24"/>
  <c r="E83" i="24"/>
  <c r="E60" i="24"/>
  <c r="E59" i="24"/>
  <c r="E70" i="24"/>
  <c r="E68" i="24"/>
  <c r="E62" i="24"/>
  <c r="E78" i="24"/>
  <c r="E52" i="24"/>
  <c r="E46" i="24"/>
  <c r="E76" i="24"/>
  <c r="E43" i="24"/>
  <c r="E54" i="24"/>
  <c r="E67" i="24"/>
  <c r="E51" i="24"/>
  <c r="E84" i="24"/>
  <c r="E44" i="24"/>
  <c r="X110" i="24"/>
  <c r="I110" i="24"/>
  <c r="O110" i="24" s="1"/>
  <c r="S33" i="24"/>
  <c r="H34" i="24"/>
  <c r="U35" i="24"/>
  <c r="F133" i="24"/>
  <c r="F124" i="24"/>
  <c r="AA125" i="24"/>
  <c r="G127" i="24"/>
  <c r="G124" i="24"/>
  <c r="G133" i="24"/>
  <c r="D173" i="24"/>
  <c r="X171" i="24"/>
  <c r="I171" i="24"/>
  <c r="M171" i="24" s="1"/>
  <c r="H133" i="24"/>
  <c r="H124" i="24"/>
  <c r="P109" i="24"/>
  <c r="H111" i="24"/>
  <c r="U109" i="24"/>
  <c r="AA110" i="24"/>
  <c r="T110" i="24"/>
  <c r="U110" i="24"/>
  <c r="X112" i="24"/>
  <c r="D129" i="24"/>
  <c r="D133" i="24"/>
  <c r="D124" i="24"/>
  <c r="X109" i="24"/>
  <c r="K134" i="24"/>
  <c r="J134" i="24"/>
  <c r="P134" i="24"/>
  <c r="N134" i="24"/>
  <c r="D111" i="24"/>
  <c r="AA112" i="24"/>
  <c r="T112" i="24"/>
  <c r="F119" i="24"/>
  <c r="T119" i="24" s="1"/>
  <c r="T117" i="24"/>
  <c r="X117" i="24"/>
  <c r="F125" i="24"/>
  <c r="T125" i="24" s="1"/>
  <c r="S117" i="24"/>
  <c r="R109" i="24"/>
  <c r="E111" i="24"/>
  <c r="E121" i="24"/>
  <c r="AA121" i="24" s="1"/>
  <c r="G136" i="24"/>
  <c r="F111" i="24"/>
  <c r="U112" i="24"/>
  <c r="U117" i="24"/>
  <c r="H125" i="24"/>
  <c r="I112" i="24"/>
  <c r="L112" i="24" s="1"/>
  <c r="U121" i="24"/>
  <c r="L134" i="24"/>
  <c r="U137" i="24"/>
  <c r="E133" i="24"/>
  <c r="R112" i="24"/>
  <c r="R118" i="24"/>
  <c r="I118" i="24"/>
  <c r="P118" i="24" s="1"/>
  <c r="E126" i="24"/>
  <c r="AA126" i="24" s="1"/>
  <c r="U118" i="24"/>
  <c r="M134" i="24"/>
  <c r="I135" i="24"/>
  <c r="P135" i="24" s="1"/>
  <c r="R135" i="24"/>
  <c r="V135" i="24" s="1"/>
  <c r="G111" i="24"/>
  <c r="R110" i="24"/>
  <c r="S120" i="24"/>
  <c r="E128" i="24"/>
  <c r="S128" i="24" s="1"/>
  <c r="AA134" i="24"/>
  <c r="O134" i="24"/>
  <c r="T134" i="24"/>
  <c r="U126" i="24"/>
  <c r="AA120" i="24"/>
  <c r="T120" i="24"/>
  <c r="V120" i="24" s="1"/>
  <c r="G128" i="24"/>
  <c r="X128" i="24"/>
  <c r="T118" i="24"/>
  <c r="AA118" i="24"/>
  <c r="F136" i="24"/>
  <c r="R171" i="24"/>
  <c r="R172" i="24"/>
  <c r="I117" i="24"/>
  <c r="N117" i="24" s="1"/>
  <c r="X135" i="24"/>
  <c r="AA190" i="24"/>
  <c r="R117" i="24"/>
  <c r="D119" i="24"/>
  <c r="AA119" i="24"/>
  <c r="I120" i="24"/>
  <c r="P120" i="24" s="1"/>
  <c r="X120" i="24"/>
  <c r="I137" i="24"/>
  <c r="P137" i="24" s="1"/>
  <c r="D136" i="24"/>
  <c r="AA117" i="24"/>
  <c r="E136" i="24"/>
  <c r="R134" i="24"/>
  <c r="S134" i="24"/>
  <c r="S137" i="24"/>
  <c r="D186" i="24"/>
  <c r="D195" i="24"/>
  <c r="U174" i="24"/>
  <c r="F186" i="24"/>
  <c r="F195" i="24"/>
  <c r="AA172" i="24"/>
  <c r="T172" i="24"/>
  <c r="G181" i="24"/>
  <c r="U181" i="24" s="1"/>
  <c r="U179" i="24"/>
  <c r="AA179" i="24"/>
  <c r="T179" i="24"/>
  <c r="G187" i="24"/>
  <c r="I187" i="24" s="1"/>
  <c r="G188" i="24"/>
  <c r="F189" i="24"/>
  <c r="S187" i="24"/>
  <c r="X187" i="24"/>
  <c r="E173" i="24"/>
  <c r="I174" i="24"/>
  <c r="N174" i="24" s="1"/>
  <c r="U199" i="24"/>
  <c r="AA199" i="24"/>
  <c r="T199" i="24"/>
  <c r="G186" i="24"/>
  <c r="G195" i="24"/>
  <c r="F173" i="24"/>
  <c r="T173" i="24" s="1"/>
  <c r="S171" i="24"/>
  <c r="R174" i="24"/>
  <c r="AA171" i="24"/>
  <c r="T171" i="24"/>
  <c r="I172" i="24"/>
  <c r="O172" i="24" s="1"/>
  <c r="S174" i="24"/>
  <c r="X174" i="24"/>
  <c r="AA197" i="24"/>
  <c r="S197" i="24"/>
  <c r="R197" i="24"/>
  <c r="E198" i="24"/>
  <c r="U171" i="24"/>
  <c r="H173" i="24"/>
  <c r="AA174" i="24"/>
  <c r="T174" i="24"/>
  <c r="T182" i="24"/>
  <c r="S182" i="24"/>
  <c r="X182" i="24"/>
  <c r="F190" i="24"/>
  <c r="T190" i="24" s="1"/>
  <c r="R180" i="24"/>
  <c r="I180" i="24"/>
  <c r="O180" i="24" s="1"/>
  <c r="D181" i="24"/>
  <c r="D188" i="24"/>
  <c r="D189" i="24" s="1"/>
  <c r="E186" i="24"/>
  <c r="E195" i="24"/>
  <c r="G175" i="24"/>
  <c r="H186" i="24"/>
  <c r="H198" i="24"/>
  <c r="U196" i="24"/>
  <c r="S172" i="24"/>
  <c r="U180" i="24"/>
  <c r="I196" i="24"/>
  <c r="O196" i="24" s="1"/>
  <c r="X196" i="24"/>
  <c r="I179" i="24"/>
  <c r="P179" i="24" s="1"/>
  <c r="X179" i="24"/>
  <c r="R196" i="24"/>
  <c r="D198" i="24"/>
  <c r="I199" i="24"/>
  <c r="N199" i="24" s="1"/>
  <c r="X199" i="24"/>
  <c r="U172" i="24"/>
  <c r="I182" i="24"/>
  <c r="L182" i="24" s="1"/>
  <c r="S179" i="24"/>
  <c r="E181" i="24"/>
  <c r="R182" i="24"/>
  <c r="R187" i="24"/>
  <c r="T196" i="24"/>
  <c r="AA196" i="24"/>
  <c r="I197" i="24"/>
  <c r="L197" i="24" s="1"/>
  <c r="X197" i="24"/>
  <c r="F198" i="24"/>
  <c r="S199" i="24"/>
  <c r="F181" i="24"/>
  <c r="H183" i="24"/>
  <c r="G198" i="24"/>
  <c r="AA182" i="24"/>
  <c r="I101" i="35"/>
  <c r="H101" i="35"/>
  <c r="G101" i="35"/>
  <c r="F101" i="35"/>
  <c r="E101" i="35"/>
  <c r="D101" i="35"/>
  <c r="I101" i="36"/>
  <c r="H101" i="36"/>
  <c r="G101" i="36"/>
  <c r="F101" i="36"/>
  <c r="E101" i="36"/>
  <c r="D101" i="36"/>
  <c r="I101" i="67"/>
  <c r="H101" i="67"/>
  <c r="G101" i="67"/>
  <c r="F101" i="67"/>
  <c r="E101" i="67"/>
  <c r="D101" i="67"/>
  <c r="I101" i="70"/>
  <c r="H101" i="70"/>
  <c r="G101" i="70"/>
  <c r="F101" i="70"/>
  <c r="E101" i="70"/>
  <c r="D101" i="70"/>
  <c r="I101" i="42"/>
  <c r="H101" i="42"/>
  <c r="G101" i="42"/>
  <c r="F101" i="42"/>
  <c r="E101" i="42"/>
  <c r="D101" i="42"/>
  <c r="I101" i="43"/>
  <c r="H101" i="43"/>
  <c r="G101" i="43"/>
  <c r="F101" i="43"/>
  <c r="E101" i="43"/>
  <c r="D101" i="43"/>
  <c r="I101" i="68"/>
  <c r="H101" i="68"/>
  <c r="G101" i="68"/>
  <c r="F101" i="68"/>
  <c r="E101" i="68"/>
  <c r="D101" i="68"/>
  <c r="I101" i="71"/>
  <c r="H101" i="71"/>
  <c r="G101" i="71"/>
  <c r="F101" i="71"/>
  <c r="E101" i="71"/>
  <c r="D101" i="71"/>
  <c r="I101" i="49"/>
  <c r="H101" i="49"/>
  <c r="G101" i="49"/>
  <c r="F101" i="49"/>
  <c r="E101" i="49"/>
  <c r="D101" i="49"/>
  <c r="I101" i="50"/>
  <c r="H101" i="50"/>
  <c r="G101" i="50"/>
  <c r="F101" i="50"/>
  <c r="E101" i="50"/>
  <c r="D101" i="50"/>
  <c r="I101" i="69"/>
  <c r="H101" i="69"/>
  <c r="G101" i="69"/>
  <c r="F101" i="69"/>
  <c r="E101" i="69"/>
  <c r="D101" i="69"/>
  <c r="I101" i="72"/>
  <c r="H101" i="72"/>
  <c r="G101" i="72"/>
  <c r="F101" i="72"/>
  <c r="E101" i="72"/>
  <c r="D101" i="72"/>
  <c r="D11" i="35" a="1"/>
  <c r="D11" i="35" s="1"/>
  <c r="D11" i="36" a="1"/>
  <c r="D11" i="36" s="1"/>
  <c r="D11" i="67" a="1"/>
  <c r="D11" i="67" s="1"/>
  <c r="D11" i="70" a="1"/>
  <c r="D11" i="70" s="1"/>
  <c r="D11" i="42" a="1"/>
  <c r="D11" i="42" s="1"/>
  <c r="D11" i="43" a="1"/>
  <c r="D11" i="43" s="1"/>
  <c r="D11" i="68" a="1"/>
  <c r="D11" i="68" s="1"/>
  <c r="D11" i="71" a="1"/>
  <c r="D11" i="71" s="1"/>
  <c r="D11" i="49" a="1"/>
  <c r="D11" i="49" s="1"/>
  <c r="D11" i="50" a="1"/>
  <c r="D11" i="50" s="1"/>
  <c r="D11" i="69" a="1"/>
  <c r="D11" i="69" s="1"/>
  <c r="D11" i="72" a="1"/>
  <c r="D11" i="72" s="1"/>
  <c r="J99" i="72"/>
  <c r="J97" i="72"/>
  <c r="J96" i="72"/>
  <c r="J95" i="72"/>
  <c r="J94" i="72"/>
  <c r="J93" i="72"/>
  <c r="J92" i="72"/>
  <c r="J91" i="72"/>
  <c r="J90" i="72"/>
  <c r="J88" i="72"/>
  <c r="J87" i="72"/>
  <c r="J86" i="72"/>
  <c r="J85" i="72"/>
  <c r="J83" i="72"/>
  <c r="J82" i="72"/>
  <c r="J81" i="72"/>
  <c r="J80" i="72"/>
  <c r="J78" i="72"/>
  <c r="J75" i="72"/>
  <c r="J74" i="72"/>
  <c r="J73" i="72"/>
  <c r="J72" i="72"/>
  <c r="J71" i="72"/>
  <c r="J69" i="72"/>
  <c r="J68" i="72"/>
  <c r="J66" i="72"/>
  <c r="J65" i="72"/>
  <c r="J63" i="72"/>
  <c r="J61" i="72"/>
  <c r="J59" i="72"/>
  <c r="J58" i="72"/>
  <c r="J57" i="72"/>
  <c r="J56" i="72"/>
  <c r="J55" i="72"/>
  <c r="J53" i="72"/>
  <c r="J52" i="72"/>
  <c r="J51" i="72"/>
  <c r="J49" i="72"/>
  <c r="J47" i="72"/>
  <c r="J44" i="72"/>
  <c r="J42" i="72"/>
  <c r="J41" i="72"/>
  <c r="J39" i="72"/>
  <c r="J35" i="72"/>
  <c r="J34" i="72"/>
  <c r="J33" i="72"/>
  <c r="J32" i="72"/>
  <c r="J31" i="72"/>
  <c r="J29" i="72"/>
  <c r="J28" i="72"/>
  <c r="J27" i="72"/>
  <c r="J26" i="72"/>
  <c r="J25" i="72"/>
  <c r="J24" i="72"/>
  <c r="J23" i="72"/>
  <c r="J22" i="72"/>
  <c r="J21" i="72"/>
  <c r="J17" i="72"/>
  <c r="J15" i="72"/>
  <c r="J14" i="72"/>
  <c r="H9" i="72"/>
  <c r="G9" i="72"/>
  <c r="E9" i="72"/>
  <c r="D9" i="72"/>
  <c r="F9" i="72" s="1"/>
  <c r="H8" i="72"/>
  <c r="G8" i="72"/>
  <c r="E8" i="72"/>
  <c r="D8" i="72"/>
  <c r="I7" i="72"/>
  <c r="H7" i="72"/>
  <c r="G7" i="72"/>
  <c r="F7" i="72"/>
  <c r="E7" i="72"/>
  <c r="D7" i="72"/>
  <c r="J99" i="71"/>
  <c r="J98" i="71"/>
  <c r="J97" i="71"/>
  <c r="J96" i="71"/>
  <c r="J95" i="71"/>
  <c r="J94" i="71"/>
  <c r="J93" i="71"/>
  <c r="J92" i="71"/>
  <c r="J91" i="71"/>
  <c r="J89" i="71"/>
  <c r="J88" i="71"/>
  <c r="J87" i="71"/>
  <c r="J86" i="71"/>
  <c r="J84" i="71"/>
  <c r="J83" i="71"/>
  <c r="J82" i="71"/>
  <c r="J81" i="71"/>
  <c r="J80" i="71"/>
  <c r="J79" i="71"/>
  <c r="J78" i="71"/>
  <c r="J77" i="71"/>
  <c r="J76" i="71"/>
  <c r="J74" i="71"/>
  <c r="J73" i="71"/>
  <c r="J71" i="71"/>
  <c r="J70" i="71"/>
  <c r="J68" i="71"/>
  <c r="J67" i="71"/>
  <c r="J66" i="71"/>
  <c r="J65" i="71"/>
  <c r="J64" i="71"/>
  <c r="J63" i="71"/>
  <c r="J62" i="71"/>
  <c r="J61" i="71"/>
  <c r="J60" i="71"/>
  <c r="J59" i="71"/>
  <c r="J58" i="71"/>
  <c r="J57" i="71"/>
  <c r="J56" i="71"/>
  <c r="J55" i="71"/>
  <c r="J54" i="71"/>
  <c r="J53" i="71"/>
  <c r="J52" i="71"/>
  <c r="J50" i="71"/>
  <c r="J49" i="71"/>
  <c r="J48" i="71"/>
  <c r="J47" i="71"/>
  <c r="J46" i="71"/>
  <c r="J45" i="71"/>
  <c r="J44" i="71"/>
  <c r="J43" i="71"/>
  <c r="J42" i="71"/>
  <c r="J41" i="71"/>
  <c r="J40" i="71"/>
  <c r="J39" i="71"/>
  <c r="J38" i="71"/>
  <c r="J37" i="71"/>
  <c r="J36" i="71"/>
  <c r="J35" i="71"/>
  <c r="J34" i="71"/>
  <c r="J33" i="71"/>
  <c r="J32" i="71"/>
  <c r="J31" i="71"/>
  <c r="J29" i="71"/>
  <c r="J28" i="71"/>
  <c r="J27" i="71"/>
  <c r="J26" i="71"/>
  <c r="J25" i="71"/>
  <c r="J23" i="71"/>
  <c r="J22" i="71"/>
  <c r="J21" i="71"/>
  <c r="J20" i="71"/>
  <c r="J19" i="71"/>
  <c r="J18" i="71"/>
  <c r="J17" i="71"/>
  <c r="J16" i="71"/>
  <c r="J14" i="71"/>
  <c r="H9" i="71"/>
  <c r="G9" i="71"/>
  <c r="I9" i="71" s="1"/>
  <c r="E9" i="71"/>
  <c r="D9" i="71"/>
  <c r="H8" i="71"/>
  <c r="G8" i="71"/>
  <c r="E8" i="71"/>
  <c r="D8" i="71"/>
  <c r="I7" i="71"/>
  <c r="H7" i="71"/>
  <c r="G7" i="71"/>
  <c r="F7" i="71"/>
  <c r="E7" i="71"/>
  <c r="D7" i="71"/>
  <c r="J16" i="70"/>
  <c r="J17" i="70"/>
  <c r="J19" i="70"/>
  <c r="J39" i="70"/>
  <c r="J64" i="70"/>
  <c r="J89" i="70"/>
  <c r="J70" i="70"/>
  <c r="J28" i="70"/>
  <c r="J62" i="70"/>
  <c r="J42" i="70"/>
  <c r="J31" i="70"/>
  <c r="V18" i="24" l="1"/>
  <c r="I92" i="24"/>
  <c r="I91" i="24"/>
  <c r="I54" i="24"/>
  <c r="I52" i="24"/>
  <c r="I51" i="24"/>
  <c r="P18" i="24"/>
  <c r="P182" i="24"/>
  <c r="P171" i="24"/>
  <c r="O171" i="24"/>
  <c r="O135" i="24"/>
  <c r="N171" i="24"/>
  <c r="M135" i="24"/>
  <c r="V134" i="24"/>
  <c r="Y134" i="24" s="1"/>
  <c r="I190" i="24"/>
  <c r="P190" i="24" s="1"/>
  <c r="T126" i="24"/>
  <c r="N32" i="24"/>
  <c r="N135" i="24"/>
  <c r="N118" i="24"/>
  <c r="N172" i="24"/>
  <c r="V109" i="24"/>
  <c r="Z109" i="24" s="1"/>
  <c r="O118" i="24"/>
  <c r="M33" i="24"/>
  <c r="M180" i="24"/>
  <c r="P180" i="24"/>
  <c r="L174" i="24"/>
  <c r="L180" i="24"/>
  <c r="L179" i="24"/>
  <c r="M179" i="24"/>
  <c r="M110" i="24"/>
  <c r="V199" i="24"/>
  <c r="N179" i="24"/>
  <c r="P110" i="24"/>
  <c r="E189" i="24"/>
  <c r="P197" i="24"/>
  <c r="V180" i="24"/>
  <c r="W180" i="24" s="1" a="1"/>
  <c r="W180" i="24" s="1"/>
  <c r="M196" i="24"/>
  <c r="P199" i="24"/>
  <c r="L117" i="24"/>
  <c r="O109" i="24"/>
  <c r="O15" i="24"/>
  <c r="V10" i="24"/>
  <c r="AC10" i="24" s="1"/>
  <c r="K35" i="24"/>
  <c r="J35" i="24"/>
  <c r="N180" i="24"/>
  <c r="N196" i="24"/>
  <c r="O179" i="24"/>
  <c r="M172" i="24"/>
  <c r="I125" i="24"/>
  <c r="O125" i="24" s="1"/>
  <c r="M109" i="24"/>
  <c r="L109" i="24"/>
  <c r="N109" i="24"/>
  <c r="F25" i="24"/>
  <c r="T25" i="24" s="1"/>
  <c r="V15" i="24"/>
  <c r="W15" i="24" s="1" a="1"/>
  <c r="W15" i="24" s="1"/>
  <c r="N7" i="24"/>
  <c r="M15" i="24"/>
  <c r="V16" i="24"/>
  <c r="V174" i="24"/>
  <c r="V137" i="24"/>
  <c r="P16" i="24"/>
  <c r="P7" i="24"/>
  <c r="L120" i="24"/>
  <c r="N120" i="24"/>
  <c r="O199" i="24"/>
  <c r="L172" i="24"/>
  <c r="P172" i="24"/>
  <c r="U188" i="24"/>
  <c r="K109" i="24"/>
  <c r="P15" i="24"/>
  <c r="N16" i="24"/>
  <c r="V33" i="24"/>
  <c r="AB33" i="24" s="1"/>
  <c r="N35" i="24"/>
  <c r="X34" i="24"/>
  <c r="V26" i="24"/>
  <c r="AC26" i="24" s="1"/>
  <c r="V182" i="24"/>
  <c r="V35" i="24"/>
  <c r="AC35" i="24" s="1"/>
  <c r="P35" i="24"/>
  <c r="AA60" i="24"/>
  <c r="U43" i="24"/>
  <c r="AA46" i="24"/>
  <c r="G45" i="24"/>
  <c r="T46" i="24"/>
  <c r="AA52" i="24"/>
  <c r="T44" i="24"/>
  <c r="T52" i="24"/>
  <c r="AA44" i="24"/>
  <c r="I43" i="24"/>
  <c r="M43" i="24" s="1"/>
  <c r="Z120" i="24"/>
  <c r="AC120" i="24"/>
  <c r="Y120" i="24"/>
  <c r="W120" i="24" a="1"/>
  <c r="W120" i="24" s="1"/>
  <c r="AB120" i="24"/>
  <c r="K187" i="24"/>
  <c r="J187" i="24"/>
  <c r="N187" i="24"/>
  <c r="L187" i="24"/>
  <c r="M187" i="24"/>
  <c r="P187" i="24"/>
  <c r="Y35" i="24"/>
  <c r="D191" i="24"/>
  <c r="Y10" i="24"/>
  <c r="W10" i="24" a="1"/>
  <c r="W10" i="24" s="1"/>
  <c r="Z8" i="24"/>
  <c r="AB8" i="24"/>
  <c r="AC8" i="24"/>
  <c r="Y8" i="24"/>
  <c r="W8" i="24" a="1"/>
  <c r="W8" i="24" s="1"/>
  <c r="G138" i="24"/>
  <c r="AA136" i="24"/>
  <c r="T136" i="24"/>
  <c r="R145" i="24"/>
  <c r="E147" i="24"/>
  <c r="AC32" i="24"/>
  <c r="AB32" i="24"/>
  <c r="Z32" i="24"/>
  <c r="Y32" i="24"/>
  <c r="W32" i="24" a="1"/>
  <c r="W32" i="24" s="1"/>
  <c r="U24" i="24"/>
  <c r="U51" i="24"/>
  <c r="G77" i="24"/>
  <c r="AA75" i="24"/>
  <c r="T75" i="24"/>
  <c r="F77" i="24"/>
  <c r="S75" i="24"/>
  <c r="X75" i="24"/>
  <c r="X198" i="24"/>
  <c r="F200" i="24"/>
  <c r="S198" i="24"/>
  <c r="K196" i="24"/>
  <c r="J196" i="24"/>
  <c r="P196" i="24"/>
  <c r="X188" i="24"/>
  <c r="O174" i="24"/>
  <c r="E200" i="24"/>
  <c r="R198" i="24"/>
  <c r="P174" i="24"/>
  <c r="E138" i="24"/>
  <c r="R136" i="24"/>
  <c r="J117" i="24"/>
  <c r="P117" i="24"/>
  <c r="K117" i="24"/>
  <c r="M117" i="24"/>
  <c r="G113" i="24"/>
  <c r="AA111" i="24"/>
  <c r="T111" i="24"/>
  <c r="J118" i="24"/>
  <c r="M118" i="24"/>
  <c r="K118" i="24"/>
  <c r="Q134" i="24"/>
  <c r="M120" i="24"/>
  <c r="I126" i="24"/>
  <c r="F127" i="24"/>
  <c r="T127" i="24" s="1"/>
  <c r="S125" i="24"/>
  <c r="X125" i="24"/>
  <c r="L110" i="24"/>
  <c r="R52" i="24"/>
  <c r="E85" i="24"/>
  <c r="R83" i="24"/>
  <c r="R148" i="24"/>
  <c r="H19" i="24"/>
  <c r="U17" i="24"/>
  <c r="P98" i="24" s="1"/>
  <c r="I70" i="24"/>
  <c r="D147" i="24"/>
  <c r="I145" i="24"/>
  <c r="O145" i="24" s="1"/>
  <c r="D163" i="24"/>
  <c r="I161" i="24"/>
  <c r="M161" i="24" s="1"/>
  <c r="AA17" i="24"/>
  <c r="G19" i="24"/>
  <c r="T17" i="24"/>
  <c r="O98" i="24" s="1"/>
  <c r="D47" i="24"/>
  <c r="U67" i="24"/>
  <c r="H69" i="24"/>
  <c r="U76" i="24"/>
  <c r="U146" i="24"/>
  <c r="X26" i="24"/>
  <c r="AA54" i="24"/>
  <c r="T54" i="24"/>
  <c r="G85" i="24"/>
  <c r="AA83" i="24"/>
  <c r="T83" i="24"/>
  <c r="AA148" i="24"/>
  <c r="T148" i="24"/>
  <c r="X54" i="24"/>
  <c r="S54" i="24"/>
  <c r="F93" i="24"/>
  <c r="X91" i="24"/>
  <c r="S91" i="24"/>
  <c r="X156" i="24"/>
  <c r="S156" i="24"/>
  <c r="R17" i="24"/>
  <c r="M98" i="24" s="1"/>
  <c r="E19" i="24"/>
  <c r="K33" i="24"/>
  <c r="J33" i="24"/>
  <c r="O33" i="24"/>
  <c r="P33" i="24"/>
  <c r="R173" i="24"/>
  <c r="E175" i="24"/>
  <c r="AA175" i="24" s="1"/>
  <c r="R126" i="24"/>
  <c r="I111" i="24"/>
  <c r="O111" i="24" s="1"/>
  <c r="D113" i="24"/>
  <c r="R84" i="24"/>
  <c r="I68" i="24"/>
  <c r="U94" i="24"/>
  <c r="G147" i="24"/>
  <c r="AA145" i="24"/>
  <c r="T145" i="24"/>
  <c r="X153" i="24"/>
  <c r="S153" i="24"/>
  <c r="F155" i="24"/>
  <c r="R24" i="24"/>
  <c r="I24" i="24"/>
  <c r="E183" i="24"/>
  <c r="R181" i="24"/>
  <c r="K199" i="24"/>
  <c r="J199" i="24"/>
  <c r="M190" i="24"/>
  <c r="R188" i="24"/>
  <c r="V197" i="24"/>
  <c r="L196" i="24"/>
  <c r="G183" i="24"/>
  <c r="U183" i="24" s="1"/>
  <c r="AA181" i="24"/>
  <c r="T181" i="24"/>
  <c r="K120" i="24"/>
  <c r="O120" i="24"/>
  <c r="J120" i="24"/>
  <c r="V172" i="24"/>
  <c r="V118" i="24"/>
  <c r="K171" i="24"/>
  <c r="J171" i="24"/>
  <c r="R78" i="24"/>
  <c r="R86" i="24"/>
  <c r="R154" i="24"/>
  <c r="U54" i="24"/>
  <c r="I59" i="24"/>
  <c r="D61" i="24"/>
  <c r="D155" i="24"/>
  <c r="I153" i="24"/>
  <c r="U75" i="24"/>
  <c r="H77" i="24"/>
  <c r="U91" i="24"/>
  <c r="H93" i="24"/>
  <c r="D67" i="56" s="1"/>
  <c r="U153" i="24"/>
  <c r="H155" i="24"/>
  <c r="AA86" i="24"/>
  <c r="T86" i="24"/>
  <c r="T94" i="24"/>
  <c r="AA154" i="24"/>
  <c r="T154" i="24"/>
  <c r="S46" i="24"/>
  <c r="X46" i="24"/>
  <c r="X43" i="24"/>
  <c r="F45" i="24"/>
  <c r="S43" i="24"/>
  <c r="S92" i="24"/>
  <c r="X92" i="24"/>
  <c r="S145" i="24"/>
  <c r="F147" i="24"/>
  <c r="X145" i="24"/>
  <c r="R23" i="24"/>
  <c r="V23" i="24" s="1"/>
  <c r="E25" i="24"/>
  <c r="AA23" i="24"/>
  <c r="T34" i="24"/>
  <c r="AA34" i="24"/>
  <c r="G36" i="24"/>
  <c r="L33" i="24"/>
  <c r="Q33" i="24" s="1"/>
  <c r="V7" i="24"/>
  <c r="P10" i="24"/>
  <c r="R46" i="24"/>
  <c r="I84" i="24"/>
  <c r="H163" i="24"/>
  <c r="U161" i="24"/>
  <c r="X70" i="24"/>
  <c r="S70" i="24"/>
  <c r="G200" i="24"/>
  <c r="AA198" i="24"/>
  <c r="T198" i="24"/>
  <c r="K197" i="24"/>
  <c r="J197" i="24"/>
  <c r="M197" i="24"/>
  <c r="I198" i="24"/>
  <c r="O198" i="24" s="1"/>
  <c r="D200" i="24"/>
  <c r="E127" i="24"/>
  <c r="R128" i="24"/>
  <c r="I128" i="24"/>
  <c r="M128" i="24" s="1"/>
  <c r="W135" i="24" a="1"/>
  <c r="W135" i="24" s="1"/>
  <c r="AB135" i="24"/>
  <c r="Z135" i="24"/>
  <c r="Y135" i="24"/>
  <c r="AC135" i="24"/>
  <c r="E53" i="24"/>
  <c r="R51" i="24"/>
  <c r="R62" i="24"/>
  <c r="E77" i="24"/>
  <c r="R75" i="24"/>
  <c r="R146" i="24"/>
  <c r="I60" i="24"/>
  <c r="I156" i="24"/>
  <c r="L32" i="24"/>
  <c r="K32" i="24"/>
  <c r="J32" i="24"/>
  <c r="U44" i="24"/>
  <c r="H85" i="24"/>
  <c r="U83" i="24"/>
  <c r="U62" i="24"/>
  <c r="U156" i="24"/>
  <c r="I44" i="24"/>
  <c r="T76" i="24"/>
  <c r="AA76" i="24"/>
  <c r="T162" i="24"/>
  <c r="AA162" i="24"/>
  <c r="AA164" i="24"/>
  <c r="T164" i="24"/>
  <c r="S52" i="24"/>
  <c r="X52" i="24"/>
  <c r="X76" i="24"/>
  <c r="S76" i="24"/>
  <c r="F85" i="24"/>
  <c r="X83" i="24"/>
  <c r="S83" i="24"/>
  <c r="X148" i="24"/>
  <c r="S148" i="24"/>
  <c r="K18" i="24"/>
  <c r="J18" i="24"/>
  <c r="O32" i="24"/>
  <c r="E11" i="24"/>
  <c r="R9" i="24"/>
  <c r="Z180" i="24"/>
  <c r="AB180" i="24"/>
  <c r="R92" i="24"/>
  <c r="I164" i="24"/>
  <c r="AA92" i="24"/>
  <c r="T92" i="24"/>
  <c r="I26" i="24"/>
  <c r="L26" i="24" s="1"/>
  <c r="S173" i="24"/>
  <c r="F175" i="24"/>
  <c r="X173" i="24"/>
  <c r="E191" i="24"/>
  <c r="R189" i="24"/>
  <c r="V179" i="24"/>
  <c r="V196" i="24"/>
  <c r="L199" i="24"/>
  <c r="AA173" i="24"/>
  <c r="O182" i="24"/>
  <c r="N197" i="24"/>
  <c r="K172" i="24"/>
  <c r="J172" i="24"/>
  <c r="F191" i="24"/>
  <c r="S189" i="24"/>
  <c r="X189" i="24"/>
  <c r="M199" i="24"/>
  <c r="V171" i="24"/>
  <c r="AA128" i="24"/>
  <c r="T128" i="24"/>
  <c r="K135" i="24"/>
  <c r="L135" i="24"/>
  <c r="Q135" i="24" s="1"/>
  <c r="J135" i="24"/>
  <c r="V112" i="24"/>
  <c r="L118" i="24"/>
  <c r="H127" i="24"/>
  <c r="U125" i="24"/>
  <c r="O117" i="24"/>
  <c r="F121" i="24"/>
  <c r="S119" i="24"/>
  <c r="X119" i="24"/>
  <c r="L171" i="24"/>
  <c r="Q171" i="24" s="1"/>
  <c r="G129" i="24"/>
  <c r="AA127" i="24"/>
  <c r="U34" i="24"/>
  <c r="H36" i="24"/>
  <c r="R44" i="24"/>
  <c r="E69" i="24"/>
  <c r="R67" i="24"/>
  <c r="R68" i="24"/>
  <c r="R162" i="24"/>
  <c r="AA70" i="24"/>
  <c r="T70" i="24"/>
  <c r="I76" i="24"/>
  <c r="D85" i="24"/>
  <c r="I83" i="24"/>
  <c r="I148" i="24"/>
  <c r="AA25" i="24"/>
  <c r="G27" i="24"/>
  <c r="U128" i="24"/>
  <c r="U60" i="24"/>
  <c r="U86" i="24"/>
  <c r="U68" i="24"/>
  <c r="H147" i="24"/>
  <c r="U145" i="24"/>
  <c r="T59" i="24"/>
  <c r="AA59" i="24"/>
  <c r="G61" i="24"/>
  <c r="AA78" i="24"/>
  <c r="T78" i="24"/>
  <c r="T161" i="24"/>
  <c r="AA161" i="24"/>
  <c r="G163" i="24"/>
  <c r="X59" i="24"/>
  <c r="F61" i="24"/>
  <c r="S59" i="24"/>
  <c r="S78" i="24"/>
  <c r="X78" i="24"/>
  <c r="S60" i="24"/>
  <c r="X60" i="24"/>
  <c r="X154" i="24"/>
  <c r="S154" i="24"/>
  <c r="W18" i="24" a="1"/>
  <c r="W18" i="24" s="1"/>
  <c r="Z18" i="24"/>
  <c r="Y18" i="24"/>
  <c r="AC18" i="24"/>
  <c r="AB18" i="24"/>
  <c r="O8" i="24"/>
  <c r="AC199" i="24"/>
  <c r="AB199" i="24"/>
  <c r="Z199" i="24"/>
  <c r="Y199" i="24"/>
  <c r="W199" i="24" a="1"/>
  <c r="W199" i="24" s="1"/>
  <c r="I188" i="24"/>
  <c r="L188" i="24" s="1"/>
  <c r="U173" i="24"/>
  <c r="H175" i="24"/>
  <c r="K174" i="24"/>
  <c r="J174" i="24"/>
  <c r="AA188" i="24"/>
  <c r="T188" i="24"/>
  <c r="Y137" i="24"/>
  <c r="AB137" i="24"/>
  <c r="Z137" i="24"/>
  <c r="W137" i="24" a="1"/>
  <c r="W137" i="24" s="1"/>
  <c r="AC137" i="24"/>
  <c r="I119" i="24"/>
  <c r="N119" i="24" s="1"/>
  <c r="R119" i="24"/>
  <c r="D121" i="24"/>
  <c r="R121" i="24" s="1"/>
  <c r="F138" i="24"/>
  <c r="S136" i="24"/>
  <c r="X136" i="24"/>
  <c r="J112" i="24"/>
  <c r="P112" i="24"/>
  <c r="M112" i="24"/>
  <c r="K112" i="24"/>
  <c r="R111" i="24"/>
  <c r="E113" i="24"/>
  <c r="N112" i="24"/>
  <c r="I173" i="24"/>
  <c r="P173" i="24" s="1"/>
  <c r="D175" i="24"/>
  <c r="R54" i="24"/>
  <c r="R70" i="24"/>
  <c r="R91" i="24"/>
  <c r="E93" i="24"/>
  <c r="E95" i="24" s="1"/>
  <c r="E163" i="24"/>
  <c r="R161" i="24"/>
  <c r="D69" i="24"/>
  <c r="I67" i="24"/>
  <c r="I46" i="24"/>
  <c r="I86" i="24"/>
  <c r="I154" i="24"/>
  <c r="X24" i="24"/>
  <c r="S24" i="24"/>
  <c r="U70" i="24"/>
  <c r="U46" i="24"/>
  <c r="U92" i="24"/>
  <c r="U162" i="24"/>
  <c r="AA84" i="24"/>
  <c r="T84" i="24"/>
  <c r="AA91" i="24"/>
  <c r="T91" i="24"/>
  <c r="G93" i="24"/>
  <c r="AA146" i="24"/>
  <c r="T146" i="24"/>
  <c r="E36" i="24"/>
  <c r="R34" i="24"/>
  <c r="S84" i="24"/>
  <c r="X84" i="24"/>
  <c r="S62" i="24"/>
  <c r="X62" i="24"/>
  <c r="X86" i="24"/>
  <c r="S86" i="24"/>
  <c r="S164" i="24"/>
  <c r="X164" i="24"/>
  <c r="I23" i="24"/>
  <c r="M23" i="24" s="1"/>
  <c r="D25" i="24"/>
  <c r="AA11" i="24"/>
  <c r="K10" i="24"/>
  <c r="J10" i="24"/>
  <c r="M10" i="24"/>
  <c r="L10" i="24"/>
  <c r="T43" i="24"/>
  <c r="H25" i="24"/>
  <c r="J7" i="24"/>
  <c r="K7" i="24"/>
  <c r="M7" i="24"/>
  <c r="J137" i="24"/>
  <c r="O137" i="24"/>
  <c r="K137" i="24"/>
  <c r="L137" i="24"/>
  <c r="J125" i="24"/>
  <c r="F183" i="24"/>
  <c r="S181" i="24"/>
  <c r="X181" i="24"/>
  <c r="K190" i="24"/>
  <c r="J190" i="24"/>
  <c r="K182" i="24"/>
  <c r="J182" i="24"/>
  <c r="N182" i="24"/>
  <c r="D183" i="24"/>
  <c r="I181" i="24"/>
  <c r="O181" i="24" s="1"/>
  <c r="L190" i="24"/>
  <c r="AC174" i="24"/>
  <c r="AB174" i="24"/>
  <c r="Z174" i="24"/>
  <c r="Y174" i="24"/>
  <c r="W174" i="24" a="1"/>
  <c r="W174" i="24" s="1"/>
  <c r="G189" i="24"/>
  <c r="I189" i="24" s="1"/>
  <c r="U187" i="24"/>
  <c r="AA187" i="24"/>
  <c r="T187" i="24"/>
  <c r="O187" i="24"/>
  <c r="I136" i="24"/>
  <c r="M136" i="24" s="1"/>
  <c r="D138" i="24"/>
  <c r="V117" i="24"/>
  <c r="M137" i="24"/>
  <c r="S126" i="24"/>
  <c r="V110" i="24"/>
  <c r="U111" i="24"/>
  <c r="H113" i="24"/>
  <c r="E45" i="24"/>
  <c r="R43" i="24"/>
  <c r="E61" i="24"/>
  <c r="R59" i="24"/>
  <c r="R153" i="24"/>
  <c r="E155" i="24"/>
  <c r="R164" i="24"/>
  <c r="D53" i="24"/>
  <c r="I75" i="24"/>
  <c r="D77" i="24"/>
  <c r="I146" i="24"/>
  <c r="U59" i="24"/>
  <c r="H61" i="24"/>
  <c r="U52" i="24"/>
  <c r="U148" i="24"/>
  <c r="U164" i="24"/>
  <c r="G53" i="24"/>
  <c r="AA51" i="24"/>
  <c r="T51" i="24"/>
  <c r="AA62" i="24"/>
  <c r="T62" i="24"/>
  <c r="T153" i="24"/>
  <c r="G155" i="24"/>
  <c r="AA153" i="24"/>
  <c r="Q18" i="24"/>
  <c r="S51" i="24"/>
  <c r="X51" i="24"/>
  <c r="F53" i="24"/>
  <c r="S44" i="24"/>
  <c r="X44" i="24"/>
  <c r="X94" i="24"/>
  <c r="S162" i="24"/>
  <c r="X162" i="24"/>
  <c r="I34" i="24"/>
  <c r="O34" i="24" s="1"/>
  <c r="X9" i="24"/>
  <c r="S9" i="24"/>
  <c r="F11" i="24"/>
  <c r="T11" i="24" s="1"/>
  <c r="O16" i="24"/>
  <c r="J16" i="24"/>
  <c r="K16" i="24"/>
  <c r="L16" i="24"/>
  <c r="H45" i="24"/>
  <c r="D7" i="56" s="1"/>
  <c r="X36" i="24"/>
  <c r="L7" i="24"/>
  <c r="AB182" i="24"/>
  <c r="Z182" i="24"/>
  <c r="Y182" i="24"/>
  <c r="W182" i="24" a="1"/>
  <c r="W182" i="24" s="1"/>
  <c r="AC182" i="24"/>
  <c r="K179" i="24"/>
  <c r="J179" i="24"/>
  <c r="H200" i="24"/>
  <c r="U198" i="24"/>
  <c r="O197" i="24"/>
  <c r="K180" i="24"/>
  <c r="J180" i="24"/>
  <c r="S190" i="24"/>
  <c r="V190" i="24" s="1"/>
  <c r="X190" i="24"/>
  <c r="N190" i="24"/>
  <c r="M182" i="24"/>
  <c r="M174" i="24"/>
  <c r="N137" i="24"/>
  <c r="O190" i="24"/>
  <c r="U136" i="24"/>
  <c r="F113" i="24"/>
  <c r="X111" i="24"/>
  <c r="S111" i="24"/>
  <c r="O112" i="24"/>
  <c r="J110" i="24"/>
  <c r="N110" i="24"/>
  <c r="K110" i="24"/>
  <c r="R76" i="24"/>
  <c r="R60" i="24"/>
  <c r="R156" i="24"/>
  <c r="I62" i="24"/>
  <c r="I78" i="24"/>
  <c r="I162" i="24"/>
  <c r="S17" i="24"/>
  <c r="N98" i="24" s="1"/>
  <c r="X17" i="24"/>
  <c r="F19" i="24"/>
  <c r="U84" i="24"/>
  <c r="U78" i="24"/>
  <c r="U154" i="24"/>
  <c r="T67" i="24"/>
  <c r="G69" i="24"/>
  <c r="AA67" i="24"/>
  <c r="AA68" i="24"/>
  <c r="T68" i="24"/>
  <c r="T156" i="24"/>
  <c r="AA156" i="24"/>
  <c r="D19" i="24"/>
  <c r="I17" i="24"/>
  <c r="L17" i="24" s="1"/>
  <c r="U11" i="24"/>
  <c r="S67" i="24"/>
  <c r="F69" i="24"/>
  <c r="X67" i="24"/>
  <c r="X68" i="24"/>
  <c r="S68" i="24"/>
  <c r="S146" i="24"/>
  <c r="X146" i="24"/>
  <c r="F163" i="24"/>
  <c r="S161" i="24"/>
  <c r="X161" i="24"/>
  <c r="J15" i="24"/>
  <c r="L15" i="24"/>
  <c r="K15" i="24"/>
  <c r="K8" i="24"/>
  <c r="J8" i="24"/>
  <c r="N8" i="24"/>
  <c r="AA43" i="24"/>
  <c r="AB16" i="24"/>
  <c r="Z16" i="24"/>
  <c r="Y16" i="24"/>
  <c r="W16" i="24" a="1"/>
  <c r="W16" i="24" s="1"/>
  <c r="AC16" i="24"/>
  <c r="M32" i="24"/>
  <c r="O10" i="24"/>
  <c r="D11" i="24"/>
  <c r="I9" i="24"/>
  <c r="L9" i="24" s="1"/>
  <c r="L8" i="24"/>
  <c r="K22" i="72"/>
  <c r="I9" i="72"/>
  <c r="K31" i="72"/>
  <c r="K44" i="72"/>
  <c r="K57" i="72"/>
  <c r="K69" i="72"/>
  <c r="K81" i="72"/>
  <c r="K91" i="72"/>
  <c r="K32" i="72"/>
  <c r="K58" i="72"/>
  <c r="K82" i="72"/>
  <c r="K23" i="72"/>
  <c r="K47" i="72"/>
  <c r="K71" i="72"/>
  <c r="K92" i="72"/>
  <c r="J7" i="72"/>
  <c r="K7" i="72" s="1"/>
  <c r="J9" i="72"/>
  <c r="K25" i="72"/>
  <c r="K34" i="72"/>
  <c r="K51" i="72"/>
  <c r="K61" i="72"/>
  <c r="K73" i="72"/>
  <c r="K85" i="72"/>
  <c r="K94" i="72"/>
  <c r="F8" i="72"/>
  <c r="K14" i="72"/>
  <c r="K26" i="72"/>
  <c r="K35" i="72"/>
  <c r="K52" i="72"/>
  <c r="K63" i="72"/>
  <c r="K74" i="72"/>
  <c r="K86" i="72"/>
  <c r="K95" i="72"/>
  <c r="K97" i="72"/>
  <c r="K27" i="72"/>
  <c r="K39" i="72"/>
  <c r="K53" i="72"/>
  <c r="K65" i="72"/>
  <c r="K75" i="72"/>
  <c r="K87" i="72"/>
  <c r="K96" i="72"/>
  <c r="I8" i="72"/>
  <c r="K21" i="72"/>
  <c r="K29" i="72"/>
  <c r="K42" i="72"/>
  <c r="K56" i="72"/>
  <c r="K68" i="72"/>
  <c r="K80" i="72"/>
  <c r="K90" i="72"/>
  <c r="K99" i="72"/>
  <c r="K15" i="72"/>
  <c r="K17" i="72"/>
  <c r="K24" i="72"/>
  <c r="K28" i="72"/>
  <c r="K33" i="72"/>
  <c r="K41" i="72"/>
  <c r="K49" i="72"/>
  <c r="K55" i="72"/>
  <c r="K59" i="72"/>
  <c r="K66" i="72"/>
  <c r="K72" i="72"/>
  <c r="K78" i="72"/>
  <c r="K83" i="72"/>
  <c r="K88" i="72"/>
  <c r="K93" i="72"/>
  <c r="F9" i="71"/>
  <c r="J7" i="71"/>
  <c r="K7" i="71" s="1"/>
  <c r="K21" i="71"/>
  <c r="K39" i="71"/>
  <c r="K47" i="71"/>
  <c r="K56" i="71"/>
  <c r="K74" i="71"/>
  <c r="K83" i="71"/>
  <c r="K93" i="71"/>
  <c r="K27" i="71"/>
  <c r="K22" i="71"/>
  <c r="K32" i="71"/>
  <c r="K48" i="71"/>
  <c r="K57" i="71"/>
  <c r="K65" i="71"/>
  <c r="K84" i="71"/>
  <c r="K94" i="71"/>
  <c r="K23" i="71"/>
  <c r="K33" i="71"/>
  <c r="K41" i="71"/>
  <c r="K58" i="71"/>
  <c r="K66" i="71"/>
  <c r="K77" i="71"/>
  <c r="K95" i="71"/>
  <c r="K26" i="71"/>
  <c r="K35" i="71"/>
  <c r="K52" i="71"/>
  <c r="K60" i="71"/>
  <c r="K68" i="71"/>
  <c r="K88" i="71"/>
  <c r="K18" i="71"/>
  <c r="K36" i="71"/>
  <c r="K44" i="71"/>
  <c r="K61" i="71"/>
  <c r="K70" i="71"/>
  <c r="K80" i="71"/>
  <c r="K98" i="71"/>
  <c r="K40" i="71"/>
  <c r="K37" i="71"/>
  <c r="K45" i="71"/>
  <c r="K54" i="71"/>
  <c r="K71" i="71"/>
  <c r="K81" i="71"/>
  <c r="K91" i="71"/>
  <c r="K99" i="71"/>
  <c r="F8" i="71"/>
  <c r="K19" i="71"/>
  <c r="K25" i="71"/>
  <c r="K59" i="71"/>
  <c r="K96" i="71"/>
  <c r="K14" i="71"/>
  <c r="K20" i="71"/>
  <c r="K31" i="71"/>
  <c r="K49" i="71"/>
  <c r="K55" i="71"/>
  <c r="K64" i="71"/>
  <c r="K76" i="71"/>
  <c r="K86" i="71"/>
  <c r="K92" i="71"/>
  <c r="K97" i="71"/>
  <c r="I8" i="71"/>
  <c r="K16" i="71"/>
  <c r="K50" i="71"/>
  <c r="K87" i="71"/>
  <c r="K46" i="71"/>
  <c r="K82" i="71"/>
  <c r="K29" i="71"/>
  <c r="K63" i="71"/>
  <c r="K17" i="71"/>
  <c r="K42" i="71"/>
  <c r="K78" i="71"/>
  <c r="K28" i="71"/>
  <c r="K34" i="71"/>
  <c r="K43" i="71"/>
  <c r="K53" i="71"/>
  <c r="K62" i="71"/>
  <c r="K67" i="71"/>
  <c r="K79" i="71"/>
  <c r="K89" i="71"/>
  <c r="K38" i="71"/>
  <c r="K73" i="71"/>
  <c r="J9" i="71"/>
  <c r="J99" i="70"/>
  <c r="J98" i="70"/>
  <c r="J97" i="70"/>
  <c r="J96" i="70"/>
  <c r="J95" i="70"/>
  <c r="J94" i="70"/>
  <c r="J93" i="70"/>
  <c r="J92" i="70"/>
  <c r="J91" i="70"/>
  <c r="J90" i="70"/>
  <c r="J88" i="70"/>
  <c r="J87" i="70"/>
  <c r="J86" i="70"/>
  <c r="J85" i="70"/>
  <c r="J84" i="70"/>
  <c r="J83" i="70"/>
  <c r="J82" i="70"/>
  <c r="J81" i="70"/>
  <c r="J80" i="70"/>
  <c r="J79" i="70"/>
  <c r="J78" i="70"/>
  <c r="J77" i="70"/>
  <c r="J76" i="70"/>
  <c r="J75" i="70"/>
  <c r="J74" i="70"/>
  <c r="J73" i="70"/>
  <c r="J72" i="70"/>
  <c r="J71" i="70"/>
  <c r="J69" i="70"/>
  <c r="J68" i="70"/>
  <c r="J67" i="70"/>
  <c r="J66" i="70"/>
  <c r="J65" i="70"/>
  <c r="J63" i="70"/>
  <c r="J61" i="70"/>
  <c r="J60" i="70"/>
  <c r="J59" i="70"/>
  <c r="J58" i="70"/>
  <c r="J57" i="70"/>
  <c r="J56" i="70"/>
  <c r="J55" i="70"/>
  <c r="J54" i="70"/>
  <c r="J53" i="70"/>
  <c r="J52" i="70"/>
  <c r="J51" i="70"/>
  <c r="J50" i="70"/>
  <c r="J49" i="70"/>
  <c r="J47" i="70"/>
  <c r="J46" i="70"/>
  <c r="J45" i="70"/>
  <c r="J44" i="70"/>
  <c r="J43" i="70"/>
  <c r="J41" i="70"/>
  <c r="J40" i="70"/>
  <c r="J38" i="70"/>
  <c r="J37" i="70"/>
  <c r="J36" i="70"/>
  <c r="J35" i="70"/>
  <c r="J34" i="70"/>
  <c r="J33" i="70"/>
  <c r="J32" i="70"/>
  <c r="J30" i="70"/>
  <c r="J29" i="70"/>
  <c r="J27" i="70"/>
  <c r="J26" i="70"/>
  <c r="J25" i="70"/>
  <c r="J23" i="70"/>
  <c r="J22" i="70"/>
  <c r="J21" i="70"/>
  <c r="J20" i="70"/>
  <c r="J18" i="70"/>
  <c r="J15" i="70"/>
  <c r="J14" i="70"/>
  <c r="H9" i="70"/>
  <c r="G9" i="70"/>
  <c r="E9" i="70"/>
  <c r="D9" i="70"/>
  <c r="H8" i="70"/>
  <c r="G8" i="70"/>
  <c r="E8" i="70"/>
  <c r="D8" i="70"/>
  <c r="I7" i="70"/>
  <c r="H7" i="70"/>
  <c r="G7" i="70"/>
  <c r="F7" i="70"/>
  <c r="E7" i="70"/>
  <c r="D7" i="70"/>
  <c r="J16" i="67"/>
  <c r="J17" i="67"/>
  <c r="J19" i="67"/>
  <c r="J39" i="67"/>
  <c r="J64" i="67"/>
  <c r="J89" i="67"/>
  <c r="J70" i="67"/>
  <c r="J16" i="36"/>
  <c r="J17" i="36"/>
  <c r="J19" i="36"/>
  <c r="J39" i="36"/>
  <c r="J89" i="36"/>
  <c r="J22" i="36"/>
  <c r="J64" i="36"/>
  <c r="J16" i="35"/>
  <c r="J17" i="35"/>
  <c r="J39" i="35"/>
  <c r="J89" i="35"/>
  <c r="J19" i="35"/>
  <c r="J64" i="35"/>
  <c r="J22" i="35"/>
  <c r="H8" i="35"/>
  <c r="G8" i="35"/>
  <c r="E8" i="35"/>
  <c r="D8" i="35"/>
  <c r="I7" i="35"/>
  <c r="H7" i="35"/>
  <c r="G7" i="35"/>
  <c r="F7" i="35"/>
  <c r="E7" i="35"/>
  <c r="D7" i="35"/>
  <c r="H8" i="36"/>
  <c r="G8" i="36"/>
  <c r="E8" i="36"/>
  <c r="D8" i="36"/>
  <c r="I7" i="36"/>
  <c r="H7" i="36"/>
  <c r="G7" i="36"/>
  <c r="F7" i="36"/>
  <c r="E7" i="36"/>
  <c r="D7" i="36"/>
  <c r="H8" i="67"/>
  <c r="G8" i="67"/>
  <c r="E8" i="67"/>
  <c r="D8" i="67"/>
  <c r="I7" i="67"/>
  <c r="H7" i="67"/>
  <c r="G7" i="67"/>
  <c r="F7" i="67"/>
  <c r="E7" i="67"/>
  <c r="D7" i="67"/>
  <c r="H8" i="42"/>
  <c r="G8" i="42"/>
  <c r="E8" i="42"/>
  <c r="D8" i="42"/>
  <c r="I7" i="42"/>
  <c r="H7" i="42"/>
  <c r="G7" i="42"/>
  <c r="F7" i="42"/>
  <c r="E7" i="42"/>
  <c r="D7" i="42"/>
  <c r="H8" i="43"/>
  <c r="G8" i="43"/>
  <c r="E8" i="43"/>
  <c r="D8" i="43"/>
  <c r="I7" i="43"/>
  <c r="H7" i="43"/>
  <c r="G7" i="43"/>
  <c r="F7" i="43"/>
  <c r="E7" i="43"/>
  <c r="D7" i="43"/>
  <c r="H8" i="68"/>
  <c r="G8" i="68"/>
  <c r="E8" i="68"/>
  <c r="D8" i="68"/>
  <c r="I7" i="68"/>
  <c r="H7" i="68"/>
  <c r="G7" i="68"/>
  <c r="F7" i="68"/>
  <c r="E7" i="68"/>
  <c r="D7" i="68"/>
  <c r="H8" i="49"/>
  <c r="G8" i="49"/>
  <c r="E8" i="49"/>
  <c r="D8" i="49"/>
  <c r="I7" i="49"/>
  <c r="H7" i="49"/>
  <c r="G7" i="49"/>
  <c r="F7" i="49"/>
  <c r="E7" i="49"/>
  <c r="D7" i="49"/>
  <c r="H8" i="50"/>
  <c r="G8" i="50"/>
  <c r="E8" i="50"/>
  <c r="D8" i="50"/>
  <c r="I7" i="50"/>
  <c r="H7" i="50"/>
  <c r="G7" i="50"/>
  <c r="F7" i="50"/>
  <c r="E7" i="50"/>
  <c r="D7" i="50"/>
  <c r="H8" i="69"/>
  <c r="G8" i="69"/>
  <c r="E8" i="69"/>
  <c r="D8" i="69"/>
  <c r="I7" i="69"/>
  <c r="H7" i="69"/>
  <c r="G7" i="69"/>
  <c r="F7" i="69"/>
  <c r="E7" i="69"/>
  <c r="D7" i="69"/>
  <c r="E26" i="64"/>
  <c r="J6" i="64"/>
  <c r="E6" i="64"/>
  <c r="E66" i="56"/>
  <c r="J46" i="56"/>
  <c r="E46" i="56"/>
  <c r="J26" i="56"/>
  <c r="E26" i="56"/>
  <c r="J6" i="56"/>
  <c r="E6" i="56"/>
  <c r="I7" i="56" l="1"/>
  <c r="Y15" i="24"/>
  <c r="AB134" i="24"/>
  <c r="Z15" i="24"/>
  <c r="AC134" i="24"/>
  <c r="Y109" i="24"/>
  <c r="Z134" i="24"/>
  <c r="AB15" i="24"/>
  <c r="W134" i="24" a="1"/>
  <c r="W134" i="24" s="1"/>
  <c r="AC15" i="24"/>
  <c r="I93" i="24"/>
  <c r="I53" i="24"/>
  <c r="P198" i="24"/>
  <c r="Y180" i="24"/>
  <c r="Q179" i="24"/>
  <c r="Z35" i="24"/>
  <c r="N181" i="24"/>
  <c r="L23" i="24"/>
  <c r="V119" i="24"/>
  <c r="Q118" i="24"/>
  <c r="AC180" i="24"/>
  <c r="W35" i="24" a="1"/>
  <c r="W35" i="24" s="1"/>
  <c r="Q180" i="24"/>
  <c r="AB109" i="24"/>
  <c r="AC109" i="24"/>
  <c r="F27" i="24"/>
  <c r="Q35" i="24"/>
  <c r="W109" i="24" a="1"/>
  <c r="W109" i="24" s="1"/>
  <c r="S25" i="24"/>
  <c r="Q117" i="24"/>
  <c r="AC33" i="24"/>
  <c r="Z10" i="24"/>
  <c r="AB10" i="24"/>
  <c r="Z26" i="24"/>
  <c r="V34" i="24"/>
  <c r="Y34" i="24" s="1"/>
  <c r="Q112" i="24"/>
  <c r="Q182" i="24"/>
  <c r="AB35" i="24"/>
  <c r="W26" i="24" a="1"/>
  <c r="W26" i="24" s="1"/>
  <c r="P34" i="24"/>
  <c r="AB26" i="24"/>
  <c r="O128" i="24"/>
  <c r="Y26" i="24"/>
  <c r="Q120" i="24"/>
  <c r="Q172" i="24"/>
  <c r="Q109" i="24"/>
  <c r="Q8" i="24"/>
  <c r="D27" i="64"/>
  <c r="D7" i="64"/>
  <c r="I7" i="64"/>
  <c r="D27" i="56"/>
  <c r="I47" i="56"/>
  <c r="D47" i="56"/>
  <c r="I27" i="56"/>
  <c r="M125" i="24"/>
  <c r="L119" i="24"/>
  <c r="Q197" i="24"/>
  <c r="L125" i="24"/>
  <c r="L136" i="24"/>
  <c r="P111" i="24"/>
  <c r="V9" i="24"/>
  <c r="W9" i="24" s="1" a="1"/>
  <c r="W9" i="24" s="1"/>
  <c r="V187" i="24"/>
  <c r="AB187" i="24" s="1"/>
  <c r="Q137" i="24"/>
  <c r="Q15" i="24"/>
  <c r="N111" i="24"/>
  <c r="K125" i="24"/>
  <c r="P125" i="24"/>
  <c r="M111" i="24"/>
  <c r="Y33" i="24"/>
  <c r="O188" i="24"/>
  <c r="N136" i="24"/>
  <c r="Q199" i="24"/>
  <c r="N125" i="24"/>
  <c r="W33" i="24" a="1"/>
  <c r="W33" i="24" s="1"/>
  <c r="Z33" i="24"/>
  <c r="Q174" i="24"/>
  <c r="N60" i="24"/>
  <c r="N84" i="24"/>
  <c r="N43" i="24"/>
  <c r="L154" i="24"/>
  <c r="O146" i="24"/>
  <c r="P78" i="24"/>
  <c r="O75" i="24"/>
  <c r="P86" i="24"/>
  <c r="P92" i="24"/>
  <c r="N44" i="24"/>
  <c r="P161" i="24"/>
  <c r="O43" i="24"/>
  <c r="P162" i="24"/>
  <c r="N91" i="24"/>
  <c r="M76" i="24"/>
  <c r="P164" i="24"/>
  <c r="M59" i="24"/>
  <c r="L62" i="24"/>
  <c r="M52" i="24"/>
  <c r="L46" i="24"/>
  <c r="P156" i="24"/>
  <c r="M84" i="24"/>
  <c r="G47" i="24"/>
  <c r="L60" i="24"/>
  <c r="M145" i="24"/>
  <c r="N154" i="24"/>
  <c r="M67" i="24"/>
  <c r="L51" i="24"/>
  <c r="P54" i="24"/>
  <c r="M60" i="24"/>
  <c r="P148" i="24"/>
  <c r="N153" i="24"/>
  <c r="P68" i="24"/>
  <c r="L70" i="24"/>
  <c r="M83" i="24"/>
  <c r="P154" i="24"/>
  <c r="N67" i="24"/>
  <c r="L43" i="24"/>
  <c r="L83" i="24"/>
  <c r="M54" i="24"/>
  <c r="N83" i="24"/>
  <c r="P145" i="24"/>
  <c r="O154" i="24"/>
  <c r="O67" i="24"/>
  <c r="V60" i="24"/>
  <c r="AB60" i="24" s="1"/>
  <c r="L67" i="24"/>
  <c r="P46" i="24"/>
  <c r="P43" i="24"/>
  <c r="O84" i="24"/>
  <c r="M156" i="24"/>
  <c r="J43" i="24"/>
  <c r="P84" i="24"/>
  <c r="V54" i="24"/>
  <c r="K43" i="24"/>
  <c r="O91" i="24"/>
  <c r="O51" i="24"/>
  <c r="O156" i="24"/>
  <c r="L156" i="24"/>
  <c r="N145" i="24"/>
  <c r="N161" i="24"/>
  <c r="M91" i="24"/>
  <c r="L145" i="24"/>
  <c r="V76" i="24"/>
  <c r="Y76" i="24" s="1"/>
  <c r="O153" i="24"/>
  <c r="L162" i="24"/>
  <c r="M68" i="24"/>
  <c r="N92" i="24"/>
  <c r="N146" i="24"/>
  <c r="O68" i="24"/>
  <c r="L76" i="24"/>
  <c r="O54" i="24"/>
  <c r="M153" i="24"/>
  <c r="V75" i="24"/>
  <c r="Z75" i="24" s="1"/>
  <c r="L75" i="24"/>
  <c r="L68" i="24"/>
  <c r="O70" i="24"/>
  <c r="M75" i="24"/>
  <c r="N68" i="24"/>
  <c r="V156" i="24"/>
  <c r="P52" i="24"/>
  <c r="L52" i="24"/>
  <c r="V91" i="24"/>
  <c r="AB91" i="24" s="1"/>
  <c r="N76" i="24"/>
  <c r="P83" i="24"/>
  <c r="P75" i="24"/>
  <c r="V52" i="24"/>
  <c r="V44" i="24"/>
  <c r="AB44" i="24" s="1"/>
  <c r="O162" i="24"/>
  <c r="P76" i="24"/>
  <c r="V70" i="24"/>
  <c r="Z70" i="24" s="1"/>
  <c r="M162" i="24"/>
  <c r="O83" i="24"/>
  <c r="N75" i="24"/>
  <c r="V145" i="24"/>
  <c r="P153" i="24"/>
  <c r="I45" i="24"/>
  <c r="N45" i="24" s="1"/>
  <c r="L153" i="24"/>
  <c r="N54" i="24"/>
  <c r="K189" i="24"/>
  <c r="J189" i="24"/>
  <c r="P189" i="24"/>
  <c r="M189" i="24"/>
  <c r="L189" i="24"/>
  <c r="N189" i="24"/>
  <c r="J164" i="24"/>
  <c r="K164" i="24"/>
  <c r="K59" i="24"/>
  <c r="J59" i="24"/>
  <c r="V78" i="24"/>
  <c r="M24" i="24"/>
  <c r="K24" i="24"/>
  <c r="J24" i="24"/>
  <c r="O24" i="24"/>
  <c r="V84" i="24"/>
  <c r="M173" i="24"/>
  <c r="O17" i="24"/>
  <c r="V83" i="24"/>
  <c r="V125" i="24"/>
  <c r="T138" i="24"/>
  <c r="AA138" i="24"/>
  <c r="U138" i="24"/>
  <c r="Q187" i="24"/>
  <c r="I11" i="24"/>
  <c r="L11" i="24" s="1"/>
  <c r="K162" i="24"/>
  <c r="J162" i="24"/>
  <c r="U200" i="24"/>
  <c r="N162" i="24"/>
  <c r="F55" i="24"/>
  <c r="X53" i="24"/>
  <c r="S53" i="24"/>
  <c r="D55" i="24"/>
  <c r="V59" i="24"/>
  <c r="H27" i="24"/>
  <c r="U25" i="24"/>
  <c r="N86" i="24"/>
  <c r="M34" i="24"/>
  <c r="K154" i="24"/>
  <c r="J154" i="24"/>
  <c r="I69" i="24"/>
  <c r="N69" i="24" s="1"/>
  <c r="D71" i="24"/>
  <c r="M70" i="24"/>
  <c r="O59" i="24"/>
  <c r="T27" i="24"/>
  <c r="J76" i="24"/>
  <c r="K76" i="24"/>
  <c r="U36" i="24"/>
  <c r="H129" i="24"/>
  <c r="U127" i="24"/>
  <c r="X191" i="24"/>
  <c r="S191" i="24"/>
  <c r="W196" i="24" a="1"/>
  <c r="W196" i="24" s="1"/>
  <c r="AC196" i="24"/>
  <c r="AB196" i="24"/>
  <c r="Z196" i="24"/>
  <c r="Y196" i="24"/>
  <c r="N173" i="24"/>
  <c r="L164" i="24"/>
  <c r="O76" i="24"/>
  <c r="K156" i="24"/>
  <c r="J156" i="24"/>
  <c r="E79" i="24"/>
  <c r="R77" i="24"/>
  <c r="V128" i="24"/>
  <c r="AC7" i="24"/>
  <c r="Y7" i="24"/>
  <c r="W7" i="24" a="1"/>
  <c r="W7" i="24" s="1"/>
  <c r="AB7" i="24"/>
  <c r="Z7" i="24"/>
  <c r="R25" i="24"/>
  <c r="E27" i="24"/>
  <c r="S27" i="24" s="1"/>
  <c r="H79" i="24"/>
  <c r="U77" i="24"/>
  <c r="V24" i="24"/>
  <c r="G149" i="24"/>
  <c r="AA147" i="24"/>
  <c r="T147" i="24"/>
  <c r="L111" i="24"/>
  <c r="N156" i="24"/>
  <c r="P67" i="24"/>
  <c r="AA19" i="24"/>
  <c r="T19" i="24"/>
  <c r="E87" i="24"/>
  <c r="R85" i="24"/>
  <c r="F129" i="24"/>
  <c r="S127" i="24"/>
  <c r="X127" i="24"/>
  <c r="V136" i="24"/>
  <c r="U53" i="24"/>
  <c r="AB110" i="24"/>
  <c r="Y110" i="24"/>
  <c r="AC110" i="24"/>
  <c r="Z110" i="24"/>
  <c r="W110" i="24" a="1"/>
  <c r="W110" i="24" s="1"/>
  <c r="T163" i="24"/>
  <c r="AA163" i="24"/>
  <c r="G165" i="24"/>
  <c r="T61" i="24"/>
  <c r="G63" i="24"/>
  <c r="AA61" i="24"/>
  <c r="AC179" i="24"/>
  <c r="AB179" i="24"/>
  <c r="Z179" i="24"/>
  <c r="Y179" i="24"/>
  <c r="W179" i="24" a="1"/>
  <c r="W179" i="24" s="1"/>
  <c r="K92" i="24"/>
  <c r="J92" i="24"/>
  <c r="L92" i="24"/>
  <c r="F87" i="24"/>
  <c r="X85" i="24"/>
  <c r="S85" i="24"/>
  <c r="H87" i="24"/>
  <c r="U85" i="24"/>
  <c r="K60" i="24"/>
  <c r="J60" i="24"/>
  <c r="O60" i="24"/>
  <c r="E129" i="24"/>
  <c r="AA129" i="24" s="1"/>
  <c r="R127" i="24"/>
  <c r="I127" i="24"/>
  <c r="M127" i="24" s="1"/>
  <c r="W23" i="24" a="1"/>
  <c r="W23" i="24" s="1"/>
  <c r="Z23" i="24"/>
  <c r="Y23" i="24"/>
  <c r="AC23" i="24"/>
  <c r="AB23" i="24"/>
  <c r="H157" i="24"/>
  <c r="U155" i="24"/>
  <c r="AA183" i="24"/>
  <c r="T183" i="24"/>
  <c r="L24" i="24"/>
  <c r="I113" i="24"/>
  <c r="P113" i="24" s="1"/>
  <c r="U69" i="24"/>
  <c r="H71" i="24"/>
  <c r="J70" i="24"/>
  <c r="K70" i="24"/>
  <c r="K126" i="24"/>
  <c r="O126" i="24"/>
  <c r="L126" i="24"/>
  <c r="J126" i="24"/>
  <c r="N126" i="24"/>
  <c r="P126" i="24"/>
  <c r="R138" i="24"/>
  <c r="P51" i="24"/>
  <c r="R147" i="24"/>
  <c r="E149" i="24"/>
  <c r="U61" i="24"/>
  <c r="H63" i="24"/>
  <c r="V161" i="24"/>
  <c r="F165" i="24"/>
  <c r="X163" i="24"/>
  <c r="S163" i="24"/>
  <c r="I19" i="24"/>
  <c r="O19" i="24" s="1"/>
  <c r="S11" i="24"/>
  <c r="X11" i="24"/>
  <c r="N51" i="24"/>
  <c r="L146" i="24"/>
  <c r="E63" i="24"/>
  <c r="R61" i="24"/>
  <c r="AB117" i="24"/>
  <c r="Y117" i="24"/>
  <c r="W117" i="24" a="1"/>
  <c r="W117" i="24" s="1"/>
  <c r="AC117" i="24"/>
  <c r="Z117" i="24"/>
  <c r="R36" i="24"/>
  <c r="S36" i="24"/>
  <c r="K148" i="24"/>
  <c r="J148" i="24"/>
  <c r="W171" i="24" a="1"/>
  <c r="W171" i="24" s="1"/>
  <c r="AC171" i="24"/>
  <c r="AB171" i="24"/>
  <c r="Z171" i="24"/>
  <c r="Y171" i="24"/>
  <c r="M92" i="24"/>
  <c r="M9" i="24"/>
  <c r="O164" i="24"/>
  <c r="K44" i="24"/>
  <c r="J44" i="24"/>
  <c r="O44" i="24"/>
  <c r="L44" i="24"/>
  <c r="M62" i="24"/>
  <c r="H165" i="24"/>
  <c r="U163" i="24"/>
  <c r="S45" i="24"/>
  <c r="F47" i="24"/>
  <c r="X45" i="24"/>
  <c r="V154" i="24"/>
  <c r="Y118" i="24"/>
  <c r="W118" i="24" a="1"/>
  <c r="W118" i="24" s="1"/>
  <c r="AC118" i="24"/>
  <c r="Z118" i="24"/>
  <c r="AB118" i="24"/>
  <c r="T45" i="24"/>
  <c r="J111" i="24"/>
  <c r="K111" i="24"/>
  <c r="K161" i="24"/>
  <c r="J161" i="24"/>
  <c r="O113" i="24"/>
  <c r="AA113" i="24"/>
  <c r="T113" i="24"/>
  <c r="F79" i="24"/>
  <c r="S77" i="24"/>
  <c r="X77" i="24"/>
  <c r="U113" i="24"/>
  <c r="AA93" i="24"/>
  <c r="T93" i="24"/>
  <c r="G95" i="24"/>
  <c r="S61" i="24"/>
  <c r="F63" i="24"/>
  <c r="X61" i="24"/>
  <c r="J17" i="24"/>
  <c r="K17" i="24"/>
  <c r="Q190" i="24"/>
  <c r="K78" i="24"/>
  <c r="J78" i="24"/>
  <c r="O189" i="24"/>
  <c r="G191" i="24"/>
  <c r="I191" i="24" s="1"/>
  <c r="AA189" i="24"/>
  <c r="T189" i="24"/>
  <c r="U189" i="24"/>
  <c r="K181" i="24"/>
  <c r="J181" i="24"/>
  <c r="P181" i="24"/>
  <c r="I25" i="24"/>
  <c r="P25" i="24" s="1"/>
  <c r="D27" i="24"/>
  <c r="X27" i="24" s="1"/>
  <c r="K86" i="24"/>
  <c r="J86" i="24"/>
  <c r="R113" i="24"/>
  <c r="V68" i="24"/>
  <c r="Q7" i="24"/>
  <c r="I138" i="24"/>
  <c r="N138" i="24" s="1"/>
  <c r="I183" i="24"/>
  <c r="L183" i="24" s="1"/>
  <c r="K23" i="24"/>
  <c r="J23" i="24"/>
  <c r="P23" i="24"/>
  <c r="N23" i="24"/>
  <c r="O23" i="24"/>
  <c r="N62" i="24"/>
  <c r="L86" i="24"/>
  <c r="E165" i="24"/>
  <c r="R163" i="24"/>
  <c r="V111" i="24"/>
  <c r="X138" i="24"/>
  <c r="S138" i="24"/>
  <c r="U175" i="24"/>
  <c r="P60" i="24"/>
  <c r="L148" i="24"/>
  <c r="AB112" i="24"/>
  <c r="Y112" i="24"/>
  <c r="W112" i="24" a="1"/>
  <c r="W112" i="24" s="1"/>
  <c r="AC112" i="24"/>
  <c r="Z112" i="24"/>
  <c r="R191" i="24"/>
  <c r="J26" i="24"/>
  <c r="K26" i="24"/>
  <c r="O26" i="24"/>
  <c r="M26" i="24"/>
  <c r="P26" i="24"/>
  <c r="N26" i="24"/>
  <c r="V92" i="24"/>
  <c r="R11" i="24"/>
  <c r="P44" i="24"/>
  <c r="J54" i="24"/>
  <c r="K54" i="24"/>
  <c r="V62" i="24"/>
  <c r="I200" i="24"/>
  <c r="L200" i="24" s="1"/>
  <c r="AA200" i="24"/>
  <c r="T200" i="24"/>
  <c r="K84" i="24"/>
  <c r="J84" i="24"/>
  <c r="AA36" i="24"/>
  <c r="T36" i="24"/>
  <c r="X147" i="24"/>
  <c r="F149" i="24"/>
  <c r="S147" i="24"/>
  <c r="J153" i="24"/>
  <c r="K153" i="24"/>
  <c r="M154" i="24"/>
  <c r="W172" i="24" a="1"/>
  <c r="W172" i="24" s="1"/>
  <c r="AC172" i="24"/>
  <c r="AB172" i="24"/>
  <c r="Z172" i="24"/>
  <c r="Y172" i="24"/>
  <c r="Q196" i="24"/>
  <c r="AA45" i="24"/>
  <c r="V126" i="24"/>
  <c r="O148" i="24"/>
  <c r="L161" i="24"/>
  <c r="P17" i="24"/>
  <c r="P24" i="24"/>
  <c r="K9" i="24"/>
  <c r="J9" i="24"/>
  <c r="O9" i="24"/>
  <c r="P9" i="24"/>
  <c r="V153" i="24"/>
  <c r="K146" i="24"/>
  <c r="J146" i="24"/>
  <c r="K51" i="24"/>
  <c r="J51" i="24"/>
  <c r="Z34" i="24"/>
  <c r="Q10" i="24"/>
  <c r="N78" i="24"/>
  <c r="G71" i="24"/>
  <c r="AA69" i="24"/>
  <c r="T69" i="24"/>
  <c r="L78" i="24"/>
  <c r="X113" i="24"/>
  <c r="N113" i="24"/>
  <c r="S113" i="24"/>
  <c r="Z190" i="24"/>
  <c r="Y190" i="24"/>
  <c r="W190" i="24" a="1"/>
  <c r="W190" i="24" s="1"/>
  <c r="AC190" i="24"/>
  <c r="AB190" i="24"/>
  <c r="O62" i="24"/>
  <c r="I77" i="24"/>
  <c r="D79" i="24"/>
  <c r="V164" i="24"/>
  <c r="V43" i="24"/>
  <c r="F71" i="24"/>
  <c r="S69" i="24"/>
  <c r="X69" i="24"/>
  <c r="N17" i="24"/>
  <c r="N9" i="24"/>
  <c r="K75" i="24"/>
  <c r="J75" i="24"/>
  <c r="M164" i="24"/>
  <c r="E47" i="24"/>
  <c r="R45" i="24"/>
  <c r="K136" i="24"/>
  <c r="J136" i="24"/>
  <c r="P136" i="24"/>
  <c r="L181" i="24"/>
  <c r="X183" i="24"/>
  <c r="S183" i="24"/>
  <c r="P70" i="24"/>
  <c r="K46" i="24"/>
  <c r="J46" i="24"/>
  <c r="O46" i="24"/>
  <c r="L91" i="24"/>
  <c r="J91" i="24"/>
  <c r="K91" i="24"/>
  <c r="I175" i="24"/>
  <c r="L175" i="24" s="1"/>
  <c r="I121" i="24"/>
  <c r="L121" i="24" s="1"/>
  <c r="O161" i="24"/>
  <c r="K83" i="24"/>
  <c r="J83" i="24"/>
  <c r="V162" i="24"/>
  <c r="V67" i="24"/>
  <c r="X121" i="24"/>
  <c r="S121" i="24"/>
  <c r="T121" i="24"/>
  <c r="L54" i="24"/>
  <c r="V51" i="24"/>
  <c r="L198" i="24"/>
  <c r="L84" i="24"/>
  <c r="P91" i="24"/>
  <c r="D157" i="24"/>
  <c r="I155" i="24"/>
  <c r="V86" i="24"/>
  <c r="Z197" i="24"/>
  <c r="Y197" i="24"/>
  <c r="W197" i="24" a="1"/>
  <c r="W197" i="24" s="1"/>
  <c r="AC197" i="24"/>
  <c r="AB197" i="24"/>
  <c r="V181" i="24"/>
  <c r="K68" i="24"/>
  <c r="J68" i="24"/>
  <c r="M126" i="24"/>
  <c r="M17" i="24"/>
  <c r="P146" i="24"/>
  <c r="I163" i="24"/>
  <c r="D165" i="24"/>
  <c r="U19" i="24"/>
  <c r="Q110" i="24"/>
  <c r="V198" i="24"/>
  <c r="O136" i="24"/>
  <c r="E157" i="24"/>
  <c r="R155" i="24"/>
  <c r="R93" i="24"/>
  <c r="K173" i="24"/>
  <c r="J173" i="24"/>
  <c r="O173" i="24"/>
  <c r="W119" i="24" a="1"/>
  <c r="W119" i="24" s="1"/>
  <c r="AC119" i="24"/>
  <c r="Z119" i="24"/>
  <c r="AB119" i="24"/>
  <c r="Y119" i="24"/>
  <c r="O78" i="24"/>
  <c r="U147" i="24"/>
  <c r="H149" i="24"/>
  <c r="I85" i="24"/>
  <c r="D87" i="24"/>
  <c r="R69" i="24"/>
  <c r="E71" i="24"/>
  <c r="V146" i="24"/>
  <c r="M51" i="24"/>
  <c r="K198" i="24"/>
  <c r="J198" i="24"/>
  <c r="V46" i="24"/>
  <c r="U93" i="24"/>
  <c r="H95" i="24"/>
  <c r="D69" i="56" s="1"/>
  <c r="L59" i="24"/>
  <c r="M86" i="24"/>
  <c r="V188" i="24"/>
  <c r="R183" i="24"/>
  <c r="X25" i="24"/>
  <c r="R175" i="24"/>
  <c r="R19" i="24"/>
  <c r="X93" i="24"/>
  <c r="S93" i="24"/>
  <c r="F95" i="24"/>
  <c r="K145" i="24"/>
  <c r="J145" i="24"/>
  <c r="V148" i="24"/>
  <c r="R200" i="24"/>
  <c r="S200" i="24"/>
  <c r="X200" i="24"/>
  <c r="I36" i="24"/>
  <c r="M36" i="24" s="1"/>
  <c r="X19" i="24"/>
  <c r="N19" i="24"/>
  <c r="S19" i="24"/>
  <c r="K62" i="24"/>
  <c r="J62" i="24"/>
  <c r="H47" i="24"/>
  <c r="U45" i="24"/>
  <c r="Q16" i="24"/>
  <c r="K34" i="24"/>
  <c r="J34" i="24"/>
  <c r="N34" i="24"/>
  <c r="L34" i="24"/>
  <c r="AA155" i="24"/>
  <c r="T155" i="24"/>
  <c r="G157" i="24"/>
  <c r="G55" i="24"/>
  <c r="T53" i="24"/>
  <c r="AA53" i="24"/>
  <c r="P59" i="24"/>
  <c r="K52" i="24"/>
  <c r="J52" i="24"/>
  <c r="O52" i="24"/>
  <c r="N164" i="24"/>
  <c r="N24" i="24"/>
  <c r="K67" i="24"/>
  <c r="J67" i="24"/>
  <c r="L173" i="24"/>
  <c r="K119" i="24"/>
  <c r="P119" i="24"/>
  <c r="M119" i="24"/>
  <c r="J119" i="24"/>
  <c r="O119" i="24"/>
  <c r="J188" i="24"/>
  <c r="K188" i="24"/>
  <c r="P188" i="24"/>
  <c r="M188" i="24"/>
  <c r="N188" i="24"/>
  <c r="N59" i="24"/>
  <c r="M44" i="24"/>
  <c r="S175" i="24"/>
  <c r="X175" i="24"/>
  <c r="O92" i="24"/>
  <c r="N148" i="24"/>
  <c r="N52" i="24"/>
  <c r="P62" i="24"/>
  <c r="Q32" i="24"/>
  <c r="M146" i="24"/>
  <c r="R53" i="24"/>
  <c r="E55" i="24"/>
  <c r="K128" i="24"/>
  <c r="J128" i="24"/>
  <c r="N128" i="24"/>
  <c r="P128" i="24"/>
  <c r="L128" i="24"/>
  <c r="N70" i="24"/>
  <c r="M46" i="24"/>
  <c r="N46" i="24"/>
  <c r="O86" i="24"/>
  <c r="D63" i="24"/>
  <c r="I61" i="24"/>
  <c r="M78" i="24"/>
  <c r="T175" i="24"/>
  <c r="M181" i="24"/>
  <c r="F157" i="24"/>
  <c r="S155" i="24"/>
  <c r="X155" i="24"/>
  <c r="V173" i="24"/>
  <c r="V17" i="24"/>
  <c r="T85" i="24"/>
  <c r="AA85" i="24"/>
  <c r="G87" i="24"/>
  <c r="D149" i="24"/>
  <c r="I147" i="24"/>
  <c r="M148" i="24"/>
  <c r="M198" i="24"/>
  <c r="N198" i="24"/>
  <c r="G79" i="24"/>
  <c r="T77" i="24"/>
  <c r="AA77" i="24"/>
  <c r="J8" i="71"/>
  <c r="J8" i="72"/>
  <c r="I9" i="70"/>
  <c r="K52" i="70"/>
  <c r="I8" i="70"/>
  <c r="J7" i="70"/>
  <c r="K7" i="70" s="1"/>
  <c r="K92" i="70"/>
  <c r="K76" i="70"/>
  <c r="F8" i="70"/>
  <c r="K84" i="70"/>
  <c r="K14" i="70"/>
  <c r="K22" i="70"/>
  <c r="K30" i="70"/>
  <c r="K38" i="70"/>
  <c r="K46" i="70"/>
  <c r="K55" i="70"/>
  <c r="K63" i="70"/>
  <c r="K71" i="70"/>
  <c r="K79" i="70"/>
  <c r="K87" i="70"/>
  <c r="K95" i="70"/>
  <c r="K68" i="70"/>
  <c r="K82" i="70"/>
  <c r="K23" i="70"/>
  <c r="K31" i="70"/>
  <c r="K39" i="70"/>
  <c r="K47" i="70"/>
  <c r="K56" i="70"/>
  <c r="K64" i="70"/>
  <c r="K72" i="70"/>
  <c r="K80" i="70"/>
  <c r="K88" i="70"/>
  <c r="K96" i="70"/>
  <c r="K27" i="70"/>
  <c r="K60" i="70"/>
  <c r="K19" i="70"/>
  <c r="K35" i="70"/>
  <c r="K43" i="70"/>
  <c r="F9" i="70"/>
  <c r="J9" i="70" s="1"/>
  <c r="K18" i="70"/>
  <c r="K26" i="70"/>
  <c r="K34" i="70"/>
  <c r="K42" i="70"/>
  <c r="K51" i="70"/>
  <c r="K59" i="70"/>
  <c r="K67" i="70"/>
  <c r="K75" i="70"/>
  <c r="K83" i="70"/>
  <c r="K91" i="70"/>
  <c r="K99" i="70"/>
  <c r="K15" i="70"/>
  <c r="K16" i="70"/>
  <c r="K20" i="70"/>
  <c r="K28" i="70"/>
  <c r="K32" i="70"/>
  <c r="K36" i="70"/>
  <c r="K40" i="70"/>
  <c r="K44" i="70"/>
  <c r="K49" i="70"/>
  <c r="K53" i="70"/>
  <c r="K57" i="70"/>
  <c r="K61" i="70"/>
  <c r="K65" i="70"/>
  <c r="K69" i="70"/>
  <c r="K73" i="70"/>
  <c r="K77" i="70"/>
  <c r="K81" i="70"/>
  <c r="K85" i="70"/>
  <c r="K89" i="70"/>
  <c r="K93" i="70"/>
  <c r="K97" i="70"/>
  <c r="K17" i="70"/>
  <c r="K21" i="70"/>
  <c r="K25" i="70"/>
  <c r="K29" i="70"/>
  <c r="K33" i="70"/>
  <c r="K37" i="70"/>
  <c r="K41" i="70"/>
  <c r="K45" i="70"/>
  <c r="K50" i="70"/>
  <c r="K54" i="70"/>
  <c r="K58" i="70"/>
  <c r="K62" i="70"/>
  <c r="K66" i="70"/>
  <c r="K70" i="70"/>
  <c r="K74" i="70"/>
  <c r="K78" i="70"/>
  <c r="K86" i="70"/>
  <c r="K90" i="70"/>
  <c r="K94" i="70"/>
  <c r="K98" i="70"/>
  <c r="E28" i="64"/>
  <c r="J8" i="64"/>
  <c r="E8" i="64"/>
  <c r="E68" i="56"/>
  <c r="J48" i="56"/>
  <c r="E48" i="56"/>
  <c r="J28" i="56"/>
  <c r="E28" i="56"/>
  <c r="J8" i="56"/>
  <c r="E8" i="56"/>
  <c r="J6" i="54"/>
  <c r="J26" i="66"/>
  <c r="E26" i="66"/>
  <c r="J6" i="66"/>
  <c r="E6" i="66"/>
  <c r="J26" i="65"/>
  <c r="E26" i="65"/>
  <c r="J6" i="65"/>
  <c r="E6" i="65"/>
  <c r="J26" i="63"/>
  <c r="E26" i="63"/>
  <c r="J6" i="63"/>
  <c r="E6" i="63"/>
  <c r="J26" i="62"/>
  <c r="E26" i="62"/>
  <c r="J6" i="62"/>
  <c r="E6" i="62"/>
  <c r="J26" i="55"/>
  <c r="E26" i="55"/>
  <c r="J6" i="55"/>
  <c r="E6" i="55"/>
  <c r="J26" i="54"/>
  <c r="E26" i="54"/>
  <c r="E6" i="54"/>
  <c r="H9" i="35"/>
  <c r="H9" i="36"/>
  <c r="H9" i="67"/>
  <c r="H9" i="42"/>
  <c r="H9" i="43"/>
  <c r="H9" i="68"/>
  <c r="H9" i="49"/>
  <c r="H9" i="50"/>
  <c r="H9" i="69"/>
  <c r="G9" i="35"/>
  <c r="I9" i="35" s="1"/>
  <c r="G9" i="36"/>
  <c r="G9" i="67"/>
  <c r="G9" i="42"/>
  <c r="G9" i="43"/>
  <c r="G9" i="68"/>
  <c r="G9" i="49"/>
  <c r="G9" i="50"/>
  <c r="G9" i="69"/>
  <c r="I8" i="36"/>
  <c r="I8" i="67"/>
  <c r="I8" i="42"/>
  <c r="I8" i="68"/>
  <c r="I8" i="69"/>
  <c r="E9" i="35"/>
  <c r="E9" i="36"/>
  <c r="E9" i="67"/>
  <c r="E9" i="42"/>
  <c r="E9" i="43"/>
  <c r="E9" i="68"/>
  <c r="E9" i="49"/>
  <c r="E9" i="50"/>
  <c r="E9" i="69"/>
  <c r="F8" i="68"/>
  <c r="D9" i="35"/>
  <c r="D9" i="36"/>
  <c r="D9" i="67"/>
  <c r="D9" i="42"/>
  <c r="D9" i="43"/>
  <c r="D9" i="68"/>
  <c r="F9" i="68" s="1"/>
  <c r="D9" i="49"/>
  <c r="D9" i="50"/>
  <c r="D9" i="69"/>
  <c r="I9" i="56" l="1"/>
  <c r="AC9" i="24"/>
  <c r="I94" i="24"/>
  <c r="AA94" i="24"/>
  <c r="S94" i="24"/>
  <c r="R94" i="24"/>
  <c r="I95" i="24"/>
  <c r="I55" i="24"/>
  <c r="M19" i="24"/>
  <c r="Z9" i="24"/>
  <c r="Y9" i="24"/>
  <c r="AB9" i="24"/>
  <c r="Q111" i="24"/>
  <c r="Q125" i="24"/>
  <c r="AB34" i="24"/>
  <c r="M113" i="24"/>
  <c r="M11" i="24"/>
  <c r="AC34" i="24"/>
  <c r="W34" i="24" a="1"/>
  <c r="W34" i="24" s="1"/>
  <c r="N11" i="24"/>
  <c r="V113" i="24"/>
  <c r="Q17" i="24"/>
  <c r="L98" i="24" s="1"/>
  <c r="N175" i="24"/>
  <c r="M200" i="24"/>
  <c r="Q136" i="24"/>
  <c r="V189" i="24"/>
  <c r="Z189" i="24" s="1"/>
  <c r="L25" i="24"/>
  <c r="M45" i="24"/>
  <c r="W60" i="24" a="1"/>
  <c r="W60" i="24" s="1"/>
  <c r="P45" i="24"/>
  <c r="W91" i="24" a="1"/>
  <c r="W91" i="24" s="1"/>
  <c r="Z60" i="24"/>
  <c r="Q43" i="24"/>
  <c r="Y91" i="24"/>
  <c r="M175" i="24"/>
  <c r="Q26" i="24"/>
  <c r="M25" i="24"/>
  <c r="Q119" i="24"/>
  <c r="O183" i="24"/>
  <c r="AC187" i="24"/>
  <c r="V127" i="24"/>
  <c r="Y127" i="24" s="1"/>
  <c r="W187" i="24" a="1"/>
  <c r="W187" i="24" s="1"/>
  <c r="N200" i="24"/>
  <c r="M183" i="24"/>
  <c r="V11" i="24"/>
  <c r="AC11" i="24" s="1"/>
  <c r="Y187" i="24"/>
  <c r="Q128" i="24"/>
  <c r="Q188" i="24"/>
  <c r="Q173" i="24"/>
  <c r="O200" i="24"/>
  <c r="Z187" i="24"/>
  <c r="Q34" i="24"/>
  <c r="V121" i="24"/>
  <c r="Z121" i="24" s="1"/>
  <c r="Q9" i="24"/>
  <c r="Q23" i="24"/>
  <c r="Z76" i="24"/>
  <c r="AB70" i="24"/>
  <c r="AC70" i="24"/>
  <c r="L45" i="24"/>
  <c r="AC75" i="24"/>
  <c r="M53" i="24"/>
  <c r="O69" i="24"/>
  <c r="W70" i="24" a="1"/>
  <c r="W70" i="24" s="1"/>
  <c r="Y54" i="24"/>
  <c r="Y60" i="24"/>
  <c r="Z44" i="24"/>
  <c r="AC145" i="24"/>
  <c r="Y156" i="24"/>
  <c r="AB76" i="24"/>
  <c r="AC76" i="24"/>
  <c r="AC44" i="24"/>
  <c r="W75" i="24" a="1"/>
  <c r="W75" i="24" s="1"/>
  <c r="AB75" i="24"/>
  <c r="T47" i="24"/>
  <c r="W44" i="24" a="1"/>
  <c r="W44" i="24" s="1"/>
  <c r="W54" i="24" a="1"/>
  <c r="W54" i="24" s="1"/>
  <c r="AC60" i="24"/>
  <c r="Q84" i="24"/>
  <c r="P69" i="24"/>
  <c r="N53" i="24"/>
  <c r="Y70" i="24"/>
  <c r="Q153" i="24"/>
  <c r="AC91" i="24"/>
  <c r="M85" i="24"/>
  <c r="K45" i="24"/>
  <c r="Y75" i="24"/>
  <c r="Q54" i="24"/>
  <c r="L77" i="24"/>
  <c r="Y44" i="24"/>
  <c r="Q156" i="24"/>
  <c r="Q154" i="24"/>
  <c r="AB145" i="24"/>
  <c r="AB52" i="24"/>
  <c r="W156" i="24" a="1"/>
  <c r="W156" i="24" s="1"/>
  <c r="W76" i="24" a="1"/>
  <c r="W76" i="24" s="1"/>
  <c r="O155" i="24"/>
  <c r="O163" i="24"/>
  <c r="M147" i="24"/>
  <c r="M93" i="24"/>
  <c r="AA47" i="24"/>
  <c r="Q83" i="24"/>
  <c r="O53" i="24"/>
  <c r="Z91" i="24"/>
  <c r="M69" i="24"/>
  <c r="Q76" i="24"/>
  <c r="Q145" i="24"/>
  <c r="Q60" i="24"/>
  <c r="Q51" i="24"/>
  <c r="Q67" i="24"/>
  <c r="P53" i="24"/>
  <c r="O45" i="24"/>
  <c r="Z54" i="24"/>
  <c r="Q162" i="24"/>
  <c r="J45" i="24"/>
  <c r="AB54" i="24"/>
  <c r="AC54" i="24"/>
  <c r="Q75" i="24"/>
  <c r="Q68" i="24"/>
  <c r="L85" i="24"/>
  <c r="V53" i="24"/>
  <c r="Q70" i="24"/>
  <c r="N93" i="24"/>
  <c r="Q91" i="24"/>
  <c r="V163" i="24"/>
  <c r="AC163" i="24" s="1"/>
  <c r="Q52" i="24"/>
  <c r="V61" i="24"/>
  <c r="Z61" i="24" s="1"/>
  <c r="L147" i="24"/>
  <c r="V69" i="24"/>
  <c r="Z69" i="24" s="1"/>
  <c r="V93" i="24"/>
  <c r="AB93" i="24" s="1"/>
  <c r="AB156" i="24"/>
  <c r="AC52" i="24"/>
  <c r="Z156" i="24"/>
  <c r="W52" i="24" a="1"/>
  <c r="W52" i="24" s="1"/>
  <c r="Q46" i="24"/>
  <c r="AC156" i="24"/>
  <c r="Y52" i="24"/>
  <c r="L53" i="24"/>
  <c r="Q62" i="24"/>
  <c r="Z52" i="24"/>
  <c r="I47" i="24"/>
  <c r="M47" i="24" s="1"/>
  <c r="W145" i="24" a="1"/>
  <c r="W145" i="24" s="1"/>
  <c r="O77" i="24"/>
  <c r="N147" i="24"/>
  <c r="Y145" i="24"/>
  <c r="N77" i="24"/>
  <c r="Q161" i="24"/>
  <c r="O93" i="24"/>
  <c r="Z145" i="24"/>
  <c r="P77" i="24"/>
  <c r="K191" i="24"/>
  <c r="J191" i="24"/>
  <c r="P191" i="24"/>
  <c r="M191" i="24"/>
  <c r="N191" i="24"/>
  <c r="L191" i="24"/>
  <c r="W189" i="24" a="1"/>
  <c r="W189" i="24" s="1"/>
  <c r="AC189" i="24"/>
  <c r="Y189" i="24"/>
  <c r="AA87" i="24"/>
  <c r="T87" i="24"/>
  <c r="R63" i="24"/>
  <c r="AA165" i="24"/>
  <c r="T165" i="24"/>
  <c r="X129" i="24"/>
  <c r="S129" i="24"/>
  <c r="O85" i="24"/>
  <c r="W148" i="24" a="1"/>
  <c r="W148" i="24" s="1"/>
  <c r="AC148" i="24"/>
  <c r="AB148" i="24"/>
  <c r="Z148" i="24"/>
  <c r="Y148" i="24"/>
  <c r="V183" i="24"/>
  <c r="I87" i="24"/>
  <c r="N87" i="24" s="1"/>
  <c r="W181" i="24" a="1"/>
  <c r="W181" i="24" s="1"/>
  <c r="AC181" i="24"/>
  <c r="AB181" i="24"/>
  <c r="Z181" i="24"/>
  <c r="Y181" i="24"/>
  <c r="I157" i="24"/>
  <c r="O157" i="24" s="1"/>
  <c r="Y111" i="24"/>
  <c r="W111" i="24" a="1"/>
  <c r="W111" i="24" s="1"/>
  <c r="Z111" i="24"/>
  <c r="AC111" i="24"/>
  <c r="AB111" i="24"/>
  <c r="R165" i="24"/>
  <c r="Q146" i="24"/>
  <c r="N163" i="24"/>
  <c r="U71" i="24"/>
  <c r="K127" i="24"/>
  <c r="J127" i="24"/>
  <c r="L127" i="24"/>
  <c r="O127" i="24"/>
  <c r="U87" i="24"/>
  <c r="N127" i="24"/>
  <c r="I71" i="24"/>
  <c r="Z84" i="24"/>
  <c r="Y84" i="24"/>
  <c r="AC84" i="24"/>
  <c r="AB84" i="24"/>
  <c r="W84" i="24" a="1"/>
  <c r="W84" i="24" s="1"/>
  <c r="K155" i="24"/>
  <c r="J155" i="24"/>
  <c r="Y17" i="24"/>
  <c r="Z17" i="24"/>
  <c r="W17" i="24" a="1"/>
  <c r="W17" i="24" s="1"/>
  <c r="AC17" i="24"/>
  <c r="AB17" i="24"/>
  <c r="W198" i="24" a="1"/>
  <c r="W198" i="24" s="1"/>
  <c r="AC198" i="24"/>
  <c r="AB198" i="24"/>
  <c r="Z198" i="24"/>
  <c r="Y198" i="24"/>
  <c r="S149" i="24"/>
  <c r="X149" i="24"/>
  <c r="J183" i="24"/>
  <c r="K183" i="24"/>
  <c r="P183" i="24"/>
  <c r="S63" i="24"/>
  <c r="X63" i="24"/>
  <c r="R149" i="24"/>
  <c r="U157" i="24"/>
  <c r="P85" i="24"/>
  <c r="U55" i="24"/>
  <c r="U79" i="24"/>
  <c r="Q164" i="24"/>
  <c r="K69" i="24"/>
  <c r="J69" i="24"/>
  <c r="U27" i="24"/>
  <c r="S55" i="24"/>
  <c r="X55" i="24"/>
  <c r="Q189" i="24"/>
  <c r="Y113" i="24"/>
  <c r="W113" i="24" a="1"/>
  <c r="W113" i="24" s="1"/>
  <c r="AC113" i="24"/>
  <c r="AB113" i="24"/>
  <c r="Z113" i="24"/>
  <c r="K85" i="24"/>
  <c r="J85" i="24"/>
  <c r="Q78" i="24"/>
  <c r="AC126" i="24"/>
  <c r="AB126" i="24"/>
  <c r="Z126" i="24"/>
  <c r="Y126" i="24"/>
  <c r="W126" i="24" a="1"/>
  <c r="W126" i="24" s="1"/>
  <c r="AC173" i="24"/>
  <c r="AB173" i="24"/>
  <c r="Z173" i="24"/>
  <c r="Y173" i="24"/>
  <c r="W173" i="24" a="1"/>
  <c r="W173" i="24" s="1"/>
  <c r="K61" i="24"/>
  <c r="J61" i="24"/>
  <c r="U47" i="24"/>
  <c r="R95" i="24"/>
  <c r="V45" i="24"/>
  <c r="J77" i="24"/>
  <c r="K77" i="24"/>
  <c r="K138" i="24"/>
  <c r="J138" i="24"/>
  <c r="P138" i="24"/>
  <c r="N61" i="24"/>
  <c r="U165" i="24"/>
  <c r="S165" i="24"/>
  <c r="X165" i="24"/>
  <c r="Q126" i="24"/>
  <c r="J113" i="24"/>
  <c r="K113" i="24"/>
  <c r="P155" i="24"/>
  <c r="V85" i="24"/>
  <c r="Z128" i="24"/>
  <c r="Y128" i="24"/>
  <c r="W128" i="24" a="1"/>
  <c r="W128" i="24" s="1"/>
  <c r="AB128" i="24"/>
  <c r="AC128" i="24"/>
  <c r="L69" i="24"/>
  <c r="W59" i="24" a="1"/>
  <c r="W59" i="24" s="1"/>
  <c r="AC59" i="24"/>
  <c r="AB59" i="24"/>
  <c r="Z59" i="24"/>
  <c r="Y59" i="24"/>
  <c r="O138" i="24"/>
  <c r="V200" i="24"/>
  <c r="AB46" i="24"/>
  <c r="Z46" i="24"/>
  <c r="Y46" i="24"/>
  <c r="AC46" i="24"/>
  <c r="W46" i="24" a="1"/>
  <c r="W46" i="24" s="1"/>
  <c r="K163" i="24"/>
  <c r="J163" i="24"/>
  <c r="AC164" i="24"/>
  <c r="AB164" i="24"/>
  <c r="W164" i="24" a="1"/>
  <c r="W164" i="24" s="1"/>
  <c r="Z164" i="24"/>
  <c r="Y164" i="24"/>
  <c r="Y188" i="24"/>
  <c r="W188" i="24" a="1"/>
  <c r="W188" i="24" s="1"/>
  <c r="AC188" i="24"/>
  <c r="AB188" i="24"/>
  <c r="Z188" i="24"/>
  <c r="L93" i="24"/>
  <c r="K93" i="24"/>
  <c r="J93" i="24"/>
  <c r="K121" i="24"/>
  <c r="J121" i="24"/>
  <c r="O121" i="24"/>
  <c r="P121" i="24"/>
  <c r="M121" i="24"/>
  <c r="Q148" i="24"/>
  <c r="J36" i="24"/>
  <c r="K36" i="24"/>
  <c r="N36" i="24"/>
  <c r="L36" i="24"/>
  <c r="V19" i="24"/>
  <c r="U149" i="24"/>
  <c r="AB146" i="24"/>
  <c r="Z146" i="24"/>
  <c r="Y146" i="24"/>
  <c r="W146" i="24" a="1"/>
  <c r="W146" i="24" s="1"/>
  <c r="AC146" i="24"/>
  <c r="O36" i="24"/>
  <c r="Z92" i="24"/>
  <c r="Y92" i="24"/>
  <c r="W92" i="24" a="1"/>
  <c r="W92" i="24" s="1"/>
  <c r="AC92" i="24"/>
  <c r="AB92" i="24"/>
  <c r="L138" i="24"/>
  <c r="I27" i="24"/>
  <c r="L27" i="24" s="1"/>
  <c r="O191" i="24"/>
  <c r="AA191" i="24"/>
  <c r="T191" i="24"/>
  <c r="U191" i="24"/>
  <c r="W154" i="24" a="1"/>
  <c r="W154" i="24" s="1"/>
  <c r="AC154" i="24"/>
  <c r="AB154" i="24"/>
  <c r="Z154" i="24"/>
  <c r="Y154" i="24"/>
  <c r="P163" i="24"/>
  <c r="AC161" i="24"/>
  <c r="Y161" i="24"/>
  <c r="W161" i="24" a="1"/>
  <c r="W161" i="24" s="1"/>
  <c r="AB161" i="24"/>
  <c r="Z161" i="24"/>
  <c r="V147" i="24"/>
  <c r="L113" i="24"/>
  <c r="R129" i="24"/>
  <c r="I129" i="24"/>
  <c r="M129" i="24" s="1"/>
  <c r="N85" i="24"/>
  <c r="Q92" i="24"/>
  <c r="R87" i="24"/>
  <c r="R27" i="24"/>
  <c r="V27" i="24" s="1"/>
  <c r="V77" i="24"/>
  <c r="P127" i="24"/>
  <c r="Z125" i="24"/>
  <c r="AC125" i="24"/>
  <c r="Y125" i="24"/>
  <c r="W125" i="24" a="1"/>
  <c r="W125" i="24" s="1"/>
  <c r="AB125" i="24"/>
  <c r="AA79" i="24"/>
  <c r="T79" i="24"/>
  <c r="AA157" i="24"/>
  <c r="T157" i="24"/>
  <c r="Y153" i="24"/>
  <c r="W153" i="24" a="1"/>
  <c r="W153" i="24" s="1"/>
  <c r="AC153" i="24"/>
  <c r="AB153" i="24"/>
  <c r="Z153" i="24"/>
  <c r="L155" i="24"/>
  <c r="N121" i="24"/>
  <c r="I79" i="24"/>
  <c r="Q86" i="24"/>
  <c r="J147" i="24"/>
  <c r="K147" i="24"/>
  <c r="N155" i="24"/>
  <c r="L61" i="24"/>
  <c r="T129" i="24"/>
  <c r="Q59" i="24"/>
  <c r="Z67" i="24"/>
  <c r="Y67" i="24"/>
  <c r="W67" i="24" a="1"/>
  <c r="W67" i="24" s="1"/>
  <c r="AC67" i="24"/>
  <c r="AB67" i="24"/>
  <c r="K175" i="24"/>
  <c r="J175" i="24"/>
  <c r="O175" i="24"/>
  <c r="I149" i="24"/>
  <c r="I63" i="24"/>
  <c r="V175" i="24"/>
  <c r="U95" i="24"/>
  <c r="R71" i="24"/>
  <c r="P147" i="24"/>
  <c r="M155" i="24"/>
  <c r="P19" i="24"/>
  <c r="Q198" i="24"/>
  <c r="Z162" i="24"/>
  <c r="Y162" i="24"/>
  <c r="W162" i="24" a="1"/>
  <c r="W162" i="24" s="1"/>
  <c r="AC162" i="24"/>
  <c r="AB162" i="24"/>
  <c r="N183" i="24"/>
  <c r="R47" i="24"/>
  <c r="K200" i="24"/>
  <c r="J200" i="24"/>
  <c r="P175" i="24"/>
  <c r="J25" i="24"/>
  <c r="K25" i="24"/>
  <c r="N25" i="24"/>
  <c r="O25" i="24"/>
  <c r="AA95" i="24"/>
  <c r="T95" i="24"/>
  <c r="P61" i="24"/>
  <c r="Q24" i="24"/>
  <c r="AA63" i="24"/>
  <c r="T63" i="24"/>
  <c r="AB136" i="24"/>
  <c r="W136" i="24" a="1"/>
  <c r="W136" i="24" s="1"/>
  <c r="AC136" i="24"/>
  <c r="Y136" i="24"/>
  <c r="Z136" i="24"/>
  <c r="AA149" i="24"/>
  <c r="T149" i="24"/>
  <c r="V25" i="24"/>
  <c r="R79" i="24"/>
  <c r="AA27" i="24"/>
  <c r="J53" i="24"/>
  <c r="K53" i="24"/>
  <c r="P200" i="24"/>
  <c r="W83" i="24" a="1"/>
  <c r="W83" i="24" s="1"/>
  <c r="AC83" i="24"/>
  <c r="AB83" i="24"/>
  <c r="Z83" i="24"/>
  <c r="Y83" i="24"/>
  <c r="S95" i="24"/>
  <c r="X95" i="24"/>
  <c r="S71" i="24"/>
  <c r="X71" i="24"/>
  <c r="W62" i="24" a="1"/>
  <c r="W62" i="24" s="1"/>
  <c r="AB62" i="24"/>
  <c r="Z62" i="24"/>
  <c r="Y62" i="24"/>
  <c r="AC62" i="24"/>
  <c r="W68" i="24" a="1"/>
  <c r="W68" i="24" s="1"/>
  <c r="Z68" i="24"/>
  <c r="Y68" i="24"/>
  <c r="AC68" i="24"/>
  <c r="AB68" i="24"/>
  <c r="K19" i="24"/>
  <c r="J19" i="24"/>
  <c r="U63" i="24"/>
  <c r="V138" i="24"/>
  <c r="S87" i="24"/>
  <c r="X87" i="24"/>
  <c r="O147" i="24"/>
  <c r="M77" i="24"/>
  <c r="U129" i="24"/>
  <c r="K11" i="24"/>
  <c r="J11" i="24"/>
  <c r="O11" i="24"/>
  <c r="P11" i="24"/>
  <c r="Z78" i="24"/>
  <c r="Y78" i="24"/>
  <c r="W78" i="24" a="1"/>
  <c r="W78" i="24" s="1"/>
  <c r="AC78" i="24"/>
  <c r="AB78" i="24"/>
  <c r="V155" i="24"/>
  <c r="L163" i="24"/>
  <c r="Z51" i="24"/>
  <c r="W51" i="24" a="1"/>
  <c r="W51" i="24" s="1"/>
  <c r="AC51" i="24"/>
  <c r="AB51" i="24"/>
  <c r="Y51" i="24"/>
  <c r="T71" i="24"/>
  <c r="AA71" i="24"/>
  <c r="S157" i="24"/>
  <c r="X157" i="24"/>
  <c r="R55" i="24"/>
  <c r="AA55" i="24"/>
  <c r="T55" i="24"/>
  <c r="P93" i="24"/>
  <c r="R157" i="24"/>
  <c r="I165" i="24"/>
  <c r="AC86" i="24"/>
  <c r="AB86" i="24"/>
  <c r="Z86" i="24"/>
  <c r="Y86" i="24"/>
  <c r="W86" i="24" a="1"/>
  <c r="W86" i="24" s="1"/>
  <c r="Q181" i="24"/>
  <c r="AC43" i="24"/>
  <c r="AB43" i="24"/>
  <c r="Z43" i="24"/>
  <c r="Y43" i="24"/>
  <c r="W43" i="24" a="1"/>
  <c r="W43" i="24" s="1"/>
  <c r="M163" i="24"/>
  <c r="X79" i="24"/>
  <c r="S79" i="24"/>
  <c r="X47" i="24"/>
  <c r="S47" i="24"/>
  <c r="Q44" i="24"/>
  <c r="V36" i="24"/>
  <c r="M61" i="24"/>
  <c r="L19" i="24"/>
  <c r="M138" i="24"/>
  <c r="O61" i="24"/>
  <c r="Z24" i="24"/>
  <c r="Y24" i="24"/>
  <c r="W24" i="24" a="1"/>
  <c r="W24" i="24" s="1"/>
  <c r="AC24" i="24"/>
  <c r="AB24" i="24"/>
  <c r="P36" i="24"/>
  <c r="J8" i="70"/>
  <c r="F9" i="36"/>
  <c r="I9" i="69"/>
  <c r="I9" i="42"/>
  <c r="I9" i="49"/>
  <c r="F9" i="69"/>
  <c r="F9" i="50"/>
  <c r="F8" i="69"/>
  <c r="I9" i="68"/>
  <c r="I9" i="67"/>
  <c r="F8" i="67"/>
  <c r="F9" i="67"/>
  <c r="F8" i="50"/>
  <c r="F8" i="43"/>
  <c r="F9" i="43"/>
  <c r="I8" i="50"/>
  <c r="I9" i="50"/>
  <c r="I9" i="43"/>
  <c r="I8" i="43"/>
  <c r="I9" i="36"/>
  <c r="F8" i="36"/>
  <c r="I8" i="49"/>
  <c r="F8" i="49"/>
  <c r="F9" i="49"/>
  <c r="F8" i="42"/>
  <c r="F9" i="42"/>
  <c r="I8" i="35"/>
  <c r="F8" i="35"/>
  <c r="F9" i="35"/>
  <c r="N95" i="24" l="1"/>
  <c r="W127" i="24" a="1"/>
  <c r="W127" i="24" s="1"/>
  <c r="V94" i="24"/>
  <c r="Z127" i="24"/>
  <c r="AB127" i="24"/>
  <c r="AC127" i="24"/>
  <c r="N94" i="24"/>
  <c r="J94" i="24"/>
  <c r="M94" i="24"/>
  <c r="O94" i="24"/>
  <c r="P94" i="24"/>
  <c r="L94" i="24"/>
  <c r="K94" i="24"/>
  <c r="Q200" i="24"/>
  <c r="Q113" i="24"/>
  <c r="V191" i="24"/>
  <c r="AC191" i="24" s="1"/>
  <c r="P129" i="24"/>
  <c r="AB121" i="24"/>
  <c r="Q19" i="24"/>
  <c r="W11" i="24" a="1"/>
  <c r="W11" i="24" s="1"/>
  <c r="Z11" i="24"/>
  <c r="AB189" i="24"/>
  <c r="AB11" i="24"/>
  <c r="W121" i="24" a="1"/>
  <c r="W121" i="24" s="1"/>
  <c r="Y121" i="24"/>
  <c r="AC121" i="24"/>
  <c r="Y11" i="24"/>
  <c r="N129" i="24"/>
  <c r="AB61" i="24"/>
  <c r="Q45" i="24"/>
  <c r="Y61" i="24"/>
  <c r="AC61" i="24"/>
  <c r="N47" i="24"/>
  <c r="Q11" i="24"/>
  <c r="Q175" i="24"/>
  <c r="Q25" i="24"/>
  <c r="Q183" i="24"/>
  <c r="Q121" i="24"/>
  <c r="P47" i="24"/>
  <c r="Y163" i="24"/>
  <c r="M87" i="24"/>
  <c r="AB163" i="24"/>
  <c r="P95" i="24"/>
  <c r="Q53" i="24"/>
  <c r="Y93" i="24"/>
  <c r="L63" i="24"/>
  <c r="N149" i="24"/>
  <c r="O79" i="24"/>
  <c r="Q85" i="24"/>
  <c r="Q69" i="24"/>
  <c r="Y69" i="24"/>
  <c r="Z53" i="24"/>
  <c r="P55" i="24"/>
  <c r="L87" i="24"/>
  <c r="W61" i="24" a="1"/>
  <c r="W61" i="24" s="1"/>
  <c r="Q77" i="24"/>
  <c r="N71" i="24"/>
  <c r="L157" i="24"/>
  <c r="J47" i="24"/>
  <c r="Z163" i="24"/>
  <c r="L47" i="24"/>
  <c r="W69" i="24" a="1"/>
  <c r="W69" i="24" s="1"/>
  <c r="AB53" i="24"/>
  <c r="AB69" i="24"/>
  <c r="M95" i="24"/>
  <c r="K47" i="24"/>
  <c r="M55" i="24"/>
  <c r="AC69" i="24"/>
  <c r="AC93" i="24"/>
  <c r="O71" i="24"/>
  <c r="Y53" i="24"/>
  <c r="P157" i="24"/>
  <c r="L71" i="24"/>
  <c r="V55" i="24"/>
  <c r="W55" i="24" s="1" a="1"/>
  <c r="W55" i="24" s="1"/>
  <c r="P63" i="24"/>
  <c r="M71" i="24"/>
  <c r="Z93" i="24"/>
  <c r="O63" i="24"/>
  <c r="M157" i="24"/>
  <c r="N157" i="24"/>
  <c r="W93" i="24" a="1"/>
  <c r="W93" i="24" s="1"/>
  <c r="O95" i="24"/>
  <c r="W163" i="24" a="1"/>
  <c r="W163" i="24" s="1"/>
  <c r="AC53" i="24"/>
  <c r="W53" i="24" a="1"/>
  <c r="W53" i="24" s="1"/>
  <c r="O47" i="24"/>
  <c r="N63" i="24"/>
  <c r="Q147" i="24"/>
  <c r="O87" i="24"/>
  <c r="V71" i="24"/>
  <c r="Q93" i="24"/>
  <c r="K165" i="24"/>
  <c r="J165" i="24"/>
  <c r="L165" i="24"/>
  <c r="W138" i="24" a="1"/>
  <c r="W138" i="24" s="1"/>
  <c r="AC138" i="24"/>
  <c r="AB138" i="24"/>
  <c r="Z138" i="24"/>
  <c r="Y138" i="24"/>
  <c r="V87" i="24"/>
  <c r="K27" i="24"/>
  <c r="J27" i="24"/>
  <c r="O27" i="24"/>
  <c r="N27" i="24"/>
  <c r="W85" i="24" a="1"/>
  <c r="W85" i="24" s="1"/>
  <c r="AC85" i="24"/>
  <c r="AB85" i="24"/>
  <c r="Z85" i="24"/>
  <c r="Y85" i="24"/>
  <c r="P165" i="24"/>
  <c r="O165" i="24"/>
  <c r="N79" i="24"/>
  <c r="V157" i="24"/>
  <c r="V79" i="24"/>
  <c r="Q61" i="24"/>
  <c r="Q155" i="24"/>
  <c r="Q138" i="24"/>
  <c r="Q36" i="24"/>
  <c r="P79" i="24"/>
  <c r="K71" i="24"/>
  <c r="J71" i="24"/>
  <c r="P71" i="24"/>
  <c r="Y147" i="24"/>
  <c r="W147" i="24" a="1"/>
  <c r="W147" i="24" s="1"/>
  <c r="AB147" i="24"/>
  <c r="Z147" i="24"/>
  <c r="AC147" i="24"/>
  <c r="N55" i="24"/>
  <c r="V63" i="24"/>
  <c r="L55" i="24"/>
  <c r="M79" i="24"/>
  <c r="Z19" i="24"/>
  <c r="Y19" i="24"/>
  <c r="W19" i="24" a="1"/>
  <c r="W19" i="24" s="1"/>
  <c r="AC19" i="24"/>
  <c r="AB19" i="24"/>
  <c r="Z175" i="24"/>
  <c r="Y175" i="24"/>
  <c r="W175" i="24" a="1"/>
  <c r="W175" i="24" s="1"/>
  <c r="AC175" i="24"/>
  <c r="AB175" i="24"/>
  <c r="Z45" i="24"/>
  <c r="W45" i="24" a="1"/>
  <c r="W45" i="24" s="1"/>
  <c r="AC45" i="24"/>
  <c r="AB45" i="24"/>
  <c r="Y45" i="24"/>
  <c r="AB36" i="24"/>
  <c r="Y36" i="24"/>
  <c r="AC36" i="24"/>
  <c r="Z36" i="24"/>
  <c r="W36" i="24" a="1"/>
  <c r="W36" i="24" s="1"/>
  <c r="O149" i="24"/>
  <c r="K63" i="24"/>
  <c r="J63" i="24"/>
  <c r="K129" i="24"/>
  <c r="J129" i="24"/>
  <c r="L129" i="24"/>
  <c r="O129" i="24"/>
  <c r="P87" i="24"/>
  <c r="M63" i="24"/>
  <c r="K55" i="24"/>
  <c r="J55" i="24"/>
  <c r="Z25" i="24"/>
  <c r="Y25" i="24"/>
  <c r="W25" i="24" a="1"/>
  <c r="W25" i="24" s="1"/>
  <c r="AC25" i="24"/>
  <c r="AB25" i="24"/>
  <c r="V47" i="24"/>
  <c r="Z200" i="24"/>
  <c r="Y200" i="24"/>
  <c r="W200" i="24" a="1"/>
  <c r="W200" i="24" s="1"/>
  <c r="AC200" i="24"/>
  <c r="AB200" i="24"/>
  <c r="Q163" i="24"/>
  <c r="W77" i="24" a="1"/>
  <c r="W77" i="24" s="1"/>
  <c r="AC77" i="24"/>
  <c r="AB77" i="24"/>
  <c r="Z77" i="24"/>
  <c r="Y77" i="24"/>
  <c r="V129" i="24"/>
  <c r="L95" i="24"/>
  <c r="K95" i="24"/>
  <c r="J95" i="24"/>
  <c r="P27" i="24"/>
  <c r="M149" i="24"/>
  <c r="K157" i="24"/>
  <c r="J157" i="24"/>
  <c r="K87" i="24"/>
  <c r="J87" i="24"/>
  <c r="K79" i="24"/>
  <c r="J79" i="24"/>
  <c r="Z155" i="24"/>
  <c r="Y155" i="24"/>
  <c r="AC155" i="24"/>
  <c r="AB155" i="24"/>
  <c r="W155" i="24" a="1"/>
  <c r="W155" i="24" s="1"/>
  <c r="K149" i="24"/>
  <c r="J149" i="24"/>
  <c r="M27" i="24"/>
  <c r="N165" i="24"/>
  <c r="V95" i="24"/>
  <c r="V149" i="24"/>
  <c r="V165" i="24"/>
  <c r="Y183" i="24"/>
  <c r="W183" i="24" a="1"/>
  <c r="W183" i="24" s="1"/>
  <c r="AC183" i="24"/>
  <c r="AB183" i="24"/>
  <c r="Z183" i="24"/>
  <c r="Q191" i="24"/>
  <c r="O55" i="24"/>
  <c r="L149" i="24"/>
  <c r="L79" i="24"/>
  <c r="Z27" i="24"/>
  <c r="AB27" i="24"/>
  <c r="Y27" i="24"/>
  <c r="AC27" i="24"/>
  <c r="W27" i="24" a="1"/>
  <c r="W27" i="24" s="1"/>
  <c r="P149" i="24"/>
  <c r="Q127" i="24"/>
  <c r="M165" i="24"/>
  <c r="W191" i="24" a="1"/>
  <c r="W191" i="24" s="1"/>
  <c r="Z191" i="24"/>
  <c r="Y191" i="24"/>
  <c r="D27" i="66"/>
  <c r="D26" i="66"/>
  <c r="Y94" i="24" l="1"/>
  <c r="W94" i="24" a="1"/>
  <c r="W94" i="24" s="1"/>
  <c r="Z94" i="24"/>
  <c r="AB94" i="24"/>
  <c r="AC94" i="24"/>
  <c r="Q94" i="24"/>
  <c r="AB191" i="24"/>
  <c r="Q129" i="24"/>
  <c r="Q27" i="24"/>
  <c r="AC71" i="24"/>
  <c r="Q47" i="24"/>
  <c r="Q87" i="24"/>
  <c r="Q157" i="24"/>
  <c r="AB71" i="24"/>
  <c r="Z55" i="24"/>
  <c r="AC55" i="24"/>
  <c r="W71" i="24" a="1"/>
  <c r="W71" i="24" s="1"/>
  <c r="Q95" i="24"/>
  <c r="AB55" i="24"/>
  <c r="Q79" i="24"/>
  <c r="Y71" i="24"/>
  <c r="Y55" i="24"/>
  <c r="Z71" i="24"/>
  <c r="Q71" i="24"/>
  <c r="Q63" i="24"/>
  <c r="Q149" i="24"/>
  <c r="AC157" i="24"/>
  <c r="AB157" i="24"/>
  <c r="Z157" i="24"/>
  <c r="Y157" i="24"/>
  <c r="W157" i="24" a="1"/>
  <c r="W157" i="24" s="1"/>
  <c r="AB165" i="24"/>
  <c r="Z165" i="24"/>
  <c r="Y165" i="24"/>
  <c r="AC165" i="24"/>
  <c r="W165" i="24" a="1"/>
  <c r="W165" i="24" s="1"/>
  <c r="Q55" i="24"/>
  <c r="Z149" i="24"/>
  <c r="Y149" i="24"/>
  <c r="W149" i="24" a="1"/>
  <c r="W149" i="24" s="1"/>
  <c r="AC149" i="24"/>
  <c r="AB149" i="24"/>
  <c r="AB47" i="24"/>
  <c r="Y47" i="24"/>
  <c r="W47" i="24" a="1"/>
  <c r="W47" i="24" s="1"/>
  <c r="Z47" i="24"/>
  <c r="AC47" i="24"/>
  <c r="AB63" i="24"/>
  <c r="W63" i="24" a="1"/>
  <c r="W63" i="24" s="1"/>
  <c r="AC63" i="24"/>
  <c r="Z63" i="24"/>
  <c r="Y63" i="24"/>
  <c r="AB95" i="24"/>
  <c r="Z95" i="24"/>
  <c r="Y95" i="24"/>
  <c r="W95" i="24" a="1"/>
  <c r="W95" i="24" s="1"/>
  <c r="AC95" i="24"/>
  <c r="Q165" i="24"/>
  <c r="AB129" i="24"/>
  <c r="Z129" i="24"/>
  <c r="Y129" i="24"/>
  <c r="W129" i="24" a="1"/>
  <c r="W129" i="24" s="1"/>
  <c r="AC129" i="24"/>
  <c r="AC87" i="24"/>
  <c r="AB87" i="24"/>
  <c r="Z87" i="24"/>
  <c r="Y87" i="24"/>
  <c r="W87" i="24" a="1"/>
  <c r="W87" i="24" s="1"/>
  <c r="W79" i="24" a="1"/>
  <c r="W79" i="24" s="1"/>
  <c r="AC79" i="24"/>
  <c r="Z79" i="24"/>
  <c r="Y79" i="24"/>
  <c r="AB79" i="24"/>
  <c r="J99" i="69"/>
  <c r="J97" i="69"/>
  <c r="J96" i="69"/>
  <c r="J95" i="69"/>
  <c r="J94" i="69"/>
  <c r="J93" i="69"/>
  <c r="J92" i="69"/>
  <c r="J91" i="69"/>
  <c r="J90" i="69"/>
  <c r="J88" i="69"/>
  <c r="J87" i="69"/>
  <c r="J86" i="69"/>
  <c r="J85" i="69"/>
  <c r="J83" i="69"/>
  <c r="J82" i="69"/>
  <c r="J81" i="69"/>
  <c r="J80" i="69"/>
  <c r="J78" i="69"/>
  <c r="J75" i="69"/>
  <c r="J74" i="69"/>
  <c r="J73" i="69"/>
  <c r="J72" i="69"/>
  <c r="J71" i="69"/>
  <c r="J69" i="69"/>
  <c r="J68" i="69"/>
  <c r="J66" i="69"/>
  <c r="J65" i="69"/>
  <c r="J63" i="69"/>
  <c r="J61" i="69"/>
  <c r="J59" i="69"/>
  <c r="J58" i="69"/>
  <c r="J57" i="69"/>
  <c r="J56" i="69"/>
  <c r="J55" i="69"/>
  <c r="J53" i="69"/>
  <c r="J52" i="69"/>
  <c r="J51" i="69"/>
  <c r="J49" i="69"/>
  <c r="J47" i="69"/>
  <c r="J44" i="69"/>
  <c r="J42" i="69"/>
  <c r="J41" i="69"/>
  <c r="J39" i="69"/>
  <c r="J35" i="69"/>
  <c r="J34" i="69"/>
  <c r="J33" i="69"/>
  <c r="J32" i="69"/>
  <c r="J31" i="69"/>
  <c r="J29" i="69"/>
  <c r="J28" i="69"/>
  <c r="J27" i="69"/>
  <c r="J26" i="69"/>
  <c r="J25" i="69"/>
  <c r="J24" i="69"/>
  <c r="J23" i="69"/>
  <c r="J22" i="69"/>
  <c r="J21" i="69"/>
  <c r="J17" i="69"/>
  <c r="J15" i="69"/>
  <c r="J14" i="69"/>
  <c r="J99" i="68"/>
  <c r="J98" i="68"/>
  <c r="J97" i="68"/>
  <c r="J96" i="68"/>
  <c r="J95" i="68"/>
  <c r="J94" i="68"/>
  <c r="J93" i="68"/>
  <c r="J92" i="68"/>
  <c r="J91" i="68"/>
  <c r="J89" i="68"/>
  <c r="J88" i="68"/>
  <c r="J87" i="68"/>
  <c r="J86" i="68"/>
  <c r="J84" i="68"/>
  <c r="J83" i="68"/>
  <c r="J82" i="68"/>
  <c r="J81" i="68"/>
  <c r="J80" i="68"/>
  <c r="J79" i="68"/>
  <c r="J78" i="68"/>
  <c r="J77" i="68"/>
  <c r="J76" i="68"/>
  <c r="J74" i="68"/>
  <c r="J73" i="68"/>
  <c r="J71" i="68"/>
  <c r="J70" i="68"/>
  <c r="J68" i="68"/>
  <c r="J67" i="68"/>
  <c r="J66" i="68"/>
  <c r="J65" i="68"/>
  <c r="J64" i="68"/>
  <c r="J63" i="68"/>
  <c r="J62" i="68"/>
  <c r="J61" i="68"/>
  <c r="J60" i="68"/>
  <c r="J59" i="68"/>
  <c r="J58" i="68"/>
  <c r="J57" i="68"/>
  <c r="J56" i="68"/>
  <c r="J55" i="68"/>
  <c r="J54" i="68"/>
  <c r="J53" i="68"/>
  <c r="J52" i="68"/>
  <c r="J50" i="68"/>
  <c r="J49" i="68"/>
  <c r="J48" i="68"/>
  <c r="J47" i="68"/>
  <c r="J46" i="68"/>
  <c r="J45" i="68"/>
  <c r="J44" i="68"/>
  <c r="J43" i="68"/>
  <c r="J42" i="68"/>
  <c r="J41" i="68"/>
  <c r="J40" i="68"/>
  <c r="J39" i="68"/>
  <c r="J38" i="68"/>
  <c r="J37" i="68"/>
  <c r="J36" i="68"/>
  <c r="J35" i="68"/>
  <c r="J34" i="68"/>
  <c r="J33" i="68"/>
  <c r="J32" i="68"/>
  <c r="J31" i="68"/>
  <c r="J29" i="68"/>
  <c r="J28" i="68"/>
  <c r="J27" i="68"/>
  <c r="J26" i="68"/>
  <c r="J25" i="68"/>
  <c r="J23" i="68"/>
  <c r="J22" i="68"/>
  <c r="J21" i="68"/>
  <c r="J20" i="68"/>
  <c r="J19" i="68"/>
  <c r="J18" i="68"/>
  <c r="J17" i="68"/>
  <c r="J16" i="68"/>
  <c r="J14" i="68"/>
  <c r="J99" i="67"/>
  <c r="J98" i="67"/>
  <c r="J97" i="67"/>
  <c r="J96" i="67"/>
  <c r="J95" i="67"/>
  <c r="J94" i="67"/>
  <c r="J93" i="67"/>
  <c r="J92" i="67"/>
  <c r="J91" i="67"/>
  <c r="J90" i="67"/>
  <c r="J88" i="67"/>
  <c r="J87" i="67"/>
  <c r="J86" i="67"/>
  <c r="J85" i="67"/>
  <c r="J84" i="67"/>
  <c r="J83" i="67"/>
  <c r="J82" i="67"/>
  <c r="J81" i="67"/>
  <c r="J80" i="67"/>
  <c r="J79" i="67"/>
  <c r="J78" i="67"/>
  <c r="J77" i="67"/>
  <c r="J76" i="67"/>
  <c r="J75" i="67"/>
  <c r="J74" i="67"/>
  <c r="J73" i="67"/>
  <c r="J72" i="67"/>
  <c r="J71" i="67"/>
  <c r="J69" i="67"/>
  <c r="J68" i="67"/>
  <c r="J67" i="67"/>
  <c r="J66" i="67"/>
  <c r="J65" i="67"/>
  <c r="J63" i="67"/>
  <c r="J62" i="67"/>
  <c r="J61" i="67"/>
  <c r="J60" i="67"/>
  <c r="J59" i="67"/>
  <c r="J58" i="67"/>
  <c r="J57" i="67"/>
  <c r="J56" i="67"/>
  <c r="J55" i="67"/>
  <c r="J54" i="67"/>
  <c r="J53" i="67"/>
  <c r="J52" i="67"/>
  <c r="J51" i="67"/>
  <c r="J50" i="67"/>
  <c r="J49" i="67"/>
  <c r="J47" i="67"/>
  <c r="J46" i="67"/>
  <c r="J45" i="67"/>
  <c r="J44" i="67"/>
  <c r="J43" i="67"/>
  <c r="J42" i="67"/>
  <c r="J41" i="67"/>
  <c r="J40" i="67"/>
  <c r="J38" i="67"/>
  <c r="J37" i="67"/>
  <c r="J36" i="67"/>
  <c r="J35" i="67"/>
  <c r="J34" i="67"/>
  <c r="J33" i="67"/>
  <c r="J32" i="67"/>
  <c r="J31" i="67"/>
  <c r="J30" i="67"/>
  <c r="J29" i="67"/>
  <c r="J28" i="67"/>
  <c r="J27" i="67"/>
  <c r="J26" i="67"/>
  <c r="J25" i="67"/>
  <c r="J24" i="67"/>
  <c r="J23" i="67"/>
  <c r="J22" i="67"/>
  <c r="J21" i="67"/>
  <c r="J20" i="67"/>
  <c r="J18" i="67"/>
  <c r="J15" i="67"/>
  <c r="J14" i="67"/>
  <c r="J9" i="67" l="1"/>
  <c r="K15" i="69"/>
  <c r="K20" i="67"/>
  <c r="K19" i="67"/>
  <c r="K23" i="69"/>
  <c r="K27" i="69"/>
  <c r="K32" i="69"/>
  <c r="K39" i="69"/>
  <c r="K47" i="69"/>
  <c r="K52" i="69"/>
  <c r="K57" i="69"/>
  <c r="K63" i="69"/>
  <c r="K69" i="69"/>
  <c r="K74" i="69"/>
  <c r="K81" i="69"/>
  <c r="K86" i="69"/>
  <c r="K91" i="69"/>
  <c r="K95" i="69"/>
  <c r="J7" i="69"/>
  <c r="K7" i="69" s="1"/>
  <c r="K17" i="69"/>
  <c r="K24" i="69"/>
  <c r="K28" i="69"/>
  <c r="K33" i="69"/>
  <c r="K41" i="69"/>
  <c r="K49" i="69"/>
  <c r="K53" i="69"/>
  <c r="K58" i="69"/>
  <c r="K65" i="69"/>
  <c r="K71" i="69"/>
  <c r="K75" i="69"/>
  <c r="K82" i="69"/>
  <c r="K87" i="69"/>
  <c r="K92" i="69"/>
  <c r="K96" i="69"/>
  <c r="K21" i="69"/>
  <c r="K25" i="69"/>
  <c r="K29" i="69"/>
  <c r="K34" i="69"/>
  <c r="K42" i="69"/>
  <c r="K55" i="69"/>
  <c r="K59" i="69"/>
  <c r="K66" i="69"/>
  <c r="K72" i="69"/>
  <c r="K78" i="69"/>
  <c r="K83" i="69"/>
  <c r="K88" i="69"/>
  <c r="K93" i="69"/>
  <c r="K97" i="69"/>
  <c r="K14" i="69"/>
  <c r="K22" i="69"/>
  <c r="K26" i="69"/>
  <c r="K31" i="69"/>
  <c r="K35" i="69"/>
  <c r="K44" i="69"/>
  <c r="K51" i="69"/>
  <c r="K56" i="69"/>
  <c r="K61" i="69"/>
  <c r="K68" i="69"/>
  <c r="K73" i="69"/>
  <c r="K80" i="69"/>
  <c r="K85" i="69"/>
  <c r="K90" i="69"/>
  <c r="K94" i="69"/>
  <c r="K99" i="69"/>
  <c r="K14" i="68"/>
  <c r="K16" i="68"/>
  <c r="K20" i="68"/>
  <c r="K25" i="68"/>
  <c r="K29" i="68"/>
  <c r="K34" i="68"/>
  <c r="K38" i="68"/>
  <c r="K42" i="68"/>
  <c r="K46" i="68"/>
  <c r="K50" i="68"/>
  <c r="K55" i="68"/>
  <c r="K59" i="68"/>
  <c r="K63" i="68"/>
  <c r="K67" i="68"/>
  <c r="K73" i="68"/>
  <c r="K78" i="68"/>
  <c r="K82" i="68"/>
  <c r="K87" i="68"/>
  <c r="K92" i="68"/>
  <c r="K96" i="68"/>
  <c r="J7" i="68"/>
  <c r="K7" i="68" s="1"/>
  <c r="K17" i="68"/>
  <c r="K21" i="68"/>
  <c r="K26" i="68"/>
  <c r="K31" i="68"/>
  <c r="K35" i="68"/>
  <c r="K39" i="68"/>
  <c r="K43" i="68"/>
  <c r="K47" i="68"/>
  <c r="K52" i="68"/>
  <c r="K56" i="68"/>
  <c r="K60" i="68"/>
  <c r="K64" i="68"/>
  <c r="K68" i="68"/>
  <c r="K74" i="68"/>
  <c r="K79" i="68"/>
  <c r="K83" i="68"/>
  <c r="K88" i="68"/>
  <c r="K93" i="68"/>
  <c r="K97" i="68"/>
  <c r="K18" i="68"/>
  <c r="K22" i="68"/>
  <c r="K27" i="68"/>
  <c r="K32" i="68"/>
  <c r="K36" i="68"/>
  <c r="K40" i="68"/>
  <c r="K44" i="68"/>
  <c r="K48" i="68"/>
  <c r="K53" i="68"/>
  <c r="K57" i="68"/>
  <c r="K61" i="68"/>
  <c r="K65" i="68"/>
  <c r="K70" i="68"/>
  <c r="K76" i="68"/>
  <c r="K80" i="68"/>
  <c r="K84" i="68"/>
  <c r="K89" i="68"/>
  <c r="K94" i="68"/>
  <c r="K98" i="68"/>
  <c r="K19" i="68"/>
  <c r="K23" i="68"/>
  <c r="K28" i="68"/>
  <c r="K33" i="68"/>
  <c r="K37" i="68"/>
  <c r="K41" i="68"/>
  <c r="K45" i="68"/>
  <c r="K49" i="68"/>
  <c r="K54" i="68"/>
  <c r="K58" i="68"/>
  <c r="K62" i="68"/>
  <c r="K66" i="68"/>
  <c r="K71" i="68"/>
  <c r="K77" i="68"/>
  <c r="K81" i="68"/>
  <c r="K86" i="68"/>
  <c r="K91" i="68"/>
  <c r="K95" i="68"/>
  <c r="K99" i="68"/>
  <c r="K27" i="67"/>
  <c r="K35" i="67"/>
  <c r="K43" i="67"/>
  <c r="K52" i="67"/>
  <c r="J7" i="67"/>
  <c r="K7" i="67" s="1"/>
  <c r="K24" i="67"/>
  <c r="K28" i="67"/>
  <c r="K32" i="67"/>
  <c r="K36" i="67"/>
  <c r="K40" i="67"/>
  <c r="K44" i="67"/>
  <c r="K49" i="67"/>
  <c r="K53" i="67"/>
  <c r="K57" i="67"/>
  <c r="K61" i="67"/>
  <c r="K65" i="67"/>
  <c r="K69" i="67"/>
  <c r="K73" i="67"/>
  <c r="K77" i="67"/>
  <c r="K81" i="67"/>
  <c r="K85" i="67"/>
  <c r="K89" i="67"/>
  <c r="K93" i="67"/>
  <c r="K97" i="67"/>
  <c r="K17" i="67"/>
  <c r="K21" i="67"/>
  <c r="K25" i="67"/>
  <c r="K29" i="67"/>
  <c r="K33" i="67"/>
  <c r="K37" i="67"/>
  <c r="K41" i="67"/>
  <c r="K45" i="67"/>
  <c r="K50" i="67"/>
  <c r="K54" i="67"/>
  <c r="K58" i="67"/>
  <c r="K62" i="67"/>
  <c r="K66" i="67"/>
  <c r="K70" i="67"/>
  <c r="K74" i="67"/>
  <c r="K78" i="67"/>
  <c r="K82" i="67"/>
  <c r="K86" i="67"/>
  <c r="K90" i="67"/>
  <c r="K94" i="67"/>
  <c r="K98" i="67"/>
  <c r="K23" i="67"/>
  <c r="K31" i="67"/>
  <c r="K39" i="67"/>
  <c r="K47" i="67"/>
  <c r="K56" i="67"/>
  <c r="K60" i="67"/>
  <c r="K64" i="67"/>
  <c r="K68" i="67"/>
  <c r="K72" i="67"/>
  <c r="K76" i="67"/>
  <c r="K80" i="67"/>
  <c r="K84" i="67"/>
  <c r="K88" i="67"/>
  <c r="K92" i="67"/>
  <c r="K96" i="67"/>
  <c r="K22" i="67"/>
  <c r="K26" i="67"/>
  <c r="K30" i="67"/>
  <c r="K34" i="67"/>
  <c r="K38" i="67"/>
  <c r="K42" i="67"/>
  <c r="K46" i="67"/>
  <c r="K51" i="67"/>
  <c r="K55" i="67"/>
  <c r="K59" i="67"/>
  <c r="K63" i="67"/>
  <c r="K67" i="67"/>
  <c r="K71" i="67"/>
  <c r="K75" i="67"/>
  <c r="K79" i="67"/>
  <c r="K83" i="67"/>
  <c r="K87" i="67"/>
  <c r="K91" i="67"/>
  <c r="K95" i="67"/>
  <c r="K99" i="67"/>
  <c r="J9" i="68"/>
  <c r="K15" i="67"/>
  <c r="K14" i="67"/>
  <c r="K16" i="67"/>
  <c r="K18" i="67"/>
  <c r="J9" i="69" l="1"/>
  <c r="J8" i="69"/>
  <c r="J8" i="68"/>
  <c r="J8" i="67"/>
  <c r="J99" i="50" l="1"/>
  <c r="J97" i="50"/>
  <c r="J96" i="50"/>
  <c r="J95" i="50"/>
  <c r="J94" i="50"/>
  <c r="J93" i="50"/>
  <c r="J92" i="50"/>
  <c r="J91" i="50"/>
  <c r="J90" i="50"/>
  <c r="J88" i="50"/>
  <c r="J87" i="50"/>
  <c r="J86" i="50"/>
  <c r="J85" i="50"/>
  <c r="J83" i="50"/>
  <c r="J82" i="50"/>
  <c r="J81" i="50"/>
  <c r="J80" i="50"/>
  <c r="J78" i="50"/>
  <c r="J75" i="50"/>
  <c r="J74" i="50"/>
  <c r="J73" i="50"/>
  <c r="J72" i="50"/>
  <c r="J71" i="50"/>
  <c r="J69" i="50"/>
  <c r="J68" i="50"/>
  <c r="J66" i="50"/>
  <c r="J65" i="50"/>
  <c r="J63" i="50"/>
  <c r="J61" i="50"/>
  <c r="J59" i="50"/>
  <c r="J58" i="50"/>
  <c r="J57" i="50"/>
  <c r="J56" i="50"/>
  <c r="J55" i="50"/>
  <c r="J53" i="50"/>
  <c r="J52" i="50"/>
  <c r="J51" i="50"/>
  <c r="J50" i="50"/>
  <c r="J49" i="50"/>
  <c r="J47" i="50"/>
  <c r="J44" i="50"/>
  <c r="J42" i="50"/>
  <c r="J41" i="50"/>
  <c r="J39" i="50"/>
  <c r="J35" i="50"/>
  <c r="J34" i="50"/>
  <c r="J33" i="50"/>
  <c r="J32" i="50"/>
  <c r="J31" i="50"/>
  <c r="J29" i="50"/>
  <c r="J28" i="50"/>
  <c r="J27" i="50"/>
  <c r="J26" i="50"/>
  <c r="J25" i="50"/>
  <c r="J24" i="50"/>
  <c r="J23" i="50"/>
  <c r="J22" i="50"/>
  <c r="J21" i="50"/>
  <c r="J17" i="50"/>
  <c r="J15" i="50"/>
  <c r="J14" i="50"/>
  <c r="J99" i="49"/>
  <c r="J97" i="49"/>
  <c r="J96" i="49"/>
  <c r="J95" i="49"/>
  <c r="J94" i="49"/>
  <c r="J93" i="49"/>
  <c r="J92" i="49"/>
  <c r="J91" i="49"/>
  <c r="J90" i="49"/>
  <c r="J88" i="49"/>
  <c r="J87" i="49"/>
  <c r="J86" i="49"/>
  <c r="J85" i="49"/>
  <c r="J83" i="49"/>
  <c r="J82" i="49"/>
  <c r="J81" i="49"/>
  <c r="J80" i="49"/>
  <c r="J78" i="49"/>
  <c r="J75" i="49"/>
  <c r="J74" i="49"/>
  <c r="J73" i="49"/>
  <c r="J72" i="49"/>
  <c r="J71" i="49"/>
  <c r="J69" i="49"/>
  <c r="J68" i="49"/>
  <c r="J66" i="49"/>
  <c r="J65" i="49"/>
  <c r="J63" i="49"/>
  <c r="J61" i="49"/>
  <c r="J59" i="49"/>
  <c r="J58" i="49"/>
  <c r="J57" i="49"/>
  <c r="J56" i="49"/>
  <c r="J55" i="49"/>
  <c r="J53" i="49"/>
  <c r="J52" i="49"/>
  <c r="J51" i="49"/>
  <c r="J50" i="49"/>
  <c r="J49" i="49"/>
  <c r="J47" i="49"/>
  <c r="J44" i="49"/>
  <c r="J42" i="49"/>
  <c r="J41" i="49"/>
  <c r="J39" i="49"/>
  <c r="J35" i="49"/>
  <c r="J34" i="49"/>
  <c r="J33" i="49"/>
  <c r="J32" i="49"/>
  <c r="J31" i="49"/>
  <c r="J29" i="49"/>
  <c r="J28" i="49"/>
  <c r="J27" i="49"/>
  <c r="J26" i="49"/>
  <c r="J25" i="49"/>
  <c r="J24" i="49"/>
  <c r="J23" i="49"/>
  <c r="J22" i="49"/>
  <c r="J21" i="49"/>
  <c r="J17" i="49"/>
  <c r="J15" i="49"/>
  <c r="J14" i="49"/>
  <c r="K72" i="49" l="1"/>
  <c r="K15" i="50"/>
  <c r="J9" i="50"/>
  <c r="K23" i="49"/>
  <c r="K27" i="49"/>
  <c r="K32" i="49"/>
  <c r="K39" i="49"/>
  <c r="K47" i="49"/>
  <c r="K52" i="49"/>
  <c r="K57" i="49"/>
  <c r="K63" i="49"/>
  <c r="K69" i="49"/>
  <c r="K74" i="49"/>
  <c r="K81" i="49"/>
  <c r="K86" i="49"/>
  <c r="K91" i="49"/>
  <c r="K95" i="49"/>
  <c r="J9" i="49"/>
  <c r="K93" i="49"/>
  <c r="J8" i="50"/>
  <c r="K14" i="50"/>
  <c r="K21" i="50"/>
  <c r="K25" i="50"/>
  <c r="K29" i="50"/>
  <c r="K34" i="50"/>
  <c r="K42" i="50"/>
  <c r="K50" i="50"/>
  <c r="K55" i="50"/>
  <c r="K59" i="50"/>
  <c r="K66" i="50"/>
  <c r="K72" i="50"/>
  <c r="K78" i="50"/>
  <c r="K83" i="50"/>
  <c r="K88" i="50"/>
  <c r="K93" i="50"/>
  <c r="K97" i="50"/>
  <c r="K23" i="50"/>
  <c r="K26" i="50"/>
  <c r="K32" i="50"/>
  <c r="K35" i="50"/>
  <c r="K47" i="50"/>
  <c r="K51" i="50"/>
  <c r="K57" i="50"/>
  <c r="K61" i="50"/>
  <c r="K69" i="50"/>
  <c r="K73" i="50"/>
  <c r="K81" i="50"/>
  <c r="K85" i="50"/>
  <c r="K91" i="50"/>
  <c r="K94" i="50"/>
  <c r="K24" i="50"/>
  <c r="K33" i="50"/>
  <c r="K49" i="50"/>
  <c r="K58" i="50"/>
  <c r="K71" i="50"/>
  <c r="K82" i="50"/>
  <c r="K92" i="50"/>
  <c r="K22" i="50"/>
  <c r="K27" i="50"/>
  <c r="K31" i="50"/>
  <c r="K39" i="50"/>
  <c r="K44" i="50"/>
  <c r="K52" i="50"/>
  <c r="K56" i="50"/>
  <c r="K63" i="50"/>
  <c r="K68" i="50"/>
  <c r="K74" i="50"/>
  <c r="K80" i="50"/>
  <c r="K86" i="50"/>
  <c r="K90" i="50"/>
  <c r="K95" i="50"/>
  <c r="K99" i="50"/>
  <c r="K17" i="50"/>
  <c r="K28" i="50"/>
  <c r="K41" i="50"/>
  <c r="K53" i="50"/>
  <c r="K65" i="50"/>
  <c r="K75" i="50"/>
  <c r="K87" i="50"/>
  <c r="K96" i="50"/>
  <c r="K21" i="49"/>
  <c r="K24" i="49"/>
  <c r="K29" i="49"/>
  <c r="K33" i="49"/>
  <c r="K42" i="49"/>
  <c r="K49" i="49"/>
  <c r="K55" i="49"/>
  <c r="K58" i="49"/>
  <c r="K66" i="49"/>
  <c r="K71" i="49"/>
  <c r="K78" i="49"/>
  <c r="K82" i="49"/>
  <c r="K88" i="49"/>
  <c r="K92" i="49"/>
  <c r="K97" i="49"/>
  <c r="K15" i="49"/>
  <c r="K22" i="49"/>
  <c r="K31" i="49"/>
  <c r="K44" i="49"/>
  <c r="K56" i="49"/>
  <c r="K68" i="49"/>
  <c r="K80" i="49"/>
  <c r="K90" i="49"/>
  <c r="K99" i="49"/>
  <c r="K17" i="49"/>
  <c r="K25" i="49"/>
  <c r="K28" i="49"/>
  <c r="K34" i="49"/>
  <c r="K41" i="49"/>
  <c r="K50" i="49"/>
  <c r="K53" i="49"/>
  <c r="K59" i="49"/>
  <c r="K65" i="49"/>
  <c r="K75" i="49"/>
  <c r="K83" i="49"/>
  <c r="K87" i="49"/>
  <c r="K96" i="49"/>
  <c r="K14" i="49"/>
  <c r="K26" i="49"/>
  <c r="K35" i="49"/>
  <c r="K51" i="49"/>
  <c r="K61" i="49"/>
  <c r="K73" i="49"/>
  <c r="K85" i="49"/>
  <c r="K94" i="49"/>
  <c r="J7" i="50"/>
  <c r="K7" i="50" s="1"/>
  <c r="J7" i="49"/>
  <c r="K7" i="49" s="1"/>
  <c r="J8" i="49" l="1"/>
  <c r="J99" i="43"/>
  <c r="J98" i="43"/>
  <c r="J97" i="43"/>
  <c r="J96" i="43"/>
  <c r="J95" i="43"/>
  <c r="J94" i="43"/>
  <c r="J93" i="43"/>
  <c r="J92" i="43"/>
  <c r="J91" i="43"/>
  <c r="J89" i="43"/>
  <c r="J88" i="43"/>
  <c r="J87" i="43"/>
  <c r="J86" i="43"/>
  <c r="J84" i="43"/>
  <c r="J83" i="43"/>
  <c r="J82" i="43"/>
  <c r="J81" i="43"/>
  <c r="J80" i="43"/>
  <c r="J79" i="43"/>
  <c r="J78" i="43"/>
  <c r="J77" i="43"/>
  <c r="J76" i="43"/>
  <c r="J74" i="43"/>
  <c r="J73" i="43"/>
  <c r="J71" i="43"/>
  <c r="J70" i="43"/>
  <c r="J68" i="43"/>
  <c r="J67" i="43"/>
  <c r="J66" i="43"/>
  <c r="J65" i="43"/>
  <c r="J64" i="43"/>
  <c r="J63" i="43"/>
  <c r="J62" i="43"/>
  <c r="J61" i="43"/>
  <c r="J60" i="43"/>
  <c r="J59" i="43"/>
  <c r="J58" i="43"/>
  <c r="J57" i="43"/>
  <c r="J56" i="43"/>
  <c r="J55" i="43"/>
  <c r="J54" i="43"/>
  <c r="J53" i="43"/>
  <c r="J52" i="43"/>
  <c r="J50" i="43"/>
  <c r="J49" i="43"/>
  <c r="J48" i="43"/>
  <c r="J47" i="43"/>
  <c r="J46" i="43"/>
  <c r="J45" i="43"/>
  <c r="J44" i="43"/>
  <c r="J43" i="43"/>
  <c r="J42" i="43"/>
  <c r="J41" i="43"/>
  <c r="J40" i="43"/>
  <c r="J39" i="43"/>
  <c r="J38" i="43"/>
  <c r="J37" i="43"/>
  <c r="J36" i="43"/>
  <c r="J35" i="43"/>
  <c r="J34" i="43"/>
  <c r="J33" i="43"/>
  <c r="J32" i="43"/>
  <c r="J31" i="43"/>
  <c r="J29" i="43"/>
  <c r="J28" i="43"/>
  <c r="J27" i="43"/>
  <c r="J26" i="43"/>
  <c r="J25" i="43"/>
  <c r="J23" i="43"/>
  <c r="J22" i="43"/>
  <c r="J21" i="43"/>
  <c r="J20" i="43"/>
  <c r="J19" i="43"/>
  <c r="J18" i="43"/>
  <c r="J17" i="43"/>
  <c r="J16" i="43"/>
  <c r="J14" i="43"/>
  <c r="J99" i="42"/>
  <c r="J98" i="42"/>
  <c r="J97" i="42"/>
  <c r="J96" i="42"/>
  <c r="J95" i="42"/>
  <c r="J94" i="42"/>
  <c r="J93" i="42"/>
  <c r="J92" i="42"/>
  <c r="J91" i="42"/>
  <c r="J89" i="42"/>
  <c r="J88" i="42"/>
  <c r="J87" i="42"/>
  <c r="J86" i="42"/>
  <c r="J84" i="42"/>
  <c r="J83" i="42"/>
  <c r="J82" i="42"/>
  <c r="J81" i="42"/>
  <c r="J80" i="42"/>
  <c r="J79" i="42"/>
  <c r="J78" i="42"/>
  <c r="J77" i="42"/>
  <c r="J76" i="42"/>
  <c r="J74" i="42"/>
  <c r="J73" i="42"/>
  <c r="J71" i="42"/>
  <c r="J70" i="42"/>
  <c r="J68" i="42"/>
  <c r="J67" i="42"/>
  <c r="J66" i="42"/>
  <c r="J65" i="42"/>
  <c r="J64" i="42"/>
  <c r="J63" i="42"/>
  <c r="J62" i="42"/>
  <c r="J61" i="42"/>
  <c r="J60" i="42"/>
  <c r="J59" i="42"/>
  <c r="J58" i="42"/>
  <c r="J57" i="42"/>
  <c r="J56" i="42"/>
  <c r="J55" i="42"/>
  <c r="J54" i="42"/>
  <c r="J53" i="42"/>
  <c r="J52" i="42"/>
  <c r="J50" i="42"/>
  <c r="J49" i="42"/>
  <c r="J48" i="42"/>
  <c r="J47" i="42"/>
  <c r="J46" i="42"/>
  <c r="J45" i="42"/>
  <c r="J44" i="42"/>
  <c r="J43" i="42"/>
  <c r="J42" i="42"/>
  <c r="J41" i="42"/>
  <c r="J40" i="42"/>
  <c r="J39" i="42"/>
  <c r="J38" i="42"/>
  <c r="J37" i="42"/>
  <c r="J36" i="42"/>
  <c r="J35" i="42"/>
  <c r="J34" i="42"/>
  <c r="J33" i="42"/>
  <c r="J32" i="42"/>
  <c r="J31" i="42"/>
  <c r="J29" i="42"/>
  <c r="J28" i="42"/>
  <c r="J27" i="42"/>
  <c r="J26" i="42"/>
  <c r="J25" i="42"/>
  <c r="J23" i="42"/>
  <c r="J22" i="42"/>
  <c r="J21" i="42"/>
  <c r="J20" i="42"/>
  <c r="J19" i="42"/>
  <c r="J18" i="42"/>
  <c r="J17" i="42"/>
  <c r="J16" i="42"/>
  <c r="J14" i="42"/>
  <c r="I26" i="66" l="1"/>
  <c r="I27" i="66"/>
  <c r="J9" i="43"/>
  <c r="J9" i="42"/>
  <c r="K29" i="42"/>
  <c r="K17" i="43"/>
  <c r="K63" i="43"/>
  <c r="K67" i="43"/>
  <c r="K73" i="43"/>
  <c r="K78" i="43"/>
  <c r="K82" i="43"/>
  <c r="K87" i="43"/>
  <c r="K92" i="43"/>
  <c r="K96" i="43"/>
  <c r="K34" i="42"/>
  <c r="K56" i="42"/>
  <c r="K63" i="42"/>
  <c r="K67" i="42"/>
  <c r="K93" i="42"/>
  <c r="K46" i="42"/>
  <c r="K82" i="42"/>
  <c r="K87" i="42"/>
  <c r="K22" i="42"/>
  <c r="K27" i="42"/>
  <c r="K49" i="42"/>
  <c r="K53" i="42"/>
  <c r="K61" i="42"/>
  <c r="K86" i="42"/>
  <c r="K89" i="42"/>
  <c r="K98" i="42"/>
  <c r="J7" i="42"/>
  <c r="K7" i="42" s="1"/>
  <c r="K20" i="42"/>
  <c r="K39" i="42"/>
  <c r="K50" i="42"/>
  <c r="K74" i="42"/>
  <c r="K18" i="42"/>
  <c r="K25" i="42"/>
  <c r="K33" i="42"/>
  <c r="K36" i="42"/>
  <c r="K44" i="42"/>
  <c r="K66" i="42"/>
  <c r="K70" i="42"/>
  <c r="K80" i="42"/>
  <c r="K94" i="42"/>
  <c r="K84" i="42"/>
  <c r="K76" i="42"/>
  <c r="K65" i="42"/>
  <c r="K57" i="42"/>
  <c r="K48" i="42"/>
  <c r="K40" i="42"/>
  <c r="K32" i="42"/>
  <c r="K26" i="42"/>
  <c r="K23" i="42"/>
  <c r="K21" i="42"/>
  <c r="K19" i="42"/>
  <c r="K17" i="42"/>
  <c r="K14" i="42"/>
  <c r="K31" i="42"/>
  <c r="K41" i="42"/>
  <c r="K47" i="42"/>
  <c r="K58" i="42"/>
  <c r="K64" i="42"/>
  <c r="K77" i="42"/>
  <c r="K83" i="42"/>
  <c r="K95" i="42"/>
  <c r="J7" i="43"/>
  <c r="K7" i="43" s="1"/>
  <c r="K21" i="43"/>
  <c r="K26" i="43"/>
  <c r="K31" i="43"/>
  <c r="K35" i="43"/>
  <c r="K39" i="43"/>
  <c r="K43" i="43"/>
  <c r="K47" i="43"/>
  <c r="K52" i="43"/>
  <c r="K56" i="43"/>
  <c r="K60" i="43"/>
  <c r="K64" i="43"/>
  <c r="K68" i="43"/>
  <c r="K74" i="43"/>
  <c r="K79" i="43"/>
  <c r="K83" i="43"/>
  <c r="K88" i="43"/>
  <c r="K93" i="43"/>
  <c r="K97" i="43"/>
  <c r="K16" i="42"/>
  <c r="K38" i="42"/>
  <c r="K42" i="42"/>
  <c r="K55" i="42"/>
  <c r="K59" i="42"/>
  <c r="K73" i="42"/>
  <c r="K78" i="42"/>
  <c r="K92" i="42"/>
  <c r="K96" i="42"/>
  <c r="K28" i="42"/>
  <c r="K37" i="42"/>
  <c r="K45" i="42"/>
  <c r="K54" i="42"/>
  <c r="K62" i="42"/>
  <c r="K71" i="42"/>
  <c r="K81" i="42"/>
  <c r="K91" i="42"/>
  <c r="K99" i="42"/>
  <c r="K65" i="43"/>
  <c r="K70" i="43"/>
  <c r="K76" i="43"/>
  <c r="K80" i="43"/>
  <c r="K84" i="43"/>
  <c r="K89" i="43"/>
  <c r="K94" i="43"/>
  <c r="K98" i="43"/>
  <c r="K35" i="42"/>
  <c r="K43" i="42"/>
  <c r="K52" i="42"/>
  <c r="K60" i="42"/>
  <c r="K68" i="42"/>
  <c r="K79" i="42"/>
  <c r="K88" i="42"/>
  <c r="K97" i="42"/>
  <c r="K61" i="43"/>
  <c r="K59" i="43"/>
  <c r="K57" i="43"/>
  <c r="K55" i="43"/>
  <c r="K53" i="43"/>
  <c r="K50" i="43"/>
  <c r="K48" i="43"/>
  <c r="K46" i="43"/>
  <c r="K44" i="43"/>
  <c r="K42" i="43"/>
  <c r="K40" i="43"/>
  <c r="K38" i="43"/>
  <c r="K36" i="43"/>
  <c r="K34" i="43"/>
  <c r="K32" i="43"/>
  <c r="K29" i="43"/>
  <c r="K27" i="43"/>
  <c r="K25" i="43"/>
  <c r="K22" i="43"/>
  <c r="K20" i="43"/>
  <c r="K18" i="43"/>
  <c r="K16" i="43"/>
  <c r="K14" i="43"/>
  <c r="K19" i="43"/>
  <c r="K23" i="43"/>
  <c r="K28" i="43"/>
  <c r="K33" i="43"/>
  <c r="K37" i="43"/>
  <c r="K41" i="43"/>
  <c r="K45" i="43"/>
  <c r="K49" i="43"/>
  <c r="K54" i="43"/>
  <c r="K58" i="43"/>
  <c r="K62" i="43"/>
  <c r="K66" i="43"/>
  <c r="K71" i="43"/>
  <c r="K77" i="43"/>
  <c r="K81" i="43"/>
  <c r="K86" i="43"/>
  <c r="K91" i="43"/>
  <c r="K95" i="43"/>
  <c r="K99" i="43"/>
  <c r="D26" i="63" l="1"/>
  <c r="D27" i="63"/>
  <c r="J8" i="43"/>
  <c r="J8" i="42"/>
  <c r="J99" i="36"/>
  <c r="J98" i="36"/>
  <c r="J97" i="36"/>
  <c r="J96" i="36"/>
  <c r="J95" i="36"/>
  <c r="J94" i="36"/>
  <c r="J93" i="36"/>
  <c r="J92" i="36"/>
  <c r="J91" i="36"/>
  <c r="J90" i="36"/>
  <c r="J88" i="36"/>
  <c r="J87" i="36"/>
  <c r="J86" i="36"/>
  <c r="J85" i="36"/>
  <c r="J84" i="36"/>
  <c r="J83" i="36"/>
  <c r="J82" i="36"/>
  <c r="J81" i="36"/>
  <c r="J80" i="36"/>
  <c r="J79" i="36"/>
  <c r="J78" i="36"/>
  <c r="J77" i="36"/>
  <c r="J76" i="36"/>
  <c r="J75" i="36"/>
  <c r="J74" i="36"/>
  <c r="J73" i="36"/>
  <c r="J72" i="36"/>
  <c r="J71" i="36"/>
  <c r="J70" i="36"/>
  <c r="J69" i="36"/>
  <c r="J68" i="36"/>
  <c r="J67" i="36"/>
  <c r="J66" i="36"/>
  <c r="J65" i="36"/>
  <c r="J63" i="36"/>
  <c r="J62" i="36"/>
  <c r="J61" i="36"/>
  <c r="J60" i="36"/>
  <c r="J59" i="36"/>
  <c r="J58" i="36"/>
  <c r="J57" i="36"/>
  <c r="J56" i="36"/>
  <c r="J55" i="36"/>
  <c r="J54" i="36"/>
  <c r="J53" i="36"/>
  <c r="J52" i="36"/>
  <c r="J51" i="36"/>
  <c r="J50" i="36"/>
  <c r="J49" i="36"/>
  <c r="J47" i="36"/>
  <c r="J46" i="36"/>
  <c r="J45" i="36"/>
  <c r="J44" i="36"/>
  <c r="J43" i="36"/>
  <c r="J42" i="36"/>
  <c r="J41" i="36"/>
  <c r="J40" i="36"/>
  <c r="J38" i="36"/>
  <c r="J37" i="36"/>
  <c r="J36" i="36"/>
  <c r="J35" i="36"/>
  <c r="J34" i="36"/>
  <c r="J33" i="36"/>
  <c r="J32" i="36"/>
  <c r="J31" i="36"/>
  <c r="J30" i="36"/>
  <c r="J29" i="36"/>
  <c r="J28" i="36"/>
  <c r="J27" i="36"/>
  <c r="J26" i="36"/>
  <c r="J25" i="36"/>
  <c r="J24" i="36"/>
  <c r="J23" i="36"/>
  <c r="J21" i="36"/>
  <c r="J20" i="36"/>
  <c r="J18" i="36"/>
  <c r="J15" i="36"/>
  <c r="J14" i="36"/>
  <c r="J99" i="35"/>
  <c r="J98" i="35"/>
  <c r="J97" i="35"/>
  <c r="J96" i="35"/>
  <c r="J95" i="35"/>
  <c r="J94" i="35"/>
  <c r="J93" i="35"/>
  <c r="J92" i="35"/>
  <c r="J91" i="35"/>
  <c r="J90" i="35"/>
  <c r="J88" i="35"/>
  <c r="J87" i="35"/>
  <c r="J86" i="35"/>
  <c r="J85" i="35"/>
  <c r="J84" i="35"/>
  <c r="J83" i="35"/>
  <c r="J82" i="35"/>
  <c r="J81" i="35"/>
  <c r="J80" i="35"/>
  <c r="J79" i="35"/>
  <c r="J78" i="35"/>
  <c r="J77" i="35"/>
  <c r="J76" i="35"/>
  <c r="J75" i="35"/>
  <c r="J74" i="35"/>
  <c r="J73" i="35"/>
  <c r="J72" i="35"/>
  <c r="J71" i="35"/>
  <c r="J70" i="35"/>
  <c r="J69" i="35"/>
  <c r="J68" i="35"/>
  <c r="J67" i="35"/>
  <c r="J66" i="35"/>
  <c r="J65" i="35"/>
  <c r="J63" i="35"/>
  <c r="J62" i="35"/>
  <c r="J61" i="35"/>
  <c r="J60" i="35"/>
  <c r="J59" i="35"/>
  <c r="J58" i="35"/>
  <c r="J57" i="35"/>
  <c r="J56" i="35"/>
  <c r="J55" i="35"/>
  <c r="J54" i="35"/>
  <c r="J53" i="35"/>
  <c r="J52" i="35"/>
  <c r="J51" i="35"/>
  <c r="J50" i="35"/>
  <c r="J49" i="35"/>
  <c r="J47" i="35"/>
  <c r="J46" i="35"/>
  <c r="J45" i="35"/>
  <c r="J44" i="35"/>
  <c r="J43" i="35"/>
  <c r="J42" i="35"/>
  <c r="J41" i="35"/>
  <c r="J40" i="35"/>
  <c r="J38" i="35"/>
  <c r="J37" i="35"/>
  <c r="J36" i="35"/>
  <c r="J35" i="35"/>
  <c r="J34" i="35"/>
  <c r="J33" i="35"/>
  <c r="J32" i="35"/>
  <c r="J31" i="35"/>
  <c r="J30" i="35"/>
  <c r="J29" i="35"/>
  <c r="J28" i="35"/>
  <c r="J27" i="35"/>
  <c r="J26" i="35"/>
  <c r="J25" i="35"/>
  <c r="J24" i="35"/>
  <c r="J23" i="35"/>
  <c r="J21" i="35"/>
  <c r="J20" i="35"/>
  <c r="J18" i="35"/>
  <c r="J15" i="35"/>
  <c r="J14" i="35"/>
  <c r="I26" i="63" l="1"/>
  <c r="I27" i="63"/>
  <c r="K38" i="35"/>
  <c r="D27" i="55"/>
  <c r="K30" i="35"/>
  <c r="K34" i="35"/>
  <c r="K24" i="35"/>
  <c r="K32" i="35"/>
  <c r="K40" i="35"/>
  <c r="J9" i="35"/>
  <c r="K17" i="36"/>
  <c r="K21" i="36"/>
  <c r="K25" i="36"/>
  <c r="K29" i="36"/>
  <c r="K33" i="36"/>
  <c r="K37" i="36"/>
  <c r="K41" i="36"/>
  <c r="K45" i="36"/>
  <c r="K50" i="36"/>
  <c r="K98" i="36"/>
  <c r="K16" i="36"/>
  <c r="K24" i="36"/>
  <c r="K32" i="36"/>
  <c r="K40" i="36"/>
  <c r="K49" i="36"/>
  <c r="K19" i="36"/>
  <c r="K22" i="36"/>
  <c r="K27" i="36"/>
  <c r="K30" i="36"/>
  <c r="K35" i="36"/>
  <c r="K38" i="36"/>
  <c r="K43" i="36"/>
  <c r="K46" i="36"/>
  <c r="K53" i="36"/>
  <c r="K57" i="36"/>
  <c r="K61" i="36"/>
  <c r="K65" i="36"/>
  <c r="K69" i="36"/>
  <c r="K73" i="36"/>
  <c r="K77" i="36"/>
  <c r="K81" i="36"/>
  <c r="K85" i="36"/>
  <c r="K89" i="36"/>
  <c r="K93" i="36"/>
  <c r="K97" i="36"/>
  <c r="K20" i="36"/>
  <c r="K28" i="36"/>
  <c r="K36" i="36"/>
  <c r="K44" i="36"/>
  <c r="K15" i="36"/>
  <c r="K18" i="36"/>
  <c r="K23" i="36"/>
  <c r="K26" i="36"/>
  <c r="K31" i="36"/>
  <c r="K34" i="36"/>
  <c r="K39" i="36"/>
  <c r="K42" i="36"/>
  <c r="K47" i="36"/>
  <c r="K51" i="36"/>
  <c r="K55" i="36"/>
  <c r="K59" i="36"/>
  <c r="K63" i="36"/>
  <c r="K67" i="36"/>
  <c r="K71" i="36"/>
  <c r="K75" i="36"/>
  <c r="K79" i="36"/>
  <c r="K83" i="36"/>
  <c r="K87" i="36"/>
  <c r="K91" i="36"/>
  <c r="K95" i="36"/>
  <c r="K99" i="36"/>
  <c r="K16" i="35"/>
  <c r="K19" i="35"/>
  <c r="K27" i="35"/>
  <c r="K35" i="35"/>
  <c r="K14" i="35"/>
  <c r="K17" i="35"/>
  <c r="K22" i="35"/>
  <c r="K25" i="35"/>
  <c r="K33" i="35"/>
  <c r="K41" i="35"/>
  <c r="K50" i="35"/>
  <c r="K58" i="35"/>
  <c r="K66" i="35"/>
  <c r="K74" i="35"/>
  <c r="K82" i="35"/>
  <c r="K90" i="35"/>
  <c r="K98" i="35"/>
  <c r="K15" i="35"/>
  <c r="K20" i="35"/>
  <c r="K23" i="35"/>
  <c r="K28" i="35"/>
  <c r="K31" i="35"/>
  <c r="K36" i="35"/>
  <c r="K39" i="35"/>
  <c r="K18" i="35"/>
  <c r="K21" i="35"/>
  <c r="K26" i="35"/>
  <c r="K29" i="35"/>
  <c r="K37" i="35"/>
  <c r="K94" i="35"/>
  <c r="K47" i="35"/>
  <c r="K52" i="35"/>
  <c r="K56" i="35"/>
  <c r="K60" i="35"/>
  <c r="K64" i="35"/>
  <c r="K68" i="35"/>
  <c r="K72" i="35"/>
  <c r="K76" i="35"/>
  <c r="K80" i="35"/>
  <c r="K84" i="35"/>
  <c r="K88" i="35"/>
  <c r="K92" i="35"/>
  <c r="K96" i="35"/>
  <c r="K43" i="35"/>
  <c r="K46" i="35"/>
  <c r="K55" i="35"/>
  <c r="K63" i="35"/>
  <c r="K71" i="35"/>
  <c r="K79" i="35"/>
  <c r="K87" i="35"/>
  <c r="K95" i="35"/>
  <c r="K44" i="35"/>
  <c r="K53" i="35"/>
  <c r="K61" i="35"/>
  <c r="K69" i="35"/>
  <c r="K77" i="35"/>
  <c r="K85" i="35"/>
  <c r="K93" i="35"/>
  <c r="J7" i="35"/>
  <c r="K7" i="35" s="1"/>
  <c r="K42" i="35"/>
  <c r="K51" i="35"/>
  <c r="K59" i="35"/>
  <c r="K67" i="35"/>
  <c r="K75" i="35"/>
  <c r="K83" i="35"/>
  <c r="K91" i="35"/>
  <c r="K99" i="35"/>
  <c r="K45" i="35"/>
  <c r="K49" i="35"/>
  <c r="K54" i="35"/>
  <c r="K57" i="35"/>
  <c r="K62" i="35"/>
  <c r="K65" i="35"/>
  <c r="K70" i="35"/>
  <c r="K73" i="35"/>
  <c r="K78" i="35"/>
  <c r="K81" i="35"/>
  <c r="K86" i="35"/>
  <c r="K89" i="35"/>
  <c r="K97" i="35"/>
  <c r="J7" i="36"/>
  <c r="K7" i="36" s="1"/>
  <c r="K14" i="36"/>
  <c r="K52" i="36"/>
  <c r="K54" i="36"/>
  <c r="K56" i="36"/>
  <c r="K58" i="36"/>
  <c r="K60" i="36"/>
  <c r="K62" i="36"/>
  <c r="K64" i="36"/>
  <c r="K66" i="36"/>
  <c r="K68" i="36"/>
  <c r="K70" i="36"/>
  <c r="K72" i="36"/>
  <c r="K74" i="36"/>
  <c r="K76" i="36"/>
  <c r="K78" i="36"/>
  <c r="K80" i="36"/>
  <c r="K82" i="36"/>
  <c r="K84" i="36"/>
  <c r="K86" i="36"/>
  <c r="K88" i="36"/>
  <c r="K90" i="36"/>
  <c r="K92" i="36"/>
  <c r="K94" i="36"/>
  <c r="K96" i="36"/>
  <c r="D26" i="55" l="1"/>
  <c r="J9" i="36"/>
  <c r="I27" i="55"/>
  <c r="J8" i="35"/>
  <c r="J8" i="36"/>
  <c r="I26" i="55" l="1"/>
  <c r="I46" i="56" l="1"/>
  <c r="D6" i="64"/>
  <c r="I6" i="64"/>
  <c r="D6" i="56"/>
  <c r="I6" i="56"/>
  <c r="D66" i="56"/>
  <c r="I26" i="56"/>
  <c r="D46" i="56"/>
  <c r="D26" i="56"/>
  <c r="D7" i="54" l="1"/>
  <c r="D48" i="56"/>
  <c r="I9" i="64"/>
  <c r="D9" i="64"/>
  <c r="D7" i="65"/>
  <c r="D6" i="62"/>
  <c r="D26" i="54"/>
  <c r="D6" i="54"/>
  <c r="I48" i="56"/>
  <c r="D9" i="56"/>
  <c r="D6" i="65"/>
  <c r="D26" i="62"/>
  <c r="D27" i="62"/>
  <c r="D7" i="62"/>
  <c r="D27" i="54"/>
  <c r="D68" i="56"/>
  <c r="D29" i="56"/>
  <c r="D28" i="56"/>
  <c r="I49" i="56"/>
  <c r="I28" i="56"/>
  <c r="I8" i="64"/>
  <c r="D8" i="64"/>
  <c r="D49" i="56"/>
  <c r="I29" i="56"/>
  <c r="I8" i="56"/>
  <c r="D8" i="56"/>
  <c r="D7" i="66" l="1"/>
  <c r="I7" i="54"/>
  <c r="I26" i="54"/>
  <c r="I26" i="62"/>
  <c r="I6" i="65"/>
  <c r="I27" i="54"/>
  <c r="I6" i="54"/>
  <c r="D6" i="66"/>
  <c r="I7" i="62"/>
  <c r="I27" i="62"/>
  <c r="I6" i="62"/>
  <c r="I7" i="65"/>
  <c r="D7" i="55"/>
  <c r="I7" i="66"/>
  <c r="D6" i="63"/>
  <c r="D7" i="63"/>
  <c r="D6" i="55"/>
  <c r="I6" i="66" l="1"/>
  <c r="D26" i="65"/>
  <c r="D27" i="65"/>
  <c r="D26" i="64"/>
  <c r="I7" i="63"/>
  <c r="I7" i="55"/>
  <c r="I6" i="63"/>
  <c r="I6" i="55"/>
  <c r="I27" i="65" l="1"/>
  <c r="D28" i="64"/>
  <c r="I26" i="65"/>
  <c r="D29" i="6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<sst xmlns="http://schemas.openxmlformats.org/spreadsheetml/2006/main" count="5471" uniqueCount="448">
  <si>
    <t>■高知大学</t>
    <rPh sb="1" eb="5">
      <t>コウチダイガク</t>
    </rPh>
    <phoneticPr fontId="1"/>
  </si>
  <si>
    <t>R1</t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</si>
  <si>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</si>
  <si>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</si>
  <si>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01．人文社会科学専攻</t>
  </si>
  <si>
    <t>02．教育学専攻</t>
  </si>
  <si>
    <t>04．医科学専攻</t>
  </si>
  <si>
    <t>05．看護学専攻</t>
  </si>
  <si>
    <t>06．農林海洋科学専攻</t>
  </si>
  <si>
    <t>07．地域協働学専攻</t>
    <rPh sb="3" eb="5">
      <t>チイキ</t>
    </rPh>
    <rPh sb="5" eb="8">
      <t>キョウドウガク</t>
    </rPh>
    <rPh sb="8" eb="10">
      <t>センコウ</t>
    </rPh>
    <phoneticPr fontId="1"/>
  </si>
  <si>
    <t>11．応用自然科学専攻</t>
  </si>
  <si>
    <t>12．医学専攻</t>
  </si>
  <si>
    <t>13．黒潮圏総合科学専攻</t>
  </si>
  <si>
    <t>１．人文社会科専攻</t>
    <rPh sb="2" eb="4">
      <t>ジンブン</t>
    </rPh>
    <rPh sb="4" eb="6">
      <t>シャカイ</t>
    </rPh>
    <rPh sb="6" eb="7">
      <t>カ</t>
    </rPh>
    <rPh sb="7" eb="9">
      <t>センコウ</t>
    </rPh>
    <phoneticPr fontId="1"/>
  </si>
  <si>
    <t>社会人学生</t>
    <rPh sb="0" eb="5">
      <t>シャカイジンガクセイ</t>
    </rPh>
    <phoneticPr fontId="1"/>
  </si>
  <si>
    <t>男性</t>
    <rPh sb="0" eb="2">
      <t>ダンセイ</t>
    </rPh>
    <phoneticPr fontId="1"/>
  </si>
  <si>
    <t>女性</t>
    <rPh sb="0" eb="2">
      <t>ジョセイ</t>
    </rPh>
    <phoneticPr fontId="1"/>
  </si>
  <si>
    <t>合計</t>
    <rPh sb="0" eb="2">
      <t>ゴウケイ</t>
    </rPh>
    <phoneticPr fontId="1"/>
  </si>
  <si>
    <t>割合</t>
    <rPh sb="0" eb="2">
      <t>ワリアイ</t>
    </rPh>
    <phoneticPr fontId="1"/>
  </si>
  <si>
    <t>社会人学生率の高い順</t>
    <rPh sb="0" eb="2">
      <t>シャカイ</t>
    </rPh>
    <rPh sb="2" eb="3">
      <t>ジン</t>
    </rPh>
    <rPh sb="3" eb="5">
      <t>ガクセイ</t>
    </rPh>
    <rPh sb="5" eb="6">
      <t>リツ</t>
    </rPh>
    <rPh sb="7" eb="8">
      <t>タカ</t>
    </rPh>
    <rPh sb="9" eb="10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</si>
  <si>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</si>
  <si>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</si>
  <si>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8"/>
  </si>
  <si>
    <t>区分</t>
    <rPh sb="0" eb="2">
      <t>クブン</t>
    </rPh>
    <phoneticPr fontId="1"/>
  </si>
  <si>
    <t>大学名</t>
    <rPh sb="0" eb="3">
      <t>ダイガクメイ</t>
    </rPh>
    <phoneticPr fontId="1"/>
  </si>
  <si>
    <t>社会人学生率の高い順</t>
    <rPh sb="0" eb="3">
      <t>シャカイジン</t>
    </rPh>
    <rPh sb="3" eb="5">
      <t>ガクセイ</t>
    </rPh>
    <rPh sb="5" eb="6">
      <t>リツ</t>
    </rPh>
    <rPh sb="7" eb="8">
      <t>タカ</t>
    </rPh>
    <rPh sb="9" eb="10">
      <t>ジュン</t>
    </rPh>
    <phoneticPr fontId="1"/>
  </si>
  <si>
    <t>F114110104609</t>
  </si>
  <si>
    <t>総合研究大学院大学</t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</si>
  <si>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</si>
  <si>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</si>
  <si>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</si>
  <si>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</si>
  <si>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</si>
  <si>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</si>
  <si>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</si>
  <si>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</si>
  <si>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</si>
  <si>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</si>
  <si>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</si>
  <si>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</si>
  <si>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</si>
  <si>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</si>
  <si>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</si>
  <si>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</si>
  <si>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</si>
  <si>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</si>
  <si>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</si>
  <si>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</si>
  <si>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</si>
  <si>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</si>
  <si>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</si>
  <si>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</si>
  <si>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</si>
  <si>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</si>
  <si>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</si>
  <si>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</si>
  <si>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</si>
  <si>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</si>
  <si>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</si>
  <si>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</si>
  <si>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</si>
  <si>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</si>
  <si>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</si>
  <si>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</si>
  <si>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</si>
  <si>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</si>
  <si>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</si>
  <si>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</si>
  <si>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</si>
  <si>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</si>
  <si>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</si>
  <si>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</si>
  <si>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</si>
  <si>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</si>
  <si>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</si>
  <si>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</si>
  <si>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</si>
  <si>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</si>
  <si>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</si>
  <si>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</si>
  <si>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</si>
  <si>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</si>
  <si>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</si>
  <si>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</si>
  <si>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</si>
  <si>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</si>
  <si>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</si>
  <si>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</si>
  <si>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</si>
  <si>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</si>
  <si>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</si>
  <si>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</si>
  <si>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</si>
  <si>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</si>
  <si>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</si>
  <si>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</si>
  <si>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</si>
  <si>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</si>
  <si>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</si>
  <si>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</si>
  <si>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</si>
  <si>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</si>
  <si>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</si>
  <si>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</si>
  <si>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</si>
  <si>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</si>
  <si>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</si>
  <si>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</si>
  <si>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</si>
  <si>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</si>
  <si>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</si>
  <si>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</si>
  <si>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</si>
  <si>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</si>
  <si>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</si>
  <si>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</si>
  <si>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</si>
  <si>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</si>
  <si>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</si>
  <si>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</si>
  <si>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</si>
  <si>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</si>
  <si>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</si>
  <si>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</si>
  <si>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</si>
  <si>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</si>
  <si>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</si>
  <si>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</si>
  <si>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</si>
  <si>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</si>
  <si>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</si>
  <si>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</si>
  <si>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</si>
  <si>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</si>
  <si>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</si>
  <si>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</si>
  <si>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</si>
  <si>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</si>
  <si>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</si>
  <si>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</si>
  <si>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</si>
  <si>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</si>
  <si>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</si>
  <si>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</si>
  <si>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</si>
  <si>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</si>
  <si>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</si>
  <si>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</si>
  <si>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</si>
  <si>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</si>
  <si>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</si>
  <si>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</si>
  <si>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</si>
  <si>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</si>
  <si>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</si>
  <si>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</si>
  <si>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</si>
  <si>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</si>
  <si>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</si>
  <si>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</si>
  <si>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</si>
  <si>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</si>
  <si>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</si>
  <si>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</si>
  <si>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</si>
  <si>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</si>
  <si>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</si>
  <si>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</si>
  <si>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</si>
  <si>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</si>
  <si>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</si>
  <si>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</si>
  <si>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</si>
  <si>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</si>
  <si>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</si>
  <si>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</si>
  <si>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</si>
  <si>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</si>
  <si>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</si>
  <si>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</si>
  <si>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</si>
  <si>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</si>
  <si>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</si>
  <si>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</si>
  <si>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</si>
  <si>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</si>
  <si>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</si>
  <si>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</si>
  <si>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</si>
  <si>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</si>
  <si>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</si>
  <si>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</si>
  <si>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</si>
  <si>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</si>
  <si>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</si>
  <si>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</si>
  <si>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</si>
  <si>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</si>
  <si>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目次に戻る</t>
    <rPh sb="0" eb="2">
      <t>モクジ</t>
    </rPh>
    <rPh sb="3" eb="4">
      <t>モド</t>
    </rPh>
    <phoneticPr fontId="1"/>
  </si>
  <si>
    <t>■目次</t>
    <phoneticPr fontId="1"/>
  </si>
  <si>
    <t>11.グラフデータ</t>
    <phoneticPr fontId="1"/>
  </si>
  <si>
    <t>11.経年データ（専攻単位）</t>
    <phoneticPr fontId="1"/>
  </si>
  <si>
    <t>11-1.2020</t>
    <phoneticPr fontId="1"/>
  </si>
  <si>
    <t>11-1.2021</t>
    <phoneticPr fontId="1"/>
  </si>
  <si>
    <t>11-2.2020</t>
    <phoneticPr fontId="1"/>
  </si>
  <si>
    <t>11-2.2021</t>
    <phoneticPr fontId="1"/>
  </si>
  <si>
    <t>11-3.2020</t>
    <phoneticPr fontId="1"/>
  </si>
  <si>
    <t>11-3.2021</t>
    <phoneticPr fontId="1"/>
  </si>
  <si>
    <t>（１）．修士課程</t>
    <rPh sb="4" eb="6">
      <t>シュウシ</t>
    </rPh>
    <rPh sb="6" eb="8">
      <t>カテイ</t>
    </rPh>
    <phoneticPr fontId="1"/>
  </si>
  <si>
    <t>①．総計</t>
    <rPh sb="2" eb="4">
      <t>ソウケイ</t>
    </rPh>
    <phoneticPr fontId="1"/>
  </si>
  <si>
    <t>②．国立大学・ベンチマーク大学平均</t>
    <rPh sb="2" eb="4">
      <t>コクリツ</t>
    </rPh>
    <rPh sb="4" eb="6">
      <t>ダイガク</t>
    </rPh>
    <rPh sb="13" eb="15">
      <t>ダイガク</t>
    </rPh>
    <rPh sb="15" eb="17">
      <t>ヘイキン</t>
    </rPh>
    <phoneticPr fontId="1"/>
  </si>
  <si>
    <t>５年間平均</t>
    <rPh sb="1" eb="3">
      <t>ネンカン</t>
    </rPh>
    <rPh sb="3" eb="5">
      <t>ヘイキン</t>
    </rPh>
    <phoneticPr fontId="1"/>
  </si>
  <si>
    <t>増減</t>
    <rPh sb="0" eb="2">
      <t>ゾウゲン</t>
    </rPh>
    <phoneticPr fontId="1"/>
  </si>
  <si>
    <t>③．高知大学：専攻別</t>
    <rPh sb="2" eb="6">
      <t>コウチダイガク</t>
    </rPh>
    <rPh sb="7" eb="9">
      <t>センコウ</t>
    </rPh>
    <rPh sb="9" eb="10">
      <t>ベツ</t>
    </rPh>
    <phoneticPr fontId="1"/>
  </si>
  <si>
    <t>ⅰ．人文社会科学専攻</t>
    <rPh sb="2" eb="4">
      <t>ジンブン</t>
    </rPh>
    <rPh sb="4" eb="6">
      <t>シャカイ</t>
    </rPh>
    <rPh sb="6" eb="8">
      <t>カガク</t>
    </rPh>
    <rPh sb="8" eb="10">
      <t>センコウ</t>
    </rPh>
    <phoneticPr fontId="1"/>
  </si>
  <si>
    <t>隔年で増減</t>
    <rPh sb="0" eb="2">
      <t>カクネン</t>
    </rPh>
    <rPh sb="3" eb="5">
      <t>ゾウゲン</t>
    </rPh>
    <phoneticPr fontId="1"/>
  </si>
  <si>
    <t>ⅳ．医科学専攻</t>
    <rPh sb="2" eb="7">
      <t>イカガクセンコウ</t>
    </rPh>
    <phoneticPr fontId="1"/>
  </si>
  <si>
    <t>ⅴ．看護学専攻</t>
    <rPh sb="2" eb="7">
      <t>カンゴガクセンコウ</t>
    </rPh>
    <phoneticPr fontId="1"/>
  </si>
  <si>
    <t>ⅵ．農林海洋科学専攻（農学専攻含む）</t>
    <rPh sb="2" eb="4">
      <t>ノウリン</t>
    </rPh>
    <rPh sb="4" eb="6">
      <t>カイヨウ</t>
    </rPh>
    <rPh sb="6" eb="8">
      <t>カガク</t>
    </rPh>
    <rPh sb="8" eb="10">
      <t>センコウ</t>
    </rPh>
    <rPh sb="11" eb="13">
      <t>ノウガク</t>
    </rPh>
    <rPh sb="13" eb="15">
      <t>センコウ</t>
    </rPh>
    <rPh sb="15" eb="16">
      <t>フク</t>
    </rPh>
    <phoneticPr fontId="1"/>
  </si>
  <si>
    <t>増加傾向⤴</t>
    <rPh sb="0" eb="2">
      <t>ゾウカ</t>
    </rPh>
    <rPh sb="2" eb="4">
      <t>ケイコウ</t>
    </rPh>
    <phoneticPr fontId="1"/>
  </si>
  <si>
    <t>（２）．博士課程</t>
    <rPh sb="4" eb="6">
      <t>ハカセ</t>
    </rPh>
    <rPh sb="6" eb="8">
      <t>カテイ</t>
    </rPh>
    <phoneticPr fontId="1"/>
  </si>
  <si>
    <t>ⅰ．応用自然科学専攻</t>
    <rPh sb="2" eb="6">
      <t>オウヨウシゼン</t>
    </rPh>
    <rPh sb="6" eb="10">
      <t>カガクセンコウ</t>
    </rPh>
    <phoneticPr fontId="1"/>
  </si>
  <si>
    <t>ⅱ．医学専攻</t>
    <rPh sb="2" eb="6">
      <t>イガクセンコウ</t>
    </rPh>
    <phoneticPr fontId="1"/>
  </si>
  <si>
    <t>減少傾向⤵</t>
    <rPh sb="0" eb="4">
      <t>ゲンショウケイコウ</t>
    </rPh>
    <phoneticPr fontId="1"/>
  </si>
  <si>
    <t>（３）．専門職学位課程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</si>
  <si>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</si>
  <si>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■国立大学平均</t>
    <rPh sb="1" eb="5">
      <t>コクリツダイガク</t>
    </rPh>
    <rPh sb="5" eb="7">
      <t>ヘイキン</t>
    </rPh>
    <phoneticPr fontId="1"/>
  </si>
  <si>
    <t>■ベンチマーク大学平均</t>
    <rPh sb="7" eb="9">
      <t>ダイガク</t>
    </rPh>
    <rPh sb="9" eb="11">
      <t>ヘイキン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</si>
  <si>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</si>
  <si>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―</t>
    <phoneticPr fontId="1"/>
  </si>
  <si>
    <t>ベンチマーク大学平均</t>
    <rPh sb="6" eb="10">
      <t>ダイガクヘイキン</t>
    </rPh>
    <phoneticPr fontId="1"/>
  </si>
  <si>
    <t>国立大学平均</t>
    <rPh sb="0" eb="4">
      <t>コクリツダイガク</t>
    </rPh>
    <rPh sb="4" eb="6">
      <t>ヘイキン</t>
    </rPh>
    <phoneticPr fontId="1"/>
  </si>
  <si>
    <t>ⅰ．人文社会科専攻</t>
    <phoneticPr fontId="1"/>
  </si>
  <si>
    <t>ⅱ．教育学専攻</t>
    <rPh sb="2" eb="4">
      <t>キョウイク</t>
    </rPh>
    <rPh sb="4" eb="7">
      <t>ガクセンコウ</t>
    </rPh>
    <phoneticPr fontId="1"/>
  </si>
  <si>
    <t>ⅲ．理工学専攻（理学専攻含む）</t>
    <rPh sb="2" eb="4">
      <t>リコウ</t>
    </rPh>
    <rPh sb="4" eb="5">
      <t>ガク</t>
    </rPh>
    <rPh sb="5" eb="7">
      <t>センコウ</t>
    </rPh>
    <rPh sb="8" eb="10">
      <t>リガク</t>
    </rPh>
    <rPh sb="10" eb="12">
      <t>センコウ</t>
    </rPh>
    <rPh sb="12" eb="13">
      <t>フク</t>
    </rPh>
    <phoneticPr fontId="1"/>
  </si>
  <si>
    <t>ⅶ．地域協働学専攻</t>
    <rPh sb="2" eb="4">
      <t>チイキ</t>
    </rPh>
    <rPh sb="4" eb="6">
      <t>キョウドウ</t>
    </rPh>
    <rPh sb="6" eb="7">
      <t>ガク</t>
    </rPh>
    <rPh sb="7" eb="9">
      <t>センコウ</t>
    </rPh>
    <phoneticPr fontId="1"/>
  </si>
  <si>
    <t>ⅰ．応用自然科学専攻</t>
    <rPh sb="2" eb="4">
      <t>オウヨウ</t>
    </rPh>
    <rPh sb="4" eb="6">
      <t>シゼン</t>
    </rPh>
    <rPh sb="6" eb="8">
      <t>カガク</t>
    </rPh>
    <rPh sb="8" eb="10">
      <t>センコウ</t>
    </rPh>
    <phoneticPr fontId="1"/>
  </si>
  <si>
    <t>ⅲ．黒潮圏総合科学専攻</t>
    <rPh sb="2" eb="5">
      <t>クロシオケン</t>
    </rPh>
    <rPh sb="5" eb="11">
      <t>ソウゴウカガクセンコウ</t>
    </rPh>
    <phoneticPr fontId="1"/>
  </si>
  <si>
    <t>11-2-1.博士課程</t>
    <rPh sb="7" eb="11">
      <t>ハカセカテイ</t>
    </rPh>
    <phoneticPr fontId="1"/>
  </si>
  <si>
    <t>―</t>
  </si>
  <si>
    <t>社会人：男性(A)</t>
    <rPh sb="0" eb="3">
      <t>シャカイジン</t>
    </rPh>
    <rPh sb="4" eb="6">
      <t>ダンセイ</t>
    </rPh>
    <phoneticPr fontId="1"/>
  </si>
  <si>
    <t>社会人：女性(B)</t>
    <rPh sb="0" eb="3">
      <t>シャカイジン</t>
    </rPh>
    <rPh sb="4" eb="6">
      <t>ジョセイ</t>
    </rPh>
    <phoneticPr fontId="1"/>
  </si>
  <si>
    <t>修士課程学生合計(D)</t>
    <rPh sb="0" eb="4">
      <t>シュウシカテイ</t>
    </rPh>
    <rPh sb="4" eb="6">
      <t>ガクセイ</t>
    </rPh>
    <rPh sb="6" eb="8">
      <t>ゴウケイ</t>
    </rPh>
    <phoneticPr fontId="1"/>
  </si>
  <si>
    <t>修士課程学生合計
(D)</t>
    <rPh sb="0" eb="4">
      <t>シュウシカテイ</t>
    </rPh>
    <rPh sb="4" eb="6">
      <t>ガクセイ</t>
    </rPh>
    <rPh sb="6" eb="8">
      <t>ゴウケイ</t>
    </rPh>
    <phoneticPr fontId="1"/>
  </si>
  <si>
    <t>ⅱ．医学専攻</t>
    <rPh sb="2" eb="4">
      <t>イガク</t>
    </rPh>
    <rPh sb="4" eb="6">
      <t>センコウ</t>
    </rPh>
    <phoneticPr fontId="1"/>
  </si>
  <si>
    <t>ⅲ．黒潮圏総合科学専攻</t>
    <rPh sb="2" eb="4">
      <t>クロシオ</t>
    </rPh>
    <rPh sb="4" eb="5">
      <t>ケン</t>
    </rPh>
    <rPh sb="5" eb="7">
      <t>ソウゴウ</t>
    </rPh>
    <rPh sb="7" eb="9">
      <t>カガク</t>
    </rPh>
    <rPh sb="9" eb="11">
      <t>センコウ</t>
    </rPh>
    <phoneticPr fontId="1"/>
  </si>
  <si>
    <t>11-1-1.修士課程</t>
    <rPh sb="7" eb="11">
      <t>シュウシカテイ</t>
    </rPh>
    <phoneticPr fontId="1"/>
  </si>
  <si>
    <t>11-1-2.修士課程（平均）</t>
    <rPh sb="7" eb="11">
      <t>シュウシカテイ</t>
    </rPh>
    <rPh sb="12" eb="14">
      <t>ヘイキン</t>
    </rPh>
    <phoneticPr fontId="1"/>
  </si>
  <si>
    <t>11-1-3.修士課程（専攻別）</t>
    <rPh sb="7" eb="11">
      <t>シュウシカテイ</t>
    </rPh>
    <rPh sb="12" eb="16">
      <t>センコウベツ｣</t>
    </rPh>
    <phoneticPr fontId="1"/>
  </si>
  <si>
    <t>11-2-2.博士課程（平均）</t>
    <rPh sb="7" eb="11">
      <t>ハカセカテイ</t>
    </rPh>
    <rPh sb="12" eb="15">
      <t>ヘイキン｣</t>
    </rPh>
    <phoneticPr fontId="1"/>
  </si>
  <si>
    <t>11-2-3.博士課程（専攻別）</t>
    <rPh sb="7" eb="9">
      <t>ハカセ</t>
    </rPh>
    <rPh sb="9" eb="11">
      <t>カテイ</t>
    </rPh>
    <rPh sb="12" eb="16">
      <t>センコウベツ｣</t>
    </rPh>
    <phoneticPr fontId="1"/>
  </si>
  <si>
    <t>11-3-1.専門職学位課程</t>
    <rPh sb="7" eb="10">
      <t>センモンショク</t>
    </rPh>
    <rPh sb="10" eb="12">
      <t>ガクイ</t>
    </rPh>
    <rPh sb="12" eb="14">
      <t>カテイ</t>
    </rPh>
    <phoneticPr fontId="1"/>
  </si>
  <si>
    <t>11-3-2.専門職学位課程（平均）</t>
    <rPh sb="7" eb="14">
      <t>センモンショクガクイカテイ</t>
    </rPh>
    <rPh sb="15" eb="17">
      <t>ヘイキン</t>
    </rPh>
    <phoneticPr fontId="1"/>
  </si>
  <si>
    <t>A</t>
  </si>
  <si>
    <t>E</t>
  </si>
  <si>
    <t>B</t>
  </si>
  <si>
    <t>C</t>
  </si>
  <si>
    <t>D</t>
  </si>
  <si>
    <t>G</t>
  </si>
  <si>
    <t>H</t>
  </si>
  <si>
    <t>F</t>
  </si>
  <si>
    <t>博士課程学生合計(D)</t>
    <rPh sb="4" eb="6">
      <t>ガクセイ</t>
    </rPh>
    <rPh sb="6" eb="8">
      <t>ゴウケイ</t>
    </rPh>
    <phoneticPr fontId="1"/>
  </si>
  <si>
    <t>博士課程学生合計
(D)</t>
    <rPh sb="4" eb="6">
      <t>ガクセイ</t>
    </rPh>
    <rPh sb="6" eb="8">
      <t>ゴウケイ</t>
    </rPh>
    <phoneticPr fontId="1"/>
  </si>
  <si>
    <t>専門職学位課程学生合計(D)</t>
    <rPh sb="7" eb="9">
      <t>ガクセイ</t>
    </rPh>
    <rPh sb="9" eb="11">
      <t>ゴウケイ</t>
    </rPh>
    <phoneticPr fontId="1"/>
  </si>
  <si>
    <t>社会人：合計（C=A+B)</t>
    <rPh sb="0" eb="3">
      <t>シャカイジン</t>
    </rPh>
    <rPh sb="4" eb="6">
      <t>ゴウケイ</t>
    </rPh>
    <phoneticPr fontId="1"/>
  </si>
  <si>
    <t>社会人：合計
（C=A+B)</t>
    <rPh sb="0" eb="3">
      <t>シャカイジン</t>
    </rPh>
    <rPh sb="4" eb="6">
      <t>ゴウケイ</t>
    </rPh>
    <phoneticPr fontId="1"/>
  </si>
  <si>
    <t>社会人学生の割合(E=C/D)</t>
    <rPh sb="0" eb="3">
      <t>シャカイジン</t>
    </rPh>
    <rPh sb="3" eb="5">
      <t>ガクセイ</t>
    </rPh>
    <rPh sb="6" eb="8">
      <t>ワリアイ</t>
    </rPh>
    <phoneticPr fontId="1"/>
  </si>
  <si>
    <t>在籍者</t>
    <rPh sb="0" eb="3">
      <t>ザイセキシャ</t>
    </rPh>
    <phoneticPr fontId="1"/>
  </si>
  <si>
    <t>データ個数</t>
    <rPh sb="3" eb="5">
      <t>コスウ</t>
    </rPh>
    <phoneticPr fontId="1"/>
  </si>
  <si>
    <t>ⅱ．教育学専攻（令和４年度募集停止）</t>
    <rPh sb="2" eb="4">
      <t>キョウイク</t>
    </rPh>
    <rPh sb="4" eb="5">
      <t>ガク</t>
    </rPh>
    <rPh sb="5" eb="7">
      <t>センコウ</t>
    </rPh>
    <rPh sb="8" eb="10">
      <t>レイワ</t>
    </rPh>
    <rPh sb="11" eb="13">
      <t>ネンド</t>
    </rPh>
    <rPh sb="13" eb="15">
      <t>ボシュウ</t>
    </rPh>
    <rPh sb="15" eb="17">
      <t>テイシ</t>
    </rPh>
    <phoneticPr fontId="1"/>
  </si>
  <si>
    <t>11.社会人学生数</t>
    <rPh sb="3" eb="5">
      <t>シャカイ</t>
    </rPh>
    <rPh sb="5" eb="6">
      <t>ジン</t>
    </rPh>
    <rPh sb="6" eb="8">
      <t>ガクセイ</t>
    </rPh>
    <rPh sb="8" eb="9">
      <t>スウ</t>
    </rPh>
    <phoneticPr fontId="1"/>
  </si>
  <si>
    <t>【グラフシート】</t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</si>
  <si>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</si>
  <si>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</si>
  <si>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（１）修士課程</t>
    <rPh sb="3" eb="7">
      <t>シュウシカテイ</t>
    </rPh>
    <phoneticPr fontId="1"/>
  </si>
  <si>
    <t>（２）博士課程</t>
    <rPh sb="3" eb="5">
      <t>ハカセ</t>
    </rPh>
    <rPh sb="5" eb="7">
      <t>カテイ</t>
    </rPh>
    <phoneticPr fontId="1"/>
  </si>
  <si>
    <t>（３）専門職学位課程</t>
    <rPh sb="3" eb="6">
      <t>センモンショク</t>
    </rPh>
    <rPh sb="6" eb="8">
      <t>ガクイ</t>
    </rPh>
    <rPh sb="8" eb="10">
      <t>カテイ</t>
    </rPh>
    <phoneticPr fontId="1"/>
  </si>
  <si>
    <t>11-1.2022</t>
  </si>
  <si>
    <t>11-2.2022</t>
  </si>
  <si>
    <t>11-3.2022</t>
  </si>
  <si>
    <t>11．社会人学生数</t>
    <rPh sb="3" eb="5">
      <t>シャカイ</t>
    </rPh>
    <rPh sb="5" eb="6">
      <t>ジン</t>
    </rPh>
    <rPh sb="6" eb="9">
      <t>ガクセイスウ</t>
    </rPh>
    <phoneticPr fontId="1"/>
  </si>
  <si>
    <t>判定③-1により判定</t>
    <rPh sb="0" eb="2">
      <t>ハンテイ</t>
    </rPh>
    <rPh sb="8" eb="10">
      <t>ハンテイ</t>
    </rPh>
    <phoneticPr fontId="1"/>
  </si>
  <si>
    <t>年度毎増減</t>
    <rPh sb="0" eb="3">
      <t>ネンドマイ</t>
    </rPh>
    <rPh sb="3" eb="5">
      <t>ゾウゲン</t>
    </rPh>
    <phoneticPr fontId="1"/>
  </si>
  <si>
    <t>評定</t>
    <rPh sb="0" eb="2">
      <t>ヒョウテイ</t>
    </rPh>
    <phoneticPr fontId="1"/>
  </si>
  <si>
    <t>判定③-2により判定</t>
    <rPh sb="0" eb="2">
      <t>ハンテイ</t>
    </rPh>
    <rPh sb="8" eb="10">
      <t>ハンテイ</t>
    </rPh>
    <phoneticPr fontId="1"/>
  </si>
  <si>
    <t>同程度で推移</t>
    <rPh sb="0" eb="3">
      <t>ドウテイド</t>
    </rPh>
    <rPh sb="4" eb="6">
      <t>スイイ</t>
    </rPh>
    <phoneticPr fontId="1"/>
  </si>
  <si>
    <t>↑↑↑↑</t>
  </si>
  <si>
    <t>増加傾向⤴</t>
  </si>
  <si>
    <t>判定不能</t>
    <rPh sb="0" eb="4">
      <t>ハンテイフノウ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</si>
  <si>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</si>
  <si>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↑↑↑↓</t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</si>
  <si>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</si>
  <si>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最新年度のみ増加</t>
    <phoneticPr fontId="1"/>
  </si>
  <si>
    <t>↑↑↑－</t>
  </si>
  <si>
    <t>５年平均±３％判定</t>
    <rPh sb="1" eb="4">
      <t>ネンヘイキン</t>
    </rPh>
    <rPh sb="7" eb="9">
      <t>ハンテイ</t>
    </rPh>
    <phoneticPr fontId="1"/>
  </si>
  <si>
    <t>判定➀</t>
    <rPh sb="0" eb="2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</si>
  <si>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</si>
  <si>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判定②</t>
    <rPh sb="0" eb="2">
      <t>ハンテイ</t>
    </rPh>
    <phoneticPr fontId="1"/>
  </si>
  <si>
    <t>4→2</t>
    <phoneticPr fontId="1"/>
  </si>
  <si>
    <t>判定③-1</t>
    <rPh sb="0" eb="2">
      <t>ハンテイ</t>
    </rPh>
    <phoneticPr fontId="1"/>
  </si>
  <si>
    <t>3→1</t>
    <phoneticPr fontId="1"/>
  </si>
  <si>
    <t>判定③-2</t>
    <rPh sb="0" eb="2">
      <t>ハンテイ</t>
    </rPh>
    <phoneticPr fontId="1"/>
  </si>
  <si>
    <t>判定結果</t>
    <rPh sb="0" eb="4">
      <t>ハンテイケッカ</t>
    </rPh>
    <phoneticPr fontId="1"/>
  </si>
  <si>
    <t>↑↑↓↑</t>
  </si>
  <si>
    <t>年度により増減</t>
    <rPh sb="0" eb="2">
      <t>ネンド</t>
    </rPh>
    <rPh sb="5" eb="7">
      <t>ゾウゲン</t>
    </rPh>
    <phoneticPr fontId="1"/>
  </si>
  <si>
    <t>５年平均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</si>
  <si>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</si>
  <si>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</si>
  <si>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</si>
  <si>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</si>
  <si>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</si>
  <si>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</si>
  <si>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</si>
  <si>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</si>
  <si>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最新年度のみ減少</t>
    <phoneticPr fontId="1"/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</si>
  <si>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</si>
  <si>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</si>
  <si>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</si>
  <si>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</si>
  <si>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</si>
  <si>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</si>
  <si>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</si>
  <si>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</si>
  <si>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</si>
  <si>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</si>
  <si>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減少傾向⤵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</si>
  <si>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</si>
  <si>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</si>
  <si>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</si>
  <si>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</si>
  <si>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</si>
  <si>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</si>
  <si>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</si>
  <si>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</si>
  <si>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</si>
  <si>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減少傾向⤵</t>
    <rPh sb="0" eb="2">
      <t>ゲンショウ</t>
    </rPh>
    <rPh sb="2" eb="4">
      <t>ケイコウ</t>
    </rPh>
    <phoneticPr fontId="1"/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</si>
  <si>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</si>
  <si>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</si>
  <si>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</si>
  <si>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</si>
  <si>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</si>
  <si>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</si>
  <si>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</si>
  <si>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</si>
  <si>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</si>
  <si>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</si>
  <si>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</si>
  <si>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</si>
  <si>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</si>
  <si>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</si>
  <si>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</si>
  <si>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</si>
  <si>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</si>
  <si>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</si>
  <si>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</si>
  <si>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</si>
  <si>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</si>
  <si>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</si>
  <si>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</si>
  <si>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</si>
  <si>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</si>
  <si>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</si>
  <si>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</si>
  <si>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</si>
  <si>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</si>
  <si>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</si>
  <si>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</si>
  <si>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</si>
  <si>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</si>
  <si>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</si>
  <si>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</si>
  <si>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</si>
  <si>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</si>
  <si>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</si>
  <si>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</si>
  <si>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</si>
  <si>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</si>
  <si>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</si>
  <si>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</si>
  <si>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</si>
  <si>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</si>
  <si>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</si>
  <si>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</si>
  <si>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</si>
  <si>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</si>
  <si>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</si>
  <si>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</si>
  <si>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</si>
  <si>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</si>
  <si>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</si>
  <si>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</si>
  <si>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</si>
  <si>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</si>
  <si>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</si>
  <si>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</si>
  <si>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11-1.修士課程</t>
    <rPh sb="5" eb="9">
      <t>シュウシカテイ</t>
    </rPh>
    <phoneticPr fontId="1"/>
  </si>
  <si>
    <t>11-2.博士課程</t>
    <rPh sb="5" eb="9">
      <t>ハカセカテイ</t>
    </rPh>
    <phoneticPr fontId="1"/>
  </si>
  <si>
    <t>11-2.博士課程（専攻別）</t>
    <rPh sb="5" eb="9">
      <t>ハカセカテイ</t>
    </rPh>
    <rPh sb="10" eb="14">
      <t>センコウベツ｣</t>
    </rPh>
    <phoneticPr fontId="1"/>
  </si>
  <si>
    <t>11-3.専門職学位課程</t>
    <rPh sb="5" eb="10">
      <t>センモンショクガクイ</t>
    </rPh>
    <rPh sb="10" eb="12">
      <t>カテイ</t>
    </rPh>
    <phoneticPr fontId="1"/>
  </si>
  <si>
    <t>最新年度のみ増加</t>
  </si>
  <si>
    <t>社会人学生数の推移</t>
    <rPh sb="0" eb="3">
      <t>シャカイジン</t>
    </rPh>
    <rPh sb="3" eb="5">
      <t>ガクセイ</t>
    </rPh>
    <rPh sb="5" eb="6">
      <t>スウ</t>
    </rPh>
    <rPh sb="7" eb="9">
      <t>スイイ</t>
    </rPh>
    <phoneticPr fontId="1"/>
  </si>
  <si>
    <t>在籍者に占める社会人割合の推移</t>
    <rPh sb="0" eb="3">
      <t>ザイセキシャ</t>
    </rPh>
    <rPh sb="4" eb="5">
      <t>シ</t>
    </rPh>
    <rPh sb="7" eb="10">
      <t>シャカイジン</t>
    </rPh>
    <rPh sb="10" eb="12">
      <t>ワリアイ</t>
    </rPh>
    <rPh sb="13" eb="15">
      <t>スイイ</t>
    </rPh>
    <phoneticPr fontId="1"/>
  </si>
  <si>
    <t>④．全国立大学一覧</t>
    <rPh sb="2" eb="9">
      <t>ゼンコクリツダイガクイチラン</t>
    </rPh>
    <phoneticPr fontId="1"/>
  </si>
  <si>
    <t>（３）．専門職学位課程</t>
    <rPh sb="4" eb="9">
      <t>センモンショクガクイ</t>
    </rPh>
    <rPh sb="9" eb="11">
      <t>カテイ</t>
    </rPh>
    <phoneticPr fontId="1"/>
  </si>
  <si>
    <t>③．全国立大学一覧</t>
    <rPh sb="2" eb="9">
      <t>ゼンコクリツダイガクイチラン</t>
    </rPh>
    <phoneticPr fontId="1"/>
  </si>
  <si>
    <t>11-1.修士課程（専攻別）</t>
    <rPh sb="5" eb="9">
      <t>シュウシカテイ</t>
    </rPh>
    <rPh sb="10" eb="14">
      <t>センコウベツ｣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</si>
  <si>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</si>
  <si>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</si>
  <si>
    <t>当</t>
    <rPh sb="0" eb="1">
      <t>トウ</t>
    </rPh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</si>
  <si>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</si>
  <si>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</si>
  <si>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社会人</t>
    <rPh sb="0" eb="3">
      <t>シャカイジン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</si>
  <si>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</si>
  <si>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</si>
  <si>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R2</t>
  </si>
  <si>
    <t>R3</t>
  </si>
  <si>
    <t>R4</t>
  </si>
  <si>
    <t>11-1.2023</t>
  </si>
  <si>
    <t>11-2.2023</t>
  </si>
  <si>
    <t>11-3.2023</t>
  </si>
  <si>
    <t>４年間平均</t>
    <rPh sb="1" eb="3">
      <t>ネンカン</t>
    </rPh>
    <rPh sb="3" eb="5">
      <t>ヘイキン</t>
    </rPh>
    <phoneticPr fontId="1"/>
  </si>
  <si>
    <t>男性(A)</t>
    <rPh sb="0" eb="2">
      <t>ダンセイ</t>
    </rPh>
    <phoneticPr fontId="1"/>
  </si>
  <si>
    <t>女性(B)</t>
    <rPh sb="0" eb="2">
      <t>ジョセイ</t>
    </rPh>
    <phoneticPr fontId="1"/>
  </si>
  <si>
    <t>総合計</t>
    <rPh sb="0" eb="3">
      <t>ソウゴウケイ</t>
    </rPh>
    <phoneticPr fontId="1"/>
  </si>
  <si>
    <t>03．理工学専攻</t>
    <phoneticPr fontId="17"/>
  </si>
  <si>
    <t>14．教職実践高度化専攻</t>
    <rPh sb="3" eb="5">
      <t>キョウショク</t>
    </rPh>
    <rPh sb="5" eb="7">
      <t>ジッセン</t>
    </rPh>
    <rPh sb="7" eb="10">
      <t>コウドカ</t>
    </rPh>
    <rPh sb="10" eb="12">
      <t>センコウ</t>
    </rPh>
    <phoneticPr fontId="1"/>
  </si>
  <si>
    <t>合計</t>
    <rPh sb="0" eb="2">
      <t>ゴウケイ</t>
    </rPh>
    <phoneticPr fontId="17"/>
  </si>
  <si>
    <t>11-1.2024</t>
  </si>
  <si>
    <t>11-2.2024</t>
  </si>
  <si>
    <t>11-3.2024</t>
  </si>
  <si>
    <t>R5</t>
    <phoneticPr fontId="1"/>
  </si>
  <si>
    <t>R6</t>
    <phoneticPr fontId="1"/>
  </si>
  <si>
    <t>R7</t>
    <phoneticPr fontId="1"/>
  </si>
  <si>
    <t>R8</t>
    <phoneticPr fontId="1"/>
  </si>
  <si>
    <t>R9</t>
    <phoneticPr fontId="1"/>
  </si>
  <si>
    <t>R10</t>
    <phoneticPr fontId="1"/>
  </si>
  <si>
    <t>08．スポーツ・芸術文化共創専攻</t>
    <phoneticPr fontId="1"/>
  </si>
  <si>
    <t>５年平均±３％判定</t>
    <rPh sb="1" eb="2">
      <t>ネン</t>
    </rPh>
    <rPh sb="2" eb="4">
      <t>ヘイキン</t>
    </rPh>
    <rPh sb="7" eb="9">
      <t>ハンテイ</t>
    </rPh>
    <phoneticPr fontId="1"/>
  </si>
  <si>
    <t>ⅷ．スポーツ・芸術文化共創専攻</t>
    <rPh sb="7" eb="9">
      <t>ゲイジュツ</t>
    </rPh>
    <rPh sb="9" eb="11">
      <t>ブンカ</t>
    </rPh>
    <rPh sb="11" eb="13">
      <t>キョウソウ</t>
    </rPh>
    <rPh sb="13" eb="15">
      <t>センコウ</t>
    </rPh>
    <phoneticPr fontId="1"/>
  </si>
  <si>
    <r>
      <rPr>
        <b/>
        <sz val="9"/>
        <color rgb="FFFF0000"/>
        <rFont val="ＭＳ 明朝"/>
        <family val="1"/>
        <charset val="128"/>
      </rPr>
      <t>１年</t>
    </r>
    <r>
      <rPr>
        <sz val="9"/>
        <color theme="1"/>
        <rFont val="ＭＳ 明朝"/>
        <family val="1"/>
        <charset val="128"/>
      </rPr>
      <t>平均±３％判定</t>
    </r>
    <rPh sb="1" eb="2">
      <t>ネン</t>
    </rPh>
    <rPh sb="2" eb="4">
      <t>ヘイキン</t>
    </rPh>
    <rPh sb="7" eb="9">
      <t>ハンテイ</t>
    </rPh>
    <phoneticPr fontId="1"/>
  </si>
  <si>
    <r>
      <rPr>
        <b/>
        <sz val="9"/>
        <color rgb="FFFF0000"/>
        <rFont val="ＭＳ 明朝"/>
        <family val="1"/>
        <charset val="128"/>
      </rPr>
      <t>１年</t>
    </r>
    <r>
      <rPr>
        <sz val="9"/>
        <color theme="1"/>
        <rFont val="ＭＳ 明朝"/>
        <family val="1"/>
        <charset val="128"/>
      </rPr>
      <t>平均</t>
    </r>
    <phoneticPr fontId="1"/>
  </si>
  <si>
    <t>ⅶ．地域協働学専攻</t>
    <rPh sb="2" eb="7">
      <t>チイキキョウドウガク</t>
    </rPh>
    <rPh sb="7" eb="9">
      <t>センコウ</t>
    </rPh>
    <phoneticPr fontId="1"/>
  </si>
  <si>
    <r>
      <t>ⅷ．スポーツ・芸術文化共創専攻</t>
    </r>
    <r>
      <rPr>
        <b/>
        <sz val="6"/>
        <color theme="1"/>
        <rFont val="ＭＳ 明朝"/>
        <family val="1"/>
        <charset val="128"/>
      </rPr>
      <t>（令和６年度設置）</t>
    </r>
    <rPh sb="7" eb="9">
      <t>ゲイジュツ</t>
    </rPh>
    <rPh sb="9" eb="11">
      <t>ブンカ</t>
    </rPh>
    <rPh sb="11" eb="13">
      <t>キョウソウ</t>
    </rPh>
    <rPh sb="13" eb="15">
      <t>センコウ</t>
    </rPh>
    <rPh sb="16" eb="18">
      <t>レイワ</t>
    </rPh>
    <rPh sb="19" eb="21">
      <t>ネンド</t>
    </rPh>
    <rPh sb="21" eb="23">
      <t>セッチ</t>
    </rPh>
    <phoneticPr fontId="1"/>
  </si>
  <si>
    <t>１年間平均</t>
    <rPh sb="1" eb="3">
      <t>ネンカン</t>
    </rPh>
    <rPh sb="3" eb="5">
      <t>ヘイキン</t>
    </rPh>
    <phoneticPr fontId="1"/>
  </si>
  <si>
    <r>
      <rPr>
        <b/>
        <sz val="9"/>
        <color rgb="FFFF0000"/>
        <rFont val="ＭＳ 明朝"/>
        <family val="1"/>
        <charset val="128"/>
      </rPr>
      <t>４年</t>
    </r>
    <r>
      <rPr>
        <sz val="9"/>
        <color theme="1"/>
        <rFont val="ＭＳ 明朝"/>
        <family val="1"/>
        <charset val="128"/>
      </rPr>
      <t>平均±３％判定</t>
    </r>
    <rPh sb="1" eb="4">
      <t>ネンヘイキン</t>
    </rPh>
    <rPh sb="7" eb="9">
      <t>ハンテイ</t>
    </rPh>
    <phoneticPr fontId="1"/>
  </si>
  <si>
    <r>
      <rPr>
        <b/>
        <sz val="9"/>
        <color rgb="FFFF0000"/>
        <rFont val="ＭＳ 明朝"/>
        <family val="1"/>
        <charset val="128"/>
      </rPr>
      <t>４年</t>
    </r>
    <r>
      <rPr>
        <sz val="9"/>
        <color theme="1"/>
        <rFont val="ＭＳ 明朝"/>
        <family val="1"/>
        <charset val="128"/>
      </rPr>
      <t>平均</t>
    </r>
    <phoneticPr fontId="1"/>
  </si>
  <si>
    <t>ⅵ．農林海洋科学専攻</t>
    <rPh sb="2" eb="4">
      <t>ノウリン</t>
    </rPh>
    <rPh sb="4" eb="6">
      <t>カイヨウ</t>
    </rPh>
    <rPh sb="6" eb="8">
      <t>カガク</t>
    </rPh>
    <rPh sb="8" eb="10">
      <t>センコウ</t>
    </rPh>
    <phoneticPr fontId="1"/>
  </si>
  <si>
    <t>ⅲ．理工学専攻</t>
    <rPh sb="2" eb="5">
      <t>リコウガク</t>
    </rPh>
    <rPh sb="5" eb="7">
      <t>センコウ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</si>
</sst>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#,##0_);[Red]\(#,##0\)"/>
    <numFmt numFmtId="177" formatCode="0.0%"/>
    <numFmt numFmtId="178" formatCode="#,##0_ "/>
    <numFmt numFmtId="179" formatCode="General&quot;人&quot;"/>
    <numFmt numFmtId="180" formatCode="\+0.0%;\-0.0%;&quot;±0%&quot;"/>
    <numFmt numFmtId="181" formatCode="0.0_);[Red]\(0.0\)"/>
    <numFmt numFmtId="182" formatCode="#,##0.0_);[Red]\(#,##0.0\)"/>
    <numFmt numFmtId="183" formatCode="#,##0.0_ "/>
    <numFmt numFmtId="184" formatCode="0.0"/>
    <numFmt numFmtId="185" formatCode="#,##0.0&quot;人&quot;"/>
    <numFmt numFmtId="186" formatCode="\+#,##0.0&quot;人&quot;;\-#,##0.0&quot;人&quot;;&quot;±0人&quot;"/>
    <numFmt numFmtId="187" formatCode="&quot;R&quot;General"/>
  </numFmts>
  <fonts count="19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rgb="FF9C0006"/>
      <name val="ＭＳ 明朝"/>
      <family val="2"/>
      <charset val="128"/>
    </font>
    <font>
      <u/>
      <sz val="11"/>
      <color theme="10"/>
      <name val="ＭＳ 明朝"/>
      <family val="2"/>
      <charset val="128"/>
    </font>
    <font>
      <sz val="9"/>
      <color theme="0"/>
      <name val="ＭＳ ゴシック"/>
      <family val="3"/>
      <charset val="128"/>
    </font>
    <font>
      <b/>
      <sz val="9"/>
      <color theme="1"/>
      <name val="ＭＳ 明朝"/>
      <family val="1"/>
      <charset val="128"/>
    </font>
    <font>
      <sz val="6"/>
      <color theme="1"/>
      <name val="ＭＳ 明朝"/>
      <family val="2"/>
      <charset val="128"/>
    </font>
    <font>
      <sz val="11"/>
      <name val="ＭＳ 明朝"/>
      <family val="2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b/>
      <sz val="9"/>
      <color rgb="FFFF0000"/>
      <name val="ＭＳ 明朝"/>
      <family val="1"/>
      <charset val="128"/>
    </font>
    <font>
      <sz val="6"/>
      <name val="游ゴシック"/>
      <family val="3"/>
      <charset val="128"/>
      <scheme val="minor"/>
    </font>
    <font>
      <b/>
      <sz val="6"/>
      <color theme="1"/>
      <name val="ＭＳ 明朝"/>
      <family val="1"/>
      <charset val="128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</cellStyleXfs>
  <cellXfs count="333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177" fontId="0" fillId="0" borderId="1" xfId="1" applyNumberFormat="1" applyFont="1" applyFill="1" applyBorder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>
      <alignment vertical="center"/>
    </xf>
    <xf numFmtId="0" fontId="0" fillId="5" borderId="1" xfId="0" applyFill="1" applyBorder="1">
      <alignment vertical="center"/>
    </xf>
    <xf numFmtId="176" fontId="0" fillId="0" borderId="1" xfId="0" applyNumberFormat="1" applyBorder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 wrapText="1"/>
    </xf>
    <xf numFmtId="0" fontId="0" fillId="5" borderId="13" xfId="0" applyFill="1" applyBorder="1">
      <alignment vertical="center"/>
    </xf>
    <xf numFmtId="178" fontId="0" fillId="5" borderId="14" xfId="0" applyNumberFormat="1" applyFill="1" applyBorder="1">
      <alignment vertical="center"/>
    </xf>
    <xf numFmtId="178" fontId="0" fillId="5" borderId="15" xfId="0" applyNumberFormat="1" applyFill="1" applyBorder="1">
      <alignment vertical="center"/>
    </xf>
    <xf numFmtId="178" fontId="0" fillId="5" borderId="16" xfId="0" applyNumberFormat="1" applyFill="1" applyBorder="1">
      <alignment vertical="center"/>
    </xf>
    <xf numFmtId="178" fontId="0" fillId="5" borderId="17" xfId="0" applyNumberFormat="1" applyFill="1" applyBorder="1">
      <alignment vertical="center"/>
    </xf>
    <xf numFmtId="177" fontId="0" fillId="5" borderId="15" xfId="1" applyNumberFormat="1" applyFont="1" applyFill="1" applyBorder="1">
      <alignment vertical="center"/>
    </xf>
    <xf numFmtId="178" fontId="0" fillId="5" borderId="18" xfId="0" applyNumberFormat="1" applyFont="1" applyFill="1" applyBorder="1">
      <alignment vertical="center"/>
    </xf>
    <xf numFmtId="0" fontId="0" fillId="0" borderId="19" xfId="0" applyBorder="1">
      <alignment vertical="center"/>
    </xf>
    <xf numFmtId="178" fontId="0" fillId="0" borderId="1" xfId="0" applyNumberFormat="1" applyBorder="1">
      <alignment vertical="center"/>
    </xf>
    <xf numFmtId="178" fontId="0" fillId="0" borderId="11" xfId="0" applyNumberFormat="1" applyBorder="1">
      <alignment vertical="center"/>
    </xf>
    <xf numFmtId="178" fontId="0" fillId="0" borderId="12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78" fontId="0" fillId="0" borderId="21" xfId="0" applyNumberFormat="1" applyBorder="1">
      <alignment vertical="center"/>
    </xf>
    <xf numFmtId="0" fontId="0" fillId="0" borderId="22" xfId="0" applyBorder="1">
      <alignment vertical="center"/>
    </xf>
    <xf numFmtId="177" fontId="0" fillId="0" borderId="24" xfId="1" applyNumberFormat="1" applyFont="1" applyBorder="1">
      <alignment vertical="center"/>
    </xf>
    <xf numFmtId="178" fontId="0" fillId="0" borderId="27" xfId="0" applyNumberFormat="1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8" borderId="1" xfId="0" applyFill="1" applyBorder="1">
      <alignment vertical="center"/>
    </xf>
    <xf numFmtId="178" fontId="0" fillId="8" borderId="1" xfId="0" applyNumberFormat="1" applyFill="1" applyBorder="1">
      <alignment vertical="center"/>
    </xf>
    <xf numFmtId="178" fontId="0" fillId="8" borderId="11" xfId="0" applyNumberFormat="1" applyFill="1" applyBorder="1">
      <alignment vertical="center"/>
    </xf>
    <xf numFmtId="178" fontId="0" fillId="8" borderId="12" xfId="0" applyNumberFormat="1" applyFill="1" applyBorder="1">
      <alignment vertical="center"/>
    </xf>
    <xf numFmtId="176" fontId="0" fillId="0" borderId="12" xfId="0" applyNumberFormat="1" applyBorder="1">
      <alignment vertical="center"/>
    </xf>
    <xf numFmtId="178" fontId="0" fillId="5" borderId="1" xfId="0" applyNumberFormat="1" applyFill="1" applyBorder="1">
      <alignment vertical="center"/>
    </xf>
    <xf numFmtId="178" fontId="0" fillId="5" borderId="11" xfId="0" applyNumberFormat="1" applyFill="1" applyBorder="1">
      <alignment vertical="center"/>
    </xf>
    <xf numFmtId="178" fontId="0" fillId="5" borderId="12" xfId="0" applyNumberFormat="1" applyFill="1" applyBorder="1">
      <alignment vertical="center"/>
    </xf>
    <xf numFmtId="177" fontId="0" fillId="5" borderId="1" xfId="1" applyNumberFormat="1" applyFont="1" applyFill="1" applyBorder="1">
      <alignment vertical="center"/>
    </xf>
    <xf numFmtId="178" fontId="0" fillId="0" borderId="0" xfId="0" applyNumberFormat="1">
      <alignment vertical="center"/>
    </xf>
    <xf numFmtId="0" fontId="9" fillId="0" borderId="29" xfId="3" applyBorder="1" applyAlignment="1">
      <alignment horizontal="center" vertical="center"/>
    </xf>
    <xf numFmtId="176" fontId="0" fillId="8" borderId="1" xfId="0" applyNumberFormat="1" applyFill="1" applyBorder="1">
      <alignment vertical="center"/>
    </xf>
    <xf numFmtId="176" fontId="0" fillId="8" borderId="12" xfId="0" applyNumberFormat="1" applyFill="1" applyBorder="1">
      <alignment vertical="center"/>
    </xf>
    <xf numFmtId="177" fontId="0" fillId="8" borderId="1" xfId="1" applyNumberFormat="1" applyFont="1" applyFill="1" applyBorder="1">
      <alignment vertical="center"/>
    </xf>
    <xf numFmtId="178" fontId="0" fillId="0" borderId="1" xfId="0" applyNumberFormat="1" applyFill="1" applyBorder="1">
      <alignment vertical="center"/>
    </xf>
    <xf numFmtId="178" fontId="0" fillId="0" borderId="12" xfId="0" applyNumberFormat="1" applyFill="1" applyBorder="1">
      <alignment vertical="center"/>
    </xf>
    <xf numFmtId="178" fontId="0" fillId="8" borderId="28" xfId="0" applyNumberFormat="1" applyFill="1" applyBorder="1">
      <alignment vertical="center"/>
    </xf>
    <xf numFmtId="176" fontId="0" fillId="8" borderId="28" xfId="0" applyNumberFormat="1" applyFill="1" applyBorder="1">
      <alignment vertical="center"/>
    </xf>
    <xf numFmtId="49" fontId="0" fillId="0" borderId="0" xfId="0" applyNumberFormat="1">
      <alignment vertical="center"/>
    </xf>
    <xf numFmtId="177" fontId="0" fillId="0" borderId="28" xfId="1" applyNumberFormat="1" applyFont="1" applyBorder="1">
      <alignment vertical="center"/>
    </xf>
    <xf numFmtId="0" fontId="7" fillId="0" borderId="0" xfId="0" applyFont="1" applyFill="1" applyBorder="1">
      <alignment vertical="center"/>
    </xf>
    <xf numFmtId="0" fontId="10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>
      <alignment vertical="center"/>
    </xf>
    <xf numFmtId="0" fontId="11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180" fontId="5" fillId="0" borderId="1" xfId="1" applyNumberFormat="1" applyFont="1" applyBorder="1" applyAlignment="1">
      <alignment horizontal="center" vertical="center"/>
    </xf>
    <xf numFmtId="0" fontId="12" fillId="0" borderId="0" xfId="0" applyFont="1" applyFill="1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0" xfId="0" applyFill="1">
      <alignment vertical="center"/>
    </xf>
    <xf numFmtId="0" fontId="9" fillId="0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83" fontId="0" fillId="0" borderId="20" xfId="0" applyNumberFormat="1" applyBorder="1">
      <alignment vertical="center"/>
    </xf>
    <xf numFmtId="183" fontId="0" fillId="0" borderId="1" xfId="0" applyNumberFormat="1" applyBorder="1">
      <alignment vertical="center"/>
    </xf>
    <xf numFmtId="183" fontId="0" fillId="0" borderId="11" xfId="0" applyNumberFormat="1" applyBorder="1">
      <alignment vertical="center"/>
    </xf>
    <xf numFmtId="183" fontId="0" fillId="0" borderId="12" xfId="0" applyNumberFormat="1" applyBorder="1">
      <alignment vertical="center"/>
    </xf>
    <xf numFmtId="183" fontId="0" fillId="0" borderId="23" xfId="0" applyNumberFormat="1" applyBorder="1">
      <alignment vertical="center"/>
    </xf>
    <xf numFmtId="183" fontId="0" fillId="0" borderId="24" xfId="0" applyNumberFormat="1" applyBorder="1">
      <alignment vertical="center"/>
    </xf>
    <xf numFmtId="183" fontId="0" fillId="0" borderId="25" xfId="0" applyNumberFormat="1" applyBorder="1">
      <alignment vertical="center"/>
    </xf>
    <xf numFmtId="183" fontId="0" fillId="0" borderId="26" xfId="0" applyNumberFormat="1" applyBorder="1">
      <alignment vertical="center"/>
    </xf>
    <xf numFmtId="0" fontId="0" fillId="0" borderId="20" xfId="0" applyBorder="1" applyAlignment="1">
      <alignment horizontal="center" vertical="center"/>
    </xf>
    <xf numFmtId="178" fontId="0" fillId="0" borderId="32" xfId="0" applyNumberForma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177" fontId="5" fillId="0" borderId="1" xfId="1" applyNumberFormat="1" applyFont="1" applyBorder="1" applyAlignment="1">
      <alignment horizontal="center" vertical="center"/>
    </xf>
    <xf numFmtId="185" fontId="6" fillId="0" borderId="1" xfId="0" applyNumberFormat="1" applyFont="1" applyFill="1" applyBorder="1" applyAlignment="1">
      <alignment horizontal="center" vertical="center" shrinkToFit="1"/>
    </xf>
    <xf numFmtId="186" fontId="6" fillId="0" borderId="1" xfId="0" applyNumberFormat="1" applyFont="1" applyFill="1" applyBorder="1" applyAlignment="1">
      <alignment horizontal="center" vertical="center"/>
    </xf>
    <xf numFmtId="0" fontId="0" fillId="0" borderId="0" xfId="0" applyProtection="1">
      <alignment vertical="center"/>
    </xf>
    <xf numFmtId="0" fontId="9" fillId="0" borderId="29" xfId="3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Protection="1">
      <alignment vertical="center"/>
    </xf>
    <xf numFmtId="0" fontId="5" fillId="10" borderId="0" xfId="0" applyFont="1" applyFill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0" fillId="0" borderId="0" xfId="0" applyAlignment="1" applyProtection="1">
      <alignment vertical="center" wrapText="1"/>
    </xf>
    <xf numFmtId="0" fontId="6" fillId="0" borderId="0" xfId="0" applyFont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textRotation="180"/>
    </xf>
    <xf numFmtId="0" fontId="6" fillId="9" borderId="0" xfId="0" applyFont="1" applyFill="1" applyAlignment="1" applyProtection="1">
      <alignment horizontal="center" vertical="center"/>
    </xf>
    <xf numFmtId="0" fontId="6" fillId="13" borderId="0" xfId="0" applyFont="1" applyFill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/>
    </xf>
    <xf numFmtId="0" fontId="6" fillId="14" borderId="0" xfId="0" applyFont="1" applyFill="1" applyAlignment="1" applyProtection="1">
      <alignment horizontal="center" vertical="center"/>
    </xf>
    <xf numFmtId="0" fontId="0" fillId="6" borderId="2" xfId="0" applyFill="1" applyBorder="1" applyProtection="1">
      <alignment vertical="center"/>
    </xf>
    <xf numFmtId="0" fontId="0" fillId="6" borderId="3" xfId="0" applyFill="1" applyBorder="1" applyAlignment="1" applyProtection="1">
      <alignment vertical="center" wrapText="1"/>
    </xf>
    <xf numFmtId="0" fontId="0" fillId="6" borderId="3" xfId="0" applyFill="1" applyBorder="1" applyAlignment="1" applyProtection="1">
      <alignment horizontal="center" vertical="center"/>
    </xf>
    <xf numFmtId="0" fontId="0" fillId="6" borderId="3" xfId="0" applyFill="1" applyBorder="1" applyProtection="1">
      <alignment vertical="center"/>
    </xf>
    <xf numFmtId="0" fontId="0" fillId="6" borderId="0" xfId="0" applyFill="1" applyBorder="1" applyProtection="1">
      <alignment vertical="center"/>
    </xf>
    <xf numFmtId="0" fontId="0" fillId="6" borderId="4" xfId="0" applyFill="1" applyBorder="1" applyProtection="1">
      <alignment vertical="center"/>
    </xf>
    <xf numFmtId="0" fontId="0" fillId="6" borderId="5" xfId="0" applyFill="1" applyBorder="1" applyProtection="1">
      <alignment vertical="center"/>
    </xf>
    <xf numFmtId="0" fontId="0" fillId="6" borderId="0" xfId="0" applyFill="1" applyBorder="1" applyAlignment="1" applyProtection="1">
      <alignment vertical="center" wrapText="1"/>
    </xf>
    <xf numFmtId="0" fontId="0" fillId="6" borderId="0" xfId="0" applyFill="1" applyBorder="1" applyAlignment="1" applyProtection="1">
      <alignment horizontal="center" vertical="center"/>
    </xf>
    <xf numFmtId="0" fontId="0" fillId="6" borderId="6" xfId="0" applyFill="1" applyBorder="1" applyProtection="1">
      <alignment vertical="center"/>
    </xf>
    <xf numFmtId="0" fontId="0" fillId="5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center" vertical="center"/>
    </xf>
    <xf numFmtId="0" fontId="6" fillId="0" borderId="20" xfId="0" applyFont="1" applyBorder="1" applyAlignment="1" applyProtection="1">
      <alignment horizontal="center" vertical="center" shrinkToFit="1"/>
    </xf>
    <xf numFmtId="9" fontId="6" fillId="0" borderId="28" xfId="0" applyNumberFormat="1" applyFont="1" applyBorder="1" applyAlignment="1" applyProtection="1">
      <alignment horizontal="center" vertical="center" shrinkToFit="1"/>
    </xf>
    <xf numFmtId="0" fontId="6" fillId="0" borderId="20" xfId="0" applyFont="1" applyBorder="1" applyAlignment="1" applyProtection="1">
      <alignment horizontal="center" vertical="center"/>
    </xf>
    <xf numFmtId="0" fontId="6" fillId="10" borderId="31" xfId="0" applyFont="1" applyFill="1" applyBorder="1" applyAlignment="1" applyProtection="1">
      <alignment horizontal="center" vertical="center" shrinkToFit="1"/>
    </xf>
    <xf numFmtId="0" fontId="6" fillId="10" borderId="40" xfId="0" applyFont="1" applyFill="1" applyBorder="1" applyAlignment="1" applyProtection="1">
      <alignment horizontal="center" vertical="center" shrinkToFit="1"/>
    </xf>
    <xf numFmtId="0" fontId="6" fillId="9" borderId="31" xfId="0" applyFont="1" applyFill="1" applyBorder="1" applyAlignment="1" applyProtection="1">
      <alignment horizontal="center" vertical="center" shrinkToFit="1"/>
    </xf>
    <xf numFmtId="0" fontId="6" fillId="9" borderId="40" xfId="0" applyFont="1" applyFill="1" applyBorder="1" applyAlignment="1" applyProtection="1">
      <alignment horizontal="center" vertical="center" shrinkToFit="1"/>
    </xf>
    <xf numFmtId="0" fontId="0" fillId="0" borderId="1" xfId="0" applyBorder="1" applyAlignment="1" applyProtection="1">
      <alignment vertical="center" wrapText="1"/>
    </xf>
    <xf numFmtId="176" fontId="0" fillId="0" borderId="1" xfId="1" applyNumberFormat="1" applyFont="1" applyFill="1" applyBorder="1" applyAlignment="1" applyProtection="1">
      <alignment horizontal="center" vertical="center"/>
    </xf>
    <xf numFmtId="182" fontId="6" fillId="0" borderId="20" xfId="0" applyNumberFormat="1" applyFont="1" applyBorder="1" applyAlignment="1" applyProtection="1">
      <alignment horizontal="center" vertical="center" shrinkToFit="1"/>
    </xf>
    <xf numFmtId="182" fontId="6" fillId="0" borderId="28" xfId="0" applyNumberFormat="1" applyFont="1" applyBorder="1" applyAlignment="1" applyProtection="1">
      <alignment horizontal="center" vertical="center" shrinkToFit="1"/>
    </xf>
    <xf numFmtId="0" fontId="6" fillId="0" borderId="32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 shrinkToFit="1"/>
    </xf>
    <xf numFmtId="176" fontId="6" fillId="0" borderId="20" xfId="0" applyNumberFormat="1" applyFont="1" applyBorder="1" applyAlignment="1" applyProtection="1">
      <alignment horizontal="center" vertical="center"/>
    </xf>
    <xf numFmtId="184" fontId="6" fillId="0" borderId="1" xfId="0" applyNumberFormat="1" applyFont="1" applyBorder="1" applyAlignment="1" applyProtection="1">
      <alignment horizontal="center" vertical="center" shrinkToFit="1"/>
    </xf>
    <xf numFmtId="0" fontId="6" fillId="0" borderId="32" xfId="0" applyFont="1" applyBorder="1" applyAlignment="1" applyProtection="1">
      <alignment horizontal="center" vertical="center" shrinkToFit="1"/>
    </xf>
    <xf numFmtId="176" fontId="6" fillId="0" borderId="1" xfId="0" applyNumberFormat="1" applyFont="1" applyBorder="1" applyAlignment="1" applyProtection="1">
      <alignment horizontal="center" vertical="center"/>
    </xf>
    <xf numFmtId="0" fontId="7" fillId="16" borderId="41" xfId="0" applyFont="1" applyFill="1" applyBorder="1" applyAlignment="1" applyProtection="1">
      <alignment horizontal="center" vertical="center"/>
    </xf>
    <xf numFmtId="0" fontId="7" fillId="0" borderId="41" xfId="0" applyFont="1" applyBorder="1" applyAlignment="1" applyProtection="1">
      <alignment horizontal="center" vertical="center"/>
    </xf>
    <xf numFmtId="177" fontId="0" fillId="0" borderId="1" xfId="1" applyNumberFormat="1" applyFont="1" applyFill="1" applyBorder="1" applyAlignment="1" applyProtection="1">
      <alignment horizontal="center" vertical="center"/>
    </xf>
    <xf numFmtId="177" fontId="6" fillId="0" borderId="23" xfId="1" applyNumberFormat="1" applyFont="1" applyBorder="1" applyAlignment="1" applyProtection="1">
      <alignment horizontal="center" vertical="center" shrinkToFit="1"/>
    </xf>
    <xf numFmtId="177" fontId="6" fillId="0" borderId="42" xfId="1" applyNumberFormat="1" applyFont="1" applyBorder="1" applyAlignment="1" applyProtection="1">
      <alignment horizontal="center" vertical="center" shrinkToFit="1"/>
    </xf>
    <xf numFmtId="0" fontId="6" fillId="0" borderId="24" xfId="0" applyFont="1" applyBorder="1" applyAlignment="1" applyProtection="1">
      <alignment horizontal="center" vertical="center"/>
    </xf>
    <xf numFmtId="0" fontId="6" fillId="0" borderId="43" xfId="0" applyFont="1" applyBorder="1" applyAlignment="1" applyProtection="1">
      <alignment horizontal="center" vertical="center"/>
    </xf>
    <xf numFmtId="0" fontId="6" fillId="0" borderId="23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 shrinkToFit="1"/>
    </xf>
    <xf numFmtId="176" fontId="6" fillId="0" borderId="23" xfId="0" applyNumberFormat="1" applyFont="1" applyBorder="1" applyAlignment="1" applyProtection="1">
      <alignment horizontal="center" vertical="center"/>
    </xf>
    <xf numFmtId="184" fontId="6" fillId="0" borderId="24" xfId="0" applyNumberFormat="1" applyFont="1" applyBorder="1" applyAlignment="1" applyProtection="1">
      <alignment horizontal="center" vertical="center" shrinkToFit="1"/>
    </xf>
    <xf numFmtId="0" fontId="6" fillId="0" borderId="43" xfId="0" applyFont="1" applyBorder="1" applyAlignment="1" applyProtection="1">
      <alignment horizontal="center" vertical="center" shrinkToFit="1"/>
    </xf>
    <xf numFmtId="176" fontId="6" fillId="0" borderId="24" xfId="0" applyNumberFormat="1" applyFont="1" applyBorder="1" applyAlignment="1" applyProtection="1">
      <alignment horizontal="center" vertical="center"/>
    </xf>
    <xf numFmtId="0" fontId="7" fillId="0" borderId="44" xfId="0" applyFont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vertical="center" wrapText="1"/>
    </xf>
    <xf numFmtId="0" fontId="13" fillId="0" borderId="1" xfId="0" applyFont="1" applyFill="1" applyBorder="1" applyAlignment="1" applyProtection="1">
      <alignment vertical="center" wrapText="1"/>
    </xf>
    <xf numFmtId="182" fontId="0" fillId="0" borderId="1" xfId="0" applyNumberFormat="1" applyFill="1" applyBorder="1" applyAlignment="1" applyProtection="1">
      <alignment horizontal="center" vertical="center"/>
    </xf>
    <xf numFmtId="181" fontId="0" fillId="0" borderId="1" xfId="0" applyNumberForma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vertical="center" wrapText="1"/>
    </xf>
    <xf numFmtId="178" fontId="0" fillId="0" borderId="1" xfId="0" applyNumberFormat="1" applyBorder="1" applyAlignment="1" applyProtection="1">
      <alignment horizontal="center" vertical="center"/>
    </xf>
    <xf numFmtId="181" fontId="0" fillId="0" borderId="1" xfId="4" applyNumberFormat="1" applyFont="1" applyFill="1" applyBorder="1" applyAlignment="1" applyProtection="1">
      <alignment horizontal="center" vertical="center"/>
    </xf>
    <xf numFmtId="181" fontId="0" fillId="0" borderId="1" xfId="1" applyNumberFormat="1" applyFont="1" applyFill="1" applyBorder="1" applyAlignment="1" applyProtection="1">
      <alignment horizontal="center" vertical="center"/>
    </xf>
    <xf numFmtId="0" fontId="0" fillId="6" borderId="7" xfId="0" applyFill="1" applyBorder="1" applyProtection="1">
      <alignment vertical="center"/>
    </xf>
    <xf numFmtId="0" fontId="0" fillId="6" borderId="8" xfId="0" applyFill="1" applyBorder="1" applyAlignment="1" applyProtection="1">
      <alignment vertical="center" wrapText="1"/>
    </xf>
    <xf numFmtId="0" fontId="0" fillId="6" borderId="8" xfId="0" applyFill="1" applyBorder="1" applyAlignment="1" applyProtection="1">
      <alignment horizontal="center" vertical="center"/>
    </xf>
    <xf numFmtId="0" fontId="0" fillId="6" borderId="8" xfId="0" applyFill="1" applyBorder="1" applyProtection="1">
      <alignment vertical="center"/>
    </xf>
    <xf numFmtId="0" fontId="0" fillId="6" borderId="9" xfId="0" applyFill="1" applyBorder="1" applyProtection="1">
      <alignment vertical="center"/>
    </xf>
    <xf numFmtId="0" fontId="0" fillId="0" borderId="11" xfId="0" applyFill="1" applyBorder="1" applyAlignment="1" applyProtection="1">
      <alignment vertical="center" wrapText="1"/>
    </xf>
    <xf numFmtId="176" fontId="0" fillId="0" borderId="1" xfId="0" applyNumberFormat="1" applyFill="1" applyBorder="1" applyAlignment="1" applyProtection="1">
      <alignment horizontal="center" vertical="center"/>
    </xf>
    <xf numFmtId="0" fontId="6" fillId="0" borderId="0" xfId="0" applyFont="1" applyProtection="1">
      <alignment vertical="center"/>
    </xf>
    <xf numFmtId="0" fontId="0" fillId="4" borderId="2" xfId="0" applyFill="1" applyBorder="1" applyProtection="1">
      <alignment vertical="center"/>
    </xf>
    <xf numFmtId="0" fontId="0" fillId="4" borderId="3" xfId="0" applyFill="1" applyBorder="1" applyAlignment="1" applyProtection="1">
      <alignment vertical="center" wrapText="1"/>
    </xf>
    <xf numFmtId="0" fontId="0" fillId="4" borderId="3" xfId="0" applyFill="1" applyBorder="1" applyAlignment="1" applyProtection="1">
      <alignment horizontal="center" vertical="center"/>
    </xf>
    <xf numFmtId="0" fontId="0" fillId="4" borderId="3" xfId="0" applyFill="1" applyBorder="1" applyProtection="1">
      <alignment vertical="center"/>
    </xf>
    <xf numFmtId="0" fontId="0" fillId="4" borderId="4" xfId="0" applyFill="1" applyBorder="1" applyProtection="1">
      <alignment vertical="center"/>
    </xf>
    <xf numFmtId="0" fontId="0" fillId="4" borderId="5" xfId="0" applyFill="1" applyBorder="1" applyProtection="1">
      <alignment vertical="center"/>
    </xf>
    <xf numFmtId="0" fontId="0" fillId="4" borderId="0" xfId="0" applyFill="1" applyBorder="1" applyAlignment="1" applyProtection="1">
      <alignment vertical="center" wrapText="1"/>
    </xf>
    <xf numFmtId="0" fontId="0" fillId="4" borderId="0" xfId="0" applyFill="1" applyBorder="1" applyAlignment="1" applyProtection="1">
      <alignment horizontal="center" vertical="center"/>
    </xf>
    <xf numFmtId="0" fontId="0" fillId="4" borderId="6" xfId="0" applyFill="1" applyBorder="1" applyProtection="1">
      <alignment vertical="center"/>
    </xf>
    <xf numFmtId="9" fontId="0" fillId="0" borderId="0" xfId="1" applyFont="1" applyProtection="1">
      <alignment vertical="center"/>
    </xf>
    <xf numFmtId="0" fontId="0" fillId="4" borderId="0" xfId="0" applyFill="1" applyBorder="1" applyProtection="1">
      <alignment vertical="center"/>
    </xf>
    <xf numFmtId="0" fontId="0" fillId="4" borderId="7" xfId="0" applyFill="1" applyBorder="1" applyProtection="1">
      <alignment vertical="center"/>
    </xf>
    <xf numFmtId="0" fontId="0" fillId="4" borderId="8" xfId="0" applyFill="1" applyBorder="1" applyAlignment="1" applyProtection="1">
      <alignment vertical="center" wrapText="1"/>
    </xf>
    <xf numFmtId="0" fontId="0" fillId="4" borderId="8" xfId="0" applyFill="1" applyBorder="1" applyAlignment="1" applyProtection="1">
      <alignment horizontal="center" vertical="center"/>
    </xf>
    <xf numFmtId="0" fontId="0" fillId="4" borderId="8" xfId="0" applyFill="1" applyBorder="1" applyProtection="1">
      <alignment vertical="center"/>
    </xf>
    <xf numFmtId="0" fontId="0" fillId="4" borderId="9" xfId="0" applyFill="1" applyBorder="1" applyProtection="1">
      <alignment vertical="center"/>
    </xf>
    <xf numFmtId="0" fontId="0" fillId="0" borderId="0" xfId="0" applyFill="1" applyAlignment="1" applyProtection="1">
      <alignment vertical="center" wrapText="1"/>
    </xf>
    <xf numFmtId="0" fontId="0" fillId="0" borderId="0" xfId="0" applyFill="1" applyAlignment="1" applyProtection="1">
      <alignment horizontal="center" vertical="center"/>
    </xf>
    <xf numFmtId="0" fontId="0" fillId="0" borderId="0" xfId="0" applyFill="1" applyProtection="1">
      <alignment vertical="center"/>
    </xf>
    <xf numFmtId="0" fontId="0" fillId="7" borderId="2" xfId="0" applyFill="1" applyBorder="1" applyProtection="1">
      <alignment vertical="center"/>
    </xf>
    <xf numFmtId="0" fontId="0" fillId="7" borderId="3" xfId="0" applyFill="1" applyBorder="1" applyAlignment="1" applyProtection="1">
      <alignment vertical="center" wrapText="1"/>
    </xf>
    <xf numFmtId="0" fontId="0" fillId="7" borderId="3" xfId="0" applyFill="1" applyBorder="1" applyAlignment="1" applyProtection="1">
      <alignment horizontal="center" vertical="center"/>
    </xf>
    <xf numFmtId="0" fontId="0" fillId="7" borderId="3" xfId="0" applyFill="1" applyBorder="1" applyProtection="1">
      <alignment vertical="center"/>
    </xf>
    <xf numFmtId="0" fontId="0" fillId="7" borderId="4" xfId="0" applyFill="1" applyBorder="1" applyProtection="1">
      <alignment vertical="center"/>
    </xf>
    <xf numFmtId="0" fontId="0" fillId="7" borderId="5" xfId="0" applyFill="1" applyBorder="1" applyProtection="1">
      <alignment vertical="center"/>
    </xf>
    <xf numFmtId="0" fontId="0" fillId="7" borderId="0" xfId="0" applyFill="1" applyBorder="1" applyAlignment="1" applyProtection="1">
      <alignment vertical="center" wrapText="1"/>
    </xf>
    <xf numFmtId="0" fontId="0" fillId="7" borderId="0" xfId="0" applyFill="1" applyBorder="1" applyAlignment="1" applyProtection="1">
      <alignment horizontal="center" vertical="center"/>
    </xf>
    <xf numFmtId="0" fontId="0" fillId="7" borderId="6" xfId="0" applyFill="1" applyBorder="1" applyProtection="1">
      <alignment vertical="center"/>
    </xf>
    <xf numFmtId="0" fontId="0" fillId="7" borderId="0" xfId="0" applyFill="1" applyBorder="1" applyProtection="1">
      <alignment vertical="center"/>
    </xf>
    <xf numFmtId="0" fontId="0" fillId="7" borderId="7" xfId="0" applyFill="1" applyBorder="1" applyProtection="1">
      <alignment vertical="center"/>
    </xf>
    <xf numFmtId="0" fontId="0" fillId="7" borderId="8" xfId="0" applyFill="1" applyBorder="1" applyAlignment="1" applyProtection="1">
      <alignment vertical="center" wrapText="1"/>
    </xf>
    <xf numFmtId="0" fontId="0" fillId="7" borderId="8" xfId="0" applyFill="1" applyBorder="1" applyAlignment="1" applyProtection="1">
      <alignment horizontal="center" vertical="center"/>
    </xf>
    <xf numFmtId="0" fontId="0" fillId="7" borderId="8" xfId="0" applyFill="1" applyBorder="1" applyProtection="1">
      <alignment vertical="center"/>
    </xf>
    <xf numFmtId="0" fontId="0" fillId="7" borderId="9" xfId="0" applyFill="1" applyBorder="1" applyProtection="1">
      <alignment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vertical="center"/>
    </xf>
    <xf numFmtId="187" fontId="7" fillId="0" borderId="1" xfId="0" applyNumberFormat="1" applyFont="1" applyBorder="1" applyAlignment="1">
      <alignment horizontal="center" vertical="center"/>
    </xf>
    <xf numFmtId="187" fontId="6" fillId="0" borderId="1" xfId="0" applyNumberFormat="1" applyFont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47" xfId="0" applyFill="1" applyBorder="1">
      <alignment vertical="center"/>
    </xf>
    <xf numFmtId="178" fontId="0" fillId="0" borderId="48" xfId="0" applyNumberFormat="1" applyBorder="1">
      <alignment vertical="center"/>
    </xf>
    <xf numFmtId="178" fontId="0" fillId="0" borderId="49" xfId="0" applyNumberFormat="1" applyBorder="1">
      <alignment vertical="center"/>
    </xf>
    <xf numFmtId="176" fontId="0" fillId="0" borderId="1" xfId="0" applyNumberFormat="1" applyBorder="1" applyAlignment="1">
      <alignment horizontal="center" vertical="center" shrinkToFit="1"/>
    </xf>
    <xf numFmtId="0" fontId="6" fillId="0" borderId="20" xfId="0" applyFont="1" applyBorder="1" applyAlignment="1">
      <alignment horizontal="center" vertical="center" shrinkToFit="1"/>
    </xf>
    <xf numFmtId="9" fontId="6" fillId="0" borderId="28" xfId="0" applyNumberFormat="1" applyFont="1" applyBorder="1" applyAlignment="1">
      <alignment horizontal="center" vertical="center" shrinkToFit="1"/>
    </xf>
    <xf numFmtId="182" fontId="6" fillId="0" borderId="20" xfId="0" applyNumberFormat="1" applyFont="1" applyBorder="1" applyAlignment="1">
      <alignment horizontal="center" vertical="center" shrinkToFit="1"/>
    </xf>
    <xf numFmtId="182" fontId="6" fillId="0" borderId="28" xfId="0" applyNumberFormat="1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10" borderId="31" xfId="0" applyFont="1" applyFill="1" applyBorder="1" applyAlignment="1">
      <alignment horizontal="center" vertical="center" shrinkToFit="1"/>
    </xf>
    <xf numFmtId="0" fontId="6" fillId="10" borderId="40" xfId="0" applyFont="1" applyFill="1" applyBorder="1" applyAlignment="1">
      <alignment horizontal="center" vertical="center" shrinkToFit="1"/>
    </xf>
    <xf numFmtId="0" fontId="6" fillId="9" borderId="31" xfId="0" applyFont="1" applyFill="1" applyBorder="1" applyAlignment="1">
      <alignment horizontal="center" vertical="center" shrinkToFit="1"/>
    </xf>
    <xf numFmtId="0" fontId="6" fillId="9" borderId="40" xfId="0" applyFont="1" applyFill="1" applyBorder="1" applyAlignment="1">
      <alignment horizontal="center" vertical="center" shrinkToFit="1"/>
    </xf>
    <xf numFmtId="0" fontId="6" fillId="0" borderId="3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176" fontId="6" fillId="0" borderId="20" xfId="0" applyNumberFormat="1" applyFont="1" applyBorder="1" applyAlignment="1">
      <alignment horizontal="center" vertical="center"/>
    </xf>
    <xf numFmtId="184" fontId="6" fillId="0" borderId="1" xfId="0" applyNumberFormat="1" applyFont="1" applyBorder="1" applyAlignment="1">
      <alignment horizontal="center" vertical="center" shrinkToFit="1"/>
    </xf>
    <xf numFmtId="0" fontId="6" fillId="0" borderId="32" xfId="0" applyFont="1" applyBorder="1" applyAlignment="1">
      <alignment horizontal="center" vertical="center" shrinkToFit="1"/>
    </xf>
    <xf numFmtId="176" fontId="6" fillId="0" borderId="1" xfId="0" applyNumberFormat="1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 shrinkToFit="1"/>
    </xf>
    <xf numFmtId="176" fontId="6" fillId="0" borderId="23" xfId="0" applyNumberFormat="1" applyFont="1" applyBorder="1" applyAlignment="1">
      <alignment horizontal="center" vertical="center"/>
    </xf>
    <xf numFmtId="184" fontId="6" fillId="0" borderId="24" xfId="0" applyNumberFormat="1" applyFont="1" applyBorder="1" applyAlignment="1">
      <alignment horizontal="center" vertical="center" shrinkToFit="1"/>
    </xf>
    <xf numFmtId="0" fontId="6" fillId="0" borderId="43" xfId="0" applyFont="1" applyBorder="1" applyAlignment="1">
      <alignment horizontal="center" vertical="center" shrinkToFit="1"/>
    </xf>
    <xf numFmtId="176" fontId="6" fillId="0" borderId="24" xfId="0" applyNumberFormat="1" applyFont="1" applyBorder="1" applyAlignment="1">
      <alignment horizontal="center" vertical="center"/>
    </xf>
    <xf numFmtId="0" fontId="0" fillId="4" borderId="0" xfId="0" applyFill="1">
      <alignment vertical="center"/>
    </xf>
    <xf numFmtId="0" fontId="0" fillId="0" borderId="1" xfId="0" applyBorder="1" applyAlignment="1">
      <alignment horizontal="center" vertical="center" shrinkToFit="1"/>
    </xf>
    <xf numFmtId="0" fontId="9" fillId="0" borderId="0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 shrinkToFit="1"/>
    </xf>
    <xf numFmtId="176" fontId="0" fillId="16" borderId="1" xfId="0" applyNumberFormat="1" applyFill="1" applyBorder="1" applyAlignment="1">
      <alignment horizontal="center" vertical="center" shrinkToFit="1"/>
    </xf>
    <xf numFmtId="176" fontId="0" fillId="0" borderId="0" xfId="0" applyNumberFormat="1" applyProtection="1">
      <alignment vertical="center"/>
    </xf>
    <xf numFmtId="176" fontId="0" fillId="0" borderId="11" xfId="0" applyNumberFormat="1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176" fontId="0" fillId="0" borderId="12" xfId="0" applyNumberFormat="1" applyBorder="1" applyAlignment="1">
      <alignment horizontal="center" vertical="center" shrinkToFit="1"/>
    </xf>
    <xf numFmtId="176" fontId="0" fillId="0" borderId="12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176" fontId="0" fillId="0" borderId="20" xfId="0" applyNumberFormat="1" applyBorder="1" applyAlignment="1">
      <alignment horizontal="center" vertical="center" shrinkToFit="1"/>
    </xf>
    <xf numFmtId="176" fontId="0" fillId="0" borderId="32" xfId="0" applyNumberFormat="1" applyBorder="1" applyAlignment="1">
      <alignment horizontal="center" vertical="center" shrinkToFit="1"/>
    </xf>
    <xf numFmtId="176" fontId="0" fillId="0" borderId="20" xfId="0" applyNumberFormat="1" applyBorder="1" applyAlignment="1">
      <alignment horizontal="center" vertical="center"/>
    </xf>
    <xf numFmtId="176" fontId="0" fillId="0" borderId="32" xfId="0" applyNumberFormat="1" applyBorder="1" applyAlignment="1">
      <alignment horizontal="center" vertical="center"/>
    </xf>
    <xf numFmtId="176" fontId="0" fillId="16" borderId="20" xfId="0" applyNumberFormat="1" applyFill="1" applyBorder="1" applyAlignment="1">
      <alignment horizontal="center" vertical="center" shrinkToFit="1"/>
    </xf>
    <xf numFmtId="176" fontId="0" fillId="16" borderId="11" xfId="0" applyNumberFormat="1" applyFill="1" applyBorder="1" applyAlignment="1">
      <alignment horizontal="center" vertical="center" shrinkToFit="1"/>
    </xf>
    <xf numFmtId="176" fontId="0" fillId="16" borderId="12" xfId="0" applyNumberFormat="1" applyFill="1" applyBorder="1" applyAlignment="1">
      <alignment horizontal="center" vertical="center" shrinkToFit="1"/>
    </xf>
    <xf numFmtId="176" fontId="0" fillId="16" borderId="32" xfId="0" applyNumberFormat="1" applyFill="1" applyBorder="1" applyAlignment="1">
      <alignment horizontal="center" vertical="center" shrinkToFit="1"/>
    </xf>
    <xf numFmtId="176" fontId="0" fillId="16" borderId="20" xfId="0" applyNumberFormat="1" applyFill="1" applyBorder="1" applyAlignment="1">
      <alignment horizontal="center" vertical="center"/>
    </xf>
    <xf numFmtId="176" fontId="0" fillId="16" borderId="1" xfId="0" applyNumberFormat="1" applyFill="1" applyBorder="1" applyAlignment="1">
      <alignment horizontal="center" vertical="center"/>
    </xf>
    <xf numFmtId="176" fontId="0" fillId="16" borderId="12" xfId="0" applyNumberFormat="1" applyFill="1" applyBorder="1" applyAlignment="1">
      <alignment horizontal="center" vertical="center"/>
    </xf>
    <xf numFmtId="176" fontId="0" fillId="16" borderId="32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9" fillId="0" borderId="1" xfId="3" applyBorder="1" applyAlignment="1">
      <alignment horizontal="left" vertical="center" wrapText="1"/>
    </xf>
    <xf numFmtId="0" fontId="0" fillId="12" borderId="45" xfId="0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31" xfId="0" applyFill="1" applyBorder="1" applyAlignment="1">
      <alignment horizontal="center" vertical="center" wrapText="1"/>
    </xf>
    <xf numFmtId="179" fontId="6" fillId="0" borderId="30" xfId="0" applyNumberFormat="1" applyFont="1" applyFill="1" applyBorder="1" applyAlignment="1">
      <alignment horizontal="center" vertical="center" wrapText="1"/>
    </xf>
    <xf numFmtId="179" fontId="6" fillId="0" borderId="31" xfId="0" applyNumberFormat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6" fillId="9" borderId="37" xfId="0" applyFont="1" applyFill="1" applyBorder="1" applyAlignment="1" applyProtection="1">
      <alignment horizontal="center" vertical="center" wrapText="1"/>
    </xf>
    <xf numFmtId="0" fontId="6" fillId="9" borderId="31" xfId="0" applyFont="1" applyFill="1" applyBorder="1" applyAlignment="1" applyProtection="1">
      <alignment horizontal="center" vertical="center" wrapText="1"/>
    </xf>
    <xf numFmtId="0" fontId="6" fillId="11" borderId="16" xfId="0" applyFont="1" applyFill="1" applyBorder="1" applyAlignment="1" applyProtection="1">
      <alignment horizontal="center" vertical="center" shrinkToFit="1"/>
    </xf>
    <xf numFmtId="0" fontId="6" fillId="11" borderId="36" xfId="0" applyFont="1" applyFill="1" applyBorder="1" applyAlignment="1" applyProtection="1">
      <alignment horizontal="center" vertical="center" shrinkToFit="1"/>
    </xf>
    <xf numFmtId="0" fontId="14" fillId="15" borderId="36" xfId="0" applyFont="1" applyFill="1" applyBorder="1" applyAlignment="1" applyProtection="1">
      <alignment horizontal="center" vertical="center"/>
    </xf>
    <xf numFmtId="0" fontId="15" fillId="15" borderId="41" xfId="0" applyFont="1" applyFill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center" vertical="center"/>
    </xf>
    <xf numFmtId="0" fontId="6" fillId="0" borderId="33" xfId="0" applyFont="1" applyBorder="1" applyAlignment="1" applyProtection="1">
      <alignment horizontal="center" vertical="center"/>
    </xf>
    <xf numFmtId="0" fontId="6" fillId="0" borderId="15" xfId="0" applyFont="1" applyBorder="1" applyAlignment="1" applyProtection="1">
      <alignment horizontal="center" vertical="center"/>
    </xf>
    <xf numFmtId="0" fontId="6" fillId="11" borderId="18" xfId="0" applyFont="1" applyFill="1" applyBorder="1" applyAlignment="1" applyProtection="1">
      <alignment horizontal="center" vertical="center"/>
    </xf>
    <xf numFmtId="0" fontId="6" fillId="11" borderId="32" xfId="0" applyFont="1" applyFill="1" applyBorder="1" applyAlignment="1" applyProtection="1">
      <alignment horizontal="center" vertical="center"/>
    </xf>
    <xf numFmtId="0" fontId="6" fillId="11" borderId="34" xfId="0" applyFont="1" applyFill="1" applyBorder="1" applyAlignment="1" applyProtection="1">
      <alignment horizontal="center" vertical="center"/>
    </xf>
    <xf numFmtId="0" fontId="6" fillId="11" borderId="3" xfId="0" applyFont="1" applyFill="1" applyBorder="1" applyAlignment="1" applyProtection="1">
      <alignment horizontal="center" vertical="center"/>
    </xf>
    <xf numFmtId="0" fontId="6" fillId="11" borderId="38" xfId="0" applyFont="1" applyFill="1" applyBorder="1" applyAlignment="1" applyProtection="1">
      <alignment horizontal="center" vertical="center"/>
    </xf>
    <xf numFmtId="0" fontId="6" fillId="11" borderId="0" xfId="0" applyFont="1" applyFill="1" applyAlignment="1" applyProtection="1">
      <alignment horizontal="center" vertical="center"/>
    </xf>
    <xf numFmtId="0" fontId="6" fillId="10" borderId="35" xfId="0" applyFont="1" applyFill="1" applyBorder="1" applyAlignment="1" applyProtection="1">
      <alignment horizontal="center" vertical="center" wrapText="1"/>
    </xf>
    <xf numFmtId="0" fontId="6" fillId="10" borderId="39" xfId="0" applyFont="1" applyFill="1" applyBorder="1" applyAlignment="1" applyProtection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11" borderId="18" xfId="0" applyFont="1" applyFill="1" applyBorder="1" applyAlignment="1">
      <alignment horizontal="center" vertical="center"/>
    </xf>
    <xf numFmtId="0" fontId="6" fillId="11" borderId="32" xfId="0" applyFont="1" applyFill="1" applyBorder="1" applyAlignment="1">
      <alignment horizontal="center" vertical="center"/>
    </xf>
    <xf numFmtId="0" fontId="6" fillId="11" borderId="34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6" fillId="11" borderId="38" xfId="0" applyFont="1" applyFill="1" applyBorder="1" applyAlignment="1">
      <alignment horizontal="center" vertical="center"/>
    </xf>
    <xf numFmtId="0" fontId="6" fillId="11" borderId="0" xfId="0" applyFont="1" applyFill="1" applyAlignment="1">
      <alignment horizontal="center" vertical="center"/>
    </xf>
    <xf numFmtId="0" fontId="6" fillId="10" borderId="35" xfId="0" applyFont="1" applyFill="1" applyBorder="1" applyAlignment="1">
      <alignment horizontal="center" vertical="center" wrapText="1"/>
    </xf>
    <xf numFmtId="0" fontId="6" fillId="10" borderId="39" xfId="0" applyFont="1" applyFill="1" applyBorder="1" applyAlignment="1">
      <alignment horizontal="center" vertical="center" wrapText="1"/>
    </xf>
    <xf numFmtId="0" fontId="6" fillId="11" borderId="16" xfId="0" applyFont="1" applyFill="1" applyBorder="1" applyAlignment="1">
      <alignment horizontal="center" vertical="center" shrinkToFit="1"/>
    </xf>
    <xf numFmtId="0" fontId="6" fillId="11" borderId="36" xfId="0" applyFont="1" applyFill="1" applyBorder="1" applyAlignment="1">
      <alignment horizontal="center" vertical="center" shrinkToFit="1"/>
    </xf>
    <xf numFmtId="0" fontId="6" fillId="9" borderId="37" xfId="0" applyFont="1" applyFill="1" applyBorder="1" applyAlignment="1">
      <alignment horizontal="center" vertical="center" wrapText="1"/>
    </xf>
    <xf numFmtId="0" fontId="6" fillId="9" borderId="31" xfId="0" applyFont="1" applyFill="1" applyBorder="1" applyAlignment="1">
      <alignment horizontal="center" vertical="center" wrapText="1"/>
    </xf>
    <xf numFmtId="0" fontId="6" fillId="9" borderId="35" xfId="0" applyFont="1" applyFill="1" applyBorder="1" applyAlignment="1" applyProtection="1">
      <alignment horizontal="center" vertical="center" wrapText="1"/>
    </xf>
    <xf numFmtId="0" fontId="6" fillId="9" borderId="39" xfId="0" applyFont="1" applyFill="1" applyBorder="1" applyAlignment="1" applyProtection="1">
      <alignment horizontal="center" vertical="center" wrapText="1"/>
    </xf>
    <xf numFmtId="0" fontId="6" fillId="0" borderId="13" xfId="0" applyFont="1" applyBorder="1" applyAlignment="1" applyProtection="1">
      <alignment horizontal="center" vertical="center"/>
    </xf>
    <xf numFmtId="0" fontId="6" fillId="0" borderId="50" xfId="0" applyFont="1" applyBorder="1" applyAlignment="1" applyProtection="1">
      <alignment horizontal="center" vertical="center"/>
    </xf>
    <xf numFmtId="0" fontId="6" fillId="11" borderId="53" xfId="0" applyFont="1" applyFill="1" applyBorder="1" applyAlignment="1" applyProtection="1">
      <alignment horizontal="center" vertical="center"/>
    </xf>
    <xf numFmtId="0" fontId="6" fillId="11" borderId="40" xfId="0" applyFont="1" applyFill="1" applyBorder="1" applyAlignment="1" applyProtection="1">
      <alignment horizontal="center" vertical="center"/>
    </xf>
    <xf numFmtId="0" fontId="6" fillId="11" borderId="4" xfId="0" applyFont="1" applyFill="1" applyBorder="1" applyAlignment="1" applyProtection="1">
      <alignment horizontal="center" vertical="center"/>
    </xf>
    <xf numFmtId="0" fontId="6" fillId="11" borderId="51" xfId="0" applyFont="1" applyFill="1" applyBorder="1" applyAlignment="1" applyProtection="1">
      <alignment horizontal="center" vertical="center"/>
    </xf>
    <xf numFmtId="0" fontId="6" fillId="11" borderId="52" xfId="0" applyFont="1" applyFill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</xf>
    <xf numFmtId="0" fontId="9" fillId="0" borderId="54" xfId="3" applyBorder="1" applyAlignment="1">
      <alignment horizontal="center" vertical="center"/>
    </xf>
    <xf numFmtId="0" fontId="9" fillId="0" borderId="55" xfId="3" applyBorder="1" applyAlignment="1">
      <alignment horizontal="center" vertical="center"/>
    </xf>
    <xf numFmtId="0" fontId="9" fillId="0" borderId="56" xfId="3" applyBorder="1" applyAlignment="1">
      <alignment horizontal="center" vertical="center"/>
    </xf>
    <xf numFmtId="0" fontId="0" fillId="0" borderId="13" xfId="0" applyBorder="1" applyAlignment="1">
      <alignment horizontal="center" vertical="center" shrinkToFit="1"/>
    </xf>
    <xf numFmtId="0" fontId="0" fillId="0" borderId="50" xfId="0" applyBorder="1" applyAlignment="1">
      <alignment horizontal="center" vertical="center" shrinkToFit="1"/>
    </xf>
    <xf numFmtId="0" fontId="0" fillId="0" borderId="36" xfId="0" applyBorder="1" applyAlignment="1">
      <alignment horizontal="center" vertical="center" shrinkToFit="1"/>
    </xf>
    <xf numFmtId="0" fontId="0" fillId="0" borderId="57" xfId="0" applyBorder="1" applyAlignment="1">
      <alignment horizontal="center" vertical="center" shrinkToFit="1"/>
    </xf>
    <xf numFmtId="0" fontId="0" fillId="0" borderId="41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5">
    <cellStyle name="パーセント" xfId="1" builtinId="5"/>
    <cellStyle name="ハイパーリンク" xfId="3" builtinId="8"/>
    <cellStyle name="桁区切り" xfId="4" builtinId="6"/>
    <cellStyle name="標準" xfId="0" builtinId="0"/>
    <cellStyle name="標準 2" xfId="2" xr:uid="{00000000-0005-0000-0000-000004000000}"/>
  </cellStyles>
  <dxfs count="577"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24"/>
          <c:y val="9.3823855351414395E-2"/>
          <c:w val="0.66748630105447349"/>
          <c:h val="0.5169063867016623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'11.グラフデータ'!$D$8:$H$8</c:f>
              <c:numCache>
                <c:formatCode>#,##0_ </c:formatCode>
                <c:ptCount val="5"/>
                <c:pt idx="0">
                  <c:v>37</c:v>
                </c:pt>
                <c:pt idx="1">
                  <c:v>34</c:v>
                </c:pt>
                <c:pt idx="2">
                  <c:v>34</c:v>
                </c:pt>
                <c:pt idx="3">
                  <c:v>29</c:v>
                </c:pt>
                <c:pt idx="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C7-4DBA-BE24-06B865444EAF}"/>
            </c:ext>
          </c:extLst>
        </c:ser>
        <c:ser>
          <c:idx val="0"/>
          <c:order val="1"/>
          <c:tx>
            <c:strRef>
              <c:f>'11.グラフデータ'!$C$7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'11.グラフデータ'!$D$7:$H$7</c:f>
              <c:numCache>
                <c:formatCode>#,##0_);[Red]\(#,##0\)</c:formatCode>
                <c:ptCount val="5"/>
                <c:pt idx="0">
                  <c:v>24</c:v>
                </c:pt>
                <c:pt idx="1">
                  <c:v>30</c:v>
                </c:pt>
                <c:pt idx="2">
                  <c:v>26</c:v>
                </c:pt>
                <c:pt idx="3">
                  <c:v>18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C7-4DBA-BE24-06B865444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'11.グラフデータ'!$C$9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'11.グラフデータ'!$D$9:$H$9</c:f>
              <c:numCache>
                <c:formatCode>#,##0_);[Red]\(#,##0\)</c:formatCode>
                <c:ptCount val="5"/>
                <c:pt idx="0">
                  <c:v>61</c:v>
                </c:pt>
                <c:pt idx="1">
                  <c:v>64</c:v>
                </c:pt>
                <c:pt idx="2">
                  <c:v>60</c:v>
                </c:pt>
                <c:pt idx="3">
                  <c:v>47</c:v>
                </c:pt>
                <c:pt idx="4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C7-4DBA-BE24-06B865444EAF}"/>
            </c:ext>
          </c:extLst>
        </c:ser>
        <c:ser>
          <c:idx val="3"/>
          <c:order val="3"/>
          <c:tx>
            <c:strRef>
              <c:f>'11.グラフデータ'!$C$10</c:f>
              <c:strCache>
                <c:ptCount val="1"/>
                <c:pt idx="0">
                  <c:v>修士課程学生合計(D)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'11.グラフデータ'!$D$10:$H$10</c:f>
              <c:numCache>
                <c:formatCode>#,##0_ </c:formatCode>
                <c:ptCount val="5"/>
                <c:pt idx="0">
                  <c:v>296</c:v>
                </c:pt>
                <c:pt idx="1">
                  <c:v>309</c:v>
                </c:pt>
                <c:pt idx="2">
                  <c:v>327</c:v>
                </c:pt>
                <c:pt idx="3">
                  <c:v>323</c:v>
                </c:pt>
                <c:pt idx="4">
                  <c:v>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7C7-4DBA-BE24-06B865444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'11.グラフデータ'!$C$11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'11.グラフデータ'!$D$11:$H$11</c:f>
              <c:numCache>
                <c:formatCode>0.0%</c:formatCode>
                <c:ptCount val="5"/>
                <c:pt idx="0">
                  <c:v>0.20599999999999999</c:v>
                </c:pt>
                <c:pt idx="1">
                  <c:v>0.20699999999999999</c:v>
                </c:pt>
                <c:pt idx="2">
                  <c:v>0.183</c:v>
                </c:pt>
                <c:pt idx="3">
                  <c:v>0.14599999999999999</c:v>
                </c:pt>
                <c:pt idx="4">
                  <c:v>0.157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7C7-4DBA-BE24-06B865444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0476365555520135"/>
              <c:y val="1.976844561096529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20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'11.グラフデータ'!$C$84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'11.グラフデータ'!$D$84:$H$84</c:f>
              <c:numCache>
                <c:formatCode>#,##0_);[Red]\(#,##0\)</c:formatCode>
                <c:ptCount val="5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C1-43AB-A79F-79B055137AA3}"/>
            </c:ext>
          </c:extLst>
        </c:ser>
        <c:ser>
          <c:idx val="0"/>
          <c:order val="1"/>
          <c:tx>
            <c:strRef>
              <c:f>'11.グラフデータ'!$C$83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'11.グラフデータ'!$D$83:$H$83</c:f>
              <c:numCache>
                <c:formatCode>#,##0_);[Red]\(#,##0\)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C1-43AB-A79F-79B055137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'11.グラフデータ'!$C$85</c:f>
              <c:strCache>
                <c:ptCount val="1"/>
                <c:pt idx="0">
                  <c:v>社会人：合計
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'11.グラフデータ'!$D$85:$H$85</c:f>
              <c:numCache>
                <c:formatCode>#,##0_);[Red]\(#,##0\)</c:formatCode>
                <c:ptCount val="5"/>
                <c:pt idx="0">
                  <c:v>3</c:v>
                </c:pt>
                <c:pt idx="1">
                  <c:v>3</c:v>
                </c:pt>
                <c:pt idx="2">
                  <c:v>6</c:v>
                </c:pt>
                <c:pt idx="3">
                  <c:v>5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FC1-43AB-A79F-79B055137AA3}"/>
            </c:ext>
          </c:extLst>
        </c:ser>
        <c:ser>
          <c:idx val="3"/>
          <c:order val="3"/>
          <c:tx>
            <c:strRef>
              <c:f>'11.グラフデータ'!$C$86</c:f>
              <c:strCache>
                <c:ptCount val="1"/>
                <c:pt idx="0">
                  <c:v>修士課程学生合計
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'11.グラフデータ'!$D$86:$H$86</c:f>
              <c:numCache>
                <c:formatCode>#,##0_);[Red]\(#,##0\)</c:formatCode>
                <c:ptCount val="5"/>
                <c:pt idx="0">
                  <c:v>74</c:v>
                </c:pt>
                <c:pt idx="1">
                  <c:v>87</c:v>
                </c:pt>
                <c:pt idx="2">
                  <c:v>107</c:v>
                </c:pt>
                <c:pt idx="3">
                  <c:v>115</c:v>
                </c:pt>
                <c:pt idx="4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FC1-43AB-A79F-79B055137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'11.グラフデータ'!$C$87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'11.グラフデータ'!$D$87:$H$87</c:f>
              <c:numCache>
                <c:formatCode>0.0%</c:formatCode>
                <c:ptCount val="5"/>
                <c:pt idx="0">
                  <c:v>4.1000000000000002E-2</c:v>
                </c:pt>
                <c:pt idx="1">
                  <c:v>3.4000000000000002E-2</c:v>
                </c:pt>
                <c:pt idx="2">
                  <c:v>5.6000000000000001E-2</c:v>
                </c:pt>
                <c:pt idx="3">
                  <c:v>4.2999999999999997E-2</c:v>
                </c:pt>
                <c:pt idx="4">
                  <c:v>7.1999999999999995E-2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FC1-43AB-A79F-79B055137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2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'11.グラフデータ'!$C$92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'11.グラフデータ'!$D$90:$H$90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'11.グラフデータ'!$D$92:$H$92</c:f>
              <c:numCache>
                <c:formatCode>#,##0_);[Red]\(#,##0\)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C3-4C5F-93F0-85D8B8C16C71}"/>
            </c:ext>
          </c:extLst>
        </c:ser>
        <c:ser>
          <c:idx val="0"/>
          <c:order val="1"/>
          <c:tx>
            <c:strRef>
              <c:f>'11.グラフデータ'!$C$91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'11.グラフデータ'!$D$90:$H$90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'11.グラフデータ'!$D$91:$H$91</c:f>
              <c:numCache>
                <c:formatCode>#,##0_);[Red]\(#,##0\)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2C3-4C5F-93F0-85D8B8C16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'11.グラフデータ'!$C$93</c:f>
              <c:strCache>
                <c:ptCount val="1"/>
                <c:pt idx="0">
                  <c:v>社会人：合計
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'11.グラフデータ'!$D$90:$H$90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'11.グラフデータ'!$D$93:$H$93</c:f>
              <c:numCache>
                <c:formatCode>#,##0_);[Red]\(#,##0\)</c:formatCode>
                <c:ptCount val="5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2C3-4C5F-93F0-85D8B8C16C71}"/>
            </c:ext>
          </c:extLst>
        </c:ser>
        <c:ser>
          <c:idx val="3"/>
          <c:order val="3"/>
          <c:tx>
            <c:strRef>
              <c:f>'11.グラフデータ'!$C$94</c:f>
              <c:strCache>
                <c:ptCount val="1"/>
                <c:pt idx="0">
                  <c:v>修士課程学生合計
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'11.グラフデータ'!$D$90:$H$90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'11.グラフデータ'!$D$94:$H$94</c:f>
              <c:numCache>
                <c:formatCode>#,##0_);[Red]\(#,##0\)</c:formatCode>
                <c:ptCount val="5"/>
                <c:pt idx="0">
                  <c:v>3</c:v>
                </c:pt>
                <c:pt idx="1">
                  <c:v>5</c:v>
                </c:pt>
                <c:pt idx="2">
                  <c:v>5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2C3-4C5F-93F0-85D8B8C16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'11.グラフデータ'!$C$95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'11.グラフデータ'!$D$90:$H$90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'11.グラフデータ'!$D$95:$H$95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0.2</c:v>
                </c:pt>
                <c:pt idx="2">
                  <c:v>0.4</c:v>
                </c:pt>
                <c:pt idx="3">
                  <c:v>0.71399999999999997</c:v>
                </c:pt>
                <c:pt idx="4">
                  <c:v>0.71399999999999997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2C3-4C5F-93F0-85D8B8C16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2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'11.グラフデータ'!$C$100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strRef>
              <c:f>'11.グラフデータ'!$D$98:$H$98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'11.グラフデータ'!$D$100:$H$100</c:f>
              <c:numCache>
                <c:formatCode>#,##0_);[Red]\(#,##0\)</c:formatCode>
                <c:ptCount val="5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A2-4DC7-B6B5-4CDFBA91A02C}"/>
            </c:ext>
          </c:extLst>
        </c:ser>
        <c:ser>
          <c:idx val="1"/>
          <c:order val="1"/>
          <c:tx>
            <c:strRef>
              <c:f>'11.グラフデータ'!$C$99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'11.グラフデータ'!$D$98:$H$98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'11.グラフデータ'!$D$99:$H$99</c:f>
              <c:numCache>
                <c:formatCode>#,##0_);[Red]\(#,##0\)</c:formatCode>
                <c:ptCount val="5"/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A2-4DC7-B6B5-4CDFBA91A0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'11.グラフデータ'!$C$101</c:f>
              <c:strCache>
                <c:ptCount val="1"/>
                <c:pt idx="0">
                  <c:v>社会人：合計
（C=A+B)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strRef>
              <c:f>'11.グラフデータ'!$D$98:$H$98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'11.グラフデータ'!$D$101:$H$101</c:f>
              <c:numCache>
                <c:formatCode>#,##0_);[Red]\(#,##0\)</c:formatCode>
                <c:ptCount val="5"/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A2-4DC7-B6B5-4CDFBA91A02C}"/>
            </c:ext>
          </c:extLst>
        </c:ser>
        <c:ser>
          <c:idx val="3"/>
          <c:order val="3"/>
          <c:tx>
            <c:strRef>
              <c:f>'11.グラフデータ'!$C$102</c:f>
              <c:strCache>
                <c:ptCount val="1"/>
                <c:pt idx="0">
                  <c:v>修士課程学生合計
(D)</c:v>
                </c:pt>
              </c:strCache>
            </c:strRef>
          </c:tx>
          <c:spPr>
            <a:ln w="19050">
              <a:noFill/>
            </a:ln>
          </c:spPr>
          <c:marker>
            <c:symbol val="none"/>
          </c:marker>
          <c:cat>
            <c:strRef>
              <c:f>'11.グラフデータ'!$D$98:$H$98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'11.グラフデータ'!$D$102:$H$102</c:f>
              <c:numCache>
                <c:formatCode>#,##0_);[Red]\(#,##0\)</c:formatCode>
                <c:ptCount val="5"/>
                <c:pt idx="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A2-4DC7-B6B5-4CDFBA91A0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'11.グラフデータ'!$C$103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'11.グラフデータ'!$D$98:$H$98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'11.グラフデータ'!$D$103:$H$103</c:f>
              <c:numCache>
                <c:formatCode>0.0%</c:formatCode>
                <c:ptCount val="5"/>
                <c:pt idx="4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0A2-4DC7-B6B5-4CDFBA91A0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1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24"/>
          <c:y val="9.3823855351414395E-2"/>
          <c:w val="0.66748630105447349"/>
          <c:h val="0.5169063867016623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'11.グラフデータ'!$C$110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'11.グラフデータ'!$D$108:$H$108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'11.グラフデータ'!$D$110:$H$110</c:f>
              <c:numCache>
                <c:formatCode>#,##0_ </c:formatCode>
                <c:ptCount val="5"/>
                <c:pt idx="0">
                  <c:v>45</c:v>
                </c:pt>
                <c:pt idx="1">
                  <c:v>41</c:v>
                </c:pt>
                <c:pt idx="2">
                  <c:v>44</c:v>
                </c:pt>
                <c:pt idx="3">
                  <c:v>49</c:v>
                </c:pt>
                <c:pt idx="4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1B-4E69-AB90-C7FCA80ED680}"/>
            </c:ext>
          </c:extLst>
        </c:ser>
        <c:ser>
          <c:idx val="1"/>
          <c:order val="1"/>
          <c:tx>
            <c:strRef>
              <c:f>'11.グラフデータ'!$C$109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'11.グラフデータ'!$D$108:$H$108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'11.グラフデータ'!$D$109:$H$109</c:f>
              <c:numCache>
                <c:formatCode>#,##0_);[Red]\(#,##0\)</c:formatCode>
                <c:ptCount val="5"/>
                <c:pt idx="0">
                  <c:v>90</c:v>
                </c:pt>
                <c:pt idx="1">
                  <c:v>88</c:v>
                </c:pt>
                <c:pt idx="2">
                  <c:v>89</c:v>
                </c:pt>
                <c:pt idx="3">
                  <c:v>86</c:v>
                </c:pt>
                <c:pt idx="4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1B-4E69-AB90-C7FCA80ED6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'11.グラフデータ'!$C$111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'11.グラフデータ'!$D$108:$H$108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'11.グラフデータ'!$D$111:$H$111</c:f>
              <c:numCache>
                <c:formatCode>#,##0_);[Red]\(#,##0\)</c:formatCode>
                <c:ptCount val="5"/>
                <c:pt idx="0">
                  <c:v>135</c:v>
                </c:pt>
                <c:pt idx="1">
                  <c:v>129</c:v>
                </c:pt>
                <c:pt idx="2">
                  <c:v>133</c:v>
                </c:pt>
                <c:pt idx="3">
                  <c:v>135</c:v>
                </c:pt>
                <c:pt idx="4">
                  <c:v>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1B-4E69-AB90-C7FCA80ED680}"/>
            </c:ext>
          </c:extLst>
        </c:ser>
        <c:ser>
          <c:idx val="3"/>
          <c:order val="3"/>
          <c:tx>
            <c:strRef>
              <c:f>'11.グラフデータ'!$C$112</c:f>
              <c:strCache>
                <c:ptCount val="1"/>
                <c:pt idx="0">
                  <c:v>博士課程学生合計(D)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'11.グラフデータ'!$D$108:$H$108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'11.グラフデータ'!$D$112:$H$112</c:f>
              <c:numCache>
                <c:formatCode>#,##0_ </c:formatCode>
                <c:ptCount val="5"/>
                <c:pt idx="0">
                  <c:v>171</c:v>
                </c:pt>
                <c:pt idx="1">
                  <c:v>166</c:v>
                </c:pt>
                <c:pt idx="2">
                  <c:v>162</c:v>
                </c:pt>
                <c:pt idx="3">
                  <c:v>162</c:v>
                </c:pt>
                <c:pt idx="4">
                  <c:v>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51B-4E69-AB90-C7FCA80ED6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'11.グラフデータ'!$C$113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'11.グラフデータ'!$D$108:$H$108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'11.グラフデータ'!$D$113:$H$113</c:f>
              <c:numCache>
                <c:formatCode>0.0%</c:formatCode>
                <c:ptCount val="5"/>
                <c:pt idx="0">
                  <c:v>0.78900000000000003</c:v>
                </c:pt>
                <c:pt idx="1">
                  <c:v>0.77700000000000002</c:v>
                </c:pt>
                <c:pt idx="2">
                  <c:v>0.82099999999999995</c:v>
                </c:pt>
                <c:pt idx="3">
                  <c:v>0.83299999999999996</c:v>
                </c:pt>
                <c:pt idx="4">
                  <c:v>0.83099999999999996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51B-4E69-AB90-C7FCA80ED6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0476365555520135"/>
              <c:y val="1.976844561096529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30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24"/>
          <c:y val="9.3823855351414395E-2"/>
          <c:w val="0.66748630105447349"/>
          <c:h val="0.4724619422572177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'11.グラフデータ'!$C$118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'11.グラフデータ'!$D$116:$H$116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'11.グラフデータ'!$D$118:$H$118</c:f>
              <c:numCache>
                <c:formatCode>#,##0_ </c:formatCode>
                <c:ptCount val="5"/>
                <c:pt idx="0">
                  <c:v>6518</c:v>
                </c:pt>
                <c:pt idx="1">
                  <c:v>6390</c:v>
                </c:pt>
                <c:pt idx="2">
                  <c:v>6307</c:v>
                </c:pt>
                <c:pt idx="3">
                  <c:v>6339</c:v>
                </c:pt>
                <c:pt idx="4">
                  <c:v>6652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AD-4C92-B2CD-65716031DEC6}"/>
            </c:ext>
          </c:extLst>
        </c:ser>
        <c:ser>
          <c:idx val="0"/>
          <c:order val="1"/>
          <c:tx>
            <c:strRef>
              <c:f>'11.グラフデータ'!$C$117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'11.グラフデータ'!$D$116:$H$116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'11.グラフデータ'!$D$117:$H$117</c:f>
              <c:numCache>
                <c:formatCode>#,##0_);[Red]\(#,##0\)</c:formatCode>
                <c:ptCount val="5"/>
                <c:pt idx="0">
                  <c:v>14721</c:v>
                </c:pt>
                <c:pt idx="1">
                  <c:v>14596</c:v>
                </c:pt>
                <c:pt idx="2">
                  <c:v>14236</c:v>
                </c:pt>
                <c:pt idx="3">
                  <c:v>14186</c:v>
                </c:pt>
                <c:pt idx="4">
                  <c:v>14637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AD-4C92-B2CD-65716031D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'11.グラフデータ'!$C$119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'11.グラフデータ'!$D$116:$H$116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'11.グラフデータ'!$D$119:$H$119</c:f>
              <c:numCache>
                <c:formatCode>#,##0_);[Red]\(#,##0\)</c:formatCode>
                <c:ptCount val="5"/>
                <c:pt idx="0">
                  <c:v>21239</c:v>
                </c:pt>
                <c:pt idx="1">
                  <c:v>20986</c:v>
                </c:pt>
                <c:pt idx="2">
                  <c:v>20543</c:v>
                </c:pt>
                <c:pt idx="3">
                  <c:v>20525</c:v>
                </c:pt>
                <c:pt idx="4">
                  <c:v>21289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AD-4C92-B2CD-65716031DEC6}"/>
            </c:ext>
          </c:extLst>
        </c:ser>
        <c:ser>
          <c:idx val="3"/>
          <c:order val="3"/>
          <c:tx>
            <c:strRef>
              <c:f>'11.グラフデータ'!$C$120</c:f>
              <c:strCache>
                <c:ptCount val="1"/>
                <c:pt idx="0">
                  <c:v>博士課程学生合計(D)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'11.グラフデータ'!$D$116:$H$116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'11.グラフデータ'!$D$120:$H$120</c:f>
              <c:numCache>
                <c:formatCode>#,##0_ </c:formatCode>
                <c:ptCount val="5"/>
                <c:pt idx="0">
                  <c:v>51539</c:v>
                </c:pt>
                <c:pt idx="1">
                  <c:v>51581</c:v>
                </c:pt>
                <c:pt idx="2">
                  <c:v>51707</c:v>
                </c:pt>
                <c:pt idx="3">
                  <c:v>52136</c:v>
                </c:pt>
                <c:pt idx="4">
                  <c:v>53379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AD-4C92-B2CD-65716031D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'11.グラフデータ'!$C$121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'11.グラフデータ'!$D$116:$H$116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'11.グラフデータ'!$D$121:$H$121</c:f>
              <c:numCache>
                <c:formatCode>0.0%</c:formatCode>
                <c:ptCount val="5"/>
                <c:pt idx="0">
                  <c:v>0.41199999999999998</c:v>
                </c:pt>
                <c:pt idx="1">
                  <c:v>0.40699999999999997</c:v>
                </c:pt>
                <c:pt idx="2">
                  <c:v>0.39700000000000002</c:v>
                </c:pt>
                <c:pt idx="3">
                  <c:v>0.39400000000000002</c:v>
                </c:pt>
                <c:pt idx="4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7AD-4C92-B2CD-65716031D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0476365555520135"/>
              <c:y val="1.976844561096529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2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24"/>
          <c:y val="0.10216425236921721"/>
          <c:w val="0.702685382950613"/>
          <c:h val="0.5151225180821863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'11.グラフデータ'!$C$126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'11.グラフデータ'!$D$124:$H$124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'11.グラフデータ'!$D$126:$H$126</c:f>
              <c:numCache>
                <c:formatCode>#,##0.0_);[Red]\(#,##0.0\)</c:formatCode>
                <c:ptCount val="5"/>
                <c:pt idx="0">
                  <c:v>84.6</c:v>
                </c:pt>
                <c:pt idx="1">
                  <c:v>83</c:v>
                </c:pt>
                <c:pt idx="2">
                  <c:v>81.900000000000006</c:v>
                </c:pt>
                <c:pt idx="3">
                  <c:v>82.3</c:v>
                </c:pt>
                <c:pt idx="4">
                  <c:v>86.4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24-4B32-905F-A61E8D5313DA}"/>
            </c:ext>
          </c:extLst>
        </c:ser>
        <c:ser>
          <c:idx val="0"/>
          <c:order val="1"/>
          <c:tx>
            <c:strRef>
              <c:f>'11.グラフデータ'!$C$125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'11.グラフデータ'!$D$124:$H$124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'11.グラフデータ'!$D$125:$H$125</c:f>
              <c:numCache>
                <c:formatCode>#,##0.0_);[Red]\(#,##0.0\)</c:formatCode>
                <c:ptCount val="5"/>
                <c:pt idx="0">
                  <c:v>191.2</c:v>
                </c:pt>
                <c:pt idx="1">
                  <c:v>189.6</c:v>
                </c:pt>
                <c:pt idx="2">
                  <c:v>184.9</c:v>
                </c:pt>
                <c:pt idx="3">
                  <c:v>184.2</c:v>
                </c:pt>
                <c:pt idx="4">
                  <c:v>190.1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24-4B32-905F-A61E8D5313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'11.グラフデータ'!$C$127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'11.グラフデータ'!$D$124:$H$124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'11.グラフデータ'!$D$127:$H$127</c:f>
              <c:numCache>
                <c:formatCode>0.0_);[Red]\(0.0\)</c:formatCode>
                <c:ptCount val="5"/>
                <c:pt idx="0">
                  <c:v>275.8</c:v>
                </c:pt>
                <c:pt idx="1">
                  <c:v>272.60000000000002</c:v>
                </c:pt>
                <c:pt idx="2">
                  <c:v>266.8</c:v>
                </c:pt>
                <c:pt idx="3">
                  <c:v>266.5</c:v>
                </c:pt>
                <c:pt idx="4">
                  <c:v>276.5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24-4B32-905F-A61E8D5313DA}"/>
            </c:ext>
          </c:extLst>
        </c:ser>
        <c:ser>
          <c:idx val="3"/>
          <c:order val="3"/>
          <c:tx>
            <c:strRef>
              <c:f>'11.グラフデータ'!$C$128</c:f>
              <c:strCache>
                <c:ptCount val="1"/>
                <c:pt idx="0">
                  <c:v>博士課程学生合計(D)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'11.グラフデータ'!$D$124:$H$124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'11.グラフデータ'!$D$128:$H$128</c:f>
              <c:numCache>
                <c:formatCode>#,##0.0_);[Red]\(#,##0.0\)</c:formatCode>
                <c:ptCount val="5"/>
                <c:pt idx="0">
                  <c:v>669.3</c:v>
                </c:pt>
                <c:pt idx="1">
                  <c:v>669.9</c:v>
                </c:pt>
                <c:pt idx="2">
                  <c:v>671.5</c:v>
                </c:pt>
                <c:pt idx="3">
                  <c:v>677.1</c:v>
                </c:pt>
                <c:pt idx="4">
                  <c:v>693.2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24-4B32-905F-A61E8D5313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'11.グラフデータ'!$C$129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'11.グラフデータ'!$D$124:$H$124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'11.グラフデータ'!$D$129:$H$129</c:f>
              <c:numCache>
                <c:formatCode>0.0%</c:formatCode>
                <c:ptCount val="5"/>
                <c:pt idx="0">
                  <c:v>0.41199999999999998</c:v>
                </c:pt>
                <c:pt idx="1">
                  <c:v>0.40699999999999997</c:v>
                </c:pt>
                <c:pt idx="2">
                  <c:v>0.39700000000000002</c:v>
                </c:pt>
                <c:pt idx="3">
                  <c:v>0.39400000000000002</c:v>
                </c:pt>
                <c:pt idx="4">
                  <c:v>0.39900000000000002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24-4B32-905F-A61E8D5313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078254894251578"/>
              <c:y val="1.23610382035578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60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24"/>
          <c:y val="0.10216425236921721"/>
          <c:w val="0.702685382950613"/>
          <c:h val="0.515122518082186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'11.グラフデータ'!$C$135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'11.グラフデータ'!$D$133:$H$133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'11.グラフデータ'!$D$135:$H$135</c:f>
              <c:numCache>
                <c:formatCode>0.0_);[Red]\(0.0\)</c:formatCode>
                <c:ptCount val="5"/>
                <c:pt idx="0">
                  <c:v>68.2</c:v>
                </c:pt>
                <c:pt idx="1">
                  <c:v>65.8</c:v>
                </c:pt>
                <c:pt idx="2">
                  <c:v>66</c:v>
                </c:pt>
                <c:pt idx="3">
                  <c:v>69.5</c:v>
                </c:pt>
                <c:pt idx="4">
                  <c:v>72.3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4C-4B58-B597-503D50435CC0}"/>
            </c:ext>
          </c:extLst>
        </c:ser>
        <c:ser>
          <c:idx val="1"/>
          <c:order val="1"/>
          <c:tx>
            <c:strRef>
              <c:f>'11.グラフデータ'!$C$134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'11.グラフデータ'!$D$133:$H$133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'11.グラフデータ'!$D$134:$H$134</c:f>
              <c:numCache>
                <c:formatCode>0.0_);[Red]\(0.0\)</c:formatCode>
                <c:ptCount val="5"/>
                <c:pt idx="0">
                  <c:v>165.2</c:v>
                </c:pt>
                <c:pt idx="1">
                  <c:v>162</c:v>
                </c:pt>
                <c:pt idx="2">
                  <c:v>163.69999999999999</c:v>
                </c:pt>
                <c:pt idx="3">
                  <c:v>164.1</c:v>
                </c:pt>
                <c:pt idx="4">
                  <c:v>168.1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C-4B58-B597-503D50435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'11.グラフデータ'!$C$136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'11.グラフデータ'!$D$133:$H$133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'11.グラフデータ'!$D$136:$H$136</c:f>
              <c:numCache>
                <c:formatCode>0.0_);[Red]\(0.0\)</c:formatCode>
                <c:ptCount val="5"/>
                <c:pt idx="0">
                  <c:v>233.4</c:v>
                </c:pt>
                <c:pt idx="1">
                  <c:v>227.8</c:v>
                </c:pt>
                <c:pt idx="2">
                  <c:v>229.7</c:v>
                </c:pt>
                <c:pt idx="3">
                  <c:v>233.6</c:v>
                </c:pt>
                <c:pt idx="4">
                  <c:v>240.4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4C-4B58-B597-503D50435CC0}"/>
            </c:ext>
          </c:extLst>
        </c:ser>
        <c:ser>
          <c:idx val="3"/>
          <c:order val="3"/>
          <c:tx>
            <c:strRef>
              <c:f>'11.グラフデータ'!$C$137</c:f>
              <c:strCache>
                <c:ptCount val="1"/>
                <c:pt idx="0">
                  <c:v>博士課程学生合計(D)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'11.グラフデータ'!$D$133:$H$133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'11.グラフデータ'!$D$137:$H$137</c:f>
              <c:numCache>
                <c:formatCode>0.0_);[Red]\(0.0\)</c:formatCode>
                <c:ptCount val="5"/>
                <c:pt idx="0">
                  <c:v>373.4</c:v>
                </c:pt>
                <c:pt idx="1">
                  <c:v>366.9</c:v>
                </c:pt>
                <c:pt idx="2">
                  <c:v>365.9</c:v>
                </c:pt>
                <c:pt idx="3">
                  <c:v>370.8</c:v>
                </c:pt>
                <c:pt idx="4">
                  <c:v>375.8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4C-4B58-B597-503D50435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'11.グラフデータ'!$C$138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'11.グラフデータ'!$D$133:$H$133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'11.グラフデータ'!$D$138:$H$138</c:f>
              <c:numCache>
                <c:formatCode>0.0%</c:formatCode>
                <c:ptCount val="5"/>
                <c:pt idx="0">
                  <c:v>0.625</c:v>
                </c:pt>
                <c:pt idx="1">
                  <c:v>0.621</c:v>
                </c:pt>
                <c:pt idx="2">
                  <c:v>0.628</c:v>
                </c:pt>
                <c:pt idx="3">
                  <c:v>0.63</c:v>
                </c:pt>
                <c:pt idx="4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4C-4B58-B597-503D50435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078254894251578"/>
              <c:y val="1.23610382035578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2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_);[Red]\(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'11.グラフデータ'!$C$146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'11.グラフデータ'!$D$144:$H$144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'11.グラフデータ'!$D$146:$H$146</c:f>
              <c:numCache>
                <c:formatCode>#,##0_);[Red]\(#,##0\)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93-4F82-8F40-5F9D333B2FDF}"/>
            </c:ext>
          </c:extLst>
        </c:ser>
        <c:ser>
          <c:idx val="0"/>
          <c:order val="1"/>
          <c:tx>
            <c:strRef>
              <c:f>'11.グラフデータ'!$C$145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'11.グラフデータ'!$D$144:$H$144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'11.グラフデータ'!$D$145:$H$145</c:f>
              <c:numCache>
                <c:formatCode>#,##0_);[Red]\(#,##0\)</c:formatCode>
                <c:ptCount val="5"/>
                <c:pt idx="0">
                  <c:v>4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93-4F82-8F40-5F9D333B2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'11.グラフデータ'!$C$147</c:f>
              <c:strCache>
                <c:ptCount val="1"/>
                <c:pt idx="0">
                  <c:v>社会人：合計
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'11.グラフデータ'!$D$144:$H$144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'11.グラフデータ'!$D$147:$H$147</c:f>
              <c:numCache>
                <c:formatCode>#,##0_);[Red]\(#,##0\)</c:formatCode>
                <c:ptCount val="5"/>
                <c:pt idx="0">
                  <c:v>6</c:v>
                </c:pt>
                <c:pt idx="1">
                  <c:v>6</c:v>
                </c:pt>
                <c:pt idx="2">
                  <c:v>8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493-4F82-8F40-5F9D333B2FDF}"/>
            </c:ext>
          </c:extLst>
        </c:ser>
        <c:ser>
          <c:idx val="3"/>
          <c:order val="3"/>
          <c:tx>
            <c:strRef>
              <c:f>'11.グラフデータ'!$C$148</c:f>
              <c:strCache>
                <c:ptCount val="1"/>
                <c:pt idx="0">
                  <c:v>博士課程学生合計
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'11.グラフデータ'!$D$144:$H$144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'11.グラフデータ'!$D$148:$H$148</c:f>
              <c:numCache>
                <c:formatCode>#,##0_);[Red]\(#,##0\)</c:formatCode>
                <c:ptCount val="5"/>
                <c:pt idx="0">
                  <c:v>17</c:v>
                </c:pt>
                <c:pt idx="1">
                  <c:v>16</c:v>
                </c:pt>
                <c:pt idx="2">
                  <c:v>19</c:v>
                </c:pt>
                <c:pt idx="3">
                  <c:v>21</c:v>
                </c:pt>
                <c:pt idx="4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493-4F82-8F40-5F9D333B2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'11.グラフデータ'!$C$149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'11.グラフデータ'!$D$144:$H$144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'11.グラフデータ'!$D$149:$H$149</c:f>
              <c:numCache>
                <c:formatCode>0.0%</c:formatCode>
                <c:ptCount val="5"/>
                <c:pt idx="0">
                  <c:v>0.35299999999999998</c:v>
                </c:pt>
                <c:pt idx="1">
                  <c:v>0.375</c:v>
                </c:pt>
                <c:pt idx="2">
                  <c:v>0.42099999999999999</c:v>
                </c:pt>
                <c:pt idx="3">
                  <c:v>0.38100000000000001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493-4F82-8F40-5F9D333B2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2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'11.グラフデータ'!$C$154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'11.グラフデータ'!$D$152:$H$152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'11.グラフデータ'!$D$154:$H$154</c:f>
              <c:numCache>
                <c:formatCode>#,##0_);[Red]\(#,##0\)</c:formatCode>
                <c:ptCount val="5"/>
                <c:pt idx="0">
                  <c:v>42</c:v>
                </c:pt>
                <c:pt idx="1">
                  <c:v>39</c:v>
                </c:pt>
                <c:pt idx="2">
                  <c:v>36</c:v>
                </c:pt>
                <c:pt idx="3">
                  <c:v>38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35-4379-B9FB-7C3CED9F9304}"/>
            </c:ext>
          </c:extLst>
        </c:ser>
        <c:ser>
          <c:idx val="0"/>
          <c:order val="1"/>
          <c:tx>
            <c:strRef>
              <c:f>'11.グラフデータ'!$C$153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'11.グラフデータ'!$D$152:$H$152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'11.グラフデータ'!$D$153:$H$153</c:f>
              <c:numCache>
                <c:formatCode>#,##0_);[Red]\(#,##0\)</c:formatCode>
                <c:ptCount val="5"/>
                <c:pt idx="0">
                  <c:v>78</c:v>
                </c:pt>
                <c:pt idx="1">
                  <c:v>78</c:v>
                </c:pt>
                <c:pt idx="2">
                  <c:v>77</c:v>
                </c:pt>
                <c:pt idx="3">
                  <c:v>77</c:v>
                </c:pt>
                <c:pt idx="4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35-4379-B9FB-7C3CED9F9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'11.グラフデータ'!$C$155</c:f>
              <c:strCache>
                <c:ptCount val="1"/>
                <c:pt idx="0">
                  <c:v>社会人：合計
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'11.グラフデータ'!$D$152:$H$152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'11.グラフデータ'!$D$155:$H$155</c:f>
              <c:numCache>
                <c:formatCode>#,##0_);[Red]\(#,##0\)</c:formatCode>
                <c:ptCount val="5"/>
                <c:pt idx="0">
                  <c:v>120</c:v>
                </c:pt>
                <c:pt idx="1">
                  <c:v>117</c:v>
                </c:pt>
                <c:pt idx="2">
                  <c:v>113</c:v>
                </c:pt>
                <c:pt idx="3">
                  <c:v>115</c:v>
                </c:pt>
                <c:pt idx="4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035-4379-B9FB-7C3CED9F9304}"/>
            </c:ext>
          </c:extLst>
        </c:ser>
        <c:ser>
          <c:idx val="3"/>
          <c:order val="3"/>
          <c:tx>
            <c:strRef>
              <c:f>'11.グラフデータ'!$C$156</c:f>
              <c:strCache>
                <c:ptCount val="1"/>
                <c:pt idx="0">
                  <c:v>博士課程学生合計
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'11.グラフデータ'!$D$152:$H$152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'11.グラフデータ'!$D$156:$H$156</c:f>
              <c:numCache>
                <c:formatCode>#,##0_);[Red]\(#,##0\)</c:formatCode>
                <c:ptCount val="5"/>
                <c:pt idx="0">
                  <c:v>130</c:v>
                </c:pt>
                <c:pt idx="1">
                  <c:v>128</c:v>
                </c:pt>
                <c:pt idx="2">
                  <c:v>123</c:v>
                </c:pt>
                <c:pt idx="3">
                  <c:v>124</c:v>
                </c:pt>
                <c:pt idx="4">
                  <c:v>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035-4379-B9FB-7C3CED9F9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'11.グラフデータ'!$C$157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'11.グラフデータ'!$D$152:$H$152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'11.グラフデータ'!$D$157:$H$157</c:f>
              <c:numCache>
                <c:formatCode>0.0%</c:formatCode>
                <c:ptCount val="5"/>
                <c:pt idx="0">
                  <c:v>0.92300000000000004</c:v>
                </c:pt>
                <c:pt idx="1">
                  <c:v>0.91400000000000003</c:v>
                </c:pt>
                <c:pt idx="2">
                  <c:v>0.91900000000000004</c:v>
                </c:pt>
                <c:pt idx="3">
                  <c:v>0.92700000000000005</c:v>
                </c:pt>
                <c:pt idx="4">
                  <c:v>0.93700000000000006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035-4379-B9FB-7C3CED9F9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30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'11.グラフデータ'!$C$162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'11.グラフデータ'!$D$160:$H$160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'11.グラフデータ'!$D$162:$H$162</c:f>
              <c:numCache>
                <c:formatCode>#,##0_);[Red]\(#,##0\)</c:formatCode>
                <c:ptCount val="5"/>
                <c:pt idx="0">
                  <c:v>1</c:v>
                </c:pt>
                <c:pt idx="1">
                  <c:v>0</c:v>
                </c:pt>
                <c:pt idx="2">
                  <c:v>6</c:v>
                </c:pt>
                <c:pt idx="3">
                  <c:v>9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FC-48EF-AD3A-689A37E0FA1B}"/>
            </c:ext>
          </c:extLst>
        </c:ser>
        <c:ser>
          <c:idx val="0"/>
          <c:order val="1"/>
          <c:tx>
            <c:strRef>
              <c:f>'11.グラフデータ'!$C$161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'11.グラフデータ'!$D$160:$H$160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'11.グラフデータ'!$D$161:$H$161</c:f>
              <c:numCache>
                <c:formatCode>#,##0_);[Red]\(#,##0\)</c:formatCode>
                <c:ptCount val="5"/>
                <c:pt idx="0">
                  <c:v>8</c:v>
                </c:pt>
                <c:pt idx="1">
                  <c:v>6</c:v>
                </c:pt>
                <c:pt idx="2">
                  <c:v>6</c:v>
                </c:pt>
                <c:pt idx="3">
                  <c:v>3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FC-48EF-AD3A-689A37E0F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'11.グラフデータ'!$C$163</c:f>
              <c:strCache>
                <c:ptCount val="1"/>
                <c:pt idx="0">
                  <c:v>社会人：合計
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'11.グラフデータ'!$D$160:$H$160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'11.グラフデータ'!$D$163:$H$163</c:f>
              <c:numCache>
                <c:formatCode>#,##0_);[Red]\(#,##0\)</c:formatCode>
                <c:ptCount val="5"/>
                <c:pt idx="0">
                  <c:v>9</c:v>
                </c:pt>
                <c:pt idx="1">
                  <c:v>6</c:v>
                </c:pt>
                <c:pt idx="2">
                  <c:v>12</c:v>
                </c:pt>
                <c:pt idx="3">
                  <c:v>12</c:v>
                </c:pt>
                <c:pt idx="4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6FC-48EF-AD3A-689A37E0FA1B}"/>
            </c:ext>
          </c:extLst>
        </c:ser>
        <c:ser>
          <c:idx val="3"/>
          <c:order val="3"/>
          <c:tx>
            <c:strRef>
              <c:f>'11.グラフデータ'!$C$164</c:f>
              <c:strCache>
                <c:ptCount val="1"/>
                <c:pt idx="0">
                  <c:v>博士課程学生合計
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'11.グラフデータ'!$D$160:$H$160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'11.グラフデータ'!$D$164:$H$164</c:f>
              <c:numCache>
                <c:formatCode>#,##0_);[Red]\(#,##0\)</c:formatCode>
                <c:ptCount val="5"/>
                <c:pt idx="0">
                  <c:v>24</c:v>
                </c:pt>
                <c:pt idx="1">
                  <c:v>22</c:v>
                </c:pt>
                <c:pt idx="2">
                  <c:v>20</c:v>
                </c:pt>
                <c:pt idx="3">
                  <c:v>17</c:v>
                </c:pt>
                <c:pt idx="4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6FC-48EF-AD3A-689A37E0F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'11.グラフデータ'!$C$165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'11.グラフデータ'!$D$160:$H$160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'11.グラフデータ'!$D$165:$H$165</c:f>
              <c:numCache>
                <c:formatCode>0.0%</c:formatCode>
                <c:ptCount val="5"/>
                <c:pt idx="0">
                  <c:v>0.375</c:v>
                </c:pt>
                <c:pt idx="1">
                  <c:v>0.27300000000000002</c:v>
                </c:pt>
                <c:pt idx="2">
                  <c:v>0.6</c:v>
                </c:pt>
                <c:pt idx="3">
                  <c:v>0.70599999999999996</c:v>
                </c:pt>
                <c:pt idx="4">
                  <c:v>0.76900000000000002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6FC-48EF-AD3A-689A37E0F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5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19"/>
          <c:y val="0.10863867016622922"/>
          <c:w val="0.66568693083405051"/>
          <c:h val="0.4687582385535141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'11.グラフデータ'!$C$16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'11.グラフデータ'!$D$14:$H$14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'11.グラフデータ'!$D$16:$H$16</c:f>
              <c:numCache>
                <c:formatCode>#,##0_ </c:formatCode>
                <c:ptCount val="5"/>
                <c:pt idx="0">
                  <c:v>2789</c:v>
                </c:pt>
                <c:pt idx="1">
                  <c:v>2708</c:v>
                </c:pt>
                <c:pt idx="2">
                  <c:v>2563</c:v>
                </c:pt>
                <c:pt idx="3">
                  <c:v>2502</c:v>
                </c:pt>
                <c:pt idx="4">
                  <c:v>2501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E0-440B-A010-4B634D762C00}"/>
            </c:ext>
          </c:extLst>
        </c:ser>
        <c:ser>
          <c:idx val="1"/>
          <c:order val="1"/>
          <c:tx>
            <c:strRef>
              <c:f>'11.グラフデータ'!$C$15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'11.グラフデータ'!$D$14:$H$14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'11.グラフデータ'!$D$15:$H$15</c:f>
              <c:numCache>
                <c:formatCode>#,##0_);[Red]\(#,##0\)</c:formatCode>
                <c:ptCount val="5"/>
                <c:pt idx="0">
                  <c:v>3316</c:v>
                </c:pt>
                <c:pt idx="1">
                  <c:v>3156</c:v>
                </c:pt>
                <c:pt idx="2">
                  <c:v>3013</c:v>
                </c:pt>
                <c:pt idx="3">
                  <c:v>2909</c:v>
                </c:pt>
                <c:pt idx="4">
                  <c:v>3124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E0-440B-A010-4B634D762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'11.グラフデータ'!$C$17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'11.グラフデータ'!$D$14:$H$14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'11.グラフデータ'!$D$17:$H$17</c:f>
              <c:numCache>
                <c:formatCode>#,##0_);[Red]\(#,##0\)</c:formatCode>
                <c:ptCount val="5"/>
                <c:pt idx="0">
                  <c:v>6105</c:v>
                </c:pt>
                <c:pt idx="1">
                  <c:v>5864</c:v>
                </c:pt>
                <c:pt idx="2">
                  <c:v>5576</c:v>
                </c:pt>
                <c:pt idx="3">
                  <c:v>5411</c:v>
                </c:pt>
                <c:pt idx="4">
                  <c:v>5625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E0-440B-A010-4B634D762C00}"/>
            </c:ext>
          </c:extLst>
        </c:ser>
        <c:ser>
          <c:idx val="3"/>
          <c:order val="3"/>
          <c:tx>
            <c:strRef>
              <c:f>'11.グラフデータ'!$C$18</c:f>
              <c:strCache>
                <c:ptCount val="1"/>
                <c:pt idx="0">
                  <c:v>修士課程学生合計(D)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'11.グラフデータ'!$D$14:$H$14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'11.グラフデータ'!$D$18:$H$18</c:f>
              <c:numCache>
                <c:formatCode>#,##0_ </c:formatCode>
                <c:ptCount val="5"/>
                <c:pt idx="0">
                  <c:v>93067</c:v>
                </c:pt>
                <c:pt idx="1">
                  <c:v>92761</c:v>
                </c:pt>
                <c:pt idx="2">
                  <c:v>93571</c:v>
                </c:pt>
                <c:pt idx="3">
                  <c:v>94062</c:v>
                </c:pt>
                <c:pt idx="4">
                  <c:v>94242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2E0-440B-A010-4B634D762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'11.グラフデータ'!$C$19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'11.グラフデータ'!$D$14:$H$14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'11.グラフデータ'!$D$19:$H$19</c:f>
              <c:numCache>
                <c:formatCode>0.0%</c:formatCode>
                <c:ptCount val="5"/>
                <c:pt idx="0">
                  <c:v>6.6000000000000003E-2</c:v>
                </c:pt>
                <c:pt idx="1">
                  <c:v>6.3E-2</c:v>
                </c:pt>
                <c:pt idx="2">
                  <c:v>0.06</c:v>
                </c:pt>
                <c:pt idx="3">
                  <c:v>5.8000000000000003E-2</c:v>
                </c:pt>
                <c:pt idx="4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2E0-440B-A010-4B634D762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0476365555520135"/>
              <c:y val="1.976844561096529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7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1500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24"/>
          <c:y val="0.13456459609215515"/>
          <c:w val="0.66748630105447349"/>
          <c:h val="0.4391286089238844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'11.グラフデータ'!$C$172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'11.グラフデータ'!$D$170:$H$170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'11.グラフデータ'!$D$172:$H$172</c:f>
              <c:numCache>
                <c:formatCode>#,##0_ </c:formatCode>
                <c:ptCount val="5"/>
                <c:pt idx="0">
                  <c:v>13</c:v>
                </c:pt>
                <c:pt idx="1">
                  <c:v>13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2F-4A20-BF53-64B712AF727F}"/>
            </c:ext>
          </c:extLst>
        </c:ser>
        <c:ser>
          <c:idx val="0"/>
          <c:order val="1"/>
          <c:tx>
            <c:strRef>
              <c:f>'11.グラフデータ'!$C$171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'11.グラフデータ'!$D$170:$H$170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'11.グラフデータ'!$D$171:$H$171</c:f>
              <c:numCache>
                <c:formatCode>#,##0_);[Red]\(#,##0\)</c:formatCode>
                <c:ptCount val="5"/>
                <c:pt idx="0">
                  <c:v>8</c:v>
                </c:pt>
                <c:pt idx="1">
                  <c:v>8</c:v>
                </c:pt>
                <c:pt idx="2">
                  <c:v>10</c:v>
                </c:pt>
                <c:pt idx="3">
                  <c:v>10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2F-4A20-BF53-64B712AF7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'11.グラフデータ'!$C$173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'11.グラフデータ'!$D$170:$H$170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'11.グラフデータ'!$D$173:$H$173</c:f>
              <c:numCache>
                <c:formatCode>#,##0_);[Red]\(#,##0\)</c:formatCode>
                <c:ptCount val="5"/>
                <c:pt idx="0">
                  <c:v>21</c:v>
                </c:pt>
                <c:pt idx="1">
                  <c:v>21</c:v>
                </c:pt>
                <c:pt idx="2">
                  <c:v>22</c:v>
                </c:pt>
                <c:pt idx="3">
                  <c:v>22</c:v>
                </c:pt>
                <c:pt idx="4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2F-4A20-BF53-64B712AF727F}"/>
            </c:ext>
          </c:extLst>
        </c:ser>
        <c:ser>
          <c:idx val="3"/>
          <c:order val="3"/>
          <c:tx>
            <c:strRef>
              <c:f>'11.グラフデータ'!$C$174</c:f>
              <c:strCache>
                <c:ptCount val="1"/>
                <c:pt idx="0">
                  <c:v>専門職学位課程学生合計(D)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'11.グラフデータ'!$D$170:$H$170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'11.グラフデータ'!$D$174:$H$174</c:f>
              <c:numCache>
                <c:formatCode>#,##0_ </c:formatCode>
                <c:ptCount val="5"/>
                <c:pt idx="0">
                  <c:v>27</c:v>
                </c:pt>
                <c:pt idx="1">
                  <c:v>28</c:v>
                </c:pt>
                <c:pt idx="2">
                  <c:v>27</c:v>
                </c:pt>
                <c:pt idx="3">
                  <c:v>25</c:v>
                </c:pt>
                <c:pt idx="4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2F-4A20-BF53-64B712AF7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'11.グラフデータ'!$C$175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'11.グラフデータ'!$D$170:$H$170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'11.グラフデータ'!$D$175:$H$175</c:f>
              <c:numCache>
                <c:formatCode>0.0%</c:formatCode>
                <c:ptCount val="5"/>
                <c:pt idx="0">
                  <c:v>0.77800000000000002</c:v>
                </c:pt>
                <c:pt idx="1">
                  <c:v>0.75</c:v>
                </c:pt>
                <c:pt idx="2">
                  <c:v>0.81499999999999995</c:v>
                </c:pt>
                <c:pt idx="3">
                  <c:v>0.88</c:v>
                </c:pt>
                <c:pt idx="4">
                  <c:v>0.84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62F-4A20-BF53-64B712AF7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0476365555520135"/>
              <c:y val="1.976844561096529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26045883940621"/>
          <c:y val="0.11234237386993293"/>
          <c:w val="0.66748630105447349"/>
          <c:h val="0.435424905220180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'11.グラフデータ'!$C$180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'11.グラフデータ'!$D$178:$H$178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'11.グラフデータ'!$D$180:$H$180</c:f>
              <c:numCache>
                <c:formatCode>#,##0_ </c:formatCode>
                <c:ptCount val="5"/>
                <c:pt idx="0">
                  <c:v>1063</c:v>
                </c:pt>
                <c:pt idx="1">
                  <c:v>1076</c:v>
                </c:pt>
                <c:pt idx="2">
                  <c:v>1167</c:v>
                </c:pt>
                <c:pt idx="3">
                  <c:v>1221</c:v>
                </c:pt>
                <c:pt idx="4">
                  <c:v>1240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5E-4F6C-A6AF-0E9AC2DF7DAA}"/>
            </c:ext>
          </c:extLst>
        </c:ser>
        <c:ser>
          <c:idx val="1"/>
          <c:order val="1"/>
          <c:tx>
            <c:strRef>
              <c:f>'11.グラフデータ'!$C$179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'11.グラフデータ'!$D$178:$H$178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'11.グラフデータ'!$D$179:$H$179</c:f>
              <c:numCache>
                <c:formatCode>#,##0_);[Red]\(#,##0\)</c:formatCode>
                <c:ptCount val="5"/>
                <c:pt idx="0">
                  <c:v>1904</c:v>
                </c:pt>
                <c:pt idx="1">
                  <c:v>1894</c:v>
                </c:pt>
                <c:pt idx="2">
                  <c:v>1915</c:v>
                </c:pt>
                <c:pt idx="3">
                  <c:v>1972</c:v>
                </c:pt>
                <c:pt idx="4">
                  <c:v>2034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5E-4F6C-A6AF-0E9AC2DF7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'11.グラフデータ'!$C$181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'11.グラフデータ'!$D$178:$H$178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'11.グラフデータ'!$D$181:$H$181</c:f>
              <c:numCache>
                <c:formatCode>#,##0_);[Red]\(#,##0\)</c:formatCode>
                <c:ptCount val="5"/>
                <c:pt idx="0">
                  <c:v>2967</c:v>
                </c:pt>
                <c:pt idx="1">
                  <c:v>2970</c:v>
                </c:pt>
                <c:pt idx="2">
                  <c:v>3082</c:v>
                </c:pt>
                <c:pt idx="3">
                  <c:v>3193</c:v>
                </c:pt>
                <c:pt idx="4">
                  <c:v>3274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5E-4F6C-A6AF-0E9AC2DF7DAA}"/>
            </c:ext>
          </c:extLst>
        </c:ser>
        <c:ser>
          <c:idx val="3"/>
          <c:order val="3"/>
          <c:tx>
            <c:strRef>
              <c:f>'11.グラフデータ'!$C$182</c:f>
              <c:strCache>
                <c:ptCount val="1"/>
                <c:pt idx="0">
                  <c:v>専門職学位課程学生合計(D)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'11.グラフデータ'!$D$178:$H$178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'11.グラフデータ'!$D$182:$H$182</c:f>
              <c:numCache>
                <c:formatCode>#,##0_ </c:formatCode>
                <c:ptCount val="5"/>
                <c:pt idx="0">
                  <c:v>7401</c:v>
                </c:pt>
                <c:pt idx="1">
                  <c:v>7701</c:v>
                </c:pt>
                <c:pt idx="2">
                  <c:v>8076</c:v>
                </c:pt>
                <c:pt idx="3">
                  <c:v>8504</c:v>
                </c:pt>
                <c:pt idx="4">
                  <c:v>8609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5E-4F6C-A6AF-0E9AC2DF7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'11.グラフデータ'!$C$183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'11.グラフデータ'!$D$178:$H$178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'11.グラフデータ'!$D$183:$H$183</c:f>
              <c:numCache>
                <c:formatCode>0.0%</c:formatCode>
                <c:ptCount val="5"/>
                <c:pt idx="0">
                  <c:v>0.40100000000000002</c:v>
                </c:pt>
                <c:pt idx="1">
                  <c:v>0.38600000000000001</c:v>
                </c:pt>
                <c:pt idx="2">
                  <c:v>0.38200000000000001</c:v>
                </c:pt>
                <c:pt idx="3">
                  <c:v>0.375</c:v>
                </c:pt>
                <c:pt idx="4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05E-4F6C-A6AF-0E9AC2DF7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0476365555520135"/>
              <c:y val="1.976844561096529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35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700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24"/>
          <c:y val="0.10216425236921721"/>
          <c:w val="0.702685382950613"/>
          <c:h val="0.515122518082186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'11.グラフデータ'!$C$188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'11.グラフデータ'!$D$186:$H$186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'11.グラフデータ'!$D$188:$H$188</c:f>
              <c:numCache>
                <c:formatCode>#,##0.0_);[Red]\(#,##0.0\)</c:formatCode>
                <c:ptCount val="5"/>
                <c:pt idx="0">
                  <c:v>17.399999999999999</c:v>
                </c:pt>
                <c:pt idx="1">
                  <c:v>17.600000000000001</c:v>
                </c:pt>
                <c:pt idx="2">
                  <c:v>19.5</c:v>
                </c:pt>
                <c:pt idx="3">
                  <c:v>20.399999999999999</c:v>
                </c:pt>
                <c:pt idx="4">
                  <c:v>20.7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72-43C3-83BF-1C627A881C16}"/>
            </c:ext>
          </c:extLst>
        </c:ser>
        <c:ser>
          <c:idx val="1"/>
          <c:order val="1"/>
          <c:tx>
            <c:strRef>
              <c:f>'11.グラフデータ'!$C$187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'11.グラフデータ'!$D$186:$H$186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'11.グラフデータ'!$D$187:$H$187</c:f>
              <c:numCache>
                <c:formatCode>#,##0.0_);[Red]\(#,##0.0\)</c:formatCode>
                <c:ptCount val="5"/>
                <c:pt idx="0">
                  <c:v>31.2</c:v>
                </c:pt>
                <c:pt idx="1">
                  <c:v>31</c:v>
                </c:pt>
                <c:pt idx="2">
                  <c:v>31.9</c:v>
                </c:pt>
                <c:pt idx="3">
                  <c:v>32.9</c:v>
                </c:pt>
                <c:pt idx="4">
                  <c:v>33.9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72-43C3-83BF-1C627A881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'11.グラフデータ'!$C$189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'11.グラフデータ'!$D$186:$H$186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'11.グラフデータ'!$D$189:$H$189</c:f>
              <c:numCache>
                <c:formatCode>0.0_);[Red]\(0.0\)</c:formatCode>
                <c:ptCount val="5"/>
                <c:pt idx="0">
                  <c:v>48.6</c:v>
                </c:pt>
                <c:pt idx="1">
                  <c:v>48.6</c:v>
                </c:pt>
                <c:pt idx="2">
                  <c:v>51.4</c:v>
                </c:pt>
                <c:pt idx="3">
                  <c:v>53.3</c:v>
                </c:pt>
                <c:pt idx="4">
                  <c:v>54.6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72-43C3-83BF-1C627A881C16}"/>
            </c:ext>
          </c:extLst>
        </c:ser>
        <c:ser>
          <c:idx val="3"/>
          <c:order val="3"/>
          <c:tx>
            <c:strRef>
              <c:f>'11.グラフデータ'!$C$190</c:f>
              <c:strCache>
                <c:ptCount val="1"/>
                <c:pt idx="0">
                  <c:v>専門職学位課程学生合計(D)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'11.グラフデータ'!$D$186:$H$186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'11.グラフデータ'!$D$190:$H$190</c:f>
              <c:numCache>
                <c:formatCode>#,##0.0_);[Red]\(#,##0.0\)</c:formatCode>
                <c:ptCount val="5"/>
                <c:pt idx="0">
                  <c:v>121.3</c:v>
                </c:pt>
                <c:pt idx="1">
                  <c:v>126.2</c:v>
                </c:pt>
                <c:pt idx="2">
                  <c:v>134.6</c:v>
                </c:pt>
                <c:pt idx="3">
                  <c:v>141.69999999999999</c:v>
                </c:pt>
                <c:pt idx="4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72-43C3-83BF-1C627A881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'11.グラフデータ'!$C$191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'11.グラフデータ'!$D$186:$H$186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'11.グラフデータ'!$D$191:$H$191</c:f>
              <c:numCache>
                <c:formatCode>0.0%</c:formatCode>
                <c:ptCount val="5"/>
                <c:pt idx="0">
                  <c:v>0.40100000000000002</c:v>
                </c:pt>
                <c:pt idx="1">
                  <c:v>0.38500000000000001</c:v>
                </c:pt>
                <c:pt idx="2">
                  <c:v>0.38200000000000001</c:v>
                </c:pt>
                <c:pt idx="3">
                  <c:v>0.376</c:v>
                </c:pt>
                <c:pt idx="4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272-43C3-83BF-1C627A881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078254894251578"/>
              <c:y val="1.23610382035578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12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24"/>
          <c:y val="0.10216425236921721"/>
          <c:w val="0.702685382950613"/>
          <c:h val="0.5151225180821863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'11.グラフデータ'!$C$197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'11.グラフデータ'!$D$195:$H$195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'11.グラフデータ'!$D$197:$H$197</c:f>
              <c:numCache>
                <c:formatCode>0.0_);[Red]\(0.0\)</c:formatCode>
                <c:ptCount val="5"/>
                <c:pt idx="0">
                  <c:v>11.3</c:v>
                </c:pt>
                <c:pt idx="1">
                  <c:v>11.3</c:v>
                </c:pt>
                <c:pt idx="2">
                  <c:v>11.6</c:v>
                </c:pt>
                <c:pt idx="3">
                  <c:v>12</c:v>
                </c:pt>
                <c:pt idx="4">
                  <c:v>12.3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20-4B7E-8F3A-DAF0D7182D3B}"/>
            </c:ext>
          </c:extLst>
        </c:ser>
        <c:ser>
          <c:idx val="0"/>
          <c:order val="1"/>
          <c:tx>
            <c:strRef>
              <c:f>'11.グラフデータ'!$C$196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'11.グラフデータ'!$D$195:$H$195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'11.グラフデータ'!$D$196:$H$196</c:f>
              <c:numCache>
                <c:formatCode>0.0_);[Red]\(0.0\)</c:formatCode>
                <c:ptCount val="5"/>
                <c:pt idx="0">
                  <c:v>17.2</c:v>
                </c:pt>
                <c:pt idx="1">
                  <c:v>17.8</c:v>
                </c:pt>
                <c:pt idx="2">
                  <c:v>17.3</c:v>
                </c:pt>
                <c:pt idx="3">
                  <c:v>15.9</c:v>
                </c:pt>
                <c:pt idx="4">
                  <c:v>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20-4B7E-8F3A-DAF0D7182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'11.グラフデータ'!$C$198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'11.グラフデータ'!$D$195:$H$195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'11.グラフデータ'!$D$198:$H$198</c:f>
              <c:numCache>
                <c:formatCode>0.0_);[Red]\(0.0\)</c:formatCode>
                <c:ptCount val="5"/>
                <c:pt idx="0">
                  <c:v>28.5</c:v>
                </c:pt>
                <c:pt idx="1">
                  <c:v>29.1</c:v>
                </c:pt>
                <c:pt idx="2">
                  <c:v>28.9</c:v>
                </c:pt>
                <c:pt idx="3">
                  <c:v>27.9</c:v>
                </c:pt>
                <c:pt idx="4">
                  <c:v>26.8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20-4B7E-8F3A-DAF0D7182D3B}"/>
            </c:ext>
          </c:extLst>
        </c:ser>
        <c:ser>
          <c:idx val="3"/>
          <c:order val="3"/>
          <c:tx>
            <c:strRef>
              <c:f>'11.グラフデータ'!$C$199</c:f>
              <c:strCache>
                <c:ptCount val="1"/>
                <c:pt idx="0">
                  <c:v>専門職学位課程学生合計(D)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'11.グラフデータ'!$D$195:$H$195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'11.グラフデータ'!$D$199:$H$199</c:f>
              <c:numCache>
                <c:formatCode>0.0_);[Red]\(0.0\)</c:formatCode>
                <c:ptCount val="5"/>
                <c:pt idx="0">
                  <c:v>52.1</c:v>
                </c:pt>
                <c:pt idx="1">
                  <c:v>54.8</c:v>
                </c:pt>
                <c:pt idx="2">
                  <c:v>55.9</c:v>
                </c:pt>
                <c:pt idx="3">
                  <c:v>57.1</c:v>
                </c:pt>
                <c:pt idx="4">
                  <c:v>56.8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D20-4B7E-8F3A-DAF0D7182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'11.グラフデータ'!$C$200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'11.グラフデータ'!$D$195:$H$195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'11.グラフデータ'!$D$200:$H$200</c:f>
              <c:numCache>
                <c:formatCode>0.0%</c:formatCode>
                <c:ptCount val="5"/>
                <c:pt idx="0">
                  <c:v>0.54700000000000004</c:v>
                </c:pt>
                <c:pt idx="1">
                  <c:v>0.53100000000000003</c:v>
                </c:pt>
                <c:pt idx="2">
                  <c:v>0.51700000000000002</c:v>
                </c:pt>
                <c:pt idx="3">
                  <c:v>0.48899999999999999</c:v>
                </c:pt>
                <c:pt idx="4">
                  <c:v>0.47199999999999998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D20-4B7E-8F3A-DAF0D7182D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078254894251578"/>
              <c:y val="1.23610382035578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3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_);[Red]\(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7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24"/>
          <c:y val="0.10216425236921721"/>
          <c:w val="0.702685382950613"/>
          <c:h val="0.515122518082186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'11.グラフデータ'!$C$24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'11.グラフデータ'!$D$22:$H$22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'11.グラフデータ'!$D$24:$H$24</c:f>
              <c:numCache>
                <c:formatCode>#,##0.0_);[Red]\(#,##0.0\)</c:formatCode>
                <c:ptCount val="5"/>
                <c:pt idx="0">
                  <c:v>32.799999999999997</c:v>
                </c:pt>
                <c:pt idx="1">
                  <c:v>31.9</c:v>
                </c:pt>
                <c:pt idx="2">
                  <c:v>30.2</c:v>
                </c:pt>
                <c:pt idx="3">
                  <c:v>29.8</c:v>
                </c:pt>
                <c:pt idx="4">
                  <c:v>29.8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18-484F-8CA1-BC2E06383897}"/>
            </c:ext>
          </c:extLst>
        </c:ser>
        <c:ser>
          <c:idx val="1"/>
          <c:order val="1"/>
          <c:tx>
            <c:strRef>
              <c:f>'11.グラフデータ'!$C$23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'11.グラフデータ'!$D$22:$H$22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'11.グラフデータ'!$D$23:$H$23</c:f>
              <c:numCache>
                <c:formatCode>#,##0.0_);[Red]\(#,##0.0\)</c:formatCode>
                <c:ptCount val="5"/>
                <c:pt idx="0">
                  <c:v>39</c:v>
                </c:pt>
                <c:pt idx="1">
                  <c:v>37.1</c:v>
                </c:pt>
                <c:pt idx="2">
                  <c:v>35.4</c:v>
                </c:pt>
                <c:pt idx="3">
                  <c:v>34.6</c:v>
                </c:pt>
                <c:pt idx="4">
                  <c:v>37.200000000000003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18-484F-8CA1-BC2E06383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'11.グラフデータ'!$C$25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'11.グラフデータ'!$D$22:$H$22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'11.グラフデータ'!$D$25:$H$25</c:f>
              <c:numCache>
                <c:formatCode>0.0_);[Red]\(0.0\)</c:formatCode>
                <c:ptCount val="5"/>
                <c:pt idx="0">
                  <c:v>71.8</c:v>
                </c:pt>
                <c:pt idx="1">
                  <c:v>69</c:v>
                </c:pt>
                <c:pt idx="2">
                  <c:v>65.599999999999994</c:v>
                </c:pt>
                <c:pt idx="3">
                  <c:v>64.400000000000006</c:v>
                </c:pt>
                <c:pt idx="4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918-484F-8CA1-BC2E06383897}"/>
            </c:ext>
          </c:extLst>
        </c:ser>
        <c:ser>
          <c:idx val="3"/>
          <c:order val="3"/>
          <c:tx>
            <c:strRef>
              <c:f>'11.グラフデータ'!$C$26</c:f>
              <c:strCache>
                <c:ptCount val="1"/>
                <c:pt idx="0">
                  <c:v>修士課程学生合計(D)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'11.グラフデータ'!$D$22:$H$22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'11.グラフデータ'!$D$26:$H$26</c:f>
              <c:numCache>
                <c:formatCode>#,##0.0_);[Red]\(#,##0.0\)</c:formatCode>
                <c:ptCount val="5"/>
                <c:pt idx="0">
                  <c:v>1094.9000000000001</c:v>
                </c:pt>
                <c:pt idx="1">
                  <c:v>1091.3</c:v>
                </c:pt>
                <c:pt idx="2">
                  <c:v>1100.8</c:v>
                </c:pt>
                <c:pt idx="3">
                  <c:v>1119.8</c:v>
                </c:pt>
                <c:pt idx="4">
                  <c:v>1121.9000000000001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918-484F-8CA1-BC2E06383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'11.グラフデータ'!$C$27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'11.グラフデータ'!$D$22:$H$22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'11.グラフデータ'!$D$27:$H$27</c:f>
              <c:numCache>
                <c:formatCode>0.0%</c:formatCode>
                <c:ptCount val="5"/>
                <c:pt idx="0">
                  <c:v>6.6000000000000003E-2</c:v>
                </c:pt>
                <c:pt idx="1">
                  <c:v>6.3E-2</c:v>
                </c:pt>
                <c:pt idx="2">
                  <c:v>0.06</c:v>
                </c:pt>
                <c:pt idx="3">
                  <c:v>5.8000000000000003E-2</c:v>
                </c:pt>
                <c:pt idx="4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918-484F-8CA1-BC2E06383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078254894251578"/>
              <c:y val="1.23610382035578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20"/>
      </c:valAx>
      <c:valAx>
        <c:axId val="767496776"/>
        <c:scaling>
          <c:orientation val="minMax"/>
          <c:max val="1"/>
          <c:min val="0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450742240215924"/>
          <c:y val="0.10216425236921721"/>
          <c:w val="0.702685382950613"/>
          <c:h val="0.5151225180821863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'11.グラフデータ'!$C$33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'11.グラフデータ'!$D$31:$H$31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'11.グラフデータ'!$D$33:$H$33</c:f>
              <c:numCache>
                <c:formatCode>0.0_);[Red]\(0.0\)</c:formatCode>
                <c:ptCount val="5"/>
                <c:pt idx="0">
                  <c:v>32.200000000000003</c:v>
                </c:pt>
                <c:pt idx="1">
                  <c:v>29.4</c:v>
                </c:pt>
                <c:pt idx="2">
                  <c:v>27.8</c:v>
                </c:pt>
                <c:pt idx="3">
                  <c:v>26.6</c:v>
                </c:pt>
                <c:pt idx="4">
                  <c:v>26.4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8A-48EE-A4D1-AD6A0122EE39}"/>
            </c:ext>
          </c:extLst>
        </c:ser>
        <c:ser>
          <c:idx val="0"/>
          <c:order val="1"/>
          <c:tx>
            <c:strRef>
              <c:f>'11.グラフデータ'!$C$32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'11.グラフデータ'!$D$31:$H$31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'11.グラフデータ'!$D$32:$H$32</c:f>
              <c:numCache>
                <c:formatCode>0.0_);[Red]\(0.0\)</c:formatCode>
                <c:ptCount val="5"/>
                <c:pt idx="0">
                  <c:v>28.2</c:v>
                </c:pt>
                <c:pt idx="1">
                  <c:v>26.8</c:v>
                </c:pt>
                <c:pt idx="2">
                  <c:v>26.2</c:v>
                </c:pt>
                <c:pt idx="3">
                  <c:v>27.2</c:v>
                </c:pt>
                <c:pt idx="4">
                  <c:v>30.2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8A-48EE-A4D1-AD6A0122E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'11.グラフデータ'!$C$34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'11.グラフデータ'!$D$31:$H$31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'11.グラフデータ'!$D$34:$H$34</c:f>
              <c:numCache>
                <c:formatCode>0.0_);[Red]\(0.0\)</c:formatCode>
                <c:ptCount val="5"/>
                <c:pt idx="0">
                  <c:v>60.4</c:v>
                </c:pt>
                <c:pt idx="1">
                  <c:v>56.2</c:v>
                </c:pt>
                <c:pt idx="2">
                  <c:v>54</c:v>
                </c:pt>
                <c:pt idx="3">
                  <c:v>53.8</c:v>
                </c:pt>
                <c:pt idx="4">
                  <c:v>56.6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8A-48EE-A4D1-AD6A0122EE39}"/>
            </c:ext>
          </c:extLst>
        </c:ser>
        <c:ser>
          <c:idx val="3"/>
          <c:order val="3"/>
          <c:tx>
            <c:strRef>
              <c:f>'11.グラフデータ'!$C$35</c:f>
              <c:strCache>
                <c:ptCount val="1"/>
                <c:pt idx="0">
                  <c:v>修士課程学生合計(D)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'11.グラフデータ'!$D$31:$H$31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'11.グラフデータ'!$D$35:$H$35</c:f>
              <c:numCache>
                <c:formatCode>0.0_);[Red]\(0.0\)</c:formatCode>
                <c:ptCount val="5"/>
                <c:pt idx="0">
                  <c:v>742.1</c:v>
                </c:pt>
                <c:pt idx="1">
                  <c:v>743.9</c:v>
                </c:pt>
                <c:pt idx="2">
                  <c:v>776.6</c:v>
                </c:pt>
                <c:pt idx="3">
                  <c:v>797.2</c:v>
                </c:pt>
                <c:pt idx="4">
                  <c:v>803.2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8A-48EE-A4D1-AD6A0122E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'11.グラフデータ'!$C$36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'11.グラフデータ'!$D$31:$H$31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'11.グラフデータ'!$D$36:$H$36</c:f>
              <c:numCache>
                <c:formatCode>0.0%</c:formatCode>
                <c:ptCount val="5"/>
                <c:pt idx="0">
                  <c:v>8.1000000000000003E-2</c:v>
                </c:pt>
                <c:pt idx="1">
                  <c:v>7.5999999999999998E-2</c:v>
                </c:pt>
                <c:pt idx="2">
                  <c:v>7.0000000000000007E-2</c:v>
                </c:pt>
                <c:pt idx="3">
                  <c:v>6.7000000000000004E-2</c:v>
                </c:pt>
                <c:pt idx="4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8A-48EE-A4D1-AD6A0122E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078254894251578"/>
              <c:y val="1.23610382035578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0.0_);[Red]\(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20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2644599586994947"/>
              <c:y val="1.6990667833187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'11.グラフデータ'!$C$44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'11.グラフデータ'!$D$42:$H$42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'11.グラフデータ'!$D$44:$H$44</c:f>
              <c:numCache>
                <c:formatCode>#,##0_);[Red]\(#,##0\)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D-4CCF-825A-F817E24FB5E2}"/>
            </c:ext>
          </c:extLst>
        </c:ser>
        <c:ser>
          <c:idx val="0"/>
          <c:order val="1"/>
          <c:tx>
            <c:strRef>
              <c:f>'11.グラフデータ'!$C$43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'11.グラフデータ'!$D$42:$H$42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'11.グラフデータ'!$D$43:$H$43</c:f>
              <c:numCache>
                <c:formatCode>#,##0_);[Red]\(#,##0\)</c:formatCode>
                <c:ptCount val="5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D-4CCF-825A-F817E24FB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'11.グラフデータ'!$C$45</c:f>
              <c:strCache>
                <c:ptCount val="1"/>
                <c:pt idx="0">
                  <c:v>社会人：合計
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'11.グラフデータ'!$D$42:$H$42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'11.グラフデータ'!$D$45:$H$45</c:f>
              <c:numCache>
                <c:formatCode>#,##0_);[Red]\(#,##0\)</c:formatCode>
                <c:ptCount val="5"/>
                <c:pt idx="0">
                  <c:v>6</c:v>
                </c:pt>
                <c:pt idx="1">
                  <c:v>6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8D-4CCF-825A-F817E24FB5E2}"/>
            </c:ext>
          </c:extLst>
        </c:ser>
        <c:ser>
          <c:idx val="3"/>
          <c:order val="3"/>
          <c:tx>
            <c:strRef>
              <c:f>'11.グラフデータ'!$C$46</c:f>
              <c:strCache>
                <c:ptCount val="1"/>
                <c:pt idx="0">
                  <c:v>修士課程学生合計
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'11.グラフデータ'!$D$42:$H$42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'11.グラフデータ'!$D$46:$H$46</c:f>
              <c:numCache>
                <c:formatCode>#,##0_);[Red]\(#,##0\)</c:formatCode>
                <c:ptCount val="5"/>
                <c:pt idx="0">
                  <c:v>13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8D-4CCF-825A-F817E24FB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'11.グラフデータ'!$C$47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'11.グラフデータ'!$D$42:$H$42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'11.グラフデータ'!$D$47:$H$47</c:f>
              <c:numCache>
                <c:formatCode>0.0%</c:formatCode>
                <c:ptCount val="5"/>
                <c:pt idx="0">
                  <c:v>0.46200000000000002</c:v>
                </c:pt>
                <c:pt idx="1">
                  <c:v>0.35299999999999998</c:v>
                </c:pt>
                <c:pt idx="2">
                  <c:v>0.27800000000000002</c:v>
                </c:pt>
                <c:pt idx="3">
                  <c:v>0.17599999999999999</c:v>
                </c:pt>
                <c:pt idx="4">
                  <c:v>0.13600000000000001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8D-4CCF-825A-F817E24FB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2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'11.グラフデータ'!$C$52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'11.グラフデータ'!$D$50:$H$50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'11.グラフデータ'!$D$52:$H$52</c:f>
              <c:numCache>
                <c:formatCode>#,##0_);[Red]\(#,##0\)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AC-4C76-80E1-500315D10449}"/>
            </c:ext>
          </c:extLst>
        </c:ser>
        <c:ser>
          <c:idx val="0"/>
          <c:order val="1"/>
          <c:tx>
            <c:strRef>
              <c:f>'11.グラフデータ'!$C$51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'11.グラフデータ'!$D$50:$H$50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'11.グラフデータ'!$D$51:$H$51</c:f>
              <c:numCache>
                <c:formatCode>#,##0_);[Red]\(#,##0\)</c:formatCode>
                <c:ptCount val="5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AC-4C76-80E1-500315D10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'11.グラフデータ'!$C$53</c:f>
              <c:strCache>
                <c:ptCount val="1"/>
                <c:pt idx="0">
                  <c:v>社会人：合計
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'11.グラフデータ'!$D$50:$H$50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'11.グラフデータ'!$D$53:$H$53</c:f>
              <c:numCache>
                <c:formatCode>#,##0_);[Red]\(#,##0\)</c:formatCode>
                <c:ptCount val="5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3AC-4C76-80E1-500315D10449}"/>
            </c:ext>
          </c:extLst>
        </c:ser>
        <c:ser>
          <c:idx val="3"/>
          <c:order val="3"/>
          <c:tx>
            <c:strRef>
              <c:f>'11.グラフデータ'!$C$54</c:f>
              <c:strCache>
                <c:ptCount val="1"/>
                <c:pt idx="0">
                  <c:v>修士課程学生合計
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'11.グラフデータ'!$D$50:$H$50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'11.グラフデータ'!$D$54:$H$54</c:f>
              <c:numCache>
                <c:formatCode>#,##0_);[Red]\(#,##0\)</c:formatCode>
                <c:ptCount val="5"/>
                <c:pt idx="0">
                  <c:v>18</c:v>
                </c:pt>
                <c:pt idx="1">
                  <c:v>20</c:v>
                </c:pt>
                <c:pt idx="2">
                  <c:v>13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3AC-4C76-80E1-500315D10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'11.グラフデータ'!$C$55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'11.グラフデータ'!$D$50:$H$50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'11.グラフデータ'!$D$55:$H$55</c:f>
              <c:numCache>
                <c:formatCode>0.0%</c:formatCode>
                <c:ptCount val="5"/>
                <c:pt idx="0">
                  <c:v>0.16700000000000001</c:v>
                </c:pt>
                <c:pt idx="1">
                  <c:v>0.2</c:v>
                </c:pt>
                <c:pt idx="2">
                  <c:v>0.154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3AC-4C76-80E1-500315D10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2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'11.グラフデータ'!$C$60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'11.グラフデータ'!$D$58:$H$58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'11.グラフデータ'!$D$60:$H$60</c:f>
              <c:numCache>
                <c:formatCode>#,##0_);[Red]\(#,##0\)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FE-4235-BB8A-75ED4899FFD7}"/>
            </c:ext>
          </c:extLst>
        </c:ser>
        <c:ser>
          <c:idx val="0"/>
          <c:order val="1"/>
          <c:tx>
            <c:strRef>
              <c:f>'11.グラフデータ'!$C$59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'11.グラフデータ'!$D$58:$H$58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'11.グラフデータ'!$D$59:$H$59</c:f>
              <c:numCache>
                <c:formatCode>#,##0_);[Red]\(#,##0\)</c:formatCode>
                <c:ptCount val="5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FE-4235-BB8A-75ED4899FF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'11.グラフデータ'!$C$61</c:f>
              <c:strCache>
                <c:ptCount val="1"/>
                <c:pt idx="0">
                  <c:v>社会人：合計
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'11.グラフデータ'!$D$58:$H$58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'11.グラフデータ'!$D$61:$H$61</c:f>
              <c:numCache>
                <c:formatCode>#,##0_);[Red]\(#,##0\)</c:formatCode>
                <c:ptCount val="5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FE-4235-BB8A-75ED4899FFD7}"/>
            </c:ext>
          </c:extLst>
        </c:ser>
        <c:ser>
          <c:idx val="3"/>
          <c:order val="3"/>
          <c:tx>
            <c:strRef>
              <c:f>'11.グラフデータ'!$C$62</c:f>
              <c:strCache>
                <c:ptCount val="1"/>
                <c:pt idx="0">
                  <c:v>修士課程学生合計
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'11.グラフデータ'!$D$58:$H$58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'11.グラフデータ'!$D$62:$H$62</c:f>
              <c:numCache>
                <c:formatCode>#,##0_);[Red]\(#,##0\)</c:formatCode>
                <c:ptCount val="5"/>
                <c:pt idx="0">
                  <c:v>122</c:v>
                </c:pt>
                <c:pt idx="1">
                  <c:v>119</c:v>
                </c:pt>
                <c:pt idx="2">
                  <c:v>126</c:v>
                </c:pt>
                <c:pt idx="3">
                  <c:v>135</c:v>
                </c:pt>
                <c:pt idx="4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FE-4235-BB8A-75ED4899FF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'11.グラフデータ'!$C$63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'11.グラフデータ'!$D$58:$H$58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'11.グラフデータ'!$D$63:$H$63</c:f>
              <c:numCache>
                <c:formatCode>0.0%</c:formatCode>
                <c:ptCount val="5"/>
                <c:pt idx="0">
                  <c:v>0</c:v>
                </c:pt>
                <c:pt idx="1">
                  <c:v>1.7000000000000001E-2</c:v>
                </c:pt>
                <c:pt idx="2">
                  <c:v>1.6E-2</c:v>
                </c:pt>
                <c:pt idx="3">
                  <c:v>1.4999999999999999E-2</c:v>
                </c:pt>
                <c:pt idx="4">
                  <c:v>8.0000000000000002E-3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FFE-4235-BB8A-75ED4899FF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1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'11.グラフデータ'!$C$68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'11.グラフデータ'!$D$68:$H$68</c:f>
              <c:numCache>
                <c:formatCode>#,##0_);[Red]\(#,##0\)</c:formatCode>
                <c:ptCount val="5"/>
                <c:pt idx="0">
                  <c:v>5</c:v>
                </c:pt>
                <c:pt idx="1">
                  <c:v>7</c:v>
                </c:pt>
                <c:pt idx="2">
                  <c:v>9</c:v>
                </c:pt>
                <c:pt idx="3">
                  <c:v>6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30-41C2-90C1-55034A738282}"/>
            </c:ext>
          </c:extLst>
        </c:ser>
        <c:ser>
          <c:idx val="0"/>
          <c:order val="1"/>
          <c:tx>
            <c:strRef>
              <c:f>'11.グラフデータ'!$C$67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'11.グラフデータ'!$D$67:$H$67</c:f>
              <c:numCache>
                <c:formatCode>#,##0_);[Red]\(#,##0\)</c:formatCode>
                <c:ptCount val="5"/>
                <c:pt idx="0">
                  <c:v>17</c:v>
                </c:pt>
                <c:pt idx="1">
                  <c:v>21</c:v>
                </c:pt>
                <c:pt idx="2">
                  <c:v>18</c:v>
                </c:pt>
                <c:pt idx="3">
                  <c:v>10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30-41C2-90C1-55034A738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'11.グラフデータ'!$C$69</c:f>
              <c:strCache>
                <c:ptCount val="1"/>
                <c:pt idx="0">
                  <c:v>社会人：合計（C=A+B)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'11.グラフデータ'!$D$69:$H$69</c:f>
              <c:numCache>
                <c:formatCode>#,##0_);[Red]\(#,##0\)</c:formatCode>
                <c:ptCount val="5"/>
                <c:pt idx="0">
                  <c:v>22</c:v>
                </c:pt>
                <c:pt idx="1">
                  <c:v>28</c:v>
                </c:pt>
                <c:pt idx="2">
                  <c:v>27</c:v>
                </c:pt>
                <c:pt idx="3">
                  <c:v>16</c:v>
                </c:pt>
                <c:pt idx="4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730-41C2-90C1-55034A738282}"/>
            </c:ext>
          </c:extLst>
        </c:ser>
        <c:ser>
          <c:idx val="3"/>
          <c:order val="3"/>
          <c:tx>
            <c:strRef>
              <c:f>'11.グラフデータ'!$C$70</c:f>
              <c:strCache>
                <c:ptCount val="1"/>
                <c:pt idx="0">
                  <c:v>修士課程学生合計(D)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'11.グラフデータ'!$D$70:$H$70</c:f>
              <c:numCache>
                <c:formatCode>#,##0_);[Red]\(#,##0\)</c:formatCode>
                <c:ptCount val="5"/>
                <c:pt idx="0">
                  <c:v>26</c:v>
                </c:pt>
                <c:pt idx="1">
                  <c:v>30</c:v>
                </c:pt>
                <c:pt idx="2">
                  <c:v>33</c:v>
                </c:pt>
                <c:pt idx="3">
                  <c:v>24</c:v>
                </c:pt>
                <c:pt idx="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730-41C2-90C1-55034A738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'11.グラフデータ'!$C$71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'11.グラフデータ'!$D$71:$H$71</c:f>
              <c:numCache>
                <c:formatCode>0.0%</c:formatCode>
                <c:ptCount val="5"/>
                <c:pt idx="0">
                  <c:v>0.84599999999999997</c:v>
                </c:pt>
                <c:pt idx="1">
                  <c:v>0.93300000000000005</c:v>
                </c:pt>
                <c:pt idx="2">
                  <c:v>0.81799999999999995</c:v>
                </c:pt>
                <c:pt idx="3">
                  <c:v>0.66700000000000004</c:v>
                </c:pt>
                <c:pt idx="4">
                  <c:v>0.78600000000000003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730-41C2-90C1-55034A738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3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7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83194057567319"/>
          <c:y val="0.12745646794150731"/>
          <c:w val="0.55577549834701434"/>
          <c:h val="0.4028871391076115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'11.グラフデータ'!$C$76</c:f>
              <c:strCache>
                <c:ptCount val="1"/>
                <c:pt idx="0">
                  <c:v>社会人：女性(B)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'11.グラフデータ'!$D$74:$H$74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'11.グラフデータ'!$D$76:$H$76</c:f>
              <c:numCache>
                <c:formatCode>#,##0_);[Red]\(#,##0\)</c:formatCode>
                <c:ptCount val="5"/>
                <c:pt idx="0">
                  <c:v>25</c:v>
                </c:pt>
                <c:pt idx="1">
                  <c:v>20</c:v>
                </c:pt>
                <c:pt idx="2">
                  <c:v>16</c:v>
                </c:pt>
                <c:pt idx="3">
                  <c:v>16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2C-4146-89A3-0BAD37E394E1}"/>
            </c:ext>
          </c:extLst>
        </c:ser>
        <c:ser>
          <c:idx val="0"/>
          <c:order val="1"/>
          <c:tx>
            <c:strRef>
              <c:f>'11.グラフデータ'!$C$75</c:f>
              <c:strCache>
                <c:ptCount val="1"/>
                <c:pt idx="0">
                  <c:v>社会人：男性(A)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'11.グラフデータ'!$D$74:$H$74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'11.グラフデータ'!$D$75:$H$75</c:f>
              <c:numCache>
                <c:formatCode>#,##0_);[Red]\(#,##0\)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2C-4146-89A3-0BAD37E394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67490872"/>
        <c:axId val="767491200"/>
      </c:barChart>
      <c:lineChart>
        <c:grouping val="standard"/>
        <c:varyColors val="0"/>
        <c:ser>
          <c:idx val="2"/>
          <c:order val="2"/>
          <c:tx>
            <c:strRef>
              <c:f>'11.グラフデータ'!$C$77</c:f>
              <c:strCache>
                <c:ptCount val="1"/>
                <c:pt idx="0">
                  <c:v>社会人：合計
（C=A+B)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'11.グラフデータ'!$D$74:$H$74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'11.グラフデータ'!$D$77:$H$77</c:f>
              <c:numCache>
                <c:formatCode>#,##0_);[Red]\(#,##0\)</c:formatCode>
                <c:ptCount val="5"/>
                <c:pt idx="0">
                  <c:v>26</c:v>
                </c:pt>
                <c:pt idx="1">
                  <c:v>20</c:v>
                </c:pt>
                <c:pt idx="2">
                  <c:v>16</c:v>
                </c:pt>
                <c:pt idx="3">
                  <c:v>16</c:v>
                </c:pt>
                <c:pt idx="4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F2C-4146-89A3-0BAD37E394E1}"/>
            </c:ext>
          </c:extLst>
        </c:ser>
        <c:ser>
          <c:idx val="3"/>
          <c:order val="3"/>
          <c:tx>
            <c:strRef>
              <c:f>'11.グラフデータ'!$C$78</c:f>
              <c:strCache>
                <c:ptCount val="1"/>
                <c:pt idx="0">
                  <c:v>修士課程学生合計
(D)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'11.グラフデータ'!$D$74:$H$74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'11.グラフデータ'!$D$78:$H$78</c:f>
              <c:numCache>
                <c:formatCode>#,##0_);[Red]\(#,##0\)</c:formatCode>
                <c:ptCount val="5"/>
                <c:pt idx="0">
                  <c:v>40</c:v>
                </c:pt>
                <c:pt idx="1">
                  <c:v>31</c:v>
                </c:pt>
                <c:pt idx="2">
                  <c:v>25</c:v>
                </c:pt>
                <c:pt idx="3">
                  <c:v>24</c:v>
                </c:pt>
                <c:pt idx="4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F2C-4146-89A3-0BAD37E394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490872"/>
        <c:axId val="767491200"/>
      </c:lineChart>
      <c:lineChart>
        <c:grouping val="standard"/>
        <c:varyColors val="0"/>
        <c:ser>
          <c:idx val="4"/>
          <c:order val="4"/>
          <c:tx>
            <c:strRef>
              <c:f>'11.グラフデータ'!$C$79</c:f>
              <c:strCache>
                <c:ptCount val="1"/>
                <c:pt idx="0">
                  <c:v>社会人学生の割合(E=C/D)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'11.グラフデータ'!$D$74:$H$74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'11.グラフデータ'!$D$79:$H$79</c:f>
              <c:numCache>
                <c:formatCode>0.0%</c:formatCode>
                <c:ptCount val="5"/>
                <c:pt idx="0">
                  <c:v>0.65</c:v>
                </c:pt>
                <c:pt idx="1">
                  <c:v>0.64500000000000002</c:v>
                </c:pt>
                <c:pt idx="2">
                  <c:v>0.64</c:v>
                </c:pt>
                <c:pt idx="3">
                  <c:v>0.66700000000000004</c:v>
                </c:pt>
                <c:pt idx="4">
                  <c:v>0.74099999999999999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F2C-4146-89A3-0BAD37E394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7503992"/>
        <c:axId val="767496776"/>
      </c:lineChart>
      <c:catAx>
        <c:axId val="767490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858140314264849"/>
              <c:y val="1.2361012920644725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1200"/>
        <c:crosses val="autoZero"/>
        <c:auto val="1"/>
        <c:lblAlgn val="ctr"/>
        <c:lblOffset val="100"/>
        <c:noMultiLvlLbl val="0"/>
      </c:catAx>
      <c:valAx>
        <c:axId val="767491200"/>
        <c:scaling>
          <c:orientation val="minMax"/>
          <c:max val="3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490872"/>
        <c:crosses val="autoZero"/>
        <c:crossBetween val="between"/>
        <c:majorUnit val="7"/>
      </c:valAx>
      <c:valAx>
        <c:axId val="767496776"/>
        <c:scaling>
          <c:orientation val="minMax"/>
          <c:max val="1"/>
        </c:scaling>
        <c:delete val="0"/>
        <c:axPos val="r"/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767503992"/>
        <c:crosses val="max"/>
        <c:crossBetween val="between"/>
        <c:majorUnit val="0.2"/>
      </c:valAx>
      <c:catAx>
        <c:axId val="76750399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9963545043311299"/>
              <c:y val="1.370774812174382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7674967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10</xdr:col>
      <xdr:colOff>0</xdr:colOff>
      <xdr:row>22</xdr:row>
      <xdr:rowOff>238124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10</xdr:col>
      <xdr:colOff>0</xdr:colOff>
      <xdr:row>42</xdr:row>
      <xdr:rowOff>238124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10</xdr:col>
      <xdr:colOff>0</xdr:colOff>
      <xdr:row>22</xdr:row>
      <xdr:rowOff>238124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45982</xdr:colOff>
      <xdr:row>29</xdr:row>
      <xdr:rowOff>0</xdr:rowOff>
    </xdr:from>
    <xdr:to>
      <xdr:col>4</xdr:col>
      <xdr:colOff>913085</xdr:colOff>
      <xdr:row>43</xdr:row>
      <xdr:rowOff>0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29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5</xdr:col>
      <xdr:colOff>0</xdr:colOff>
      <xdr:row>63</xdr:row>
      <xdr:rowOff>0</xdr:rowOff>
    </xdr:to>
    <xdr:graphicFrame macro="">
      <xdr:nvGraphicFramePr>
        <xdr:cNvPr id="13" name="グラフ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49</xdr:row>
      <xdr:rowOff>0</xdr:rowOff>
    </xdr:from>
    <xdr:to>
      <xdr:col>10</xdr:col>
      <xdr:colOff>0</xdr:colOff>
      <xdr:row>63</xdr:row>
      <xdr:rowOff>0</xdr:rowOff>
    </xdr:to>
    <xdr:graphicFrame macro="">
      <xdr:nvGraphicFramePr>
        <xdr:cNvPr id="14" name="グラフ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5</xdr:col>
      <xdr:colOff>0</xdr:colOff>
      <xdr:row>83</xdr:row>
      <xdr:rowOff>5306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69</xdr:row>
      <xdr:rowOff>0</xdr:rowOff>
    </xdr:from>
    <xdr:to>
      <xdr:col>10</xdr:col>
      <xdr:colOff>0</xdr:colOff>
      <xdr:row>83</xdr:row>
      <xdr:rowOff>5306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45C2395B-B575-4AF7-9A3C-7EFE144EB2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10</xdr:col>
      <xdr:colOff>0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10</xdr:col>
      <xdr:colOff>0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10</xdr:col>
      <xdr:colOff>0</xdr:colOff>
      <xdr:row>22</xdr:row>
      <xdr:rowOff>238124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5129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0</xdr:colOff>
      <xdr:row>22</xdr:row>
      <xdr:rowOff>238124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3663</xdr:colOff>
      <xdr:row>29</xdr:row>
      <xdr:rowOff>0</xdr:rowOff>
    </xdr:from>
    <xdr:to>
      <xdr:col>5</xdr:col>
      <xdr:colOff>0</xdr:colOff>
      <xdr:row>43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10</xdr:col>
      <xdr:colOff>0</xdr:colOff>
      <xdr:row>22</xdr:row>
      <xdr:rowOff>238124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26</xdr:row>
      <xdr:rowOff>219074</xdr:rowOff>
    </xdr:from>
    <xdr:to>
      <xdr:col>10</xdr:col>
      <xdr:colOff>0</xdr:colOff>
      <xdr:row>42</xdr:row>
      <xdr:rowOff>238124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219074</xdr:rowOff>
    </xdr:from>
    <xdr:to>
      <xdr:col>10</xdr:col>
      <xdr:colOff>0</xdr:colOff>
      <xdr:row>22</xdr:row>
      <xdr:rowOff>238124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6"/>
  <sheetViews>
    <sheetView tabSelected="1" workbookViewId="0"/>
  </sheetViews>
  <sheetFormatPr defaultRowHeight="22.5" customHeight="1" x14ac:dyDescent="0.15"/>
  <cols>
    <col min="1" max="3" width="22" customWidth="1"/>
  </cols>
  <sheetData>
    <row r="1" spans="1:3" ht="22.5" customHeight="1" x14ac:dyDescent="0.15">
      <c r="A1" t="s">
        <v>199</v>
      </c>
    </row>
    <row r="2" spans="1:3" ht="22.5" customHeight="1" x14ac:dyDescent="0.15">
      <c r="A2" t="s">
        <v>280</v>
      </c>
    </row>
    <row r="3" spans="1:3" ht="22.5" customHeight="1" x14ac:dyDescent="0.15">
      <c r="A3" s="5" t="s">
        <v>271</v>
      </c>
      <c r="B3" s="5"/>
      <c r="C3" s="5"/>
    </row>
    <row r="4" spans="1:3" ht="22.5" customHeight="1" x14ac:dyDescent="0.15">
      <c r="A4" s="66" t="s">
        <v>274</v>
      </c>
      <c r="B4" s="66" t="s">
        <v>275</v>
      </c>
      <c r="C4" s="66" t="s">
        <v>276</v>
      </c>
    </row>
    <row r="5" spans="1:3" ht="22.5" customHeight="1" x14ac:dyDescent="0.15">
      <c r="A5" s="261" t="s">
        <v>246</v>
      </c>
      <c r="B5" s="261" t="s">
        <v>238</v>
      </c>
      <c r="C5" s="261" t="s">
        <v>251</v>
      </c>
    </row>
    <row r="6" spans="1:3" ht="22.5" customHeight="1" x14ac:dyDescent="0.15">
      <c r="A6" s="261"/>
      <c r="B6" s="261"/>
      <c r="C6" s="261"/>
    </row>
    <row r="7" spans="1:3" ht="22.5" customHeight="1" x14ac:dyDescent="0.15">
      <c r="A7" s="261" t="s">
        <v>247</v>
      </c>
      <c r="B7" s="261" t="s">
        <v>249</v>
      </c>
      <c r="C7" s="261" t="s">
        <v>252</v>
      </c>
    </row>
    <row r="8" spans="1:3" ht="22.5" customHeight="1" x14ac:dyDescent="0.15">
      <c r="A8" s="261"/>
      <c r="B8" s="261"/>
      <c r="C8" s="261"/>
    </row>
    <row r="9" spans="1:3" ht="22.5" customHeight="1" x14ac:dyDescent="0.15">
      <c r="A9" s="261" t="s">
        <v>248</v>
      </c>
      <c r="B9" s="261" t="s">
        <v>250</v>
      </c>
      <c r="C9" s="53"/>
    </row>
    <row r="10" spans="1:3" ht="22.5" customHeight="1" x14ac:dyDescent="0.15">
      <c r="A10" s="261"/>
      <c r="B10" s="261"/>
      <c r="C10" s="53"/>
    </row>
    <row r="12" spans="1:3" ht="22.5" customHeight="1" x14ac:dyDescent="0.15">
      <c r="A12" s="262" t="s">
        <v>272</v>
      </c>
      <c r="B12" s="262"/>
    </row>
    <row r="13" spans="1:3" ht="22.5" customHeight="1" x14ac:dyDescent="0.15">
      <c r="A13" s="261" t="s">
        <v>200</v>
      </c>
      <c r="B13" s="261"/>
    </row>
    <row r="14" spans="1:3" ht="22.5" customHeight="1" x14ac:dyDescent="0.15">
      <c r="A14" s="261" t="s">
        <v>201</v>
      </c>
      <c r="B14" s="261"/>
    </row>
    <row r="16" spans="1:3" ht="22.5" customHeight="1" x14ac:dyDescent="0.15">
      <c r="A16" s="67" t="s">
        <v>273</v>
      </c>
      <c r="B16" s="67"/>
      <c r="C16" s="67"/>
    </row>
    <row r="17" spans="1:3" ht="22.5" customHeight="1" x14ac:dyDescent="0.15">
      <c r="A17" s="66" t="s">
        <v>274</v>
      </c>
      <c r="B17" s="66" t="s">
        <v>275</v>
      </c>
      <c r="C17" s="66" t="s">
        <v>276</v>
      </c>
    </row>
    <row r="18" spans="1:3" ht="22.5" customHeight="1" x14ac:dyDescent="0.15">
      <c r="A18" s="68" t="s">
        <v>202</v>
      </c>
      <c r="B18" s="68" t="s">
        <v>204</v>
      </c>
      <c r="C18" s="68" t="s">
        <v>206</v>
      </c>
    </row>
    <row r="19" spans="1:3" ht="22.5" customHeight="1" x14ac:dyDescent="0.15">
      <c r="A19" s="68" t="s">
        <v>203</v>
      </c>
      <c r="B19" s="68" t="s">
        <v>205</v>
      </c>
      <c r="C19" s="68" t="s">
        <v>207</v>
      </c>
    </row>
    <row r="20" spans="1:3" ht="22.5" customHeight="1" x14ac:dyDescent="0.15">
      <c r="A20" s="68" t="s">
        <v>277</v>
      </c>
      <c r="B20" s="68" t="s">
        <v>278</v>
      </c>
      <c r="C20" s="68" t="s">
        <v>279</v>
      </c>
    </row>
    <row r="21" spans="1:3" ht="22.5" customHeight="1" x14ac:dyDescent="0.15">
      <c r="A21" s="68" t="s">
        <v>417</v>
      </c>
      <c r="B21" s="68" t="s">
        <v>418</v>
      </c>
      <c r="C21" s="68" t="s">
        <v>419</v>
      </c>
    </row>
    <row r="22" spans="1:3" ht="22.5" customHeight="1" x14ac:dyDescent="0.15">
      <c r="A22" s="68" t="s">
        <v>427</v>
      </c>
      <c r="B22" s="68" t="s">
        <v>428</v>
      </c>
      <c r="C22" s="68" t="s">
        <v>429</v>
      </c>
    </row>
    <row r="24" spans="1:3" ht="22.5" customHeight="1" x14ac:dyDescent="0.15">
      <c r="A24" s="4" t="s">
        <v>409</v>
      </c>
      <c r="B24" s="4"/>
      <c r="C24" s="4"/>
    </row>
    <row r="25" spans="1:3" ht="22.5" customHeight="1" x14ac:dyDescent="0.15">
      <c r="A25" s="260" t="s">
        <v>410</v>
      </c>
      <c r="B25" s="260"/>
      <c r="C25" s="260"/>
    </row>
    <row r="26" spans="1:3" ht="22.5" customHeight="1" x14ac:dyDescent="0.15">
      <c r="A26" s="260"/>
      <c r="B26" s="260"/>
      <c r="C26" s="260"/>
    </row>
  </sheetData>
  <mergeCells count="12">
    <mergeCell ref="A25:C26"/>
    <mergeCell ref="A5:A6"/>
    <mergeCell ref="B5:B6"/>
    <mergeCell ref="C5:C6"/>
    <mergeCell ref="A7:A8"/>
    <mergeCell ref="B7:B8"/>
    <mergeCell ref="C7:C8"/>
    <mergeCell ref="A9:A10"/>
    <mergeCell ref="B9:B10"/>
    <mergeCell ref="A13:B13"/>
    <mergeCell ref="A14:B14"/>
    <mergeCell ref="A12:B12"/>
  </mergeCells>
  <phoneticPr fontId="1"/>
  <hyperlinks>
    <hyperlink ref="A13" location="'11.グラフデータ'!A1" display="11.グラフデータ" xr:uid="{00000000-0004-0000-0000-000000000000}"/>
    <hyperlink ref="A18" location="'11-1.2020'!A1" display="11-1.2020" xr:uid="{00000000-0004-0000-0000-000005000000}"/>
    <hyperlink ref="A19" location="'11-1.2021'!A1" display="11-1.2021" xr:uid="{00000000-0004-0000-0000-000006000000}"/>
    <hyperlink ref="B18" location="'11-2.2020'!A1" display="11-2.2020" xr:uid="{00000000-0004-0000-0000-00000A000000}"/>
    <hyperlink ref="B19" location="'11-2.2021'!A1" display="11-2.2021" xr:uid="{00000000-0004-0000-0000-00000B000000}"/>
    <hyperlink ref="C18" location="'11-3.2020'!A1" display="11-3.2020" xr:uid="{00000000-0004-0000-0000-00000F000000}"/>
    <hyperlink ref="C19" location="'11-3.2021'!A1" display="11-3.2021" xr:uid="{00000000-0004-0000-0000-000010000000}"/>
    <hyperlink ref="A14" location="'11.経年データ（専攻単位）'!A1" display="11.経年データ（専攻単位）" xr:uid="{00000000-0004-0000-0000-000011000000}"/>
    <hyperlink ref="A5" location="'11-1-1.修士課程'!Print_Area" display="11-1-1.修士課程" xr:uid="{00000000-0004-0000-0000-000012000000}"/>
    <hyperlink ref="A7" location="'11-1-2.修士課程(平均)'!Print_Area" display="11-1-2.修士課程（平均）" xr:uid="{00000000-0004-0000-0000-000013000000}"/>
    <hyperlink ref="A9" location="'11-1-3.修士課程（専攻別）'!Print_Area" display="11-1-3.修士課程（専攻別）" xr:uid="{00000000-0004-0000-0000-000014000000}"/>
    <hyperlink ref="B5" location="'11-2-1.博士課程'!Print_Area" display="11-2-1.博士課程" xr:uid="{00000000-0004-0000-0000-000015000000}"/>
    <hyperlink ref="B7" location="'11-2-2.博士課程(平均)'!Print_Area" display="11-2-2.博士課程（平均）" xr:uid="{00000000-0004-0000-0000-000016000000}"/>
    <hyperlink ref="B9" location="'11-2-3.博士課程（専攻別）'!Print_Area" display="11-2-3.博士課程（専攻別）" xr:uid="{00000000-0004-0000-0000-000017000000}"/>
    <hyperlink ref="C5" location="'11-3-1.専門職学位課程'!Print_Area" display="11-3-1.専門職学位課程" xr:uid="{00000000-0004-0000-0000-000018000000}"/>
    <hyperlink ref="C7" location="'11-3-2.専門職学位課程(平均)'!Print_Area" display="11-3-2.専門職学位課程（平均）" xr:uid="{00000000-0004-0000-0000-000019000000}"/>
    <hyperlink ref="A20" location="'11-1.2022'!Print_Titles" display="11-1.2022" xr:uid="{00000000-0004-0000-0000-00001A000000}"/>
    <hyperlink ref="B20" location="'11-2.2022'!Print_Titles" display="11-2.2022" xr:uid="{00000000-0004-0000-0000-00001B000000}"/>
    <hyperlink ref="C20" location="'11-3.2022'!A1" display="11-3.2022" xr:uid="{00000000-0004-0000-0000-00001C000000}"/>
    <hyperlink ref="A21" location="'11-1.2023'!A1" display="11-1.2023" xr:uid="{C74ED5F7-6171-4883-BEE0-FA418022EF06}"/>
    <hyperlink ref="B21" location="'11-2.2023'!A1" display="11-2.2023" xr:uid="{9195CC79-DAB5-4D65-BC75-76FC81140EB0}"/>
    <hyperlink ref="C21" location="'11-3.2023'!A1" display="11-3.2023" xr:uid="{57BA6043-0AFF-42DC-9A71-DF0B90933517}"/>
    <hyperlink ref="A22" location="'11-1.2024'!Print_Area" display="11-1.2024" xr:uid="{52FB8BA8-A857-40FD-A9F5-B9BFF6AD67CA}"/>
    <hyperlink ref="B22" location="'11-2.2024'!Print_Area" display="11-2.2024" xr:uid="{4D582F14-6EB1-4FCF-831D-2106654E96C1}"/>
    <hyperlink ref="C22" location="'11-3.2024'!Print_Area" display="11-3.2024" xr:uid="{F392ED76-E260-4C3F-809C-5382E693CC98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B1:AN254"/>
  <sheetViews>
    <sheetView view="pageBreakPreview" zoomScale="85" zoomScaleNormal="100" zoomScaleSheetLayoutView="85" workbookViewId="0">
      <selection activeCell="C1" sqref="C1"/>
    </sheetView>
  </sheetViews>
  <sheetFormatPr defaultRowHeight="13.5" x14ac:dyDescent="0.15"/>
  <cols>
    <col min="1" max="1" width="2.375" style="87" customWidth="1"/>
    <col min="2" max="2" width="3" style="87" customWidth="1"/>
    <col min="3" max="3" width="23.5" style="96" customWidth="1"/>
    <col min="4" max="8" width="9.875" style="89" customWidth="1"/>
    <col min="9" max="11" width="9" style="97" hidden="1" customWidth="1"/>
    <col min="12" max="12" width="3.75" style="98" hidden="1" customWidth="1"/>
    <col min="13" max="16" width="3" style="98" hidden="1" customWidth="1"/>
    <col min="17" max="17" width="6" style="98" hidden="1" customWidth="1"/>
    <col min="18" max="20" width="4.5" style="98" hidden="1" customWidth="1"/>
    <col min="21" max="21" width="5.25" style="98" hidden="1" customWidth="1"/>
    <col min="22" max="22" width="7.5" style="98" hidden="1" customWidth="1"/>
    <col min="23" max="23" width="14.625" style="97" hidden="1" customWidth="1"/>
    <col min="24" max="24" width="4.5" style="98" hidden="1" customWidth="1"/>
    <col min="25" max="26" width="7.5" style="97" hidden="1" customWidth="1"/>
    <col min="27" max="27" width="4.5" style="98" hidden="1" customWidth="1"/>
    <col min="28" max="29" width="7.5" style="97" hidden="1" customWidth="1"/>
    <col min="30" max="30" width="18.375" style="89" hidden="1" customWidth="1"/>
    <col min="31" max="31" width="1.875" style="87" customWidth="1"/>
    <col min="32" max="32" width="3.5" style="87" customWidth="1"/>
    <col min="33" max="34" width="9" style="87" customWidth="1"/>
    <col min="35" max="35" width="33.875" style="87" hidden="1" customWidth="1"/>
    <col min="36" max="36" width="9" style="87" hidden="1" customWidth="1"/>
    <col min="37" max="37" width="12.625" style="87" hidden="1" customWidth="1"/>
    <col min="38" max="38" width="17.625" style="87" hidden="1" customWidth="1"/>
    <col min="39" max="39" width="18.375" style="96" customWidth="1"/>
    <col min="40" max="40" width="6.5" style="87" customWidth="1"/>
    <col min="41" max="16384" width="9" style="87"/>
  </cols>
  <sheetData>
    <row r="1" spans="2:38" ht="14.25" thickBot="1" x14ac:dyDescent="0.2">
      <c r="C1" s="88" t="s">
        <v>198</v>
      </c>
      <c r="I1" s="90"/>
      <c r="J1" s="90"/>
      <c r="K1" s="90"/>
      <c r="L1" s="91"/>
      <c r="M1" s="91"/>
      <c r="N1" s="312" t="s">
        <v>406</v>
      </c>
      <c r="O1" s="312"/>
      <c r="P1" s="312"/>
      <c r="Q1" s="203" t="str" cm="1">
        <f t="array" aca="1" ref="Q1" ca="1">"R"&amp;RIGHT(CELL("filename",'11-1.2020'!A1),4)-2018</f>
        <v>R2</v>
      </c>
      <c r="R1" s="203" t="str" cm="1">
        <f t="array" aca="1" ref="R1" ca="1">"R"&amp;RIGHT(CELL("filename",'11-1.2021'!A1),4)-2018</f>
        <v>R3</v>
      </c>
      <c r="S1" s="203" t="str" cm="1">
        <f t="array" aca="1" ref="S1" ca="1">"R"&amp;RIGHT(CELL("filename",'11-1.2022'!B1),4)-2018</f>
        <v>R4</v>
      </c>
      <c r="T1" s="203" t="str" cm="1">
        <f t="array" aca="1" ref="T1" ca="1">"R"&amp;RIGHT(CELL("filename",'11-1.2023'!C1),4)-2018</f>
        <v>R5</v>
      </c>
      <c r="U1" s="203" t="str" cm="1">
        <f t="array" aca="1" ref="U1" ca="1">"R"&amp;RIGHT(CELL("filename",'11-1.2024'!D1),4)-2018</f>
        <v>R6</v>
      </c>
      <c r="V1" s="92"/>
      <c r="W1" s="90" t="s">
        <v>281</v>
      </c>
      <c r="X1" s="91"/>
      <c r="Y1" s="93"/>
      <c r="Z1" s="93"/>
      <c r="AA1" s="91"/>
      <c r="AB1" s="93"/>
      <c r="AC1" s="93"/>
      <c r="AD1" s="87"/>
      <c r="AI1" s="94" t="s">
        <v>228</v>
      </c>
      <c r="AK1" s="95" t="s">
        <v>282</v>
      </c>
      <c r="AL1" s="95" t="s">
        <v>283</v>
      </c>
    </row>
    <row r="2" spans="2:38" x14ac:dyDescent="0.15">
      <c r="N2" s="312"/>
      <c r="O2" s="312"/>
      <c r="P2" s="312"/>
      <c r="Q2" s="99" t="s">
        <v>407</v>
      </c>
      <c r="R2" s="99" t="s">
        <v>407</v>
      </c>
      <c r="S2" s="99" t="s">
        <v>407</v>
      </c>
      <c r="T2" s="99" t="s">
        <v>407</v>
      </c>
      <c r="U2" s="99" t="s">
        <v>407</v>
      </c>
      <c r="V2" s="100"/>
      <c r="W2" s="90" t="s">
        <v>284</v>
      </c>
      <c r="AI2" s="94" t="s">
        <v>285</v>
      </c>
      <c r="AK2" s="95" t="s">
        <v>286</v>
      </c>
      <c r="AL2" s="95" t="s">
        <v>287</v>
      </c>
    </row>
    <row r="3" spans="2:38" ht="14.25" thickBot="1" x14ac:dyDescent="0.2">
      <c r="I3" s="101"/>
      <c r="J3" s="97" t="s">
        <v>288</v>
      </c>
      <c r="N3" s="312"/>
      <c r="O3" s="312"/>
      <c r="P3" s="312"/>
      <c r="Q3" s="102">
        <v>4</v>
      </c>
      <c r="R3" s="102">
        <v>3</v>
      </c>
      <c r="S3" s="102">
        <v>2</v>
      </c>
      <c r="T3" s="102">
        <v>1</v>
      </c>
      <c r="U3" s="102" t="s">
        <v>408</v>
      </c>
      <c r="V3" s="103"/>
      <c r="W3" s="91" t="s">
        <v>289</v>
      </c>
      <c r="AI3" s="94" t="s">
        <v>219</v>
      </c>
      <c r="AK3" s="95" t="s">
        <v>290</v>
      </c>
      <c r="AL3" s="95" t="s">
        <v>291</v>
      </c>
    </row>
    <row r="4" spans="2:38" ht="14.25" thickBot="1" x14ac:dyDescent="0.2">
      <c r="B4" s="104" t="s">
        <v>395</v>
      </c>
      <c r="C4" s="105"/>
      <c r="D4" s="106"/>
      <c r="E4" s="106"/>
      <c r="F4" s="106"/>
      <c r="G4" s="106"/>
      <c r="H4" s="106"/>
      <c r="I4" s="107"/>
      <c r="J4" s="107"/>
      <c r="K4" s="107"/>
      <c r="L4" s="107"/>
      <c r="M4" s="107"/>
      <c r="N4" s="108"/>
      <c r="O4" s="108"/>
      <c r="P4" s="108"/>
      <c r="Q4" s="108"/>
      <c r="R4" s="108"/>
      <c r="S4" s="108"/>
      <c r="T4" s="108"/>
      <c r="U4" s="108"/>
      <c r="V4" s="107"/>
      <c r="W4" s="107"/>
      <c r="X4" s="107"/>
      <c r="Y4" s="107"/>
      <c r="Z4" s="107"/>
      <c r="AA4" s="107"/>
      <c r="AB4" s="107"/>
      <c r="AC4" s="107"/>
      <c r="AD4" s="107"/>
      <c r="AE4" s="109"/>
      <c r="AI4" s="94" t="s">
        <v>292</v>
      </c>
      <c r="AK4" s="95" t="s">
        <v>293</v>
      </c>
      <c r="AL4" s="95" t="s">
        <v>287</v>
      </c>
    </row>
    <row r="5" spans="2:38" x14ac:dyDescent="0.15">
      <c r="B5" s="110"/>
      <c r="C5" s="111"/>
      <c r="D5" s="112"/>
      <c r="E5" s="112"/>
      <c r="F5" s="112"/>
      <c r="G5" s="112"/>
      <c r="H5" s="112"/>
      <c r="I5" s="277" t="s">
        <v>294</v>
      </c>
      <c r="J5" s="278"/>
      <c r="K5" s="278"/>
      <c r="L5" s="279"/>
      <c r="M5" s="279"/>
      <c r="N5" s="279"/>
      <c r="O5" s="279"/>
      <c r="P5" s="279"/>
      <c r="Q5" s="280" t="s">
        <v>295</v>
      </c>
      <c r="R5" s="277" t="s">
        <v>296</v>
      </c>
      <c r="S5" s="279"/>
      <c r="T5" s="279"/>
      <c r="U5" s="279"/>
      <c r="V5" s="282" t="s">
        <v>297</v>
      </c>
      <c r="W5" s="283"/>
      <c r="X5" s="286" t="s">
        <v>298</v>
      </c>
      <c r="Y5" s="273" t="s">
        <v>299</v>
      </c>
      <c r="Z5" s="274"/>
      <c r="AA5" s="271" t="s">
        <v>300</v>
      </c>
      <c r="AB5" s="273" t="s">
        <v>301</v>
      </c>
      <c r="AC5" s="274"/>
      <c r="AD5" s="275" t="s">
        <v>302</v>
      </c>
      <c r="AE5" s="113"/>
      <c r="AI5" s="94" t="s">
        <v>223</v>
      </c>
      <c r="AK5" s="95" t="s">
        <v>303</v>
      </c>
      <c r="AL5" s="95" t="s">
        <v>304</v>
      </c>
    </row>
    <row r="6" spans="2:38" x14ac:dyDescent="0.15">
      <c r="B6" s="110"/>
      <c r="C6" s="9" t="s">
        <v>2</v>
      </c>
      <c r="D6" s="202" t="str">
        <f ca="1">Q1</f>
        <v>R2</v>
      </c>
      <c r="E6" s="202" t="str">
        <f t="shared" ref="E6:H6" ca="1" si="0">R1</f>
        <v>R3</v>
      </c>
      <c r="F6" s="202" t="str">
        <f t="shared" ca="1" si="0"/>
        <v>R4</v>
      </c>
      <c r="G6" s="202" t="str">
        <f t="shared" ca="1" si="0"/>
        <v>R5</v>
      </c>
      <c r="H6" s="202" t="str">
        <f t="shared" ca="1" si="0"/>
        <v>R6</v>
      </c>
      <c r="I6" s="116" t="s">
        <v>305</v>
      </c>
      <c r="J6" s="117">
        <v>-0.03</v>
      </c>
      <c r="K6" s="117">
        <v>0.03</v>
      </c>
      <c r="L6" s="203" t="str">
        <f ca="1">Q1</f>
        <v>R2</v>
      </c>
      <c r="M6" s="203" t="str">
        <f ca="1">R1</f>
        <v>R3</v>
      </c>
      <c r="N6" s="203" t="str">
        <f ca="1">S1</f>
        <v>R4</v>
      </c>
      <c r="O6" s="203" t="str">
        <f ca="1">T1</f>
        <v>R5</v>
      </c>
      <c r="P6" s="203" t="str">
        <f ca="1">U1</f>
        <v>R6</v>
      </c>
      <c r="Q6" s="281"/>
      <c r="R6" s="118" t="s">
        <v>306</v>
      </c>
      <c r="S6" s="102" t="s">
        <v>307</v>
      </c>
      <c r="T6" s="102" t="s">
        <v>308</v>
      </c>
      <c r="U6" s="102" t="s">
        <v>309</v>
      </c>
      <c r="V6" s="284"/>
      <c r="W6" s="285"/>
      <c r="X6" s="287"/>
      <c r="Y6" s="119" t="s">
        <v>310</v>
      </c>
      <c r="Z6" s="120" t="s">
        <v>311</v>
      </c>
      <c r="AA6" s="272"/>
      <c r="AB6" s="121" t="s">
        <v>312</v>
      </c>
      <c r="AC6" s="122" t="s">
        <v>313</v>
      </c>
      <c r="AD6" s="276"/>
      <c r="AE6" s="113"/>
      <c r="AI6" s="94" t="s">
        <v>314</v>
      </c>
      <c r="AK6" s="95" t="s">
        <v>315</v>
      </c>
      <c r="AL6" s="95" t="s">
        <v>304</v>
      </c>
    </row>
    <row r="7" spans="2:38" x14ac:dyDescent="0.15">
      <c r="B7" s="110"/>
      <c r="C7" s="1" t="s">
        <v>421</v>
      </c>
      <c r="D7" s="200" cm="1">
        <f t="array" ref="D7">INDEX('11-1.2020'!G:G,MATCH("F139110110504",'11-1.2020'!A:A,0),0)</f>
        <v>24</v>
      </c>
      <c r="E7" s="200" cm="1">
        <f t="array" ref="E7">INDEX('11-1.2021'!G:G,MATCH("F139110110504",'11-1.2021'!A:A,0),0)</f>
        <v>30</v>
      </c>
      <c r="F7" s="200" cm="1">
        <f t="array" ref="F7">INDEX('11-1.2022'!G:G,MATCH("F139110110504",'11-1.2022'!A:A,0),0)</f>
        <v>26</v>
      </c>
      <c r="G7" s="200" cm="1">
        <f t="array" ref="G7">INDEX('11-1.2023'!G:G,MATCH("F139110110504",'11-1.2023'!A:A,0),0)</f>
        <v>18</v>
      </c>
      <c r="H7" s="200" cm="1">
        <f t="array" ref="H7">INDEX('11-1.2024'!G:G,MATCH("F139110110504",'11-1.2024'!A:A,0),0)</f>
        <v>20</v>
      </c>
      <c r="I7" s="125">
        <f>AVERAGE(D7:H7)</f>
        <v>23.6</v>
      </c>
      <c r="J7" s="126">
        <f>I7*0.97</f>
        <v>22.891999999999999</v>
      </c>
      <c r="K7" s="126">
        <f>I7*1.03</f>
        <v>24.308000000000003</v>
      </c>
      <c r="L7" s="102" t="str">
        <f>IF(AND(D7&gt;I7*0.97,D7&lt;I7*1.03),"○","×")</f>
        <v>○</v>
      </c>
      <c r="M7" s="102" t="str">
        <f>IF(AND(E7&gt;I7*0.97,E7&lt;I7*1.03),"○","×")</f>
        <v>×</v>
      </c>
      <c r="N7" s="102" t="str">
        <f>IF(AND(F7&gt;I7*0.97,F7&lt;I7*1.03),"○","×")</f>
        <v>×</v>
      </c>
      <c r="O7" s="102" t="str">
        <f>IF(AND(G7&gt;I7*0.97,G7&lt;I7*1.03),"○","×")</f>
        <v>×</v>
      </c>
      <c r="P7" s="102" t="str">
        <f>IF(AND(H7&gt;I7*0.97,H7&lt;I7*1.03),"○","×")</f>
        <v>×</v>
      </c>
      <c r="Q7" s="127" t="str">
        <f>IF(COUNTIF(L7:P7,"○")=5,"同程度","―")</f>
        <v>―</v>
      </c>
      <c r="R7" s="118" t="str">
        <f t="shared" ref="R7:U11" si="1">IF(E7-D7&gt;0,"↑",IF(E7-D7&lt;0,"↓","－"))</f>
        <v>↑</v>
      </c>
      <c r="S7" s="102" t="str">
        <f t="shared" si="1"/>
        <v>↓</v>
      </c>
      <c r="T7" s="102" t="str">
        <f t="shared" si="1"/>
        <v>↓</v>
      </c>
      <c r="U7" s="102" t="str">
        <f t="shared" si="1"/>
        <v>↑</v>
      </c>
      <c r="V7" s="102" t="str">
        <f>R7&amp;S7&amp;T7&amp;U7</f>
        <v>↑↓↓↑</v>
      </c>
      <c r="W7" s="128" t="str" cm="1">
        <f t="array" ref="W7">INDEX($AL$2:$AL$82,MATCH(V7,$AK$2:$AK$82,0),0)</f>
        <v>年度により増減</v>
      </c>
      <c r="X7" s="129" t="str">
        <f>IF(F7-D7&gt;0,"↑",IF(F7-D7&lt;0,"↓","－"))</f>
        <v>↑</v>
      </c>
      <c r="Y7" s="130" t="str">
        <f>IF(V7="↓↑↓↓",IF(X7="↓","減少傾向","×"),"判定外")</f>
        <v>判定外</v>
      </c>
      <c r="Z7" s="131" t="str">
        <f>IF(V7="↑↓↑↑",IF(X7="↑","増加傾向","×"),"判定外")</f>
        <v>判定外</v>
      </c>
      <c r="AA7" s="132" t="str">
        <f>IF(G7-E7&gt;0,"↑",IF(G7-E7&lt;0,"↓","－"))</f>
        <v>↓</v>
      </c>
      <c r="AB7" s="130" t="str">
        <f>IF(V7="↓↓↑↓",IF(AA7="↓","減少傾向","×"),"判定外")</f>
        <v>判定外</v>
      </c>
      <c r="AC7" s="131" t="str">
        <f>IF(V7="↑↑↓↑",IF(AA7="↑","増加傾向","×"),"判定外")</f>
        <v>判定外</v>
      </c>
      <c r="AD7" s="133"/>
      <c r="AE7" s="113"/>
      <c r="AI7" s="94" t="s">
        <v>304</v>
      </c>
      <c r="AK7" s="95" t="s">
        <v>316</v>
      </c>
      <c r="AL7" s="95" t="s">
        <v>304</v>
      </c>
    </row>
    <row r="8" spans="2:38" x14ac:dyDescent="0.15">
      <c r="B8" s="110"/>
      <c r="C8" s="1" t="s">
        <v>422</v>
      </c>
      <c r="D8" s="16" cm="1">
        <f t="array" ref="D8">INDEX('11-1.2020'!H:H,MATCH("F139110110504",'11-1.2020'!A:A,0),0)</f>
        <v>37</v>
      </c>
      <c r="E8" s="16" cm="1">
        <f t="array" ref="E8">INDEX('11-1.2021'!H:H,MATCH("F139110110504",'11-1.2021'!A:A,0),0)</f>
        <v>34</v>
      </c>
      <c r="F8" s="16" cm="1">
        <f t="array" ref="F8">INDEX('11-1.2022'!H:H,MATCH("F139110110504",'11-1.2022'!A:A,0),0)</f>
        <v>34</v>
      </c>
      <c r="G8" s="16" cm="1">
        <f t="array" ref="G8">INDEX('11-1.2023'!H:H,MATCH("F139110110504",'11-1.2023'!A:A,0),0)</f>
        <v>29</v>
      </c>
      <c r="H8" s="16" cm="1">
        <f t="array" ref="H8">INDEX('11-1.2024'!H:H,MATCH("F139110110504",'11-1.2024'!A:A,0),0)</f>
        <v>29</v>
      </c>
      <c r="I8" s="125">
        <f>AVERAGE(D8:H8)</f>
        <v>32.6</v>
      </c>
      <c r="J8" s="126">
        <f>I8*0.97</f>
        <v>31.622</v>
      </c>
      <c r="K8" s="126">
        <f>I8*1.03</f>
        <v>33.578000000000003</v>
      </c>
      <c r="L8" s="102" t="str">
        <f>IF(AND(D8&gt;I8*0.97,D8&lt;I8*1.03),"○","×")</f>
        <v>×</v>
      </c>
      <c r="M8" s="102" t="str">
        <f>IF(AND(E8&gt;I8*0.97,E8&lt;I8*1.03),"○","×")</f>
        <v>×</v>
      </c>
      <c r="N8" s="102" t="str">
        <f>IF(AND(F8&gt;I8*0.97,F8&lt;I8*1.03),"○","×")</f>
        <v>×</v>
      </c>
      <c r="O8" s="102" t="str">
        <f>IF(AND(G8&gt;I8*0.97,G8&lt;I8*1.03),"○","×")</f>
        <v>×</v>
      </c>
      <c r="P8" s="102" t="str">
        <f>IF(AND(H8&gt;I8*0.97,H8&lt;I8*1.03),"○","×")</f>
        <v>×</v>
      </c>
      <c r="Q8" s="127" t="str">
        <f>IF(COUNTIF(L8:P8,"○")=5,"同程度","―")</f>
        <v>―</v>
      </c>
      <c r="R8" s="118" t="str">
        <f t="shared" si="1"/>
        <v>↓</v>
      </c>
      <c r="S8" s="102" t="str">
        <f t="shared" si="1"/>
        <v>－</v>
      </c>
      <c r="T8" s="102" t="str">
        <f t="shared" si="1"/>
        <v>↓</v>
      </c>
      <c r="U8" s="102" t="str">
        <f t="shared" si="1"/>
        <v>－</v>
      </c>
      <c r="V8" s="102" t="str">
        <f>R8&amp;S8&amp;T8&amp;U8</f>
        <v>↓－↓－</v>
      </c>
      <c r="W8" s="128" t="str" cm="1">
        <f t="array" ref="W8">INDEX($AL$2:$AL$82,MATCH(V8,$AK$2:$AK$82,0),0)</f>
        <v>減少傾向⤵</v>
      </c>
      <c r="X8" s="129" t="str">
        <f>IF(F8-D8&gt;0,"↑",IF(F8-D8&lt;0,"↓","－"))</f>
        <v>↓</v>
      </c>
      <c r="Y8" s="130" t="str">
        <f>IF(V8="↓↑↓↓",IF(X8="↓","減少傾向","×"),"判定外")</f>
        <v>判定外</v>
      </c>
      <c r="Z8" s="131" t="str">
        <f>IF(V8="↑↓↑↑",IF(X8="↑","増加傾向","×"),"判定外")</f>
        <v>判定外</v>
      </c>
      <c r="AA8" s="132" t="str">
        <f>IF(G8-E8&gt;0,"↑",IF(G8-E8&lt;0,"↓","－"))</f>
        <v>↓</v>
      </c>
      <c r="AB8" s="130" t="str">
        <f>IF(V8="↓↓↑↓",IF(AA8="↓","減少傾向","×"),"判定外")</f>
        <v>判定外</v>
      </c>
      <c r="AC8" s="131" t="str">
        <f>IF(V8="↑↑↓↑",IF(AA8="↑","増加傾向","×"),"判定外")</f>
        <v>判定外</v>
      </c>
      <c r="AD8" s="133"/>
      <c r="AE8" s="113"/>
      <c r="AI8" s="94" t="s">
        <v>215</v>
      </c>
      <c r="AK8" s="95" t="s">
        <v>317</v>
      </c>
      <c r="AL8" s="95" t="s">
        <v>287</v>
      </c>
    </row>
    <row r="9" spans="2:38" x14ac:dyDescent="0.15">
      <c r="B9" s="110"/>
      <c r="C9" s="123" t="s">
        <v>264</v>
      </c>
      <c r="D9" s="124">
        <f>SUM(D7:D8)</f>
        <v>61</v>
      </c>
      <c r="E9" s="124">
        <f>SUM(E7:E8)</f>
        <v>64</v>
      </c>
      <c r="F9" s="124">
        <f>SUM(F7:F8)</f>
        <v>60</v>
      </c>
      <c r="G9" s="124">
        <f>SUM(G7:G8)</f>
        <v>47</v>
      </c>
      <c r="H9" s="124">
        <f>SUM(H7:H8)</f>
        <v>49</v>
      </c>
      <c r="I9" s="125">
        <f>AVERAGE(D9:H9)</f>
        <v>56.2</v>
      </c>
      <c r="J9" s="126">
        <f>I9*0.97</f>
        <v>54.514000000000003</v>
      </c>
      <c r="K9" s="126">
        <f>I9*1.03</f>
        <v>57.886000000000003</v>
      </c>
      <c r="L9" s="102" t="str">
        <f>IF(AND(D9&gt;I9*0.97,D9&lt;I9*1.03),"○","×")</f>
        <v>×</v>
      </c>
      <c r="M9" s="102" t="str">
        <f>IF(AND(E9&gt;I9*0.97,E9&lt;I9*1.03),"○","×")</f>
        <v>×</v>
      </c>
      <c r="N9" s="102" t="str">
        <f>IF(AND(F9&gt;I9*0.97,F9&lt;I9*1.03),"○","×")</f>
        <v>×</v>
      </c>
      <c r="O9" s="102" t="str">
        <f>IF(AND(G9&gt;I9*0.97,G9&lt;I9*1.03),"○","×")</f>
        <v>×</v>
      </c>
      <c r="P9" s="102" t="str">
        <f>IF(AND(H9&gt;I9*0.97,H9&lt;I9*1.03),"○","×")</f>
        <v>×</v>
      </c>
      <c r="Q9" s="127" t="str">
        <f>IF(COUNTIF(L9:P9,"○")=5,"同程度","―")</f>
        <v>―</v>
      </c>
      <c r="R9" s="118" t="str">
        <f t="shared" si="1"/>
        <v>↑</v>
      </c>
      <c r="S9" s="102" t="str">
        <f t="shared" si="1"/>
        <v>↓</v>
      </c>
      <c r="T9" s="102" t="str">
        <f t="shared" si="1"/>
        <v>↓</v>
      </c>
      <c r="U9" s="102" t="str">
        <f t="shared" si="1"/>
        <v>↑</v>
      </c>
      <c r="V9" s="102" t="str">
        <f>R9&amp;S9&amp;T9&amp;U9</f>
        <v>↑↓↓↑</v>
      </c>
      <c r="W9" s="128" t="str" cm="1">
        <f t="array" ref="W9">INDEX($AL$2:$AL$82,MATCH(V9,$AK$2:$AK$82,0),0)</f>
        <v>年度により増減</v>
      </c>
      <c r="X9" s="129" t="str">
        <f>IF(F9-D9&gt;0,"↑",IF(F9-D9&lt;0,"↓","－"))</f>
        <v>↓</v>
      </c>
      <c r="Y9" s="130" t="str">
        <f>IF(V9="↓↑↓↓",IF(X9="↓","減少傾向","×"),"判定外")</f>
        <v>判定外</v>
      </c>
      <c r="Z9" s="131" t="str">
        <f>IF(V9="↑↓↑↑",IF(X9="↑","増加傾向","×"),"判定外")</f>
        <v>判定外</v>
      </c>
      <c r="AA9" s="132" t="str">
        <f>IF(G9-E9&gt;0,"↑",IF(G9-E9&lt;0,"↓","－"))</f>
        <v>↓</v>
      </c>
      <c r="AB9" s="130" t="str">
        <f>IF(V9="↓↓↑↓",IF(AA9="↓","減少傾向","×"),"判定外")</f>
        <v>判定外</v>
      </c>
      <c r="AC9" s="131" t="str">
        <f>IF(V9="↑↑↓↑",IF(AA9="↑","増加傾向","×"),"判定外")</f>
        <v>判定外</v>
      </c>
      <c r="AD9" s="134" t="s">
        <v>304</v>
      </c>
      <c r="AE9" s="113"/>
      <c r="AI9" s="94" t="s">
        <v>229</v>
      </c>
      <c r="AK9" s="95" t="s">
        <v>318</v>
      </c>
      <c r="AL9" s="95" t="s">
        <v>291</v>
      </c>
    </row>
    <row r="10" spans="2:38" x14ac:dyDescent="0.15">
      <c r="B10" s="110"/>
      <c r="C10" s="123" t="s">
        <v>242</v>
      </c>
      <c r="D10" s="16" cm="1">
        <f t="array" ref="D10">INDEX('11-1.2020'!F:F,MATCH("F139110110504",'11-1.2020'!A:A,0),0)</f>
        <v>296</v>
      </c>
      <c r="E10" s="16" cm="1">
        <f t="array" ref="E10">INDEX('11-1.2021'!F:F,MATCH("F139110110504",'11-1.2021'!A:A,0),0)</f>
        <v>309</v>
      </c>
      <c r="F10" s="16" cm="1">
        <f t="array" ref="F10">INDEX('11-1.2022'!F:F,MATCH("F139110110504",'11-1.2022'!A:A,0),0)</f>
        <v>327</v>
      </c>
      <c r="G10" s="16" cm="1">
        <f t="array" ref="G10">INDEX('11-1.2023'!F:F,MATCH("F139110110504",'11-1.2023'!A:A,0),0)</f>
        <v>323</v>
      </c>
      <c r="H10" s="16" cm="1">
        <f t="array" ref="H10">INDEX('11-1.2024'!F:F,MATCH("F139110110504",'11-1.2024'!A:A,0),0)</f>
        <v>313</v>
      </c>
      <c r="I10" s="125">
        <f>AVERAGE(D10:H10)</f>
        <v>313.60000000000002</v>
      </c>
      <c r="J10" s="126">
        <f>I10*0.97</f>
        <v>304.19200000000001</v>
      </c>
      <c r="K10" s="126">
        <f>I10*1.03</f>
        <v>323.00800000000004</v>
      </c>
      <c r="L10" s="102" t="str">
        <f>IF(AND(D10&gt;I10*0.97,D10&lt;I10*1.03),"○","×")</f>
        <v>×</v>
      </c>
      <c r="M10" s="102" t="str">
        <f>IF(AND(E10&gt;I10*0.97,E10&lt;I10*1.03),"○","×")</f>
        <v>○</v>
      </c>
      <c r="N10" s="102" t="str">
        <f>IF(AND(F10&gt;I10*0.97,F10&lt;I10*1.03),"○","×")</f>
        <v>×</v>
      </c>
      <c r="O10" s="102" t="str">
        <f>IF(AND(G10&gt;I10*0.97,G10&lt;I10*1.03),"○","×")</f>
        <v>○</v>
      </c>
      <c r="P10" s="102" t="str">
        <f>IF(AND(H10&gt;I10*0.97,H10&lt;I10*1.03),"○","×")</f>
        <v>○</v>
      </c>
      <c r="Q10" s="127" t="str">
        <f>IF(COUNTIF(L10:P10,"○")=5,"同程度","―")</f>
        <v>―</v>
      </c>
      <c r="R10" s="118" t="str">
        <f t="shared" si="1"/>
        <v>↑</v>
      </c>
      <c r="S10" s="102" t="str">
        <f t="shared" si="1"/>
        <v>↑</v>
      </c>
      <c r="T10" s="102" t="str">
        <f t="shared" si="1"/>
        <v>↓</v>
      </c>
      <c r="U10" s="102" t="str">
        <f t="shared" si="1"/>
        <v>↓</v>
      </c>
      <c r="V10" s="102" t="str">
        <f>R10&amp;S10&amp;T10&amp;U10</f>
        <v>↑↑↓↓</v>
      </c>
      <c r="W10" s="128" t="str" cm="1">
        <f t="array" ref="W10">INDEX($AL$2:$AL$82,MATCH(V10,$AK$2:$AK$82,0),0)</f>
        <v>年度により増減</v>
      </c>
      <c r="X10" s="129" t="str">
        <f>IF(F10-D10&gt;0,"↑",IF(F10-D10&lt;0,"↓","－"))</f>
        <v>↑</v>
      </c>
      <c r="Y10" s="130" t="str">
        <f>IF(V10="↓↑↓↓",IF(X10="↓","減少傾向","×"),"判定外")</f>
        <v>判定外</v>
      </c>
      <c r="Z10" s="131" t="str">
        <f>IF(V10="↑↓↑↑",IF(X10="↑","増加傾向","×"),"判定外")</f>
        <v>判定外</v>
      </c>
      <c r="AA10" s="132" t="str">
        <f>IF(G10-E10&gt;0,"↑",IF(G10-E10&lt;0,"↓","－"))</f>
        <v>↑</v>
      </c>
      <c r="AB10" s="130" t="str">
        <f>IF(V10="↓↓↑↓",IF(AA10="↓","減少傾向","×"),"判定外")</f>
        <v>判定外</v>
      </c>
      <c r="AC10" s="131" t="str">
        <f>IF(V10="↑↑↓↑",IF(AA10="↑","増加傾向","×"),"判定外")</f>
        <v>判定外</v>
      </c>
      <c r="AD10" s="133"/>
      <c r="AE10" s="113"/>
      <c r="AK10" s="95" t="s">
        <v>319</v>
      </c>
      <c r="AL10" s="95" t="s">
        <v>287</v>
      </c>
    </row>
    <row r="11" spans="2:38" ht="27.75" thickBot="1" x14ac:dyDescent="0.2">
      <c r="B11" s="110"/>
      <c r="C11" s="123" t="s">
        <v>266</v>
      </c>
      <c r="D11" s="135">
        <f>ROUND(D9/D10,3)</f>
        <v>0.20599999999999999</v>
      </c>
      <c r="E11" s="135">
        <f>ROUND(E9/E10,3)</f>
        <v>0.20699999999999999</v>
      </c>
      <c r="F11" s="135">
        <f>ROUND(F9/F10,3)</f>
        <v>0.183</v>
      </c>
      <c r="G11" s="135">
        <f>ROUND(G9/G10,3)</f>
        <v>0.14599999999999999</v>
      </c>
      <c r="H11" s="135">
        <f>ROUND(H9/H10,3)</f>
        <v>0.157</v>
      </c>
      <c r="I11" s="136">
        <f>AVERAGE(D11:H11)</f>
        <v>0.17980000000000002</v>
      </c>
      <c r="J11" s="137">
        <f>I11-0.03</f>
        <v>0.14980000000000002</v>
      </c>
      <c r="K11" s="137">
        <f>I11+0.03</f>
        <v>0.20980000000000001</v>
      </c>
      <c r="L11" s="138" t="str">
        <f>IF(AND(D11&gt;I11-0.03,D11&lt;I11+0.03),"○","×")</f>
        <v>○</v>
      </c>
      <c r="M11" s="138" t="str">
        <f>IF(AND(E11&gt;I11-0.03,E11&lt;I11+0.03),"○","×")</f>
        <v>○</v>
      </c>
      <c r="N11" s="138" t="str">
        <f>IF(AND(F11&gt;I11-0.03,F11&lt;I11+0.03),"○","×")</f>
        <v>○</v>
      </c>
      <c r="O11" s="138" t="str">
        <f>IF(AND(G11&gt;I11-0.03,G11&lt;I11+0.03),"○","×")</f>
        <v>×</v>
      </c>
      <c r="P11" s="138" t="str">
        <f>IF(AND(H11&gt;I11-0.03,H11&lt;I11+0.03),"○","×")</f>
        <v>○</v>
      </c>
      <c r="Q11" s="139" t="str">
        <f>IF(COUNTIF(L11:P11,"○")=5,"同程度","―")</f>
        <v>―</v>
      </c>
      <c r="R11" s="140" t="str">
        <f t="shared" si="1"/>
        <v>↑</v>
      </c>
      <c r="S11" s="138" t="str">
        <f t="shared" si="1"/>
        <v>↓</v>
      </c>
      <c r="T11" s="138" t="str">
        <f t="shared" si="1"/>
        <v>↓</v>
      </c>
      <c r="U11" s="138" t="str">
        <f t="shared" si="1"/>
        <v>↑</v>
      </c>
      <c r="V11" s="138" t="str">
        <f>R11&amp;S11&amp;T11&amp;U11</f>
        <v>↑↓↓↑</v>
      </c>
      <c r="W11" s="141" t="str" cm="1">
        <f t="array" ref="W11">INDEX($AL$2:$AL$82,MATCH(V11,$AK$2:$AK$82,0),0)</f>
        <v>年度により増減</v>
      </c>
      <c r="X11" s="142" t="str">
        <f>IF(F11-D11&gt;0,"↑",IF(F11-D11&lt;0,"↓","－"))</f>
        <v>↓</v>
      </c>
      <c r="Y11" s="143" t="str">
        <f>IF(V11="↓↑↓↓",IF(X11="↓","減少傾向","×"),"判定外")</f>
        <v>判定外</v>
      </c>
      <c r="Z11" s="144" t="str">
        <f>IF(V11="↑↓↑↑",IF(X11="↑","増加傾向","×"),"判定外")</f>
        <v>判定外</v>
      </c>
      <c r="AA11" s="145" t="str">
        <f>IF(G11-E11&gt;0,"↑",IF(G11-E11&lt;0,"↓","－"))</f>
        <v>↓</v>
      </c>
      <c r="AB11" s="143" t="str">
        <f>IF(V11="↓↓↑↓",IF(AA11="↓","減少傾向","×"),"判定外")</f>
        <v>判定外</v>
      </c>
      <c r="AC11" s="144" t="str">
        <f>IF(V11="↑↑↓↑",IF(AA11="↑","増加傾向","×"),"判定外")</f>
        <v>判定外</v>
      </c>
      <c r="AD11" s="146" t="s">
        <v>304</v>
      </c>
      <c r="AE11" s="113"/>
      <c r="AK11" s="95" t="s">
        <v>320</v>
      </c>
      <c r="AL11" s="95" t="s">
        <v>304</v>
      </c>
    </row>
    <row r="12" spans="2:38" ht="14.25" thickBot="1" x14ac:dyDescent="0.2">
      <c r="B12" s="110"/>
      <c r="C12" s="111"/>
      <c r="D12" s="112"/>
      <c r="E12" s="112"/>
      <c r="F12" s="112"/>
      <c r="G12" s="112"/>
      <c r="H12" s="112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13"/>
      <c r="AK12" s="95" t="s">
        <v>321</v>
      </c>
      <c r="AL12" s="95" t="s">
        <v>215</v>
      </c>
    </row>
    <row r="13" spans="2:38" x14ac:dyDescent="0.15">
      <c r="B13" s="110"/>
      <c r="C13" s="111"/>
      <c r="D13" s="112"/>
      <c r="E13" s="112"/>
      <c r="F13" s="112"/>
      <c r="G13" s="112"/>
      <c r="H13" s="112"/>
      <c r="I13" s="277" t="s">
        <v>294</v>
      </c>
      <c r="J13" s="278"/>
      <c r="K13" s="278"/>
      <c r="L13" s="279"/>
      <c r="M13" s="279"/>
      <c r="N13" s="279"/>
      <c r="O13" s="279"/>
      <c r="P13" s="279"/>
      <c r="Q13" s="280" t="s">
        <v>295</v>
      </c>
      <c r="R13" s="277" t="s">
        <v>296</v>
      </c>
      <c r="S13" s="279"/>
      <c r="T13" s="279"/>
      <c r="U13" s="279"/>
      <c r="V13" s="282" t="s">
        <v>297</v>
      </c>
      <c r="W13" s="283"/>
      <c r="X13" s="286" t="s">
        <v>298</v>
      </c>
      <c r="Y13" s="273" t="s">
        <v>299</v>
      </c>
      <c r="Z13" s="274"/>
      <c r="AA13" s="271" t="s">
        <v>300</v>
      </c>
      <c r="AB13" s="273" t="s">
        <v>301</v>
      </c>
      <c r="AC13" s="274"/>
      <c r="AD13" s="275" t="s">
        <v>302</v>
      </c>
      <c r="AE13" s="113"/>
      <c r="AK13" s="95" t="s">
        <v>322</v>
      </c>
      <c r="AL13" s="95" t="s">
        <v>304</v>
      </c>
    </row>
    <row r="14" spans="2:38" x14ac:dyDescent="0.15">
      <c r="B14" s="110"/>
      <c r="C14" s="204" t="s">
        <v>3</v>
      </c>
      <c r="D14" s="205" t="str">
        <f ca="1">Q1&amp;"(n="&amp;D28&amp;")"</f>
        <v>R2(n=85)</v>
      </c>
      <c r="E14" s="205" t="str">
        <f ca="1">R1&amp;"(n="&amp;E28&amp;")"</f>
        <v>R3(n=85)</v>
      </c>
      <c r="F14" s="205" t="str">
        <f ca="1">S1&amp;"(n="&amp;F28&amp;")"</f>
        <v>R4(n=85)</v>
      </c>
      <c r="G14" s="205" t="str">
        <f ca="1">T1&amp;"(n="&amp;G28&amp;")"</f>
        <v>R5(n=84)</v>
      </c>
      <c r="H14" s="205" t="str">
        <f ca="1">U1&amp;"(n="&amp;H28&amp;")"</f>
        <v>R6(n=84)</v>
      </c>
      <c r="I14" s="116" t="s">
        <v>305</v>
      </c>
      <c r="J14" s="117">
        <v>-0.03</v>
      </c>
      <c r="K14" s="117">
        <v>0.03</v>
      </c>
      <c r="L14" s="203" t="str">
        <f ca="1">Q1</f>
        <v>R2</v>
      </c>
      <c r="M14" s="203" t="str">
        <f ca="1">R1</f>
        <v>R3</v>
      </c>
      <c r="N14" s="203" t="str">
        <f ca="1">S1</f>
        <v>R4</v>
      </c>
      <c r="O14" s="203" t="str">
        <f ca="1">T1</f>
        <v>R5</v>
      </c>
      <c r="P14" s="203" t="str">
        <f ca="1">U1</f>
        <v>R6</v>
      </c>
      <c r="Q14" s="281"/>
      <c r="R14" s="118" t="s">
        <v>306</v>
      </c>
      <c r="S14" s="102" t="s">
        <v>307</v>
      </c>
      <c r="T14" s="102" t="s">
        <v>308</v>
      </c>
      <c r="U14" s="102" t="s">
        <v>309</v>
      </c>
      <c r="V14" s="284"/>
      <c r="W14" s="285"/>
      <c r="X14" s="287"/>
      <c r="Y14" s="119" t="s">
        <v>310</v>
      </c>
      <c r="Z14" s="120" t="s">
        <v>311</v>
      </c>
      <c r="AA14" s="272"/>
      <c r="AB14" s="121" t="s">
        <v>312</v>
      </c>
      <c r="AC14" s="122" t="s">
        <v>313</v>
      </c>
      <c r="AD14" s="276"/>
      <c r="AE14" s="113"/>
      <c r="AK14" s="95" t="s">
        <v>323</v>
      </c>
      <c r="AL14" s="95" t="s">
        <v>304</v>
      </c>
    </row>
    <row r="15" spans="2:38" x14ac:dyDescent="0.15">
      <c r="B15" s="110"/>
      <c r="C15" s="1" t="s">
        <v>421</v>
      </c>
      <c r="D15" s="200">
        <f>'11-1.2020'!G101</f>
        <v>3316</v>
      </c>
      <c r="E15" s="200">
        <f>'11-1.2021'!G101</f>
        <v>3156</v>
      </c>
      <c r="F15" s="200">
        <f>'11-1.2022'!G101</f>
        <v>3013</v>
      </c>
      <c r="G15" s="200">
        <f>'11-1.2023'!G101</f>
        <v>2909</v>
      </c>
      <c r="H15" s="200">
        <f>'11-1.2024'!G101</f>
        <v>3124</v>
      </c>
      <c r="I15" s="125">
        <f>AVERAGE(D15:H15)</f>
        <v>3103.6</v>
      </c>
      <c r="J15" s="126">
        <f>I15*0.97</f>
        <v>3010.4919999999997</v>
      </c>
      <c r="K15" s="126">
        <f>I15*1.03</f>
        <v>3196.7080000000001</v>
      </c>
      <c r="L15" s="102" t="str">
        <f>IF(AND(D15&gt;I15*0.97,D15&lt;I15*1.03),"○","×")</f>
        <v>×</v>
      </c>
      <c r="M15" s="102" t="str">
        <f>IF(AND(E15&gt;I15*0.97,E15&lt;I15*1.03),"○","×")</f>
        <v>○</v>
      </c>
      <c r="N15" s="102" t="str">
        <f>IF(AND(F15&gt;I15*0.97,F15&lt;I15*1.03),"○","×")</f>
        <v>○</v>
      </c>
      <c r="O15" s="102" t="str">
        <f>IF(AND(G15&gt;I15*0.97,G15&lt;I15*1.03),"○","×")</f>
        <v>×</v>
      </c>
      <c r="P15" s="102" t="str">
        <f>IF(AND(H15&gt;I15*0.97,H15&lt;I15*1.03),"○","×")</f>
        <v>○</v>
      </c>
      <c r="Q15" s="127" t="str">
        <f>IF(COUNTIF(L15:P15,"○")=5,"同程度","―")</f>
        <v>―</v>
      </c>
      <c r="R15" s="118" t="str">
        <f t="shared" ref="R15:U19" si="2">IF(E15-D15&gt;0,"↑",IF(E15-D15&lt;0,"↓","－"))</f>
        <v>↓</v>
      </c>
      <c r="S15" s="102" t="str">
        <f t="shared" si="2"/>
        <v>↓</v>
      </c>
      <c r="T15" s="102" t="str">
        <f t="shared" si="2"/>
        <v>↓</v>
      </c>
      <c r="U15" s="102" t="str">
        <f t="shared" si="2"/>
        <v>↑</v>
      </c>
      <c r="V15" s="102" t="str">
        <f>R15&amp;S15&amp;T15&amp;U15</f>
        <v>↓↓↓↑</v>
      </c>
      <c r="W15" s="128" t="str" cm="1">
        <f t="array" ref="W15">INDEX($AL$2:$AL$82,MATCH(V15,$AK$2:$AK$82,0),0)</f>
        <v>最新年度のみ増加</v>
      </c>
      <c r="X15" s="129" t="str">
        <f>IF(F15-D15&gt;0,"↑",IF(F15-D15&lt;0,"↓","－"))</f>
        <v>↓</v>
      </c>
      <c r="Y15" s="130" t="str">
        <f>IF(V15="↓↑↓↓",IF(X15="↓","減少傾向","×"),"判定外")</f>
        <v>判定外</v>
      </c>
      <c r="Z15" s="131" t="str">
        <f>IF(V15="↑↓↑↑",IF(X15="↑","増加傾向","×"),"判定外")</f>
        <v>判定外</v>
      </c>
      <c r="AA15" s="132" t="str">
        <f>IF(G15-E15&gt;0,"↑",IF(G15-E15&lt;0,"↓","－"))</f>
        <v>↓</v>
      </c>
      <c r="AB15" s="130" t="str">
        <f>IF(V15="↓↓↑↓",IF(AA15="↓","減少傾向","×"),"判定外")</f>
        <v>判定外</v>
      </c>
      <c r="AC15" s="131" t="str">
        <f>IF(V15="↑↑↓↑",IF(AA15="↑","増加傾向","×"),"判定外")</f>
        <v>判定外</v>
      </c>
      <c r="AD15" s="133"/>
      <c r="AE15" s="113"/>
      <c r="AK15" s="95" t="s">
        <v>324</v>
      </c>
      <c r="AL15" s="95" t="s">
        <v>325</v>
      </c>
    </row>
    <row r="16" spans="2:38" x14ac:dyDescent="0.15">
      <c r="B16" s="110"/>
      <c r="C16" s="1" t="s">
        <v>422</v>
      </c>
      <c r="D16" s="16">
        <f>'11-1.2020'!H101</f>
        <v>2789</v>
      </c>
      <c r="E16" s="16">
        <f>'11-1.2021'!H101</f>
        <v>2708</v>
      </c>
      <c r="F16" s="16">
        <f>'11-1.2022'!H101</f>
        <v>2563</v>
      </c>
      <c r="G16" s="16">
        <f>'11-1.2023'!H101</f>
        <v>2502</v>
      </c>
      <c r="H16" s="16">
        <f>'11-1.2024'!H101</f>
        <v>2501</v>
      </c>
      <c r="I16" s="125">
        <f>AVERAGE(D16:H16)</f>
        <v>2612.6</v>
      </c>
      <c r="J16" s="126">
        <f>I16*0.97</f>
        <v>2534.2219999999998</v>
      </c>
      <c r="K16" s="126">
        <f>I16*1.03</f>
        <v>2690.9780000000001</v>
      </c>
      <c r="L16" s="102" t="str">
        <f>IF(AND(D16&gt;I16*0.97,D16&lt;I16*1.03),"○","×")</f>
        <v>×</v>
      </c>
      <c r="M16" s="102" t="str">
        <f>IF(AND(E16&gt;I16*0.97,E16&lt;I16*1.03),"○","×")</f>
        <v>×</v>
      </c>
      <c r="N16" s="102" t="str">
        <f>IF(AND(F16&gt;I16*0.97,F16&lt;I16*1.03),"○","×")</f>
        <v>○</v>
      </c>
      <c r="O16" s="102" t="str">
        <f>IF(AND(G16&gt;I16*0.97,G16&lt;I16*1.03),"○","×")</f>
        <v>×</v>
      </c>
      <c r="P16" s="102" t="str">
        <f>IF(AND(H16&gt;I16*0.97,H16&lt;I16*1.03),"○","×")</f>
        <v>×</v>
      </c>
      <c r="Q16" s="127" t="str">
        <f>IF(COUNTIF(L16:P16,"○")=5,"同程度","―")</f>
        <v>―</v>
      </c>
      <c r="R16" s="118" t="str">
        <f t="shared" si="2"/>
        <v>↓</v>
      </c>
      <c r="S16" s="102" t="str">
        <f t="shared" si="2"/>
        <v>↓</v>
      </c>
      <c r="T16" s="102" t="str">
        <f t="shared" si="2"/>
        <v>↓</v>
      </c>
      <c r="U16" s="102" t="str">
        <f t="shared" si="2"/>
        <v>↓</v>
      </c>
      <c r="V16" s="102" t="str">
        <f>R16&amp;S16&amp;T16&amp;U16</f>
        <v>↓↓↓↓</v>
      </c>
      <c r="W16" s="128" t="str" cm="1">
        <f t="array" ref="W16">INDEX($AL$2:$AL$82,MATCH(V16,$AK$2:$AK$82,0),0)</f>
        <v>減少傾向⤵</v>
      </c>
      <c r="X16" s="129" t="str">
        <f>IF(F16-D16&gt;0,"↑",IF(F16-D16&lt;0,"↓","－"))</f>
        <v>↓</v>
      </c>
      <c r="Y16" s="130" t="str">
        <f>IF(V16="↓↑↓↓",IF(X16="↓","減少傾向","×"),"判定外")</f>
        <v>判定外</v>
      </c>
      <c r="Z16" s="131" t="str">
        <f>IF(V16="↑↓↑↑",IF(X16="↑","増加傾向","×"),"判定外")</f>
        <v>判定外</v>
      </c>
      <c r="AA16" s="132" t="str">
        <f>IF(G16-E16&gt;0,"↑",IF(G16-E16&lt;0,"↓","－"))</f>
        <v>↓</v>
      </c>
      <c r="AB16" s="130" t="str">
        <f>IF(V16="↓↓↑↓",IF(AA16="↓","減少傾向","×"),"判定外")</f>
        <v>判定外</v>
      </c>
      <c r="AC16" s="131" t="str">
        <f>IF(V16="↑↑↓↑",IF(AA16="↑","増加傾向","×"),"判定外")</f>
        <v>判定外</v>
      </c>
      <c r="AD16" s="133"/>
      <c r="AE16" s="113"/>
      <c r="AK16" s="95" t="s">
        <v>326</v>
      </c>
      <c r="AL16" s="95" t="s">
        <v>325</v>
      </c>
    </row>
    <row r="17" spans="2:38" x14ac:dyDescent="0.15">
      <c r="B17" s="110"/>
      <c r="C17" s="123" t="s">
        <v>264</v>
      </c>
      <c r="D17" s="124">
        <f>SUM(D15:D16)</f>
        <v>6105</v>
      </c>
      <c r="E17" s="124">
        <f>SUM(E15:E16)</f>
        <v>5864</v>
      </c>
      <c r="F17" s="124">
        <f>SUM(F15:F16)</f>
        <v>5576</v>
      </c>
      <c r="G17" s="124">
        <f>SUM(G15:G16)</f>
        <v>5411</v>
      </c>
      <c r="H17" s="124">
        <f>SUM(H15:H16)</f>
        <v>5625</v>
      </c>
      <c r="I17" s="125">
        <f>AVERAGE(D17:H17)</f>
        <v>5716.2</v>
      </c>
      <c r="J17" s="126">
        <f>I17*0.97</f>
        <v>5544.7139999999999</v>
      </c>
      <c r="K17" s="126">
        <f>I17*1.03</f>
        <v>5887.6859999999997</v>
      </c>
      <c r="L17" s="102" t="str">
        <f>IF(AND(D17&gt;I17*0.97,D17&lt;I17*1.03),"○","×")</f>
        <v>×</v>
      </c>
      <c r="M17" s="102" t="str">
        <f>IF(AND(E17&gt;I17*0.97,E17&lt;I17*1.03),"○","×")</f>
        <v>○</v>
      </c>
      <c r="N17" s="102" t="str">
        <f>IF(AND(F17&gt;I17*0.97,F17&lt;I17*1.03),"○","×")</f>
        <v>○</v>
      </c>
      <c r="O17" s="102" t="str">
        <f>IF(AND(G17&gt;I17*0.97,G17&lt;I17*1.03),"○","×")</f>
        <v>×</v>
      </c>
      <c r="P17" s="102" t="str">
        <f>IF(AND(H17&gt;I17*0.97,H17&lt;I17*1.03),"○","×")</f>
        <v>○</v>
      </c>
      <c r="Q17" s="127" t="str">
        <f>IF(COUNTIF(L17:P17,"○")=5,"同程度","―")</f>
        <v>―</v>
      </c>
      <c r="R17" s="118" t="str">
        <f t="shared" si="2"/>
        <v>↓</v>
      </c>
      <c r="S17" s="102" t="str">
        <f t="shared" si="2"/>
        <v>↓</v>
      </c>
      <c r="T17" s="102" t="str">
        <f t="shared" si="2"/>
        <v>↓</v>
      </c>
      <c r="U17" s="102" t="str">
        <f t="shared" si="2"/>
        <v>↑</v>
      </c>
      <c r="V17" s="102" t="str">
        <f>R17&amp;S17&amp;T17&amp;U17</f>
        <v>↓↓↓↑</v>
      </c>
      <c r="W17" s="128" t="str" cm="1">
        <f t="array" ref="W17">INDEX($AL$2:$AL$82,MATCH(V17,$AK$2:$AK$82,0),0)</f>
        <v>最新年度のみ増加</v>
      </c>
      <c r="X17" s="129" t="str">
        <f>IF(F17-D17&gt;0,"↑",IF(F17-D17&lt;0,"↓","－"))</f>
        <v>↓</v>
      </c>
      <c r="Y17" s="130" t="str">
        <f>IF(V17="↓↑↓↓",IF(X17="↓","減少傾向","×"),"判定外")</f>
        <v>判定外</v>
      </c>
      <c r="Z17" s="131" t="str">
        <f>IF(V17="↑↓↑↑",IF(X17="↑","増加傾向","×"),"判定外")</f>
        <v>判定外</v>
      </c>
      <c r="AA17" s="132" t="str">
        <f>IF(G17-E17&gt;0,"↑",IF(G17-E17&lt;0,"↓","－"))</f>
        <v>↓</v>
      </c>
      <c r="AB17" s="130" t="str">
        <f>IF(V17="↓↓↑↓",IF(AA17="↓","減少傾向","×"),"判定外")</f>
        <v>判定外</v>
      </c>
      <c r="AC17" s="131" t="str">
        <f>IF(V17="↑↑↓↑",IF(AA17="↑","増加傾向","×"),"判定外")</f>
        <v>判定外</v>
      </c>
      <c r="AD17" s="134" t="s">
        <v>399</v>
      </c>
      <c r="AE17" s="113"/>
      <c r="AK17" s="95" t="s">
        <v>327</v>
      </c>
      <c r="AL17" s="95" t="s">
        <v>304</v>
      </c>
    </row>
    <row r="18" spans="2:38" x14ac:dyDescent="0.15">
      <c r="B18" s="110"/>
      <c r="C18" s="123" t="s">
        <v>242</v>
      </c>
      <c r="D18" s="16">
        <f>'11-1.2020'!F101</f>
        <v>93067</v>
      </c>
      <c r="E18" s="16">
        <f>'11-1.2021'!F101</f>
        <v>92761</v>
      </c>
      <c r="F18" s="16">
        <f>'11-1.2022'!F101</f>
        <v>93571</v>
      </c>
      <c r="G18" s="16">
        <f>'11-1.2023'!F101</f>
        <v>94062</v>
      </c>
      <c r="H18" s="16">
        <f>'11-1.2024'!F101</f>
        <v>94242</v>
      </c>
      <c r="I18" s="125">
        <f>AVERAGE(D18:H18)</f>
        <v>93540.6</v>
      </c>
      <c r="J18" s="126">
        <f>I18*0.97</f>
        <v>90734.381999999998</v>
      </c>
      <c r="K18" s="126">
        <f>I18*1.03</f>
        <v>96346.818000000014</v>
      </c>
      <c r="L18" s="102" t="str">
        <f>IF(AND(D18&gt;I18*0.97,D18&lt;I18*1.03),"○","×")</f>
        <v>○</v>
      </c>
      <c r="M18" s="102" t="str">
        <f>IF(AND(E18&gt;I18*0.97,E18&lt;I18*1.03),"○","×")</f>
        <v>○</v>
      </c>
      <c r="N18" s="102" t="str">
        <f>IF(AND(F18&gt;I18*0.97,F18&lt;I18*1.03),"○","×")</f>
        <v>○</v>
      </c>
      <c r="O18" s="102" t="str">
        <f>IF(AND(G18&gt;I18*0.97,G18&lt;I18*1.03),"○","×")</f>
        <v>○</v>
      </c>
      <c r="P18" s="102" t="str">
        <f>IF(AND(H18&gt;I18*0.97,H18&lt;I18*1.03),"○","×")</f>
        <v>○</v>
      </c>
      <c r="Q18" s="127" t="str">
        <f>IF(COUNTIF(L18:P18,"○")=5,"同程度","―")</f>
        <v>同程度</v>
      </c>
      <c r="R18" s="118" t="str">
        <f t="shared" si="2"/>
        <v>↓</v>
      </c>
      <c r="S18" s="102" t="str">
        <f t="shared" si="2"/>
        <v>↑</v>
      </c>
      <c r="T18" s="102" t="str">
        <f t="shared" si="2"/>
        <v>↑</v>
      </c>
      <c r="U18" s="102" t="str">
        <f t="shared" si="2"/>
        <v>↑</v>
      </c>
      <c r="V18" s="102" t="str">
        <f>R18&amp;S18&amp;T18&amp;U18</f>
        <v>↓↑↑↑</v>
      </c>
      <c r="W18" s="128" t="str" cm="1">
        <f t="array" ref="W18">INDEX($AL$2:$AL$82,MATCH(V18,$AK$2:$AK$82,0),0)</f>
        <v>増加傾向⤴</v>
      </c>
      <c r="X18" s="129" t="str">
        <f>IF(F18-D18&gt;0,"↑",IF(F18-D18&lt;0,"↓","－"))</f>
        <v>↑</v>
      </c>
      <c r="Y18" s="130" t="str">
        <f>IF(V18="↓↑↓↓",IF(X18="↓","減少傾向","×"),"判定外")</f>
        <v>判定外</v>
      </c>
      <c r="Z18" s="131" t="str">
        <f>IF(V18="↑↓↑↑",IF(X18="↑","増加傾向","×"),"判定外")</f>
        <v>判定外</v>
      </c>
      <c r="AA18" s="132" t="str">
        <f>IF(G18-E18&gt;0,"↑",IF(G18-E18&lt;0,"↓","－"))</f>
        <v>↑</v>
      </c>
      <c r="AB18" s="130" t="str">
        <f>IF(V18="↓↓↑↓",IF(AA18="↓","減少傾向","×"),"判定外")</f>
        <v>判定外</v>
      </c>
      <c r="AC18" s="131" t="str">
        <f>IF(V18="↑↑↓↑",IF(AA18="↑","増加傾向","×"),"判定外")</f>
        <v>判定外</v>
      </c>
      <c r="AD18" s="133"/>
      <c r="AE18" s="113"/>
      <c r="AK18" s="95" t="s">
        <v>328</v>
      </c>
      <c r="AL18" s="95" t="s">
        <v>325</v>
      </c>
    </row>
    <row r="19" spans="2:38" ht="27.75" thickBot="1" x14ac:dyDescent="0.2">
      <c r="B19" s="110"/>
      <c r="C19" s="123" t="s">
        <v>266</v>
      </c>
      <c r="D19" s="135">
        <f>ROUND(D17/D18,3)</f>
        <v>6.6000000000000003E-2</v>
      </c>
      <c r="E19" s="135">
        <f>ROUND(E17/E18,3)</f>
        <v>6.3E-2</v>
      </c>
      <c r="F19" s="135">
        <f>ROUND(F17/F18,3)</f>
        <v>0.06</v>
      </c>
      <c r="G19" s="135">
        <f>ROUND(G17/G18,3)</f>
        <v>5.8000000000000003E-2</v>
      </c>
      <c r="H19" s="135">
        <f>ROUND(H17/H18,3)</f>
        <v>0.06</v>
      </c>
      <c r="I19" s="136">
        <f>AVERAGE(D19:H19)</f>
        <v>6.1399999999999996E-2</v>
      </c>
      <c r="J19" s="137">
        <f>I19-0.03</f>
        <v>3.1399999999999997E-2</v>
      </c>
      <c r="K19" s="137">
        <f>I19+0.03</f>
        <v>9.1399999999999995E-2</v>
      </c>
      <c r="L19" s="138" t="str">
        <f>IF(AND(D19&gt;I19-0.03,D19&lt;I19+0.03),"○","×")</f>
        <v>○</v>
      </c>
      <c r="M19" s="138" t="str">
        <f>IF(AND(E19&gt;I19-0.03,E19&lt;I19+0.03),"○","×")</f>
        <v>○</v>
      </c>
      <c r="N19" s="138" t="str">
        <f>IF(AND(F19&gt;I19-0.03,F19&lt;I19+0.03),"○","×")</f>
        <v>○</v>
      </c>
      <c r="O19" s="138" t="str">
        <f>IF(AND(G19&gt;I19-0.03,G19&lt;I19+0.03),"○","×")</f>
        <v>○</v>
      </c>
      <c r="P19" s="138" t="str">
        <f>IF(AND(H19&gt;I19-0.03,H19&lt;I19+0.03),"○","×")</f>
        <v>○</v>
      </c>
      <c r="Q19" s="139" t="str">
        <f>IF(COUNTIF(L19:P19,"○")=5,"同程度","―")</f>
        <v>同程度</v>
      </c>
      <c r="R19" s="140" t="str">
        <f t="shared" si="2"/>
        <v>↓</v>
      </c>
      <c r="S19" s="138" t="str">
        <f t="shared" si="2"/>
        <v>↓</v>
      </c>
      <c r="T19" s="138" t="str">
        <f t="shared" si="2"/>
        <v>↓</v>
      </c>
      <c r="U19" s="138" t="str">
        <f t="shared" si="2"/>
        <v>↑</v>
      </c>
      <c r="V19" s="138" t="str">
        <f>R19&amp;S19&amp;T19&amp;U19</f>
        <v>↓↓↓↑</v>
      </c>
      <c r="W19" s="141" t="str" cm="1">
        <f t="array" ref="W19">INDEX($AL$2:$AL$82,MATCH(V19,$AK$2:$AK$82,0),0)</f>
        <v>最新年度のみ増加</v>
      </c>
      <c r="X19" s="142" t="str">
        <f>IF(F19-D19&gt;0,"↑",IF(F19-D19&lt;0,"↓","－"))</f>
        <v>↓</v>
      </c>
      <c r="Y19" s="143" t="str">
        <f>IF(V19="↓↑↓↓",IF(X19="↓","減少傾向","×"),"判定外")</f>
        <v>判定外</v>
      </c>
      <c r="Z19" s="144" t="str">
        <f>IF(V19="↑↓↑↑",IF(X19="↑","増加傾向","×"),"判定外")</f>
        <v>判定外</v>
      </c>
      <c r="AA19" s="145" t="str">
        <f>IF(G19-E19&gt;0,"↑",IF(G19-E19&lt;0,"↓","－"))</f>
        <v>↓</v>
      </c>
      <c r="AB19" s="143" t="str">
        <f>IF(V19="↓↓↑↓",IF(AA19="↓","減少傾向","×"),"判定外")</f>
        <v>判定外</v>
      </c>
      <c r="AC19" s="144" t="str">
        <f>IF(V19="↑↑↓↑",IF(AA19="↑","増加傾向","×"),"判定外")</f>
        <v>判定外</v>
      </c>
      <c r="AD19" s="146" t="s">
        <v>285</v>
      </c>
      <c r="AE19" s="113"/>
      <c r="AK19" s="95" t="s">
        <v>329</v>
      </c>
      <c r="AL19" s="95" t="s">
        <v>325</v>
      </c>
    </row>
    <row r="20" spans="2:38" ht="14.25" thickBot="1" x14ac:dyDescent="0.2">
      <c r="B20" s="110"/>
      <c r="C20" s="111"/>
      <c r="D20" s="112"/>
      <c r="E20" s="112"/>
      <c r="F20" s="112"/>
      <c r="G20" s="112"/>
      <c r="H20" s="112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13"/>
      <c r="AK20" s="95" t="s">
        <v>330</v>
      </c>
      <c r="AL20" s="95" t="s">
        <v>287</v>
      </c>
    </row>
    <row r="21" spans="2:38" x14ac:dyDescent="0.15">
      <c r="B21" s="110"/>
      <c r="C21" s="111"/>
      <c r="D21" s="112"/>
      <c r="E21" s="112"/>
      <c r="F21" s="112"/>
      <c r="G21" s="112"/>
      <c r="H21" s="112"/>
      <c r="I21" s="277" t="s">
        <v>294</v>
      </c>
      <c r="J21" s="278"/>
      <c r="K21" s="278"/>
      <c r="L21" s="279"/>
      <c r="M21" s="279"/>
      <c r="N21" s="279"/>
      <c r="O21" s="279"/>
      <c r="P21" s="279"/>
      <c r="Q21" s="280" t="s">
        <v>295</v>
      </c>
      <c r="R21" s="277" t="s">
        <v>296</v>
      </c>
      <c r="S21" s="279"/>
      <c r="T21" s="279"/>
      <c r="U21" s="279"/>
      <c r="V21" s="282" t="s">
        <v>297</v>
      </c>
      <c r="W21" s="283"/>
      <c r="X21" s="286" t="s">
        <v>298</v>
      </c>
      <c r="Y21" s="273" t="s">
        <v>299</v>
      </c>
      <c r="Z21" s="274"/>
      <c r="AA21" s="271" t="s">
        <v>300</v>
      </c>
      <c r="AB21" s="273" t="s">
        <v>301</v>
      </c>
      <c r="AC21" s="274"/>
      <c r="AD21" s="275" t="s">
        <v>302</v>
      </c>
      <c r="AE21" s="113"/>
      <c r="AK21" s="95" t="s">
        <v>331</v>
      </c>
      <c r="AL21" s="95" t="s">
        <v>291</v>
      </c>
    </row>
    <row r="22" spans="2:38" x14ac:dyDescent="0.15">
      <c r="B22" s="110"/>
      <c r="C22" s="148" t="s">
        <v>231</v>
      </c>
      <c r="D22" s="115" t="str">
        <f ca="1">Q1&amp;"(n="&amp;D28&amp;")"</f>
        <v>R2(n=85)</v>
      </c>
      <c r="E22" s="115" t="str">
        <f ca="1">R1&amp;"(n="&amp;E28&amp;")"</f>
        <v>R3(n=85)</v>
      </c>
      <c r="F22" s="115" t="str">
        <f ca="1">S1&amp;"(n="&amp;F28&amp;")"</f>
        <v>R4(n=85)</v>
      </c>
      <c r="G22" s="115" t="str">
        <f ca="1">T1&amp;"(n="&amp;G28&amp;")"</f>
        <v>R5(n=84)</v>
      </c>
      <c r="H22" s="115" t="str">
        <f ca="1">U1&amp;"(n="&amp;H28&amp;")"</f>
        <v>R6(n=84)</v>
      </c>
      <c r="I22" s="116" t="s">
        <v>305</v>
      </c>
      <c r="J22" s="117">
        <v>-0.03</v>
      </c>
      <c r="K22" s="117">
        <v>0.03</v>
      </c>
      <c r="L22" s="203" t="str">
        <f ca="1">Q1</f>
        <v>R2</v>
      </c>
      <c r="M22" s="203" t="str">
        <f ca="1">R1</f>
        <v>R3</v>
      </c>
      <c r="N22" s="203" t="str">
        <f ca="1">S1</f>
        <v>R4</v>
      </c>
      <c r="O22" s="203" t="str">
        <f ca="1">T1</f>
        <v>R5</v>
      </c>
      <c r="P22" s="203" t="str">
        <f ca="1">U1</f>
        <v>R6</v>
      </c>
      <c r="Q22" s="281"/>
      <c r="R22" s="118" t="s">
        <v>306</v>
      </c>
      <c r="S22" s="102" t="s">
        <v>307</v>
      </c>
      <c r="T22" s="102" t="s">
        <v>308</v>
      </c>
      <c r="U22" s="102" t="s">
        <v>309</v>
      </c>
      <c r="V22" s="284"/>
      <c r="W22" s="285"/>
      <c r="X22" s="287"/>
      <c r="Y22" s="119" t="s">
        <v>310</v>
      </c>
      <c r="Z22" s="120" t="s">
        <v>311</v>
      </c>
      <c r="AA22" s="272"/>
      <c r="AB22" s="121" t="s">
        <v>312</v>
      </c>
      <c r="AC22" s="122" t="s">
        <v>313</v>
      </c>
      <c r="AD22" s="276"/>
      <c r="AE22" s="113"/>
      <c r="AK22" s="95" t="s">
        <v>332</v>
      </c>
      <c r="AL22" s="95" t="s">
        <v>287</v>
      </c>
    </row>
    <row r="23" spans="2:38" x14ac:dyDescent="0.15">
      <c r="B23" s="110"/>
      <c r="C23" s="123" t="s">
        <v>240</v>
      </c>
      <c r="D23" s="149">
        <f>ROUND(D15/D28,1)</f>
        <v>39</v>
      </c>
      <c r="E23" s="149">
        <f>ROUND(E15/E28,1)</f>
        <v>37.1</v>
      </c>
      <c r="F23" s="149">
        <f>ROUND(F15/F28,1)</f>
        <v>35.4</v>
      </c>
      <c r="G23" s="149">
        <f>ROUND(G15/G28,1)</f>
        <v>34.6</v>
      </c>
      <c r="H23" s="149">
        <f>ROUND(H15/H28,1)</f>
        <v>37.200000000000003</v>
      </c>
      <c r="I23" s="125">
        <f>AVERAGE(D23:H23)</f>
        <v>36.660000000000004</v>
      </c>
      <c r="J23" s="126">
        <f>I23*0.97</f>
        <v>35.560200000000002</v>
      </c>
      <c r="K23" s="126">
        <f>I23*1.03</f>
        <v>37.759800000000006</v>
      </c>
      <c r="L23" s="102" t="str">
        <f>IF(AND(D23&gt;I23*0.97,D23&lt;I23*1.03),"○","×")</f>
        <v>×</v>
      </c>
      <c r="M23" s="102" t="str">
        <f>IF(AND(E23&gt;I23*0.97,E23&lt;I23*1.03),"○","×")</f>
        <v>○</v>
      </c>
      <c r="N23" s="102" t="str">
        <f>IF(AND(F23&gt;I23*0.97,F23&lt;I23*1.03),"○","×")</f>
        <v>×</v>
      </c>
      <c r="O23" s="102" t="str">
        <f>IF(AND(G23&gt;I23*0.97,G23&lt;I23*1.03),"○","×")</f>
        <v>×</v>
      </c>
      <c r="P23" s="102" t="str">
        <f>IF(AND(H23&gt;I23*0.97,H23&lt;I23*1.03),"○","×")</f>
        <v>○</v>
      </c>
      <c r="Q23" s="127" t="str">
        <f>IF(COUNTIF(L23:P23,"○")=5,"同程度","―")</f>
        <v>―</v>
      </c>
      <c r="R23" s="118" t="str">
        <f t="shared" ref="R23:U27" si="3">IF(E23-D23&gt;0,"↑",IF(E23-D23&lt;0,"↓","－"))</f>
        <v>↓</v>
      </c>
      <c r="S23" s="102" t="str">
        <f t="shared" si="3"/>
        <v>↓</v>
      </c>
      <c r="T23" s="102" t="str">
        <f t="shared" si="3"/>
        <v>↓</v>
      </c>
      <c r="U23" s="102" t="str">
        <f t="shared" si="3"/>
        <v>↑</v>
      </c>
      <c r="V23" s="102" t="str">
        <f>R23&amp;S23&amp;T23&amp;U23</f>
        <v>↓↓↓↑</v>
      </c>
      <c r="W23" s="128" t="str" cm="1">
        <f t="array" ref="W23">INDEX($AL$2:$AL$82,MATCH(V23,$AK$2:$AK$82,0),0)</f>
        <v>最新年度のみ増加</v>
      </c>
      <c r="X23" s="129" t="str">
        <f>IF(F23-D23&gt;0,"↑",IF(F23-D23&lt;0,"↓","－"))</f>
        <v>↓</v>
      </c>
      <c r="Y23" s="130" t="str">
        <f>IF(V23="↓↑↓↓",IF(X23="↓","減少傾向","×"),"判定外")</f>
        <v>判定外</v>
      </c>
      <c r="Z23" s="131" t="str">
        <f>IF(V23="↑↓↑↑",IF(X23="↑","増加傾向","×"),"判定外")</f>
        <v>判定外</v>
      </c>
      <c r="AA23" s="132" t="str">
        <f>IF(G23-E23&gt;0,"↑",IF(G23-E23&lt;0,"↓","－"))</f>
        <v>↓</v>
      </c>
      <c r="AB23" s="130" t="str">
        <f>IF(V23="↓↓↑↓",IF(AA23="↓","減少傾向","×"),"判定外")</f>
        <v>判定外</v>
      </c>
      <c r="AC23" s="131" t="str">
        <f>IF(V23="↑↑↓↑",IF(AA23="↑","増加傾向","×"),"判定外")</f>
        <v>判定外</v>
      </c>
      <c r="AD23" s="133"/>
      <c r="AE23" s="113"/>
      <c r="AK23" s="95" t="s">
        <v>333</v>
      </c>
      <c r="AL23" s="95" t="s">
        <v>304</v>
      </c>
    </row>
    <row r="24" spans="2:38" x14ac:dyDescent="0.15">
      <c r="B24" s="110"/>
      <c r="C24" s="123" t="s">
        <v>241</v>
      </c>
      <c r="D24" s="149">
        <f>ROUND(D16/D28,1)</f>
        <v>32.799999999999997</v>
      </c>
      <c r="E24" s="149">
        <f>ROUND(E16/E28,1)</f>
        <v>31.9</v>
      </c>
      <c r="F24" s="149">
        <f>ROUND(F16/F28,1)</f>
        <v>30.2</v>
      </c>
      <c r="G24" s="149">
        <f>ROUND(G16/G28,1)</f>
        <v>29.8</v>
      </c>
      <c r="H24" s="149">
        <f>ROUND(H16/H28,1)</f>
        <v>29.8</v>
      </c>
      <c r="I24" s="125">
        <f>AVERAGE(D24:H24)</f>
        <v>30.9</v>
      </c>
      <c r="J24" s="126">
        <f>I24*0.97</f>
        <v>29.972999999999999</v>
      </c>
      <c r="K24" s="126">
        <f>I24*1.03</f>
        <v>31.826999999999998</v>
      </c>
      <c r="L24" s="102" t="str">
        <f>IF(AND(D24&gt;I24*0.97,D24&lt;I24*1.03),"○","×")</f>
        <v>×</v>
      </c>
      <c r="M24" s="102" t="str">
        <f>IF(AND(E24&gt;I24*0.97,E24&lt;I24*1.03),"○","×")</f>
        <v>×</v>
      </c>
      <c r="N24" s="102" t="str">
        <f>IF(AND(F24&gt;I24*0.97,F24&lt;I24*1.03),"○","×")</f>
        <v>○</v>
      </c>
      <c r="O24" s="102" t="str">
        <f>IF(AND(G24&gt;I24*0.97,G24&lt;I24*1.03),"○","×")</f>
        <v>×</v>
      </c>
      <c r="P24" s="102" t="str">
        <f>IF(AND(H24&gt;I24*0.97,H24&lt;I24*1.03),"○","×")</f>
        <v>×</v>
      </c>
      <c r="Q24" s="127" t="str">
        <f>IF(COUNTIF(L24:P24,"○")=5,"同程度","―")</f>
        <v>―</v>
      </c>
      <c r="R24" s="118" t="str">
        <f t="shared" si="3"/>
        <v>↓</v>
      </c>
      <c r="S24" s="102" t="str">
        <f t="shared" si="3"/>
        <v>↓</v>
      </c>
      <c r="T24" s="102" t="str">
        <f t="shared" si="3"/>
        <v>↓</v>
      </c>
      <c r="U24" s="102" t="str">
        <f t="shared" si="3"/>
        <v>－</v>
      </c>
      <c r="V24" s="102" t="str">
        <f>R24&amp;S24&amp;T24&amp;U24</f>
        <v>↓↓↓－</v>
      </c>
      <c r="W24" s="128" t="str" cm="1">
        <f t="array" ref="W24">INDEX($AL$2:$AL$82,MATCH(V24,$AK$2:$AK$82,0),0)</f>
        <v>減少傾向⤵</v>
      </c>
      <c r="X24" s="129" t="str">
        <f>IF(F24-D24&gt;0,"↑",IF(F24-D24&lt;0,"↓","－"))</f>
        <v>↓</v>
      </c>
      <c r="Y24" s="130" t="str">
        <f>IF(V24="↓↑↓↓",IF(X24="↓","減少傾向","×"),"判定外")</f>
        <v>判定外</v>
      </c>
      <c r="Z24" s="131" t="str">
        <f>IF(V24="↑↓↑↑",IF(X24="↑","増加傾向","×"),"判定外")</f>
        <v>判定外</v>
      </c>
      <c r="AA24" s="132" t="str">
        <f>IF(G24-E24&gt;0,"↑",IF(G24-E24&lt;0,"↓","－"))</f>
        <v>↓</v>
      </c>
      <c r="AB24" s="130" t="str">
        <f>IF(V24="↓↓↑↓",IF(AA24="↓","減少傾向","×"),"判定外")</f>
        <v>判定外</v>
      </c>
      <c r="AC24" s="131" t="str">
        <f>IF(V24="↑↑↓↑",IF(AA24="↑","増加傾向","×"),"判定外")</f>
        <v>判定外</v>
      </c>
      <c r="AD24" s="133"/>
      <c r="AE24" s="113"/>
      <c r="AK24" s="95" t="s">
        <v>334</v>
      </c>
      <c r="AL24" s="95" t="s">
        <v>335</v>
      </c>
    </row>
    <row r="25" spans="2:38" x14ac:dyDescent="0.15">
      <c r="B25" s="110"/>
      <c r="C25" s="123" t="s">
        <v>264</v>
      </c>
      <c r="D25" s="150">
        <f>ROUND(SUM(D23:D24),1)</f>
        <v>71.8</v>
      </c>
      <c r="E25" s="150">
        <f>ROUND(SUM(E23:E24),1)</f>
        <v>69</v>
      </c>
      <c r="F25" s="150">
        <f>ROUND(SUM(F23:F24),1)</f>
        <v>65.599999999999994</v>
      </c>
      <c r="G25" s="150">
        <f>ROUND(SUM(G23:G24),1)</f>
        <v>64.400000000000006</v>
      </c>
      <c r="H25" s="150">
        <f>ROUND(SUM(H23:H24),1)</f>
        <v>67</v>
      </c>
      <c r="I25" s="125">
        <f>AVERAGE(D25:H25)</f>
        <v>67.56</v>
      </c>
      <c r="J25" s="126">
        <f>I25*0.97</f>
        <v>65.533199999999994</v>
      </c>
      <c r="K25" s="126">
        <f>I25*1.03</f>
        <v>69.586800000000011</v>
      </c>
      <c r="L25" s="102" t="str">
        <f>IF(AND(D25&gt;I25*0.97,D25&lt;I25*1.03),"○","×")</f>
        <v>×</v>
      </c>
      <c r="M25" s="102" t="str">
        <f>IF(AND(E25&gt;I25*0.97,E25&lt;I25*1.03),"○","×")</f>
        <v>○</v>
      </c>
      <c r="N25" s="102" t="str">
        <f>IF(AND(F25&gt;I25*0.97,F25&lt;I25*1.03),"○","×")</f>
        <v>○</v>
      </c>
      <c r="O25" s="102" t="str">
        <f>IF(AND(G25&gt;I25*0.97,G25&lt;I25*1.03),"○","×")</f>
        <v>×</v>
      </c>
      <c r="P25" s="102" t="str">
        <f>IF(AND(H25&gt;I25*0.97,H25&lt;I25*1.03),"○","×")</f>
        <v>○</v>
      </c>
      <c r="Q25" s="127" t="str">
        <f>IF(COUNTIF(L25:P25,"○")=5,"同程度","―")</f>
        <v>―</v>
      </c>
      <c r="R25" s="118" t="str">
        <f t="shared" si="3"/>
        <v>↓</v>
      </c>
      <c r="S25" s="102" t="str">
        <f t="shared" si="3"/>
        <v>↓</v>
      </c>
      <c r="T25" s="102" t="str">
        <f t="shared" si="3"/>
        <v>↓</v>
      </c>
      <c r="U25" s="102" t="str">
        <f t="shared" si="3"/>
        <v>↑</v>
      </c>
      <c r="V25" s="102" t="str">
        <f>R25&amp;S25&amp;T25&amp;U25</f>
        <v>↓↓↓↑</v>
      </c>
      <c r="W25" s="128" t="str" cm="1">
        <f t="array" ref="W25">INDEX($AL$2:$AL$82,MATCH(V25,$AK$2:$AK$82,0),0)</f>
        <v>最新年度のみ増加</v>
      </c>
      <c r="X25" s="129" t="str">
        <f>IF(F25-D25&gt;0,"↑",IF(F25-D25&lt;0,"↓","－"))</f>
        <v>↓</v>
      </c>
      <c r="Y25" s="130" t="str">
        <f>IF(V25="↓↑↓↓",IF(X25="↓","減少傾向","×"),"判定外")</f>
        <v>判定外</v>
      </c>
      <c r="Z25" s="131" t="str">
        <f>IF(V25="↑↓↑↑",IF(X25="↑","増加傾向","×"),"判定外")</f>
        <v>判定外</v>
      </c>
      <c r="AA25" s="132" t="str">
        <f>IF(G25-E25&gt;0,"↑",IF(G25-E25&lt;0,"↓","－"))</f>
        <v>↓</v>
      </c>
      <c r="AB25" s="130" t="str">
        <f>IF(V25="↓↓↑↓",IF(AA25="↓","減少傾向","×"),"判定外")</f>
        <v>判定外</v>
      </c>
      <c r="AC25" s="131" t="str">
        <f>IF(V25="↑↑↓↑",IF(AA25="↑","増加傾向","×"),"判定外")</f>
        <v>判定外</v>
      </c>
      <c r="AD25" s="134" t="s">
        <v>399</v>
      </c>
      <c r="AE25" s="113"/>
      <c r="AK25" s="95" t="s">
        <v>336</v>
      </c>
      <c r="AL25" s="95" t="s">
        <v>304</v>
      </c>
    </row>
    <row r="26" spans="2:38" x14ac:dyDescent="0.15">
      <c r="B26" s="110"/>
      <c r="C26" s="123" t="s">
        <v>242</v>
      </c>
      <c r="D26" s="149">
        <f>ROUND(D18/D28,1)</f>
        <v>1094.9000000000001</v>
      </c>
      <c r="E26" s="149">
        <f>ROUND(E18/E28,1)</f>
        <v>1091.3</v>
      </c>
      <c r="F26" s="149">
        <f>ROUND(F18/F28,1)</f>
        <v>1100.8</v>
      </c>
      <c r="G26" s="149">
        <f>ROUND(G18/G28,1)</f>
        <v>1119.8</v>
      </c>
      <c r="H26" s="149">
        <f>ROUND(H18/H28,1)</f>
        <v>1121.9000000000001</v>
      </c>
      <c r="I26" s="125">
        <f>AVERAGE(D26:H26)</f>
        <v>1105.7400000000002</v>
      </c>
      <c r="J26" s="126">
        <f>I26*0.97</f>
        <v>1072.5678000000003</v>
      </c>
      <c r="K26" s="126">
        <f>I26*1.03</f>
        <v>1138.9122000000002</v>
      </c>
      <c r="L26" s="102" t="str">
        <f>IF(AND(D26&gt;I26*0.97,D26&lt;I26*1.03),"○","×")</f>
        <v>○</v>
      </c>
      <c r="M26" s="102" t="str">
        <f>IF(AND(E26&gt;I26*0.97,E26&lt;I26*1.03),"○","×")</f>
        <v>○</v>
      </c>
      <c r="N26" s="102" t="str">
        <f>IF(AND(F26&gt;I26*0.97,F26&lt;I26*1.03),"○","×")</f>
        <v>○</v>
      </c>
      <c r="O26" s="102" t="str">
        <f>IF(AND(G26&gt;I26*0.97,G26&lt;I26*1.03),"○","×")</f>
        <v>○</v>
      </c>
      <c r="P26" s="102" t="str">
        <f>IF(AND(H26&gt;I26*0.97,H26&lt;I26*1.03),"○","×")</f>
        <v>○</v>
      </c>
      <c r="Q26" s="127" t="str">
        <f>IF(COUNTIF(L26:P26,"○")=5,"同程度","―")</f>
        <v>同程度</v>
      </c>
      <c r="R26" s="118" t="str">
        <f t="shared" si="3"/>
        <v>↓</v>
      </c>
      <c r="S26" s="102" t="str">
        <f t="shared" si="3"/>
        <v>↑</v>
      </c>
      <c r="T26" s="102" t="str">
        <f t="shared" si="3"/>
        <v>↑</v>
      </c>
      <c r="U26" s="102" t="str">
        <f t="shared" si="3"/>
        <v>↑</v>
      </c>
      <c r="V26" s="102" t="str">
        <f>R26&amp;S26&amp;T26&amp;U26</f>
        <v>↓↑↑↑</v>
      </c>
      <c r="W26" s="128" t="str" cm="1">
        <f t="array" ref="W26">INDEX($AL$2:$AL$82,MATCH(V26,$AK$2:$AK$82,0),0)</f>
        <v>増加傾向⤴</v>
      </c>
      <c r="X26" s="129" t="str">
        <f>IF(F26-D26&gt;0,"↑",IF(F26-D26&lt;0,"↓","－"))</f>
        <v>↑</v>
      </c>
      <c r="Y26" s="130" t="str">
        <f>IF(V26="↓↑↓↓",IF(X26="↓","減少傾向","×"),"判定外")</f>
        <v>判定外</v>
      </c>
      <c r="Z26" s="131" t="str">
        <f>IF(V26="↑↓↑↑",IF(X26="↑","増加傾向","×"),"判定外")</f>
        <v>判定外</v>
      </c>
      <c r="AA26" s="132" t="str">
        <f>IF(G26-E26&gt;0,"↑",IF(G26-E26&lt;0,"↓","－"))</f>
        <v>↑</v>
      </c>
      <c r="AB26" s="130" t="str">
        <f>IF(V26="↓↓↑↓",IF(AA26="↓","減少傾向","×"),"判定外")</f>
        <v>判定外</v>
      </c>
      <c r="AC26" s="131" t="str">
        <f>IF(V26="↑↑↓↑",IF(AA26="↑","増加傾向","×"),"判定外")</f>
        <v>判定外</v>
      </c>
      <c r="AD26" s="133"/>
      <c r="AE26" s="113"/>
      <c r="AK26" s="95" t="s">
        <v>337</v>
      </c>
      <c r="AL26" s="95" t="s">
        <v>287</v>
      </c>
    </row>
    <row r="27" spans="2:38" ht="27.75" thickBot="1" x14ac:dyDescent="0.2">
      <c r="B27" s="110"/>
      <c r="C27" s="123" t="s">
        <v>266</v>
      </c>
      <c r="D27" s="135">
        <f>ROUND(D25/D26,3)</f>
        <v>6.6000000000000003E-2</v>
      </c>
      <c r="E27" s="135">
        <f>ROUND(E25/E26,3)</f>
        <v>6.3E-2</v>
      </c>
      <c r="F27" s="135">
        <f>ROUND(F25/F26,3)</f>
        <v>0.06</v>
      </c>
      <c r="G27" s="135">
        <f>ROUND(G25/G26,3)</f>
        <v>5.8000000000000003E-2</v>
      </c>
      <c r="H27" s="135">
        <f>ROUND(H25/H26,3)</f>
        <v>0.06</v>
      </c>
      <c r="I27" s="136">
        <f>AVERAGE(D27:H27)</f>
        <v>6.1399999999999996E-2</v>
      </c>
      <c r="J27" s="137">
        <f>I27-0.03</f>
        <v>3.1399999999999997E-2</v>
      </c>
      <c r="K27" s="137">
        <f>I27+0.03</f>
        <v>9.1399999999999995E-2</v>
      </c>
      <c r="L27" s="138" t="str">
        <f>IF(AND(D27&gt;I27-0.03,D27&lt;I27+0.03),"○","×")</f>
        <v>○</v>
      </c>
      <c r="M27" s="138" t="str">
        <f>IF(AND(E27&gt;I27-0.03,E27&lt;I27+0.03),"○","×")</f>
        <v>○</v>
      </c>
      <c r="N27" s="138" t="str">
        <f>IF(AND(F27&gt;I27-0.03,F27&lt;I27+0.03),"○","×")</f>
        <v>○</v>
      </c>
      <c r="O27" s="138" t="str">
        <f>IF(AND(G27&gt;I27-0.03,G27&lt;I27+0.03),"○","×")</f>
        <v>○</v>
      </c>
      <c r="P27" s="138" t="str">
        <f>IF(AND(H27&gt;I27-0.03,H27&lt;I27+0.03),"○","×")</f>
        <v>○</v>
      </c>
      <c r="Q27" s="139" t="str">
        <f>IF(COUNTIF(L27:P27,"○")=5,"同程度","―")</f>
        <v>同程度</v>
      </c>
      <c r="R27" s="140" t="str">
        <f t="shared" si="3"/>
        <v>↓</v>
      </c>
      <c r="S27" s="138" t="str">
        <f t="shared" si="3"/>
        <v>↓</v>
      </c>
      <c r="T27" s="138" t="str">
        <f t="shared" si="3"/>
        <v>↓</v>
      </c>
      <c r="U27" s="138" t="str">
        <f t="shared" si="3"/>
        <v>↑</v>
      </c>
      <c r="V27" s="138" t="str">
        <f>R27&amp;S27&amp;T27&amp;U27</f>
        <v>↓↓↓↑</v>
      </c>
      <c r="W27" s="141" t="str" cm="1">
        <f t="array" ref="W27">INDEX($AL$2:$AL$82,MATCH(V27,$AK$2:$AK$82,0),0)</f>
        <v>最新年度のみ増加</v>
      </c>
      <c r="X27" s="142" t="str">
        <f>IF(F27-D27&gt;0,"↑",IF(F27-D27&lt;0,"↓","－"))</f>
        <v>↓</v>
      </c>
      <c r="Y27" s="143" t="str">
        <f>IF(V27="↓↑↓↓",IF(X27="↓","減少傾向","×"),"判定外")</f>
        <v>判定外</v>
      </c>
      <c r="Z27" s="144" t="str">
        <f>IF(V27="↑↓↑↑",IF(X27="↑","増加傾向","×"),"判定外")</f>
        <v>判定外</v>
      </c>
      <c r="AA27" s="145" t="str">
        <f>IF(G27-E27&gt;0,"↑",IF(G27-E27&lt;0,"↓","－"))</f>
        <v>↓</v>
      </c>
      <c r="AB27" s="143" t="str">
        <f>IF(V27="↓↓↑↓",IF(AA27="↓","減少傾向","×"),"判定外")</f>
        <v>判定外</v>
      </c>
      <c r="AC27" s="144" t="str">
        <f>IF(V27="↑↑↓↑",IF(AA27="↑","増加傾向","×"),"判定外")</f>
        <v>判定外</v>
      </c>
      <c r="AD27" s="146" t="s">
        <v>285</v>
      </c>
      <c r="AE27" s="113"/>
      <c r="AK27" s="95" t="s">
        <v>338</v>
      </c>
      <c r="AL27" s="95" t="s">
        <v>304</v>
      </c>
    </row>
    <row r="28" spans="2:38" x14ac:dyDescent="0.15">
      <c r="B28" s="110"/>
      <c r="C28" s="151" t="s">
        <v>268</v>
      </c>
      <c r="D28" s="152">
        <f>COUNTA('11-1.2020'!D14:D99)</f>
        <v>85</v>
      </c>
      <c r="E28" s="152">
        <f>COUNTA('11-1.2021'!D14:D99)</f>
        <v>85</v>
      </c>
      <c r="F28" s="152">
        <f>COUNTA('11-1.2022'!D14:D99)</f>
        <v>85</v>
      </c>
      <c r="G28" s="152">
        <f>COUNTA('11-1.2023'!D14:D99)</f>
        <v>84</v>
      </c>
      <c r="H28" s="152">
        <f>COUNTA('11-1.2024'!D14:D99)</f>
        <v>84</v>
      </c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13"/>
      <c r="AK28" s="95" t="s">
        <v>339</v>
      </c>
      <c r="AL28" s="95" t="s">
        <v>285</v>
      </c>
    </row>
    <row r="29" spans="2:38" ht="14.25" thickBot="1" x14ac:dyDescent="0.2">
      <c r="B29" s="110"/>
      <c r="C29" s="111"/>
      <c r="D29" s="112"/>
      <c r="E29" s="112"/>
      <c r="F29" s="112"/>
      <c r="G29" s="112"/>
      <c r="H29" s="112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13"/>
      <c r="AK29" s="95" t="s">
        <v>340</v>
      </c>
      <c r="AL29" s="95" t="s">
        <v>287</v>
      </c>
    </row>
    <row r="30" spans="2:38" x14ac:dyDescent="0.15">
      <c r="B30" s="110"/>
      <c r="C30" s="111"/>
      <c r="D30" s="112"/>
      <c r="E30" s="112"/>
      <c r="F30" s="112"/>
      <c r="G30" s="112"/>
      <c r="H30" s="112"/>
      <c r="I30" s="277" t="s">
        <v>294</v>
      </c>
      <c r="J30" s="278"/>
      <c r="K30" s="278"/>
      <c r="L30" s="279"/>
      <c r="M30" s="279"/>
      <c r="N30" s="279"/>
      <c r="O30" s="279"/>
      <c r="P30" s="279"/>
      <c r="Q30" s="280" t="s">
        <v>295</v>
      </c>
      <c r="R30" s="277" t="s">
        <v>296</v>
      </c>
      <c r="S30" s="279"/>
      <c r="T30" s="279"/>
      <c r="U30" s="279"/>
      <c r="V30" s="282" t="s">
        <v>297</v>
      </c>
      <c r="W30" s="283"/>
      <c r="X30" s="286" t="s">
        <v>298</v>
      </c>
      <c r="Y30" s="273" t="s">
        <v>299</v>
      </c>
      <c r="Z30" s="274"/>
      <c r="AA30" s="271" t="s">
        <v>300</v>
      </c>
      <c r="AB30" s="273" t="s">
        <v>301</v>
      </c>
      <c r="AC30" s="274"/>
      <c r="AD30" s="275" t="s">
        <v>302</v>
      </c>
      <c r="AE30" s="113"/>
      <c r="AK30" s="95" t="s">
        <v>341</v>
      </c>
      <c r="AL30" s="95" t="s">
        <v>304</v>
      </c>
    </row>
    <row r="31" spans="2:38" x14ac:dyDescent="0.15">
      <c r="B31" s="110"/>
      <c r="C31" s="151" t="s">
        <v>230</v>
      </c>
      <c r="D31" s="115" t="str">
        <f ca="1">Q1&amp;"(n="&amp;D37&amp;")"</f>
        <v>R2(n=25)</v>
      </c>
      <c r="E31" s="115" t="str">
        <f ca="1">R1&amp;"(n="&amp;E37&amp;")"</f>
        <v>R3(n=25)</v>
      </c>
      <c r="F31" s="115" t="str">
        <f ca="1">S1&amp;"(n="&amp;F37&amp;")"</f>
        <v>R4(n=25)</v>
      </c>
      <c r="G31" s="115" t="str">
        <f ca="1">T1&amp;"(n="&amp;G37&amp;")"</f>
        <v>R5(n=25)</v>
      </c>
      <c r="H31" s="115" t="str">
        <f ca="1">U1&amp;"(n="&amp;H37&amp;")"</f>
        <v>R6(n=25)</v>
      </c>
      <c r="I31" s="116" t="s">
        <v>305</v>
      </c>
      <c r="J31" s="117">
        <v>-0.03</v>
      </c>
      <c r="K31" s="117">
        <v>0.03</v>
      </c>
      <c r="L31" s="203" t="str">
        <f ca="1">Q1</f>
        <v>R2</v>
      </c>
      <c r="M31" s="203" t="str">
        <f ca="1">R1</f>
        <v>R3</v>
      </c>
      <c r="N31" s="203" t="str">
        <f ca="1">S1</f>
        <v>R4</v>
      </c>
      <c r="O31" s="203" t="str">
        <f ca="1">T1</f>
        <v>R5</v>
      </c>
      <c r="P31" s="203" t="str">
        <f ca="1">U1</f>
        <v>R6</v>
      </c>
      <c r="Q31" s="281"/>
      <c r="R31" s="118" t="s">
        <v>306</v>
      </c>
      <c r="S31" s="102" t="s">
        <v>307</v>
      </c>
      <c r="T31" s="102" t="s">
        <v>308</v>
      </c>
      <c r="U31" s="102" t="s">
        <v>309</v>
      </c>
      <c r="V31" s="284"/>
      <c r="W31" s="285"/>
      <c r="X31" s="287"/>
      <c r="Y31" s="119" t="s">
        <v>310</v>
      </c>
      <c r="Z31" s="120" t="s">
        <v>311</v>
      </c>
      <c r="AA31" s="272"/>
      <c r="AB31" s="121" t="s">
        <v>312</v>
      </c>
      <c r="AC31" s="122" t="s">
        <v>313</v>
      </c>
      <c r="AD31" s="276"/>
      <c r="AE31" s="113"/>
      <c r="AK31" s="95" t="s">
        <v>342</v>
      </c>
      <c r="AL31" s="95" t="s">
        <v>287</v>
      </c>
    </row>
    <row r="32" spans="2:38" x14ac:dyDescent="0.15">
      <c r="B32" s="110"/>
      <c r="C32" s="123" t="s">
        <v>240</v>
      </c>
      <c r="D32" s="150">
        <f>ROUND('11-1.2020'!G8,1)</f>
        <v>28.2</v>
      </c>
      <c r="E32" s="150">
        <f>ROUND('11-1.2021'!G8,1)</f>
        <v>26.8</v>
      </c>
      <c r="F32" s="150">
        <f>ROUND('11-1.2022'!G8,1)</f>
        <v>26.2</v>
      </c>
      <c r="G32" s="150">
        <f>ROUND('11-1.2023'!G8,1)</f>
        <v>27.2</v>
      </c>
      <c r="H32" s="150">
        <f>ROUND('11-1.2024'!G8,1)</f>
        <v>30.2</v>
      </c>
      <c r="I32" s="125">
        <f>AVERAGE(D32:H32)</f>
        <v>27.72</v>
      </c>
      <c r="J32" s="126">
        <f>I32*0.97</f>
        <v>26.888399999999997</v>
      </c>
      <c r="K32" s="126">
        <f>I32*1.03</f>
        <v>28.551600000000001</v>
      </c>
      <c r="L32" s="102" t="str">
        <f>IF(AND(D32&gt;I32*0.97,D32&lt;I32*1.03),"○","×")</f>
        <v>○</v>
      </c>
      <c r="M32" s="102" t="str">
        <f>IF(AND(E32&gt;I32*0.97,E32&lt;I32*1.03),"○","×")</f>
        <v>×</v>
      </c>
      <c r="N32" s="102" t="str">
        <f>IF(AND(F32&gt;I32*0.97,F32&lt;I32*1.03),"○","×")</f>
        <v>×</v>
      </c>
      <c r="O32" s="102" t="str">
        <f>IF(AND(G32&gt;I32*0.97,G32&lt;I32*1.03),"○","×")</f>
        <v>○</v>
      </c>
      <c r="P32" s="102" t="str">
        <f>IF(AND(H32&gt;I32*0.97,H32&lt;I32*1.03),"○","×")</f>
        <v>×</v>
      </c>
      <c r="Q32" s="127" t="str">
        <f>IF(COUNTIF(L32:P32,"○")=5,"同程度","―")</f>
        <v>―</v>
      </c>
      <c r="R32" s="118" t="str">
        <f t="shared" ref="R32:U36" si="4">IF(E32-D32&gt;0,"↑",IF(E32-D32&lt;0,"↓","－"))</f>
        <v>↓</v>
      </c>
      <c r="S32" s="102" t="str">
        <f t="shared" si="4"/>
        <v>↓</v>
      </c>
      <c r="T32" s="102" t="str">
        <f t="shared" si="4"/>
        <v>↑</v>
      </c>
      <c r="U32" s="102" t="str">
        <f t="shared" si="4"/>
        <v>↑</v>
      </c>
      <c r="V32" s="102" t="str">
        <f>R32&amp;S32&amp;T32&amp;U32</f>
        <v>↓↓↑↑</v>
      </c>
      <c r="W32" s="128" t="str" cm="1">
        <f t="array" ref="W32">INDEX($AL$2:$AL$82,MATCH(V32,$AK$2:$AK$82,0),0)</f>
        <v>年度により増減</v>
      </c>
      <c r="X32" s="129" t="str">
        <f>IF(F32-D32&gt;0,"↑",IF(F32-D32&lt;0,"↓","－"))</f>
        <v>↓</v>
      </c>
      <c r="Y32" s="130" t="str">
        <f>IF(V32="↓↑↓↓",IF(X32="↓","減少傾向","×"),"判定外")</f>
        <v>判定外</v>
      </c>
      <c r="Z32" s="131" t="str">
        <f>IF(V32="↑↓↑↑",IF(X32="↑","増加傾向","×"),"判定外")</f>
        <v>判定外</v>
      </c>
      <c r="AA32" s="132" t="str">
        <f>IF(G32-E32&gt;0,"↑",IF(G32-E32&lt;0,"↓","－"))</f>
        <v>↑</v>
      </c>
      <c r="AB32" s="130" t="str">
        <f>IF(V32="↓↓↑↓",IF(AA32="↓","減少傾向","×"),"判定外")</f>
        <v>判定外</v>
      </c>
      <c r="AC32" s="131" t="str">
        <f>IF(V32="↑↑↓↑",IF(AA32="↑","増加傾向","×"),"判定外")</f>
        <v>判定外</v>
      </c>
      <c r="AD32" s="133"/>
      <c r="AE32" s="113"/>
      <c r="AK32" s="95" t="s">
        <v>343</v>
      </c>
      <c r="AL32" s="95" t="s">
        <v>215</v>
      </c>
    </row>
    <row r="33" spans="2:39" x14ac:dyDescent="0.15">
      <c r="B33" s="110"/>
      <c r="C33" s="123" t="s">
        <v>241</v>
      </c>
      <c r="D33" s="153">
        <f>ROUND('11-1.2020'!H8,1)</f>
        <v>32.200000000000003</v>
      </c>
      <c r="E33" s="153">
        <f>ROUND('11-1.2021'!H8,1)</f>
        <v>29.4</v>
      </c>
      <c r="F33" s="153">
        <f>ROUND('11-1.2022'!H8,1)</f>
        <v>27.8</v>
      </c>
      <c r="G33" s="153">
        <f>ROUND('11-1.2023'!H8,1)</f>
        <v>26.6</v>
      </c>
      <c r="H33" s="153">
        <f>ROUND('11-1.2024'!H8,1)</f>
        <v>26.4</v>
      </c>
      <c r="I33" s="125">
        <f>AVERAGE(D33:H33)</f>
        <v>28.48</v>
      </c>
      <c r="J33" s="126">
        <f>I33*0.97</f>
        <v>27.625599999999999</v>
      </c>
      <c r="K33" s="126">
        <f>I33*1.03</f>
        <v>29.334400000000002</v>
      </c>
      <c r="L33" s="102" t="str">
        <f>IF(AND(D33&gt;I33*0.97,D33&lt;I33*1.03),"○","×")</f>
        <v>×</v>
      </c>
      <c r="M33" s="102" t="str">
        <f>IF(AND(E33&gt;I33*0.97,E33&lt;I33*1.03),"○","×")</f>
        <v>×</v>
      </c>
      <c r="N33" s="102" t="str">
        <f>IF(AND(F33&gt;I33*0.97,F33&lt;I33*1.03),"○","×")</f>
        <v>○</v>
      </c>
      <c r="O33" s="102" t="str">
        <f>IF(AND(G33&gt;I33*0.97,G33&lt;I33*1.03),"○","×")</f>
        <v>×</v>
      </c>
      <c r="P33" s="102" t="str">
        <f>IF(AND(H33&gt;I33*0.97,H33&lt;I33*1.03),"○","×")</f>
        <v>×</v>
      </c>
      <c r="Q33" s="127" t="str">
        <f>IF(COUNTIF(L33:P33,"○")=5,"同程度","―")</f>
        <v>―</v>
      </c>
      <c r="R33" s="118" t="str">
        <f t="shared" si="4"/>
        <v>↓</v>
      </c>
      <c r="S33" s="102" t="str">
        <f t="shared" si="4"/>
        <v>↓</v>
      </c>
      <c r="T33" s="102" t="str">
        <f t="shared" si="4"/>
        <v>↓</v>
      </c>
      <c r="U33" s="102" t="str">
        <f t="shared" si="4"/>
        <v>↓</v>
      </c>
      <c r="V33" s="102" t="str">
        <f>R33&amp;S33&amp;T33&amp;U33</f>
        <v>↓↓↓↓</v>
      </c>
      <c r="W33" s="128" t="str" cm="1">
        <f t="array" ref="W33">INDEX($AL$2:$AL$82,MATCH(V33,$AK$2:$AK$82,0),0)</f>
        <v>減少傾向⤵</v>
      </c>
      <c r="X33" s="129" t="str">
        <f>IF(F33-D33&gt;0,"↑",IF(F33-D33&lt;0,"↓","－"))</f>
        <v>↓</v>
      </c>
      <c r="Y33" s="130" t="str">
        <f>IF(V33="↓↑↓↓",IF(X33="↓","減少傾向","×"),"判定外")</f>
        <v>判定外</v>
      </c>
      <c r="Z33" s="131" t="str">
        <f>IF(V33="↑↓↑↑",IF(X33="↑","増加傾向","×"),"判定外")</f>
        <v>判定外</v>
      </c>
      <c r="AA33" s="132" t="str">
        <f>IF(G33-E33&gt;0,"↑",IF(G33-E33&lt;0,"↓","－"))</f>
        <v>↓</v>
      </c>
      <c r="AB33" s="130" t="str">
        <f>IF(V33="↓↓↑↓",IF(AA33="↓","減少傾向","×"),"判定外")</f>
        <v>判定外</v>
      </c>
      <c r="AC33" s="131" t="str">
        <f>IF(V33="↑↑↓↑",IF(AA33="↑","増加傾向","×"),"判定外")</f>
        <v>判定外</v>
      </c>
      <c r="AD33" s="133"/>
      <c r="AE33" s="113"/>
      <c r="AK33" s="95" t="s">
        <v>344</v>
      </c>
      <c r="AL33" s="95" t="s">
        <v>304</v>
      </c>
    </row>
    <row r="34" spans="2:39" x14ac:dyDescent="0.15">
      <c r="B34" s="110"/>
      <c r="C34" s="123" t="s">
        <v>264</v>
      </c>
      <c r="D34" s="150">
        <f>ROUND(SUM(D32:D33),1)</f>
        <v>60.4</v>
      </c>
      <c r="E34" s="150">
        <f>ROUND(SUM(E32:E33),1)</f>
        <v>56.2</v>
      </c>
      <c r="F34" s="150">
        <f>ROUND(SUM(F32:F33),1)</f>
        <v>54</v>
      </c>
      <c r="G34" s="150">
        <f>ROUND(SUM(G32:G33),1)</f>
        <v>53.8</v>
      </c>
      <c r="H34" s="150">
        <f>ROUND(SUM(H32:H33),1)</f>
        <v>56.6</v>
      </c>
      <c r="I34" s="125">
        <f>AVERAGE(D34:H34)</f>
        <v>56.2</v>
      </c>
      <c r="J34" s="126">
        <f>I34*0.97</f>
        <v>54.514000000000003</v>
      </c>
      <c r="K34" s="126">
        <f>I34*1.03</f>
        <v>57.886000000000003</v>
      </c>
      <c r="L34" s="102" t="str">
        <f>IF(AND(D34&gt;I34*0.97,D34&lt;I34*1.03),"○","×")</f>
        <v>×</v>
      </c>
      <c r="M34" s="102" t="str">
        <f>IF(AND(E34&gt;I34*0.97,E34&lt;I34*1.03),"○","×")</f>
        <v>○</v>
      </c>
      <c r="N34" s="102" t="str">
        <f>IF(AND(F34&gt;I34*0.97,F34&lt;I34*1.03),"○","×")</f>
        <v>×</v>
      </c>
      <c r="O34" s="102" t="str">
        <f>IF(AND(G34&gt;I34*0.97,G34&lt;I34*1.03),"○","×")</f>
        <v>×</v>
      </c>
      <c r="P34" s="102" t="str">
        <f>IF(AND(H34&gt;I34*0.97,H34&lt;I34*1.03),"○","×")</f>
        <v>○</v>
      </c>
      <c r="Q34" s="127" t="str">
        <f>IF(COUNTIF(L34:P34,"○")=5,"同程度","―")</f>
        <v>―</v>
      </c>
      <c r="R34" s="118" t="str">
        <f t="shared" si="4"/>
        <v>↓</v>
      </c>
      <c r="S34" s="102" t="str">
        <f t="shared" si="4"/>
        <v>↓</v>
      </c>
      <c r="T34" s="102" t="str">
        <f t="shared" si="4"/>
        <v>↓</v>
      </c>
      <c r="U34" s="102" t="str">
        <f t="shared" si="4"/>
        <v>↑</v>
      </c>
      <c r="V34" s="102" t="str">
        <f>R34&amp;S34&amp;T34&amp;U34</f>
        <v>↓↓↓↑</v>
      </c>
      <c r="W34" s="128" t="str" cm="1">
        <f t="array" ref="W34">INDEX($AL$2:$AL$82,MATCH(V34,$AK$2:$AK$82,0),0)</f>
        <v>最新年度のみ増加</v>
      </c>
      <c r="X34" s="129" t="str">
        <f>IF(F34-D34&gt;0,"↑",IF(F34-D34&lt;0,"↓","－"))</f>
        <v>↓</v>
      </c>
      <c r="Y34" s="130" t="str">
        <f>IF(V34="↓↑↓↓",IF(X34="↓","減少傾向","×"),"判定外")</f>
        <v>判定外</v>
      </c>
      <c r="Z34" s="131" t="str">
        <f>IF(V34="↑↓↑↑",IF(X34="↑","増加傾向","×"),"判定外")</f>
        <v>判定外</v>
      </c>
      <c r="AA34" s="132" t="str">
        <f>IF(G34-E34&gt;0,"↑",IF(G34-E34&lt;0,"↓","－"))</f>
        <v>↓</v>
      </c>
      <c r="AB34" s="130" t="str">
        <f>IF(V34="↓↓↑↓",IF(AA34="↓","減少傾向","×"),"判定外")</f>
        <v>判定外</v>
      </c>
      <c r="AC34" s="131" t="str">
        <f>IF(V34="↑↑↓↑",IF(AA34="↑","増加傾向","×"),"判定外")</f>
        <v>判定外</v>
      </c>
      <c r="AD34" s="134" t="s">
        <v>399</v>
      </c>
      <c r="AE34" s="113"/>
      <c r="AK34" s="95" t="s">
        <v>345</v>
      </c>
      <c r="AL34" s="95" t="s">
        <v>304</v>
      </c>
    </row>
    <row r="35" spans="2:39" x14ac:dyDescent="0.15">
      <c r="B35" s="110"/>
      <c r="C35" s="123" t="s">
        <v>242</v>
      </c>
      <c r="D35" s="154">
        <f>ROUND('11-1.2020'!F8,1)</f>
        <v>742.1</v>
      </c>
      <c r="E35" s="154">
        <f>ROUND('11-1.2021'!F8,1)</f>
        <v>743.9</v>
      </c>
      <c r="F35" s="154">
        <f>ROUND('11-1.2022'!F8,1)</f>
        <v>776.6</v>
      </c>
      <c r="G35" s="154">
        <f>ROUND('11-1.2023'!F8,1)</f>
        <v>797.2</v>
      </c>
      <c r="H35" s="154">
        <f>ROUND('11-1.2024'!F8,1)</f>
        <v>803.2</v>
      </c>
      <c r="I35" s="125">
        <f>AVERAGE(D35:H35)</f>
        <v>772.6</v>
      </c>
      <c r="J35" s="126">
        <f>I35*0.97</f>
        <v>749.42200000000003</v>
      </c>
      <c r="K35" s="126">
        <f>I35*1.03</f>
        <v>795.77800000000002</v>
      </c>
      <c r="L35" s="102" t="str">
        <f>IF(AND(D35&gt;I35*0.97,D35&lt;I35*1.03),"○","×")</f>
        <v>×</v>
      </c>
      <c r="M35" s="102" t="str">
        <f>IF(AND(E35&gt;I35*0.97,E35&lt;I35*1.03),"○","×")</f>
        <v>×</v>
      </c>
      <c r="N35" s="102" t="str">
        <f>IF(AND(F35&gt;I35*0.97,F35&lt;I35*1.03),"○","×")</f>
        <v>○</v>
      </c>
      <c r="O35" s="102" t="str">
        <f>IF(AND(G35&gt;I35*0.97,G35&lt;I35*1.03),"○","×")</f>
        <v>×</v>
      </c>
      <c r="P35" s="102" t="str">
        <f>IF(AND(H35&gt;I35*0.97,H35&lt;I35*1.03),"○","×")</f>
        <v>×</v>
      </c>
      <c r="Q35" s="127" t="str">
        <f>IF(COUNTIF(L35:P35,"○")=5,"同程度","―")</f>
        <v>―</v>
      </c>
      <c r="R35" s="118" t="str">
        <f t="shared" si="4"/>
        <v>↑</v>
      </c>
      <c r="S35" s="102" t="str">
        <f t="shared" si="4"/>
        <v>↑</v>
      </c>
      <c r="T35" s="102" t="str">
        <f t="shared" si="4"/>
        <v>↑</v>
      </c>
      <c r="U35" s="102" t="str">
        <f t="shared" si="4"/>
        <v>↑</v>
      </c>
      <c r="V35" s="102" t="str">
        <f>R35&amp;S35&amp;T35&amp;U35</f>
        <v>↑↑↑↑</v>
      </c>
      <c r="W35" s="128" t="str" cm="1">
        <f t="array" ref="W35">INDEX($AL$2:$AL$82,MATCH(V35,$AK$2:$AK$82,0),0)</f>
        <v>増加傾向⤴</v>
      </c>
      <c r="X35" s="129" t="str">
        <f>IF(F35-D35&gt;0,"↑",IF(F35-D35&lt;0,"↓","－"))</f>
        <v>↑</v>
      </c>
      <c r="Y35" s="130" t="str">
        <f>IF(V35="↓↑↓↓",IF(X35="↓","減少傾向","×"),"判定外")</f>
        <v>判定外</v>
      </c>
      <c r="Z35" s="131" t="str">
        <f>IF(V35="↑↓↑↑",IF(X35="↑","増加傾向","×"),"判定外")</f>
        <v>判定外</v>
      </c>
      <c r="AA35" s="132" t="str">
        <f>IF(G35-E35&gt;0,"↑",IF(G35-E35&lt;0,"↓","－"))</f>
        <v>↑</v>
      </c>
      <c r="AB35" s="130" t="str">
        <f>IF(V35="↓↓↑↓",IF(AA35="↓","減少傾向","×"),"判定外")</f>
        <v>判定外</v>
      </c>
      <c r="AC35" s="131" t="str">
        <f>IF(V35="↑↑↓↑",IF(AA35="↑","増加傾向","×"),"判定外")</f>
        <v>判定外</v>
      </c>
      <c r="AD35" s="133"/>
      <c r="AE35" s="113"/>
      <c r="AK35" s="95" t="s">
        <v>346</v>
      </c>
      <c r="AL35" s="95" t="s">
        <v>287</v>
      </c>
    </row>
    <row r="36" spans="2:39" ht="27.75" thickBot="1" x14ac:dyDescent="0.2">
      <c r="B36" s="110"/>
      <c r="C36" s="123" t="s">
        <v>266</v>
      </c>
      <c r="D36" s="135">
        <f>ROUND(D34/D35,3)</f>
        <v>8.1000000000000003E-2</v>
      </c>
      <c r="E36" s="135">
        <f>ROUND(E34/E35,3)</f>
        <v>7.5999999999999998E-2</v>
      </c>
      <c r="F36" s="135">
        <f>ROUND(F34/F35,3)</f>
        <v>7.0000000000000007E-2</v>
      </c>
      <c r="G36" s="135">
        <f>ROUND(G34/G35,3)</f>
        <v>6.7000000000000004E-2</v>
      </c>
      <c r="H36" s="135">
        <f>ROUND(H34/H35,3)</f>
        <v>7.0000000000000007E-2</v>
      </c>
      <c r="I36" s="136">
        <f>AVERAGE(D36:H36)</f>
        <v>7.2800000000000004E-2</v>
      </c>
      <c r="J36" s="137">
        <f>I36-0.03</f>
        <v>4.2800000000000005E-2</v>
      </c>
      <c r="K36" s="137">
        <f>I36+0.03</f>
        <v>0.1028</v>
      </c>
      <c r="L36" s="138" t="str">
        <f>IF(AND(D36&gt;I36-0.03,D36&lt;I36+0.03),"○","×")</f>
        <v>○</v>
      </c>
      <c r="M36" s="138" t="str">
        <f>IF(AND(E36&gt;I36-0.03,E36&lt;I36+0.03),"○","×")</f>
        <v>○</v>
      </c>
      <c r="N36" s="138" t="str">
        <f>IF(AND(F36&gt;I36-0.03,F36&lt;I36+0.03),"○","×")</f>
        <v>○</v>
      </c>
      <c r="O36" s="138" t="str">
        <f>IF(AND(G36&gt;I36-0.03,G36&lt;I36+0.03),"○","×")</f>
        <v>○</v>
      </c>
      <c r="P36" s="138" t="str">
        <f>IF(AND(H36&gt;I36-0.03,H36&lt;I36+0.03),"○","×")</f>
        <v>○</v>
      </c>
      <c r="Q36" s="139" t="str">
        <f>IF(COUNTIF(L36:P36,"○")=5,"同程度","―")</f>
        <v>同程度</v>
      </c>
      <c r="R36" s="140" t="str">
        <f t="shared" si="4"/>
        <v>↓</v>
      </c>
      <c r="S36" s="138" t="str">
        <f t="shared" si="4"/>
        <v>↓</v>
      </c>
      <c r="T36" s="138" t="str">
        <f t="shared" si="4"/>
        <v>↓</v>
      </c>
      <c r="U36" s="138" t="str">
        <f t="shared" si="4"/>
        <v>↑</v>
      </c>
      <c r="V36" s="138" t="str">
        <f>R36&amp;S36&amp;T36&amp;U36</f>
        <v>↓↓↓↑</v>
      </c>
      <c r="W36" s="141" t="str" cm="1">
        <f t="array" ref="W36">INDEX($AL$2:$AL$82,MATCH(V36,$AK$2:$AK$82,0),0)</f>
        <v>最新年度のみ増加</v>
      </c>
      <c r="X36" s="142" t="str">
        <f>IF(F36-D36&gt;0,"↑",IF(F36-D36&lt;0,"↓","－"))</f>
        <v>↓</v>
      </c>
      <c r="Y36" s="143" t="str">
        <f>IF(V36="↓↑↓↓",IF(X36="↓","減少傾向","×"),"判定外")</f>
        <v>判定外</v>
      </c>
      <c r="Z36" s="144" t="str">
        <f>IF(V36="↑↓↑↑",IF(X36="↑","増加傾向","×"),"判定外")</f>
        <v>判定外</v>
      </c>
      <c r="AA36" s="145" t="str">
        <f>IF(G36-E36&gt;0,"↑",IF(G36-E36&lt;0,"↓","－"))</f>
        <v>↓</v>
      </c>
      <c r="AB36" s="143" t="str">
        <f>IF(V36="↓↓↑↓",IF(AA36="↓","減少傾向","×"),"判定外")</f>
        <v>判定外</v>
      </c>
      <c r="AC36" s="144" t="str">
        <f>IF(V36="↑↑↓↑",IF(AA36="↑","増加傾向","×"),"判定外")</f>
        <v>判定外</v>
      </c>
      <c r="AD36" s="146" t="s">
        <v>285</v>
      </c>
      <c r="AE36" s="113"/>
      <c r="AK36" s="95" t="s">
        <v>347</v>
      </c>
      <c r="AL36" s="95" t="s">
        <v>304</v>
      </c>
    </row>
    <row r="37" spans="2:39" x14ac:dyDescent="0.15">
      <c r="B37" s="110"/>
      <c r="C37" s="151" t="s">
        <v>268</v>
      </c>
      <c r="D37" s="152">
        <f>COUNTIFS('11-1.2020'!B14:B99,"G",'11-1.2020'!D14:D99,"&lt;&gt;")</f>
        <v>25</v>
      </c>
      <c r="E37" s="152">
        <f>COUNTIFS('11-1.2021'!B14:B99,"G",'11-1.2021'!D14:D99,"&lt;&gt;")</f>
        <v>25</v>
      </c>
      <c r="F37" s="152">
        <f>COUNTIFS('11-1.2022'!B14:B99,"G",'11-1.2022'!D14:D99,"&lt;&gt;")</f>
        <v>25</v>
      </c>
      <c r="G37" s="152">
        <f>COUNTIFS('11-1.2023'!B14:B99,"G",'11-1.2023'!D14:D99,"&lt;&gt;")</f>
        <v>25</v>
      </c>
      <c r="H37" s="152">
        <f>COUNTIFS('11-1.2024'!B14:B99,"G",'11-1.2024'!D14:D99,"&lt;&gt;")</f>
        <v>25</v>
      </c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13"/>
      <c r="AK37" s="95" t="s">
        <v>348</v>
      </c>
      <c r="AL37" s="95" t="s">
        <v>304</v>
      </c>
    </row>
    <row r="38" spans="2:39" ht="14.25" thickBot="1" x14ac:dyDescent="0.2">
      <c r="B38" s="155"/>
      <c r="C38" s="156"/>
      <c r="D38" s="157"/>
      <c r="E38" s="157"/>
      <c r="F38" s="157"/>
      <c r="G38" s="157"/>
      <c r="H38" s="157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9"/>
      <c r="AF38" s="96"/>
      <c r="AG38" s="96"/>
      <c r="AJ38" s="96"/>
      <c r="AK38" s="95" t="s">
        <v>349</v>
      </c>
      <c r="AL38" s="95" t="s">
        <v>304</v>
      </c>
    </row>
    <row r="39" spans="2:39" ht="14.25" thickBot="1" x14ac:dyDescent="0.2">
      <c r="AK39" s="95" t="s">
        <v>350</v>
      </c>
      <c r="AL39" s="95" t="s">
        <v>304</v>
      </c>
    </row>
    <row r="40" spans="2:39" ht="14.25" thickBot="1" x14ac:dyDescent="0.2">
      <c r="B40" s="104" t="s">
        <v>405</v>
      </c>
      <c r="C40" s="105"/>
      <c r="D40" s="106"/>
      <c r="E40" s="106"/>
      <c r="F40" s="106"/>
      <c r="G40" s="106"/>
      <c r="H40" s="106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9"/>
      <c r="AK40" s="95" t="s">
        <v>351</v>
      </c>
      <c r="AL40" s="95" t="s">
        <v>304</v>
      </c>
      <c r="AM40" s="87"/>
    </row>
    <row r="41" spans="2:39" x14ac:dyDescent="0.15">
      <c r="B41" s="110"/>
      <c r="C41" s="111"/>
      <c r="D41" s="112"/>
      <c r="E41" s="112"/>
      <c r="F41" s="112"/>
      <c r="G41" s="112"/>
      <c r="H41" s="112"/>
      <c r="I41" s="288" t="s">
        <v>294</v>
      </c>
      <c r="J41" s="289"/>
      <c r="K41" s="289"/>
      <c r="L41" s="290"/>
      <c r="M41" s="290"/>
      <c r="N41" s="290"/>
      <c r="O41" s="290"/>
      <c r="P41" s="290"/>
      <c r="Q41" s="291" t="s">
        <v>295</v>
      </c>
      <c r="R41" s="288" t="s">
        <v>296</v>
      </c>
      <c r="S41" s="290"/>
      <c r="T41" s="290"/>
      <c r="U41" s="290"/>
      <c r="V41" s="293" t="s">
        <v>297</v>
      </c>
      <c r="W41" s="294"/>
      <c r="X41" s="297" t="s">
        <v>298</v>
      </c>
      <c r="Y41" s="299" t="s">
        <v>299</v>
      </c>
      <c r="Z41" s="300"/>
      <c r="AA41" s="301" t="s">
        <v>300</v>
      </c>
      <c r="AB41" s="299" t="s">
        <v>301</v>
      </c>
      <c r="AC41" s="300"/>
      <c r="AD41" s="275" t="s">
        <v>302</v>
      </c>
      <c r="AE41" s="113"/>
      <c r="AK41" s="95" t="s">
        <v>352</v>
      </c>
      <c r="AL41" s="95" t="s">
        <v>353</v>
      </c>
      <c r="AM41" s="87"/>
    </row>
    <row r="42" spans="2:39" x14ac:dyDescent="0.15">
      <c r="B42" s="110"/>
      <c r="C42" s="160" t="s">
        <v>232</v>
      </c>
      <c r="D42" s="202" t="str" cm="1">
        <f t="array" aca="1" ref="D42" ca="1">"R"&amp;RIGHT(CELL("filename",'11-1.2020'!A1),4)-2018</f>
        <v>R2</v>
      </c>
      <c r="E42" s="202" t="str" cm="1">
        <f t="array" aca="1" ref="E42" ca="1">"R"&amp;RIGHT(CELL("filename",'11-1.2021'!A1),4)-2018</f>
        <v>R3</v>
      </c>
      <c r="F42" s="202" t="str" cm="1">
        <f t="array" aca="1" ref="F42" ca="1">"R"&amp;RIGHT(CELL("filename",'11-1.2022'!B1),4)-2018</f>
        <v>R4</v>
      </c>
      <c r="G42" s="202" t="str" cm="1">
        <f t="array" aca="1" ref="G42" ca="1">"R"&amp;RIGHT(CELL("filename",'11-1.2023'!C1),4)-2018</f>
        <v>R5</v>
      </c>
      <c r="H42" s="202" t="str" cm="1">
        <f t="array" aca="1" ref="H42" ca="1">"R"&amp;RIGHT(CELL("filename",'11-1.2024'!D1),4)-2018</f>
        <v>R6</v>
      </c>
      <c r="I42" s="210" t="s">
        <v>305</v>
      </c>
      <c r="J42" s="211">
        <v>-0.03</v>
      </c>
      <c r="K42" s="211">
        <v>0.03</v>
      </c>
      <c r="L42" s="203" t="str">
        <f ca="1">Q1</f>
        <v>R2</v>
      </c>
      <c r="M42" s="203" t="str">
        <f ca="1">R1</f>
        <v>R3</v>
      </c>
      <c r="N42" s="203" t="str">
        <f ca="1">S1</f>
        <v>R4</v>
      </c>
      <c r="O42" s="203" t="str">
        <f ca="1">T1</f>
        <v>R5</v>
      </c>
      <c r="P42" s="203" t="str">
        <f ca="1">U1</f>
        <v>R6</v>
      </c>
      <c r="Q42" s="292"/>
      <c r="R42" s="215" t="s">
        <v>306</v>
      </c>
      <c r="S42" s="82" t="s">
        <v>307</v>
      </c>
      <c r="T42" s="82" t="s">
        <v>308</v>
      </c>
      <c r="U42" s="82" t="s">
        <v>309</v>
      </c>
      <c r="V42" s="295"/>
      <c r="W42" s="296"/>
      <c r="X42" s="298"/>
      <c r="Y42" s="216" t="s">
        <v>310</v>
      </c>
      <c r="Z42" s="217" t="s">
        <v>311</v>
      </c>
      <c r="AA42" s="302"/>
      <c r="AB42" s="218" t="s">
        <v>312</v>
      </c>
      <c r="AC42" s="219" t="s">
        <v>313</v>
      </c>
      <c r="AD42" s="276"/>
      <c r="AE42" s="113"/>
      <c r="AK42" s="95" t="s">
        <v>354</v>
      </c>
      <c r="AL42" s="95" t="s">
        <v>325</v>
      </c>
      <c r="AM42" s="87"/>
    </row>
    <row r="43" spans="2:39" x14ac:dyDescent="0.15">
      <c r="B43" s="110"/>
      <c r="C43" s="123" t="s">
        <v>240</v>
      </c>
      <c r="D43" s="161">
        <f ca="1">SUMIF('11.経年データ（専攻単位）'!A:A,'11.グラフデータ'!D42,'11.経年データ（専攻単位）'!E:E)</f>
        <v>4</v>
      </c>
      <c r="E43" s="161">
        <f ca="1">SUMIF('11.経年データ（専攻単位）'!A:A,'11.グラフデータ'!E42,'11.経年データ（専攻単位）'!E:E)</f>
        <v>4</v>
      </c>
      <c r="F43" s="161">
        <f ca="1">SUMIF('11.経年データ（専攻単位）'!A:A,'11.グラフデータ'!F42,'11.経年データ（専攻単位）'!E:E)</f>
        <v>3</v>
      </c>
      <c r="G43" s="161">
        <f ca="1">SUMIF('11.経年データ（専攻単位）'!A:A,'11.グラフデータ'!G42,'11.経年データ（専攻単位）'!E:E)</f>
        <v>2</v>
      </c>
      <c r="H43" s="161">
        <f ca="1">SUMIF('11.経年データ（専攻単位）'!A:A,'11.グラフデータ'!H42,'11.経年データ（専攻単位）'!E:E)</f>
        <v>2</v>
      </c>
      <c r="I43" s="212">
        <f ca="1">AVERAGE(D43:H43)</f>
        <v>3</v>
      </c>
      <c r="J43" s="213">
        <f ca="1">I43*0.97</f>
        <v>2.91</v>
      </c>
      <c r="K43" s="213">
        <f ca="1">I43*1.03</f>
        <v>3.09</v>
      </c>
      <c r="L43" s="82" t="str">
        <f ca="1">IF(AND(D43&gt;I43*0.97,D43&lt;I43*1.03),"○","×")</f>
        <v>×</v>
      </c>
      <c r="M43" s="82" t="str">
        <f ca="1">IF(AND(E43&gt;I43*0.97,E43&lt;I43*1.03),"○","×")</f>
        <v>×</v>
      </c>
      <c r="N43" s="82" t="str">
        <f ca="1">IF(AND(F43&gt;I43*0.97,F43&lt;I43*1.03),"○","×")</f>
        <v>○</v>
      </c>
      <c r="O43" s="82" t="str">
        <f ca="1">IF(AND(G43&gt;I43*0.97,G43&lt;I43*1.03),"○","×")</f>
        <v>×</v>
      </c>
      <c r="P43" s="82" t="str">
        <f ca="1">IF(AND(H43&gt;I43*0.97,H43&lt;I43*1.03),"○","×")</f>
        <v>×</v>
      </c>
      <c r="Q43" s="220" t="str">
        <f ca="1">IF(COUNTIF(L43:P43,"○")=5,"同程度","―")</f>
        <v>―</v>
      </c>
      <c r="R43" s="215" t="str">
        <f t="shared" ref="R43:U47" ca="1" si="5">IF(E43-D43&gt;0,"↑",IF(E43-D43&lt;0,"↓","－"))</f>
        <v>－</v>
      </c>
      <c r="S43" s="82" t="str">
        <f t="shared" ca="1" si="5"/>
        <v>↓</v>
      </c>
      <c r="T43" s="82" t="str">
        <f t="shared" ca="1" si="5"/>
        <v>↓</v>
      </c>
      <c r="U43" s="82" t="str">
        <f t="shared" ca="1" si="5"/>
        <v>－</v>
      </c>
      <c r="V43" s="82" t="str">
        <f ca="1">R43&amp;S43&amp;T43&amp;U43</f>
        <v>－↓↓－</v>
      </c>
      <c r="W43" s="221" t="str" cm="1">
        <f t="array" aca="1" ref="W43" ca="1">INDEX($AL$2:$AL$82,MATCH(V43,$AK$2:$AK$82,0),0)</f>
        <v>減少傾向⤵</v>
      </c>
      <c r="X43" s="222" t="str">
        <f ca="1">IF(F43-D43&gt;0,"↑",IF(F43-D43&lt;0,"↓","－"))</f>
        <v>↓</v>
      </c>
      <c r="Y43" s="223" t="str">
        <f ca="1">IF(V43="↓↑↓↓",IF(X43="↓","減少傾向","×"),"判定外")</f>
        <v>判定外</v>
      </c>
      <c r="Z43" s="224" t="str">
        <f ca="1">IF(V43="↑↓↑↑",IF(X43="↑","増加傾向","×"),"判定外")</f>
        <v>判定外</v>
      </c>
      <c r="AA43" s="225" t="str">
        <f ca="1">IF(G43-E43&gt;0,"↑",IF(G43-E43&lt;0,"↓","－"))</f>
        <v>↓</v>
      </c>
      <c r="AB43" s="223" t="str">
        <f ca="1">IF(V43="↓↓↑↓",IF(AA43="↓","減少傾向","×"),"判定外")</f>
        <v>判定外</v>
      </c>
      <c r="AC43" s="224" t="str">
        <f ca="1">IF(V43="↑↑↓↑",IF(AA43="↑","増加傾向","×"),"判定外")</f>
        <v>判定外</v>
      </c>
      <c r="AD43" s="133"/>
      <c r="AE43" s="113"/>
      <c r="AK43" s="95" t="s">
        <v>355</v>
      </c>
      <c r="AL43" s="95" t="s">
        <v>325</v>
      </c>
      <c r="AM43" s="87"/>
    </row>
    <row r="44" spans="2:39" x14ac:dyDescent="0.15">
      <c r="B44" s="110"/>
      <c r="C44" s="123" t="s">
        <v>241</v>
      </c>
      <c r="D44" s="124">
        <f ca="1">SUMIF('11.経年データ（専攻単位）'!A:A,'11.グラフデータ'!D42,'11.経年データ（専攻単位）'!F:F)</f>
        <v>2</v>
      </c>
      <c r="E44" s="124">
        <f ca="1">SUMIF('11.経年データ（専攻単位）'!A:A,'11.グラフデータ'!E42,'11.経年データ（専攻単位）'!F:F)</f>
        <v>2</v>
      </c>
      <c r="F44" s="124">
        <f ca="1">SUMIF('11.経年データ（専攻単位）'!A:A,'11.グラフデータ'!F42,'11.経年データ（専攻単位）'!F:F)</f>
        <v>2</v>
      </c>
      <c r="G44" s="124">
        <f ca="1">SUMIF('11.経年データ（専攻単位）'!A:A,'11.グラフデータ'!G42,'11.経年データ（専攻単位）'!F:F)</f>
        <v>1</v>
      </c>
      <c r="H44" s="124">
        <f ca="1">SUMIF('11.経年データ（専攻単位）'!A:A,'11.グラフデータ'!H42,'11.経年データ（専攻単位）'!F:F)</f>
        <v>1</v>
      </c>
      <c r="I44" s="212">
        <f ca="1">AVERAGE(D44:H44)</f>
        <v>1.6</v>
      </c>
      <c r="J44" s="213">
        <f ca="1">I44*0.97</f>
        <v>1.552</v>
      </c>
      <c r="K44" s="213">
        <f ca="1">I44*1.03</f>
        <v>1.6480000000000001</v>
      </c>
      <c r="L44" s="82" t="str">
        <f ca="1">IF(AND(D44&gt;I44*0.97,D44&lt;I44*1.03),"○","×")</f>
        <v>×</v>
      </c>
      <c r="M44" s="82" t="str">
        <f ca="1">IF(AND(E44&gt;I44*0.97,E44&lt;I44*1.03),"○","×")</f>
        <v>×</v>
      </c>
      <c r="N44" s="82" t="str">
        <f ca="1">IF(AND(F44&gt;I44*0.97,F44&lt;I44*1.03),"○","×")</f>
        <v>×</v>
      </c>
      <c r="O44" s="82" t="str">
        <f ca="1">IF(AND(G44&gt;I44*0.97,G44&lt;I44*1.03),"○","×")</f>
        <v>×</v>
      </c>
      <c r="P44" s="82" t="str">
        <f ca="1">IF(AND(H44&gt;I44*0.97,H44&lt;I44*1.03),"○","×")</f>
        <v>×</v>
      </c>
      <c r="Q44" s="220" t="str">
        <f ca="1">IF(COUNTIF(L44:P44,"○")=5,"同程度","―")</f>
        <v>―</v>
      </c>
      <c r="R44" s="215" t="str">
        <f t="shared" ca="1" si="5"/>
        <v>－</v>
      </c>
      <c r="S44" s="82" t="str">
        <f t="shared" ca="1" si="5"/>
        <v>－</v>
      </c>
      <c r="T44" s="82" t="str">
        <f t="shared" ca="1" si="5"/>
        <v>↓</v>
      </c>
      <c r="U44" s="82" t="str">
        <f t="shared" ca="1" si="5"/>
        <v>－</v>
      </c>
      <c r="V44" s="82" t="str">
        <f ca="1">R44&amp;S44&amp;T44&amp;U44</f>
        <v>－－↓－</v>
      </c>
      <c r="W44" s="221" t="str" cm="1">
        <f t="array" aca="1" ref="W44" ca="1">INDEX($AL$2:$AL$82,MATCH(V44,$AK$2:$AK$82,0),0)</f>
        <v>同程度で推移</v>
      </c>
      <c r="X44" s="222" t="str">
        <f ca="1">IF(F44-D44&gt;0,"↑",IF(F44-D44&lt;0,"↓","－"))</f>
        <v>－</v>
      </c>
      <c r="Y44" s="223" t="str">
        <f ca="1">IF(V44="↓↑↓↓",IF(X44="↓","減少傾向","×"),"判定外")</f>
        <v>判定外</v>
      </c>
      <c r="Z44" s="224" t="str">
        <f ca="1">IF(V44="↑↓↑↑",IF(X44="↑","増加傾向","×"),"判定外")</f>
        <v>判定外</v>
      </c>
      <c r="AA44" s="225" t="str">
        <f ca="1">IF(G44-E44&gt;0,"↑",IF(G44-E44&lt;0,"↓","－"))</f>
        <v>↓</v>
      </c>
      <c r="AB44" s="223" t="str">
        <f ca="1">IF(V44="↓↓↑↓",IF(AA44="↓","減少傾向","×"),"判定外")</f>
        <v>判定外</v>
      </c>
      <c r="AC44" s="224" t="str">
        <f ca="1">IF(V44="↑↑↓↑",IF(AA44="↑","増加傾向","×"),"判定外")</f>
        <v>判定外</v>
      </c>
      <c r="AD44" s="133"/>
      <c r="AE44" s="113"/>
      <c r="AK44" s="95" t="s">
        <v>356</v>
      </c>
      <c r="AL44" s="95" t="s">
        <v>353</v>
      </c>
      <c r="AM44" s="87"/>
    </row>
    <row r="45" spans="2:39" ht="27" x14ac:dyDescent="0.15">
      <c r="B45" s="110"/>
      <c r="C45" s="123" t="s">
        <v>265</v>
      </c>
      <c r="D45" s="124">
        <f ca="1">SUM(D43:D44)</f>
        <v>6</v>
      </c>
      <c r="E45" s="124">
        <f ca="1">SUM(E43:E44)</f>
        <v>6</v>
      </c>
      <c r="F45" s="124">
        <f ca="1">SUM(F43:F44)</f>
        <v>5</v>
      </c>
      <c r="G45" s="124">
        <f ca="1">SUM(G43:G44)</f>
        <v>3</v>
      </c>
      <c r="H45" s="124">
        <f ca="1">SUM(H43:H44)</f>
        <v>3</v>
      </c>
      <c r="I45" s="212">
        <f ca="1">AVERAGE(D45:H45)</f>
        <v>4.5999999999999996</v>
      </c>
      <c r="J45" s="213">
        <f ca="1">I45*0.97</f>
        <v>4.4619999999999997</v>
      </c>
      <c r="K45" s="213">
        <f ca="1">I45*1.03</f>
        <v>4.7379999999999995</v>
      </c>
      <c r="L45" s="82" t="str">
        <f ca="1">IF(AND(D45&gt;I45*0.97,D45&lt;I45*1.03),"○","×")</f>
        <v>×</v>
      </c>
      <c r="M45" s="82" t="str">
        <f ca="1">IF(AND(E45&gt;I45*0.97,E45&lt;I45*1.03),"○","×")</f>
        <v>×</v>
      </c>
      <c r="N45" s="82" t="str">
        <f ca="1">IF(AND(F45&gt;I45*0.97,F45&lt;I45*1.03),"○","×")</f>
        <v>×</v>
      </c>
      <c r="O45" s="82" t="str">
        <f ca="1">IF(AND(G45&gt;I45*0.97,G45&lt;I45*1.03),"○","×")</f>
        <v>×</v>
      </c>
      <c r="P45" s="82" t="str">
        <f ca="1">IF(AND(H45&gt;I45*0.97,H45&lt;I45*1.03),"○","×")</f>
        <v>×</v>
      </c>
      <c r="Q45" s="220" t="str">
        <f ca="1">IF(COUNTIF(L45:P45,"○")=5,"同程度","―")</f>
        <v>―</v>
      </c>
      <c r="R45" s="215" t="str">
        <f t="shared" ca="1" si="5"/>
        <v>－</v>
      </c>
      <c r="S45" s="82" t="str">
        <f t="shared" ca="1" si="5"/>
        <v>↓</v>
      </c>
      <c r="T45" s="82" t="str">
        <f t="shared" ca="1" si="5"/>
        <v>↓</v>
      </c>
      <c r="U45" s="82" t="str">
        <f t="shared" ca="1" si="5"/>
        <v>－</v>
      </c>
      <c r="V45" s="82" t="str">
        <f ca="1">R45&amp;S45&amp;T45&amp;U45</f>
        <v>－↓↓－</v>
      </c>
      <c r="W45" s="221" t="str" cm="1">
        <f t="array" aca="1" ref="W45" ca="1">INDEX($AL$2:$AL$82,MATCH(V45,$AK$2:$AK$82,0),0)</f>
        <v>減少傾向⤵</v>
      </c>
      <c r="X45" s="222" t="str">
        <f ca="1">IF(F45-D45&gt;0,"↑",IF(F45-D45&lt;0,"↓","－"))</f>
        <v>↓</v>
      </c>
      <c r="Y45" s="223" t="str">
        <f ca="1">IF(V45="↓↑↓↓",IF(X45="↓","減少傾向","×"),"判定外")</f>
        <v>判定外</v>
      </c>
      <c r="Z45" s="224" t="str">
        <f ca="1">IF(V45="↑↓↑↑",IF(X45="↑","増加傾向","×"),"判定外")</f>
        <v>判定外</v>
      </c>
      <c r="AA45" s="225" t="str">
        <f ca="1">IF(G45-E45&gt;0,"↑",IF(G45-E45&lt;0,"↓","－"))</f>
        <v>↓</v>
      </c>
      <c r="AB45" s="223" t="str">
        <f ca="1">IF(V45="↓↓↑↓",IF(AA45="↓","減少傾向","×"),"判定外")</f>
        <v>判定外</v>
      </c>
      <c r="AC45" s="224" t="str">
        <f ca="1">IF(V45="↑↑↓↑",IF(AA45="↑","増加傾向","×"),"判定外")</f>
        <v>判定外</v>
      </c>
      <c r="AD45" s="134" t="s">
        <v>223</v>
      </c>
      <c r="AE45" s="113"/>
      <c r="AK45" s="95" t="s">
        <v>357</v>
      </c>
      <c r="AL45" s="95" t="s">
        <v>325</v>
      </c>
      <c r="AM45" s="87"/>
    </row>
    <row r="46" spans="2:39" ht="27" x14ac:dyDescent="0.15">
      <c r="B46" s="110"/>
      <c r="C46" s="123" t="s">
        <v>243</v>
      </c>
      <c r="D46" s="124">
        <f ca="1">SUMIF('11.経年データ（専攻単位）'!A:A,'11.グラフデータ'!D42,'11.経年データ（専攻単位）'!D:D)</f>
        <v>13</v>
      </c>
      <c r="E46" s="124">
        <f ca="1">SUMIF('11.経年データ（専攻単位）'!A:A,'11.グラフデータ'!E42,'11.経年データ（専攻単位）'!D:D)</f>
        <v>17</v>
      </c>
      <c r="F46" s="124">
        <f ca="1">SUMIF('11.経年データ（専攻単位）'!A:A,'11.グラフデータ'!F42,'11.経年データ（専攻単位）'!D:D)</f>
        <v>18</v>
      </c>
      <c r="G46" s="124">
        <f ca="1">SUMIF('11.経年データ（専攻単位）'!A:A,'11.グラフデータ'!G42,'11.経年データ（専攻単位）'!D:D)</f>
        <v>17</v>
      </c>
      <c r="H46" s="124">
        <f ca="1">SUMIF('11.経年データ（専攻単位）'!A:A,'11.グラフデータ'!H42,'11.経年データ（専攻単位）'!D:D)</f>
        <v>22</v>
      </c>
      <c r="I46" s="212">
        <f ca="1">AVERAGE(D46:H46)</f>
        <v>17.399999999999999</v>
      </c>
      <c r="J46" s="213">
        <f ca="1">I46*0.97</f>
        <v>16.877999999999997</v>
      </c>
      <c r="K46" s="213">
        <f ca="1">I46*1.03</f>
        <v>17.922000000000001</v>
      </c>
      <c r="L46" s="82" t="str">
        <f ca="1">IF(AND(D46&gt;I46*0.97,D46&lt;I46*1.03),"○","×")</f>
        <v>×</v>
      </c>
      <c r="M46" s="82" t="str">
        <f ca="1">IF(AND(E46&gt;I46*0.97,E46&lt;I46*1.03),"○","×")</f>
        <v>○</v>
      </c>
      <c r="N46" s="82" t="str">
        <f ca="1">IF(AND(F46&gt;I46*0.97,F46&lt;I46*1.03),"○","×")</f>
        <v>×</v>
      </c>
      <c r="O46" s="82" t="str">
        <f ca="1">IF(AND(G46&gt;I46*0.97,G46&lt;I46*1.03),"○","×")</f>
        <v>○</v>
      </c>
      <c r="P46" s="82" t="str">
        <f ca="1">IF(AND(H46&gt;I46*0.97,H46&lt;I46*1.03),"○","×")</f>
        <v>×</v>
      </c>
      <c r="Q46" s="220" t="str">
        <f ca="1">IF(COUNTIF(L46:P46,"○")=5,"同程度","―")</f>
        <v>―</v>
      </c>
      <c r="R46" s="215" t="str">
        <f t="shared" ca="1" si="5"/>
        <v>↑</v>
      </c>
      <c r="S46" s="82" t="str">
        <f t="shared" ca="1" si="5"/>
        <v>↑</v>
      </c>
      <c r="T46" s="82" t="str">
        <f t="shared" ca="1" si="5"/>
        <v>↓</v>
      </c>
      <c r="U46" s="82" t="str">
        <f t="shared" ca="1" si="5"/>
        <v>↑</v>
      </c>
      <c r="V46" s="82" t="str">
        <f ca="1">R46&amp;S46&amp;T46&amp;U46</f>
        <v>↑↑↓↑</v>
      </c>
      <c r="W46" s="221" t="str" cm="1">
        <f t="array" aca="1" ref="W46" ca="1">INDEX($AL$2:$AL$82,MATCH(V46,$AK$2:$AK$82,0),0)</f>
        <v>年度により増減</v>
      </c>
      <c r="X46" s="222" t="str">
        <f ca="1">IF(F46-D46&gt;0,"↑",IF(F46-D46&lt;0,"↓","－"))</f>
        <v>↑</v>
      </c>
      <c r="Y46" s="223" t="str">
        <f ca="1">IF(V46="↓↑↓↓",IF(X46="↓","減少傾向","×"),"判定外")</f>
        <v>判定外</v>
      </c>
      <c r="Z46" s="224" t="str">
        <f ca="1">IF(V46="↑↓↑↑",IF(X46="↑","増加傾向","×"),"判定外")</f>
        <v>判定外</v>
      </c>
      <c r="AA46" s="225" t="str">
        <f ca="1">IF(G46-E46&gt;0,"↑",IF(G46-E46&lt;0,"↓","－"))</f>
        <v>－</v>
      </c>
      <c r="AB46" s="223" t="str">
        <f ca="1">IF(V46="↓↓↑↓",IF(AA46="↓","減少傾向","×"),"判定外")</f>
        <v>判定外</v>
      </c>
      <c r="AC46" s="224" t="str">
        <f ca="1">IF(V46="↑↑↓↑",IF(AA46="↑","増加傾向","×"),"判定外")</f>
        <v>×</v>
      </c>
      <c r="AD46" s="133"/>
      <c r="AE46" s="113"/>
      <c r="AK46" s="95" t="s">
        <v>358</v>
      </c>
      <c r="AL46" s="95" t="s">
        <v>325</v>
      </c>
      <c r="AM46" s="87"/>
    </row>
    <row r="47" spans="2:39" ht="27.75" thickBot="1" x14ac:dyDescent="0.2">
      <c r="B47" s="110"/>
      <c r="C47" s="123" t="s">
        <v>266</v>
      </c>
      <c r="D47" s="135">
        <f ca="1">ROUND(D45/D46,3)</f>
        <v>0.46200000000000002</v>
      </c>
      <c r="E47" s="135">
        <f ca="1">ROUND(E45/E46,3)</f>
        <v>0.35299999999999998</v>
      </c>
      <c r="F47" s="135">
        <f ca="1">ROUND(F45/F46,3)</f>
        <v>0.27800000000000002</v>
      </c>
      <c r="G47" s="135">
        <f ca="1">ROUND(G45/G46,3)</f>
        <v>0.17599999999999999</v>
      </c>
      <c r="H47" s="135">
        <f ca="1">ROUND(H45/H46,3)</f>
        <v>0.13600000000000001</v>
      </c>
      <c r="I47" s="136">
        <f ca="1">AVERAGE(D47:H47)</f>
        <v>0.28099999999999997</v>
      </c>
      <c r="J47" s="137">
        <f ca="1">I47-0.03</f>
        <v>0.251</v>
      </c>
      <c r="K47" s="137">
        <f ca="1">I47+0.03</f>
        <v>0.31099999999999994</v>
      </c>
      <c r="L47" s="214" t="str">
        <f ca="1">IF(AND(D47&gt;I47-0.03,D47&lt;I47+0.03),"○","×")</f>
        <v>×</v>
      </c>
      <c r="M47" s="214" t="str">
        <f ca="1">IF(AND(E47&gt;I47-0.03,E47&lt;I47+0.03),"○","×")</f>
        <v>×</v>
      </c>
      <c r="N47" s="214" t="str">
        <f ca="1">IF(AND(F47&gt;I47-0.03,F47&lt;I47+0.03),"○","×")</f>
        <v>○</v>
      </c>
      <c r="O47" s="214" t="str">
        <f ca="1">IF(AND(G47&gt;I47-0.03,G47&lt;I47+0.03),"○","×")</f>
        <v>×</v>
      </c>
      <c r="P47" s="214" t="str">
        <f ca="1">IF(AND(H47&gt;I47-0.03,H47&lt;I47+0.03),"○","×")</f>
        <v>×</v>
      </c>
      <c r="Q47" s="226" t="str">
        <f ca="1">IF(COUNTIF(L47:P47,"○")=5,"同程度","―")</f>
        <v>―</v>
      </c>
      <c r="R47" s="227" t="str">
        <f t="shared" ca="1" si="5"/>
        <v>↓</v>
      </c>
      <c r="S47" s="214" t="str">
        <f t="shared" ca="1" si="5"/>
        <v>↓</v>
      </c>
      <c r="T47" s="214" t="str">
        <f t="shared" ca="1" si="5"/>
        <v>↓</v>
      </c>
      <c r="U47" s="214" t="str">
        <f t="shared" ca="1" si="5"/>
        <v>↓</v>
      </c>
      <c r="V47" s="214" t="str">
        <f ca="1">R47&amp;S47&amp;T47&amp;U47</f>
        <v>↓↓↓↓</v>
      </c>
      <c r="W47" s="228" t="str" cm="1">
        <f t="array" aca="1" ref="W47" ca="1">INDEX($AL$2:$AL$82,MATCH(V47,$AK$2:$AK$82,0),0)</f>
        <v>減少傾向⤵</v>
      </c>
      <c r="X47" s="229" t="str">
        <f ca="1">IF(F47-D47&gt;0,"↑",IF(F47-D47&lt;0,"↓","－"))</f>
        <v>↓</v>
      </c>
      <c r="Y47" s="230" t="str">
        <f ca="1">IF(V47="↓↑↓↓",IF(X47="↓","減少傾向","×"),"判定外")</f>
        <v>判定外</v>
      </c>
      <c r="Z47" s="231" t="str">
        <f ca="1">IF(V47="↑↓↑↑",IF(X47="↑","増加傾向","×"),"判定外")</f>
        <v>判定外</v>
      </c>
      <c r="AA47" s="232" t="str">
        <f ca="1">IF(G47-E47&gt;0,"↑",IF(G47-E47&lt;0,"↓","－"))</f>
        <v>↓</v>
      </c>
      <c r="AB47" s="230" t="str">
        <f ca="1">IF(V47="↓↓↑↓",IF(AA47="↓","減少傾向","×"),"判定外")</f>
        <v>判定外</v>
      </c>
      <c r="AC47" s="231" t="str">
        <f ca="1">IF(V47="↑↑↓↑",IF(AA47="↑","増加傾向","×"),"判定外")</f>
        <v>判定外</v>
      </c>
      <c r="AD47" s="146" t="s">
        <v>223</v>
      </c>
      <c r="AE47" s="113"/>
      <c r="AK47" s="95" t="s">
        <v>359</v>
      </c>
      <c r="AL47" s="95" t="s">
        <v>219</v>
      </c>
      <c r="AM47" s="87"/>
    </row>
    <row r="48" spans="2:39" ht="14.25" thickBot="1" x14ac:dyDescent="0.2">
      <c r="B48" s="110"/>
      <c r="C48" s="111"/>
      <c r="D48" s="112"/>
      <c r="E48" s="112"/>
      <c r="F48" s="112"/>
      <c r="G48" s="112"/>
      <c r="H48" s="112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108"/>
      <c r="AE48" s="113"/>
      <c r="AK48" s="95" t="s">
        <v>360</v>
      </c>
      <c r="AL48" s="95" t="s">
        <v>304</v>
      </c>
      <c r="AM48" s="87"/>
    </row>
    <row r="49" spans="2:39" x14ac:dyDescent="0.15">
      <c r="B49" s="110"/>
      <c r="C49" s="111"/>
      <c r="D49" s="112"/>
      <c r="E49" s="112"/>
      <c r="F49" s="112"/>
      <c r="G49" s="112"/>
      <c r="H49" s="112"/>
      <c r="I49" s="288" t="s">
        <v>444</v>
      </c>
      <c r="J49" s="289"/>
      <c r="K49" s="289"/>
      <c r="L49" s="290"/>
      <c r="M49" s="290"/>
      <c r="N49" s="290"/>
      <c r="O49" s="290"/>
      <c r="P49" s="290"/>
      <c r="Q49" s="291" t="s">
        <v>295</v>
      </c>
      <c r="R49" s="288" t="s">
        <v>296</v>
      </c>
      <c r="S49" s="290"/>
      <c r="T49" s="290"/>
      <c r="U49" s="290"/>
      <c r="V49" s="293" t="s">
        <v>297</v>
      </c>
      <c r="W49" s="294"/>
      <c r="X49" s="297" t="s">
        <v>298</v>
      </c>
      <c r="Y49" s="299" t="s">
        <v>299</v>
      </c>
      <c r="Z49" s="300"/>
      <c r="AA49" s="301" t="s">
        <v>300</v>
      </c>
      <c r="AB49" s="299" t="s">
        <v>301</v>
      </c>
      <c r="AC49" s="300"/>
      <c r="AD49" s="275" t="s">
        <v>302</v>
      </c>
      <c r="AE49" s="113"/>
      <c r="AK49" s="95" t="s">
        <v>361</v>
      </c>
      <c r="AL49" s="95" t="s">
        <v>304</v>
      </c>
      <c r="AM49" s="87"/>
    </row>
    <row r="50" spans="2:39" x14ac:dyDescent="0.15">
      <c r="B50" s="110"/>
      <c r="C50" s="151" t="s">
        <v>233</v>
      </c>
      <c r="D50" s="202" t="str" cm="1">
        <f t="array" aca="1" ref="D50" ca="1">"R"&amp;RIGHT(CELL("filename",'11-1.2020'!A1),4)-2018</f>
        <v>R2</v>
      </c>
      <c r="E50" s="202" t="str" cm="1">
        <f t="array" aca="1" ref="E50" ca="1">"R"&amp;RIGHT(CELL("filename",'11-1.2021'!A1),4)-2018</f>
        <v>R3</v>
      </c>
      <c r="F50" s="202" t="str" cm="1">
        <f t="array" aca="1" ref="F50" ca="1">"R"&amp;RIGHT(CELL("filename",'11-1.2022'!B1),4)-2018</f>
        <v>R4</v>
      </c>
      <c r="G50" s="202" t="str" cm="1">
        <f t="array" aca="1" ref="G50" ca="1">"R"&amp;RIGHT(CELL("filename",'11-1.2023'!C1),4)-2018</f>
        <v>R5</v>
      </c>
      <c r="H50" s="202" t="str" cm="1">
        <f t="array" aca="1" ref="H50" ca="1">"R"&amp;RIGHT(CELL("filename",'11-1.2024'!D1),4)-2018</f>
        <v>R6</v>
      </c>
      <c r="I50" s="210" t="s">
        <v>445</v>
      </c>
      <c r="J50" s="211">
        <v>-0.03</v>
      </c>
      <c r="K50" s="211">
        <v>0.03</v>
      </c>
      <c r="L50" s="203" t="str">
        <f ca="1">Q1</f>
        <v>R2</v>
      </c>
      <c r="M50" s="203" t="str">
        <f ca="1">R1</f>
        <v>R3</v>
      </c>
      <c r="N50" s="203" t="str">
        <f ca="1">S1</f>
        <v>R4</v>
      </c>
      <c r="O50" s="203" t="str">
        <f ca="1">T1</f>
        <v>R5</v>
      </c>
      <c r="P50" s="203" t="str">
        <f ca="1">U1</f>
        <v>R6</v>
      </c>
      <c r="Q50" s="292"/>
      <c r="R50" s="215" t="s">
        <v>306</v>
      </c>
      <c r="S50" s="82" t="s">
        <v>307</v>
      </c>
      <c r="T50" s="82" t="s">
        <v>308</v>
      </c>
      <c r="U50" s="82" t="s">
        <v>309</v>
      </c>
      <c r="V50" s="295"/>
      <c r="W50" s="296"/>
      <c r="X50" s="298"/>
      <c r="Y50" s="216" t="s">
        <v>310</v>
      </c>
      <c r="Z50" s="217" t="s">
        <v>311</v>
      </c>
      <c r="AA50" s="302"/>
      <c r="AB50" s="218" t="s">
        <v>312</v>
      </c>
      <c r="AC50" s="219" t="s">
        <v>313</v>
      </c>
      <c r="AD50" s="276"/>
      <c r="AE50" s="113"/>
      <c r="AK50" s="95" t="s">
        <v>362</v>
      </c>
      <c r="AL50" s="95" t="s">
        <v>353</v>
      </c>
      <c r="AM50" s="87"/>
    </row>
    <row r="51" spans="2:39" x14ac:dyDescent="0.15">
      <c r="B51" s="110"/>
      <c r="C51" s="123" t="s">
        <v>240</v>
      </c>
      <c r="D51" s="161">
        <f ca="1">SUMIF('11.経年データ（専攻単位）'!A:A,'11.グラフデータ'!D42,'11.経年データ（専攻単位）'!J:J)</f>
        <v>2</v>
      </c>
      <c r="E51" s="161">
        <f ca="1">SUMIF('11.経年データ（専攻単位）'!A:A,'11.グラフデータ'!E42,'11.経年データ（専攻単位）'!J:J)</f>
        <v>3</v>
      </c>
      <c r="F51" s="161">
        <f ca="1">SUMIF('11.経年データ（専攻単位）'!A:A,'11.グラフデータ'!F42,'11.経年データ（専攻単位）'!J:J)</f>
        <v>1</v>
      </c>
      <c r="G51" s="161">
        <f ca="1">SUMIF('11.経年データ（専攻単位）'!A:A,'11.グラフデータ'!G42,'11.経年データ（専攻単位）'!J:J)</f>
        <v>0</v>
      </c>
      <c r="H51" s="161"/>
      <c r="I51" s="212">
        <f ca="1">AVERAGE(D51:G51)</f>
        <v>1.5</v>
      </c>
      <c r="J51" s="213">
        <f ca="1">I51*0.97</f>
        <v>1.4550000000000001</v>
      </c>
      <c r="K51" s="213">
        <f ca="1">I51*1.03</f>
        <v>1.5449999999999999</v>
      </c>
      <c r="L51" s="82" t="str">
        <f ca="1">IF(AND(D51&gt;I51*0.97,D51&lt;I51*1.03),"○","×")</f>
        <v>×</v>
      </c>
      <c r="M51" s="82" t="str">
        <f ca="1">IF(AND(E51&gt;I51*0.97,E51&lt;I51*1.03),"○","×")</f>
        <v>×</v>
      </c>
      <c r="N51" s="82" t="str">
        <f ca="1">IF(AND(F51&gt;I51*0.97,F51&lt;I51*1.03),"○","×")</f>
        <v>×</v>
      </c>
      <c r="O51" s="82" t="str">
        <f ca="1">IF(AND(G51&gt;I51*0.97,G51&lt;I51*1.03),"○","×")</f>
        <v>×</v>
      </c>
      <c r="P51" s="82" t="str">
        <f ca="1">IF(AND(H51&gt;I51*0.97,H51&lt;I51*1.03),"○","×")</f>
        <v>×</v>
      </c>
      <c r="Q51" s="220" t="str">
        <f ca="1">IF(COUNTIF(L51:P51,"○")=5,"同程度","―")</f>
        <v>―</v>
      </c>
      <c r="R51" s="215" t="str">
        <f t="shared" ref="R51:U55" ca="1" si="6">IF(E51-D51&gt;0,"↑",IF(E51-D51&lt;0,"↓","－"))</f>
        <v>↑</v>
      </c>
      <c r="S51" s="82" t="str">
        <f t="shared" ca="1" si="6"/>
        <v>↓</v>
      </c>
      <c r="T51" s="82" t="str">
        <f t="shared" ca="1" si="6"/>
        <v>↓</v>
      </c>
      <c r="U51" s="82" t="str">
        <f t="shared" ca="1" si="6"/>
        <v>－</v>
      </c>
      <c r="V51" s="82" t="str">
        <f ca="1">R51&amp;S51&amp;T51&amp;U51</f>
        <v>↑↓↓－</v>
      </c>
      <c r="W51" s="221" t="str" cm="1">
        <f t="array" aca="1" ref="W51" ca="1">INDEX($AL$2:$AL$82,MATCH(V51,$AK$2:$AK$82,0),0)</f>
        <v>減少傾向⤵</v>
      </c>
      <c r="X51" s="222" t="str">
        <f ca="1">IF(F51-D51&gt;0,"↑",IF(F51-D51&lt;0,"↓","－"))</f>
        <v>↓</v>
      </c>
      <c r="Y51" s="223" t="str">
        <f ca="1">IF(V51="↓↑↓↓",IF(X51="↓","減少傾向","×"),"判定外")</f>
        <v>判定外</v>
      </c>
      <c r="Z51" s="224" t="str">
        <f ca="1">IF(V51="↑↓↑↑",IF(X51="↑","増加傾向","×"),"判定外")</f>
        <v>判定外</v>
      </c>
      <c r="AA51" s="225" t="str">
        <f ca="1">IF(G51-E51&gt;0,"↑",IF(G51-E51&lt;0,"↓","－"))</f>
        <v>↓</v>
      </c>
      <c r="AB51" s="223" t="str">
        <f ca="1">IF(V51="↓↓↑↓",IF(AA51="↓","減少傾向","×"),"判定外")</f>
        <v>判定外</v>
      </c>
      <c r="AC51" s="224" t="str">
        <f ca="1">IF(V51="↑↑↓↑",IF(AA51="↑","増加傾向","×"),"判定外")</f>
        <v>判定外</v>
      </c>
      <c r="AD51" s="133"/>
      <c r="AE51" s="113"/>
      <c r="AK51" s="95" t="s">
        <v>363</v>
      </c>
      <c r="AL51" s="95" t="s">
        <v>325</v>
      </c>
      <c r="AM51" s="87"/>
    </row>
    <row r="52" spans="2:39" x14ac:dyDescent="0.15">
      <c r="B52" s="110"/>
      <c r="C52" s="123" t="s">
        <v>241</v>
      </c>
      <c r="D52" s="124">
        <f ca="1">SUMIF('11.経年データ（専攻単位）'!A:A,'11.グラフデータ'!D42,'11.経年データ（専攻単位）'!K:K)</f>
        <v>1</v>
      </c>
      <c r="E52" s="124">
        <f ca="1">SUMIF('11.経年データ（専攻単位）'!A:A,'11.グラフデータ'!E42,'11.経年データ（専攻単位）'!K:K)</f>
        <v>1</v>
      </c>
      <c r="F52" s="124">
        <f ca="1">SUMIF('11.経年データ（専攻単位）'!A:A,'11.グラフデータ'!F42,'11.経年データ（専攻単位）'!K:K)</f>
        <v>1</v>
      </c>
      <c r="G52" s="124">
        <f ca="1">SUMIF('11.経年データ（専攻単位）'!A:A,'11.グラフデータ'!G42,'11.経年データ（専攻単位）'!K:K)</f>
        <v>0</v>
      </c>
      <c r="H52" s="124"/>
      <c r="I52" s="212">
        <f t="shared" ref="I52:I53" ca="1" si="7">AVERAGE(D52:G52)</f>
        <v>0.75</v>
      </c>
      <c r="J52" s="213">
        <f ca="1">I52*0.97</f>
        <v>0.72750000000000004</v>
      </c>
      <c r="K52" s="213">
        <f ca="1">I52*1.03</f>
        <v>0.77249999999999996</v>
      </c>
      <c r="L52" s="82" t="str">
        <f ca="1">IF(AND(D52&gt;I52*0.97,D52&lt;I52*1.03),"○","×")</f>
        <v>×</v>
      </c>
      <c r="M52" s="82" t="str">
        <f ca="1">IF(AND(E52&gt;I52*0.97,E52&lt;I52*1.03),"○","×")</f>
        <v>×</v>
      </c>
      <c r="N52" s="82" t="str">
        <f ca="1">IF(AND(F52&gt;I52*0.97,F52&lt;I52*1.03),"○","×")</f>
        <v>×</v>
      </c>
      <c r="O52" s="82" t="str">
        <f ca="1">IF(AND(G52&gt;I52*0.97,G52&lt;I52*1.03),"○","×")</f>
        <v>×</v>
      </c>
      <c r="P52" s="82" t="str">
        <f ca="1">IF(AND(H52&gt;I52*0.97,H52&lt;I52*1.03),"○","×")</f>
        <v>×</v>
      </c>
      <c r="Q52" s="220" t="str">
        <f ca="1">IF(COUNTIF(L52:P52,"○")=5,"同程度","―")</f>
        <v>―</v>
      </c>
      <c r="R52" s="215" t="str">
        <f t="shared" ca="1" si="6"/>
        <v>－</v>
      </c>
      <c r="S52" s="82" t="str">
        <f t="shared" ca="1" si="6"/>
        <v>－</v>
      </c>
      <c r="T52" s="82" t="str">
        <f t="shared" ca="1" si="6"/>
        <v>↓</v>
      </c>
      <c r="U52" s="82" t="str">
        <f t="shared" ca="1" si="6"/>
        <v>－</v>
      </c>
      <c r="V52" s="82" t="str">
        <f ca="1">R52&amp;S52&amp;T52&amp;U52</f>
        <v>－－↓－</v>
      </c>
      <c r="W52" s="221" t="str" cm="1">
        <f t="array" aca="1" ref="W52" ca="1">INDEX($AL$2:$AL$82,MATCH(V52,$AK$2:$AK$82,0),0)</f>
        <v>同程度で推移</v>
      </c>
      <c r="X52" s="222" t="str">
        <f ca="1">IF(F52-D52&gt;0,"↑",IF(F52-D52&lt;0,"↓","－"))</f>
        <v>－</v>
      </c>
      <c r="Y52" s="223" t="str">
        <f ca="1">IF(V52="↓↑↓↓",IF(X52="↓","減少傾向","×"),"判定外")</f>
        <v>判定外</v>
      </c>
      <c r="Z52" s="224" t="str">
        <f ca="1">IF(V52="↑↓↑↑",IF(X52="↑","増加傾向","×"),"判定外")</f>
        <v>判定外</v>
      </c>
      <c r="AA52" s="225" t="str">
        <f ca="1">IF(G52-E52&gt;0,"↑",IF(G52-E52&lt;0,"↓","－"))</f>
        <v>↓</v>
      </c>
      <c r="AB52" s="223" t="str">
        <f ca="1">IF(V52="↓↓↑↓",IF(AA52="↓","減少傾向","×"),"判定外")</f>
        <v>判定外</v>
      </c>
      <c r="AC52" s="224" t="str">
        <f ca="1">IF(V52="↑↑↓↑",IF(AA52="↑","増加傾向","×"),"判定外")</f>
        <v>判定外</v>
      </c>
      <c r="AD52" s="133"/>
      <c r="AE52" s="113"/>
      <c r="AK52" s="95" t="s">
        <v>364</v>
      </c>
      <c r="AL52" s="95" t="s">
        <v>325</v>
      </c>
      <c r="AM52" s="87"/>
    </row>
    <row r="53" spans="2:39" ht="27" x14ac:dyDescent="0.15">
      <c r="B53" s="110"/>
      <c r="C53" s="123" t="s">
        <v>265</v>
      </c>
      <c r="D53" s="124">
        <f ca="1">SUM(D51:D52)</f>
        <v>3</v>
      </c>
      <c r="E53" s="124">
        <f ca="1">SUM(E51:E52)</f>
        <v>4</v>
      </c>
      <c r="F53" s="124">
        <f ca="1">SUM(F51:F52)</f>
        <v>2</v>
      </c>
      <c r="G53" s="124">
        <f ca="1">SUM(G51:G52)</f>
        <v>0</v>
      </c>
      <c r="H53" s="124"/>
      <c r="I53" s="212">
        <f t="shared" ca="1" si="7"/>
        <v>2.25</v>
      </c>
      <c r="J53" s="213">
        <f ca="1">I53*0.97</f>
        <v>2.1825000000000001</v>
      </c>
      <c r="K53" s="213">
        <f ca="1">I53*1.03</f>
        <v>2.3174999999999999</v>
      </c>
      <c r="L53" s="82" t="str">
        <f ca="1">IF(AND(D53&gt;I53*0.97,D53&lt;I53*1.03),"○","×")</f>
        <v>×</v>
      </c>
      <c r="M53" s="82" t="str">
        <f ca="1">IF(AND(E53&gt;I53*0.97,E53&lt;I53*1.03),"○","×")</f>
        <v>×</v>
      </c>
      <c r="N53" s="82" t="str">
        <f ca="1">IF(AND(F53&gt;I53*0.97,F53&lt;I53*1.03),"○","×")</f>
        <v>×</v>
      </c>
      <c r="O53" s="82" t="str">
        <f ca="1">IF(AND(G53&gt;I53*0.97,G53&lt;I53*1.03),"○","×")</f>
        <v>×</v>
      </c>
      <c r="P53" s="82" t="str">
        <f ca="1">IF(AND(H53&gt;I53*0.97,H53&lt;I53*1.03),"○","×")</f>
        <v>×</v>
      </c>
      <c r="Q53" s="220" t="str">
        <f ca="1">IF(COUNTIF(L53:P53,"○")=5,"同程度","―")</f>
        <v>―</v>
      </c>
      <c r="R53" s="215" t="str">
        <f t="shared" ca="1" si="6"/>
        <v>↑</v>
      </c>
      <c r="S53" s="82" t="str">
        <f t="shared" ca="1" si="6"/>
        <v>↓</v>
      </c>
      <c r="T53" s="82" t="str">
        <f t="shared" ca="1" si="6"/>
        <v>↓</v>
      </c>
      <c r="U53" s="82" t="str">
        <f t="shared" ca="1" si="6"/>
        <v>－</v>
      </c>
      <c r="V53" s="82" t="str">
        <f ca="1">R53&amp;S53&amp;T53&amp;U53</f>
        <v>↑↓↓－</v>
      </c>
      <c r="W53" s="221" t="str" cm="1">
        <f t="array" aca="1" ref="W53" ca="1">INDEX($AL$2:$AL$82,MATCH(V53,$AK$2:$AK$82,0),0)</f>
        <v>減少傾向⤵</v>
      </c>
      <c r="X53" s="222" t="str">
        <f ca="1">IF(F53-D53&gt;0,"↑",IF(F53-D53&lt;0,"↓","－"))</f>
        <v>↓</v>
      </c>
      <c r="Y53" s="223" t="str">
        <f ca="1">IF(V53="↓↑↓↓",IF(X53="↓","減少傾向","×"),"判定外")</f>
        <v>判定外</v>
      </c>
      <c r="Z53" s="224" t="str">
        <f ca="1">IF(V53="↑↓↑↑",IF(X53="↑","増加傾向","×"),"判定外")</f>
        <v>判定外</v>
      </c>
      <c r="AA53" s="225" t="str">
        <f ca="1">IF(G53-E53&gt;0,"↑",IF(G53-E53&lt;0,"↓","－"))</f>
        <v>↓</v>
      </c>
      <c r="AB53" s="223" t="str">
        <f ca="1">IF(V53="↓↓↑↓",IF(AA53="↓","減少傾向","×"),"判定外")</f>
        <v>判定外</v>
      </c>
      <c r="AC53" s="224" t="str">
        <f ca="1">IF(V53="↑↑↓↑",IF(AA53="↑","増加傾向","×"),"判定外")</f>
        <v>判定外</v>
      </c>
      <c r="AD53" s="134" t="s">
        <v>239</v>
      </c>
      <c r="AE53" s="113"/>
      <c r="AK53" s="95" t="s">
        <v>365</v>
      </c>
      <c r="AL53" s="95" t="s">
        <v>304</v>
      </c>
      <c r="AM53" s="87"/>
    </row>
    <row r="54" spans="2:39" ht="27" x14ac:dyDescent="0.15">
      <c r="B54" s="110"/>
      <c r="C54" s="123" t="s">
        <v>243</v>
      </c>
      <c r="D54" s="124">
        <f ca="1">SUMIF('11.経年データ（専攻単位）'!A:A,'11.グラフデータ'!D42,'11.経年データ（専攻単位）'!I:I)</f>
        <v>18</v>
      </c>
      <c r="E54" s="124">
        <f ca="1">SUMIF('11.経年データ（専攻単位）'!A:A,'11.グラフデータ'!E42,'11.経年データ（専攻単位）'!I:I)</f>
        <v>20</v>
      </c>
      <c r="F54" s="124">
        <f ca="1">SUMIF('11.経年データ（専攻単位）'!A:A,'11.グラフデータ'!F42,'11.経年データ（専攻単位）'!I:I)</f>
        <v>13</v>
      </c>
      <c r="G54" s="124">
        <f ca="1">SUMIF('11.経年データ（専攻単位）'!A:A,'11.グラフデータ'!G42,'11.経年データ（専攻単位）'!I:I)</f>
        <v>1</v>
      </c>
      <c r="H54" s="124"/>
      <c r="I54" s="212">
        <f ca="1">AVERAGE(D54:G54)</f>
        <v>13</v>
      </c>
      <c r="J54" s="213">
        <f ca="1">I54*0.97</f>
        <v>12.61</v>
      </c>
      <c r="K54" s="213">
        <f ca="1">I54*1.03</f>
        <v>13.39</v>
      </c>
      <c r="L54" s="82" t="str">
        <f ca="1">IF(AND(D54&gt;I54*0.97,D54&lt;I54*1.03),"○","×")</f>
        <v>×</v>
      </c>
      <c r="M54" s="82" t="str">
        <f ca="1">IF(AND(E54&gt;I54*0.97,E54&lt;I54*1.03),"○","×")</f>
        <v>×</v>
      </c>
      <c r="N54" s="82" t="str">
        <f ca="1">IF(AND(F54&gt;I54*0.97,F54&lt;I54*1.03),"○","×")</f>
        <v>○</v>
      </c>
      <c r="O54" s="82" t="str">
        <f ca="1">IF(AND(G54&gt;I54*0.97,G54&lt;I54*1.03),"○","×")</f>
        <v>×</v>
      </c>
      <c r="P54" s="82" t="str">
        <f ca="1">IF(AND(H54&gt;I54*0.97,H54&lt;I54*1.03),"○","×")</f>
        <v>×</v>
      </c>
      <c r="Q54" s="220" t="str">
        <f ca="1">IF(COUNTIF(L54:P54,"○")=5,"同程度","―")</f>
        <v>―</v>
      </c>
      <c r="R54" s="215" t="str">
        <f t="shared" ca="1" si="6"/>
        <v>↑</v>
      </c>
      <c r="S54" s="82" t="str">
        <f t="shared" ca="1" si="6"/>
        <v>↓</v>
      </c>
      <c r="T54" s="82" t="str">
        <f t="shared" ca="1" si="6"/>
        <v>↓</v>
      </c>
      <c r="U54" s="82" t="str">
        <f t="shared" ca="1" si="6"/>
        <v>↓</v>
      </c>
      <c r="V54" s="82" t="str">
        <f ca="1">R54&amp;S54&amp;T54&amp;U54</f>
        <v>↑↓↓↓</v>
      </c>
      <c r="W54" s="221" t="str" cm="1">
        <f t="array" aca="1" ref="W54" ca="1">INDEX($AL$2:$AL$82,MATCH(V54,$AK$2:$AK$82,0),0)</f>
        <v>減少傾向⤵</v>
      </c>
      <c r="X54" s="222" t="str">
        <f ca="1">IF(F54-D54&gt;0,"↑",IF(F54-D54&lt;0,"↓","－"))</f>
        <v>↓</v>
      </c>
      <c r="Y54" s="223" t="str">
        <f ca="1">IF(V54="↓↑↓↓",IF(X54="↓","減少傾向","×"),"判定外")</f>
        <v>判定外</v>
      </c>
      <c r="Z54" s="224" t="str">
        <f ca="1">IF(V54="↑↓↑↑",IF(X54="↑","増加傾向","×"),"判定外")</f>
        <v>判定外</v>
      </c>
      <c r="AA54" s="225" t="str">
        <f ca="1">IF(G54-E54&gt;0,"↑",IF(G54-E54&lt;0,"↓","－"))</f>
        <v>↓</v>
      </c>
      <c r="AB54" s="223" t="str">
        <f ca="1">IF(V54="↓↓↑↓",IF(AA54="↓","減少傾向","×"),"判定外")</f>
        <v>判定外</v>
      </c>
      <c r="AC54" s="224" t="str">
        <f ca="1">IF(V54="↑↑↓↑",IF(AA54="↑","増加傾向","×"),"判定外")</f>
        <v>判定外</v>
      </c>
      <c r="AD54" s="133"/>
      <c r="AE54" s="113"/>
      <c r="AK54" s="95" t="s">
        <v>366</v>
      </c>
      <c r="AL54" s="95" t="s">
        <v>325</v>
      </c>
      <c r="AM54" s="87"/>
    </row>
    <row r="55" spans="2:39" ht="27.75" thickBot="1" x14ac:dyDescent="0.2">
      <c r="B55" s="110"/>
      <c r="C55" s="123" t="s">
        <v>266</v>
      </c>
      <c r="D55" s="135">
        <f ca="1">ROUND(D53/D54,3)</f>
        <v>0.16700000000000001</v>
      </c>
      <c r="E55" s="135">
        <f ca="1">ROUND(E53/E54,3)</f>
        <v>0.2</v>
      </c>
      <c r="F55" s="135">
        <f ca="1">ROUND(F53/F54,3)</f>
        <v>0.154</v>
      </c>
      <c r="G55" s="135">
        <f ca="1">ROUND(G53/G54,3)</f>
        <v>0</v>
      </c>
      <c r="H55" s="135"/>
      <c r="I55" s="136">
        <f ca="1">AVERAGE(D55:G55)</f>
        <v>0.13025</v>
      </c>
      <c r="J55" s="137">
        <f ca="1">I55-0.03</f>
        <v>0.10025000000000001</v>
      </c>
      <c r="K55" s="137">
        <f ca="1">I55+0.03</f>
        <v>0.16025</v>
      </c>
      <c r="L55" s="214" t="str">
        <f ca="1">IF(AND(D55&gt;I55-0.03,D55&lt;I55+0.03),"○","×")</f>
        <v>×</v>
      </c>
      <c r="M55" s="214" t="str">
        <f ca="1">IF(AND(E55&gt;I55-0.03,E55&lt;I55+0.03),"○","×")</f>
        <v>×</v>
      </c>
      <c r="N55" s="214" t="str">
        <f ca="1">IF(AND(F55&gt;I55-0.03,F55&lt;I55+0.03),"○","×")</f>
        <v>○</v>
      </c>
      <c r="O55" s="214" t="str">
        <f ca="1">IF(AND(G55&gt;I55-0.03,G55&lt;I55+0.03),"○","×")</f>
        <v>×</v>
      </c>
      <c r="P55" s="214" t="str">
        <f ca="1">IF(AND(H55&gt;I55-0.03,H55&lt;I55+0.03),"○","×")</f>
        <v>×</v>
      </c>
      <c r="Q55" s="226" t="str">
        <f ca="1">IF(COUNTIF(L55:P55,"○")=5,"同程度","―")</f>
        <v>―</v>
      </c>
      <c r="R55" s="227" t="str">
        <f t="shared" ca="1" si="6"/>
        <v>↑</v>
      </c>
      <c r="S55" s="214" t="str">
        <f t="shared" ca="1" si="6"/>
        <v>↓</v>
      </c>
      <c r="T55" s="214" t="str">
        <f t="shared" ca="1" si="6"/>
        <v>↓</v>
      </c>
      <c r="U55" s="214" t="str">
        <f t="shared" ca="1" si="6"/>
        <v>－</v>
      </c>
      <c r="V55" s="214" t="str">
        <f ca="1">R55&amp;S55&amp;T55&amp;U55</f>
        <v>↑↓↓－</v>
      </c>
      <c r="W55" s="228" t="str" cm="1">
        <f t="array" aca="1" ref="W55" ca="1">INDEX($AL$2:$AL$82,MATCH(V55,$AK$2:$AK$82,0),0)</f>
        <v>減少傾向⤵</v>
      </c>
      <c r="X55" s="229" t="str">
        <f ca="1">IF(F55-D55&gt;0,"↑",IF(F55-D55&lt;0,"↓","－"))</f>
        <v>↓</v>
      </c>
      <c r="Y55" s="230" t="str">
        <f ca="1">IF(V55="↓↑↓↓",IF(X55="↓","減少傾向","×"),"判定外")</f>
        <v>判定外</v>
      </c>
      <c r="Z55" s="231" t="str">
        <f ca="1">IF(V55="↑↓↑↑",IF(X55="↑","増加傾向","×"),"判定外")</f>
        <v>判定外</v>
      </c>
      <c r="AA55" s="232" t="str">
        <f ca="1">IF(G55-E55&gt;0,"↑",IF(G55-E55&lt;0,"↓","－"))</f>
        <v>↓</v>
      </c>
      <c r="AB55" s="230" t="str">
        <f ca="1">IF(V55="↓↓↑↓",IF(AA55="↓","減少傾向","×"),"判定外")</f>
        <v>判定外</v>
      </c>
      <c r="AC55" s="231" t="str">
        <f ca="1">IF(V55="↑↑↓↑",IF(AA55="↑","増加傾向","×"),"判定外")</f>
        <v>判定外</v>
      </c>
      <c r="AD55" s="146" t="s">
        <v>239</v>
      </c>
      <c r="AE55" s="113"/>
      <c r="AK55" s="95" t="s">
        <v>367</v>
      </c>
      <c r="AL55" s="95" t="s">
        <v>285</v>
      </c>
      <c r="AM55" s="87"/>
    </row>
    <row r="56" spans="2:39" ht="14.25" thickBot="1" x14ac:dyDescent="0.2">
      <c r="B56" s="110"/>
      <c r="C56" s="111"/>
      <c r="D56" s="112"/>
      <c r="E56" s="112"/>
      <c r="F56" s="112"/>
      <c r="G56" s="112"/>
      <c r="H56" s="112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108"/>
      <c r="AE56" s="113"/>
      <c r="AK56" s="95" t="s">
        <v>368</v>
      </c>
      <c r="AL56" s="95" t="s">
        <v>287</v>
      </c>
      <c r="AM56" s="87"/>
    </row>
    <row r="57" spans="2:39" x14ac:dyDescent="0.15">
      <c r="B57" s="110"/>
      <c r="C57" s="111"/>
      <c r="D57" s="112"/>
      <c r="E57" s="112"/>
      <c r="F57" s="112"/>
      <c r="G57" s="112"/>
      <c r="H57" s="112"/>
      <c r="I57" s="288" t="s">
        <v>294</v>
      </c>
      <c r="J57" s="289"/>
      <c r="K57" s="289"/>
      <c r="L57" s="290"/>
      <c r="M57" s="290"/>
      <c r="N57" s="290"/>
      <c r="O57" s="290"/>
      <c r="P57" s="290"/>
      <c r="Q57" s="291" t="s">
        <v>295</v>
      </c>
      <c r="R57" s="288" t="s">
        <v>296</v>
      </c>
      <c r="S57" s="290"/>
      <c r="T57" s="290"/>
      <c r="U57" s="290"/>
      <c r="V57" s="293" t="s">
        <v>297</v>
      </c>
      <c r="W57" s="294"/>
      <c r="X57" s="297" t="s">
        <v>298</v>
      </c>
      <c r="Y57" s="299" t="s">
        <v>299</v>
      </c>
      <c r="Z57" s="300"/>
      <c r="AA57" s="301" t="s">
        <v>300</v>
      </c>
      <c r="AB57" s="299" t="s">
        <v>301</v>
      </c>
      <c r="AC57" s="300"/>
      <c r="AD57" s="275" t="s">
        <v>302</v>
      </c>
      <c r="AE57" s="113"/>
      <c r="AK57" s="95" t="s">
        <v>369</v>
      </c>
      <c r="AL57" s="95" t="s">
        <v>291</v>
      </c>
      <c r="AM57" s="87"/>
    </row>
    <row r="58" spans="2:39" ht="27" x14ac:dyDescent="0.15">
      <c r="B58" s="110"/>
      <c r="C58" s="151" t="s">
        <v>234</v>
      </c>
      <c r="D58" s="202" t="str" cm="1">
        <f t="array" aca="1" ref="D58" ca="1">"R"&amp;RIGHT(CELL("filename",'11-1.2020'!A1),4)-2018</f>
        <v>R2</v>
      </c>
      <c r="E58" s="202" t="str" cm="1">
        <f t="array" aca="1" ref="E58" ca="1">"R"&amp;RIGHT(CELL("filename",'11-1.2021'!A1),4)-2018</f>
        <v>R3</v>
      </c>
      <c r="F58" s="202" t="str" cm="1">
        <f t="array" aca="1" ref="F58" ca="1">"R"&amp;RIGHT(CELL("filename",'11-1.2022'!B1),4)-2018</f>
        <v>R4</v>
      </c>
      <c r="G58" s="202" t="str" cm="1">
        <f t="array" aca="1" ref="G58" ca="1">"R"&amp;RIGHT(CELL("filename",'11-1.2023'!C1),4)-2018</f>
        <v>R5</v>
      </c>
      <c r="H58" s="202" t="str" cm="1">
        <f t="array" aca="1" ref="H58" ca="1">"R"&amp;RIGHT(CELL("filename",'11-1.2024'!D1),4)-2018</f>
        <v>R6</v>
      </c>
      <c r="I58" s="210" t="s">
        <v>305</v>
      </c>
      <c r="J58" s="211">
        <v>-0.03</v>
      </c>
      <c r="K58" s="211">
        <v>0.03</v>
      </c>
      <c r="L58" s="203" t="str">
        <f ca="1">Q1</f>
        <v>R2</v>
      </c>
      <c r="M58" s="203" t="str">
        <f ca="1">R1</f>
        <v>R3</v>
      </c>
      <c r="N58" s="203" t="str">
        <f ca="1">S1</f>
        <v>R4</v>
      </c>
      <c r="O58" s="203" t="str">
        <f ca="1">T1</f>
        <v>R5</v>
      </c>
      <c r="P58" s="203" t="str">
        <f ca="1">U1</f>
        <v>R6</v>
      </c>
      <c r="Q58" s="292"/>
      <c r="R58" s="215" t="s">
        <v>306</v>
      </c>
      <c r="S58" s="82" t="s">
        <v>307</v>
      </c>
      <c r="T58" s="82" t="s">
        <v>308</v>
      </c>
      <c r="U58" s="82" t="s">
        <v>309</v>
      </c>
      <c r="V58" s="295"/>
      <c r="W58" s="296"/>
      <c r="X58" s="298"/>
      <c r="Y58" s="216" t="s">
        <v>310</v>
      </c>
      <c r="Z58" s="217" t="s">
        <v>311</v>
      </c>
      <c r="AA58" s="302"/>
      <c r="AB58" s="218" t="s">
        <v>312</v>
      </c>
      <c r="AC58" s="219" t="s">
        <v>313</v>
      </c>
      <c r="AD58" s="276"/>
      <c r="AE58" s="113"/>
      <c r="AK58" s="95" t="s">
        <v>370</v>
      </c>
      <c r="AL58" s="95" t="s">
        <v>287</v>
      </c>
      <c r="AM58" s="87"/>
    </row>
    <row r="59" spans="2:39" x14ac:dyDescent="0.15">
      <c r="B59" s="110"/>
      <c r="C59" s="123" t="s">
        <v>240</v>
      </c>
      <c r="D59" s="161">
        <f ca="1">SUMIF('11.経年データ（専攻単位）'!A:A,'11.グラフデータ'!D42,'11.経年データ（専攻単位）'!O:O)</f>
        <v>0</v>
      </c>
      <c r="E59" s="161">
        <f ca="1">SUMIF('11.経年データ（専攻単位）'!A:A,'11.グラフデータ'!E42,'11.経年データ（専攻単位）'!O:O)</f>
        <v>2</v>
      </c>
      <c r="F59" s="161">
        <f ca="1">SUMIF('11.経年データ（専攻単位）'!A:A,'11.グラフデータ'!F42,'11.経年データ（専攻単位）'!O:O)</f>
        <v>2</v>
      </c>
      <c r="G59" s="161">
        <f ca="1">SUMIF('11.経年データ（専攻単位）'!A:A,'11.グラフデータ'!G42,'11.経年データ（専攻単位）'!O:O)</f>
        <v>2</v>
      </c>
      <c r="H59" s="161">
        <f ca="1">SUMIF('11.経年データ（専攻単位）'!A:A,'11.グラフデータ'!H42,'11.経年データ（専攻単位）'!O:O)</f>
        <v>1</v>
      </c>
      <c r="I59" s="212">
        <f ca="1">AVERAGE(D59:H59)</f>
        <v>1.4</v>
      </c>
      <c r="J59" s="213">
        <f ca="1">I59*0.97</f>
        <v>1.3579999999999999</v>
      </c>
      <c r="K59" s="213">
        <f ca="1">I59*1.03</f>
        <v>1.4419999999999999</v>
      </c>
      <c r="L59" s="82" t="str">
        <f ca="1">IF(AND(D59&gt;I59*0.97,D59&lt;I59*1.03),"○","×")</f>
        <v>×</v>
      </c>
      <c r="M59" s="82" t="str">
        <f ca="1">IF(AND(E59&gt;I59*0.97,E59&lt;I59*1.03),"○","×")</f>
        <v>×</v>
      </c>
      <c r="N59" s="82" t="str">
        <f ca="1">IF(AND(F59&gt;I59*0.97,F59&lt;I59*1.03),"○","×")</f>
        <v>×</v>
      </c>
      <c r="O59" s="82" t="str">
        <f ca="1">IF(AND(G59&gt;I59*0.97,G59&lt;I59*1.03),"○","×")</f>
        <v>×</v>
      </c>
      <c r="P59" s="82" t="str">
        <f ca="1">IF(AND(H59&gt;I59*0.97,H59&lt;I59*1.03),"○","×")</f>
        <v>×</v>
      </c>
      <c r="Q59" s="220" t="str">
        <f ca="1">IF(COUNTIF(L59:P59,"○")=5,"同程度","―")</f>
        <v>―</v>
      </c>
      <c r="R59" s="215" t="str">
        <f t="shared" ref="R59:U63" ca="1" si="8">IF(E59-D59&gt;0,"↑",IF(E59-D59&lt;0,"↓","－"))</f>
        <v>↑</v>
      </c>
      <c r="S59" s="82" t="str">
        <f t="shared" ca="1" si="8"/>
        <v>－</v>
      </c>
      <c r="T59" s="82" t="str">
        <f t="shared" ca="1" si="8"/>
        <v>－</v>
      </c>
      <c r="U59" s="82" t="str">
        <f t="shared" ca="1" si="8"/>
        <v>↓</v>
      </c>
      <c r="V59" s="82" t="str">
        <f ca="1">R59&amp;S59&amp;T59&amp;U59</f>
        <v>↑－－↓</v>
      </c>
      <c r="W59" s="221" t="str" cm="1">
        <f t="array" aca="1" ref="W59" ca="1">INDEX($AL$2:$AL$82,MATCH(V59,$AK$2:$AK$82,0),0)</f>
        <v>年度により増減</v>
      </c>
      <c r="X59" s="222" t="str">
        <f ca="1">IF(F59-D59&gt;0,"↑",IF(F59-D59&lt;0,"↓","－"))</f>
        <v>↑</v>
      </c>
      <c r="Y59" s="223" t="str">
        <f ca="1">IF(V59="↓↑↓↓",IF(X59="↓","減少傾向","×"),"判定外")</f>
        <v>判定外</v>
      </c>
      <c r="Z59" s="224" t="str">
        <f ca="1">IF(V59="↑↓↑↑",IF(X59="↑","増加傾向","×"),"判定外")</f>
        <v>判定外</v>
      </c>
      <c r="AA59" s="225" t="str">
        <f ca="1">IF(G59-E59&gt;0,"↑",IF(G59-E59&lt;0,"↓","－"))</f>
        <v>－</v>
      </c>
      <c r="AB59" s="223" t="str">
        <f ca="1">IF(V59="↓↓↑↓",IF(AA59="↓","減少傾向","×"),"判定外")</f>
        <v>判定外</v>
      </c>
      <c r="AC59" s="224" t="str">
        <f ca="1">IF(V59="↑↑↓↑",IF(AA59="↑","増加傾向","×"),"判定外")</f>
        <v>判定外</v>
      </c>
      <c r="AD59" s="133"/>
      <c r="AE59" s="113"/>
      <c r="AK59" s="95" t="s">
        <v>371</v>
      </c>
      <c r="AL59" s="95" t="s">
        <v>304</v>
      </c>
      <c r="AM59" s="87"/>
    </row>
    <row r="60" spans="2:39" x14ac:dyDescent="0.15">
      <c r="B60" s="110"/>
      <c r="C60" s="123" t="s">
        <v>241</v>
      </c>
      <c r="D60" s="124">
        <f ca="1">SUMIF('11.経年データ（専攻単位）'!A:A,'11.グラフデータ'!D42,'11.経年データ（専攻単位）'!P:P)</f>
        <v>0</v>
      </c>
      <c r="E60" s="124">
        <f ca="1">SUMIF('11.経年データ（専攻単位）'!A:A,'11.グラフデータ'!E42,'11.経年データ（専攻単位）'!P:P)</f>
        <v>0</v>
      </c>
      <c r="F60" s="124">
        <f ca="1">SUMIF('11.経年データ（専攻単位）'!A:A,'11.グラフデータ'!F42,'11.経年データ（専攻単位）'!P:P)</f>
        <v>0</v>
      </c>
      <c r="G60" s="124">
        <f ca="1">SUMIF('11.経年データ（専攻単位）'!A:A,'11.グラフデータ'!G42,'11.経年データ（専攻単位）'!P:P)</f>
        <v>0</v>
      </c>
      <c r="H60" s="124">
        <f ca="1">SUMIF('11.経年データ（専攻単位）'!A:A,'11.グラフデータ'!H42,'11.経年データ（専攻単位）'!P:P)</f>
        <v>0</v>
      </c>
      <c r="I60" s="212">
        <f ca="1">AVERAGE(D60:H60)</f>
        <v>0</v>
      </c>
      <c r="J60" s="213">
        <f ca="1">I60*0.97</f>
        <v>0</v>
      </c>
      <c r="K60" s="213">
        <f ca="1">I60*1.03</f>
        <v>0</v>
      </c>
      <c r="L60" s="82" t="str">
        <f ca="1">IF(AND(D60&gt;I60*0.97,D60&lt;I60*1.03),"○","×")</f>
        <v>×</v>
      </c>
      <c r="M60" s="82" t="str">
        <f ca="1">IF(AND(E60&gt;I60*0.97,E60&lt;I60*1.03),"○","×")</f>
        <v>×</v>
      </c>
      <c r="N60" s="82" t="str">
        <f ca="1">IF(AND(F60&gt;I60*0.97,F60&lt;I60*1.03),"○","×")</f>
        <v>×</v>
      </c>
      <c r="O60" s="82" t="str">
        <f ca="1">IF(AND(G60&gt;I60*0.97,G60&lt;I60*1.03),"○","×")</f>
        <v>×</v>
      </c>
      <c r="P60" s="82" t="str">
        <f ca="1">IF(AND(H60&gt;I60*0.97,H60&lt;I60*1.03),"○","×")</f>
        <v>×</v>
      </c>
      <c r="Q60" s="220" t="str">
        <f ca="1">IF(COUNTIF(L60:P60,"○")=5,"同程度","―")</f>
        <v>―</v>
      </c>
      <c r="R60" s="215" t="str">
        <f t="shared" ca="1" si="8"/>
        <v>－</v>
      </c>
      <c r="S60" s="82" t="str">
        <f t="shared" ca="1" si="8"/>
        <v>－</v>
      </c>
      <c r="T60" s="82" t="str">
        <f t="shared" ca="1" si="8"/>
        <v>－</v>
      </c>
      <c r="U60" s="82" t="str">
        <f t="shared" ca="1" si="8"/>
        <v>－</v>
      </c>
      <c r="V60" s="82" t="str">
        <f ca="1">R60&amp;S60&amp;T60&amp;U60</f>
        <v>－－－－</v>
      </c>
      <c r="W60" s="221" t="str" cm="1">
        <f t="array" aca="1" ref="W60" ca="1">INDEX($AL$2:$AL$82,MATCH(V60,$AK$2:$AK$82,0),0)</f>
        <v>同程度で推移</v>
      </c>
      <c r="X60" s="222" t="str">
        <f ca="1">IF(F60-D60&gt;0,"↑",IF(F60-D60&lt;0,"↓","－"))</f>
        <v>－</v>
      </c>
      <c r="Y60" s="223" t="str">
        <f ca="1">IF(V60="↓↑↓↓",IF(X60="↓","減少傾向","×"),"判定外")</f>
        <v>判定外</v>
      </c>
      <c r="Z60" s="224" t="str">
        <f ca="1">IF(V60="↑↓↑↑",IF(X60="↑","増加傾向","×"),"判定外")</f>
        <v>判定外</v>
      </c>
      <c r="AA60" s="225" t="str">
        <f ca="1">IF(G60-E60&gt;0,"↑",IF(G60-E60&lt;0,"↓","－"))</f>
        <v>－</v>
      </c>
      <c r="AB60" s="223" t="str">
        <f ca="1">IF(V60="↓↓↑↓",IF(AA60="↓","減少傾向","×"),"判定外")</f>
        <v>判定外</v>
      </c>
      <c r="AC60" s="224" t="str">
        <f ca="1">IF(V60="↑↑↓↑",IF(AA60="↑","増加傾向","×"),"判定外")</f>
        <v>判定外</v>
      </c>
      <c r="AD60" s="133"/>
      <c r="AE60" s="113"/>
      <c r="AK60" s="95" t="s">
        <v>372</v>
      </c>
      <c r="AL60" s="95" t="s">
        <v>304</v>
      </c>
      <c r="AM60" s="87"/>
    </row>
    <row r="61" spans="2:39" ht="27" x14ac:dyDescent="0.15">
      <c r="B61" s="110"/>
      <c r="C61" s="123" t="s">
        <v>265</v>
      </c>
      <c r="D61" s="124">
        <f ca="1">SUM(D59:D60)</f>
        <v>0</v>
      </c>
      <c r="E61" s="124">
        <f ca="1">SUM(E59:E60)</f>
        <v>2</v>
      </c>
      <c r="F61" s="124">
        <f ca="1">SUM(F59:F60)</f>
        <v>2</v>
      </c>
      <c r="G61" s="124">
        <f ca="1">SUM(G59:G60)</f>
        <v>2</v>
      </c>
      <c r="H61" s="124">
        <f ca="1">SUM(H59:H60)</f>
        <v>1</v>
      </c>
      <c r="I61" s="212">
        <f ca="1">AVERAGE(D61:H61)</f>
        <v>1.4</v>
      </c>
      <c r="J61" s="213">
        <f ca="1">I61*0.97</f>
        <v>1.3579999999999999</v>
      </c>
      <c r="K61" s="213">
        <f ca="1">I61*1.03</f>
        <v>1.4419999999999999</v>
      </c>
      <c r="L61" s="82" t="str">
        <f ca="1">IF(AND(D61&gt;I61*0.97,D61&lt;I61*1.03),"○","×")</f>
        <v>×</v>
      </c>
      <c r="M61" s="82" t="str">
        <f ca="1">IF(AND(E61&gt;I61*0.97,E61&lt;I61*1.03),"○","×")</f>
        <v>×</v>
      </c>
      <c r="N61" s="82" t="str">
        <f ca="1">IF(AND(F61&gt;I61*0.97,F61&lt;I61*1.03),"○","×")</f>
        <v>×</v>
      </c>
      <c r="O61" s="82" t="str">
        <f ca="1">IF(AND(G61&gt;I61*0.97,G61&lt;I61*1.03),"○","×")</f>
        <v>×</v>
      </c>
      <c r="P61" s="82" t="str">
        <f ca="1">IF(AND(H61&gt;I61*0.97,H61&lt;I61*1.03),"○","×")</f>
        <v>×</v>
      </c>
      <c r="Q61" s="220" t="str">
        <f ca="1">IF(COUNTIF(L61:P61,"○")=5,"同程度","―")</f>
        <v>―</v>
      </c>
      <c r="R61" s="215" t="str">
        <f t="shared" ca="1" si="8"/>
        <v>↑</v>
      </c>
      <c r="S61" s="82" t="str">
        <f t="shared" ca="1" si="8"/>
        <v>－</v>
      </c>
      <c r="T61" s="82" t="str">
        <f t="shared" ca="1" si="8"/>
        <v>－</v>
      </c>
      <c r="U61" s="82" t="str">
        <f t="shared" ca="1" si="8"/>
        <v>↓</v>
      </c>
      <c r="V61" s="82" t="str">
        <f ca="1">R61&amp;S61&amp;T61&amp;U61</f>
        <v>↑－－↓</v>
      </c>
      <c r="W61" s="221" t="str" cm="1">
        <f t="array" aca="1" ref="W61" ca="1">INDEX($AL$2:$AL$82,MATCH(V61,$AK$2:$AK$82,0),0)</f>
        <v>年度により増減</v>
      </c>
      <c r="X61" s="222" t="str">
        <f ca="1">IF(F61-D61&gt;0,"↑",IF(F61-D61&lt;0,"↓","－"))</f>
        <v>↑</v>
      </c>
      <c r="Y61" s="223" t="str">
        <f ca="1">IF(V61="↓↑↓↓",IF(X61="↓","減少傾向","×"),"判定外")</f>
        <v>判定外</v>
      </c>
      <c r="Z61" s="224" t="str">
        <f ca="1">IF(V61="↑↓↑↑",IF(X61="↑","増加傾向","×"),"判定外")</f>
        <v>判定外</v>
      </c>
      <c r="AA61" s="225" t="str">
        <f ca="1">IF(G61-E61&gt;0,"↑",IF(G61-E61&lt;0,"↓","－"))</f>
        <v>－</v>
      </c>
      <c r="AB61" s="223" t="str">
        <f ca="1">IF(V61="↓↓↑↓",IF(AA61="↓","減少傾向","×"),"判定外")</f>
        <v>判定外</v>
      </c>
      <c r="AC61" s="224" t="str">
        <f ca="1">IF(V61="↑↑↓↑",IF(AA61="↑","増加傾向","×"),"判定外")</f>
        <v>判定外</v>
      </c>
      <c r="AD61" s="134" t="s">
        <v>239</v>
      </c>
      <c r="AE61" s="113"/>
      <c r="AK61" s="95" t="s">
        <v>373</v>
      </c>
      <c r="AL61" s="95" t="s">
        <v>304</v>
      </c>
      <c r="AM61" s="87"/>
    </row>
    <row r="62" spans="2:39" ht="27" x14ac:dyDescent="0.15">
      <c r="B62" s="110"/>
      <c r="C62" s="123" t="s">
        <v>243</v>
      </c>
      <c r="D62" s="124">
        <f ca="1">SUMIF('11.経年データ（専攻単位）'!A:A,'11.グラフデータ'!D42,'11.経年データ（専攻単位）'!N:N)</f>
        <v>122</v>
      </c>
      <c r="E62" s="124">
        <f ca="1">SUMIF('11.経年データ（専攻単位）'!A:A,'11.グラフデータ'!E42,'11.経年データ（専攻単位）'!N:N)</f>
        <v>119</v>
      </c>
      <c r="F62" s="124">
        <f ca="1">SUMIF('11.経年データ（専攻単位）'!A:A,'11.グラフデータ'!F42,'11.経年データ（専攻単位）'!N:N)</f>
        <v>126</v>
      </c>
      <c r="G62" s="124">
        <f ca="1">SUMIF('11.経年データ（専攻単位）'!A:A,'11.グラフデータ'!G42,'11.経年データ（専攻単位）'!N:N)</f>
        <v>135</v>
      </c>
      <c r="H62" s="124">
        <f ca="1">SUMIF('11.経年データ（専攻単位）'!A:A,'11.グラフデータ'!H42,'11.経年データ（専攻単位）'!N:N)</f>
        <v>127</v>
      </c>
      <c r="I62" s="212">
        <f ca="1">AVERAGE(D62:H62)</f>
        <v>125.8</v>
      </c>
      <c r="J62" s="213">
        <f ca="1">I62*0.97</f>
        <v>122.026</v>
      </c>
      <c r="K62" s="213">
        <f ca="1">I62*1.03</f>
        <v>129.57400000000001</v>
      </c>
      <c r="L62" s="82" t="str">
        <f ca="1">IF(AND(D62&gt;I62*0.97,D62&lt;I62*1.03),"○","×")</f>
        <v>×</v>
      </c>
      <c r="M62" s="82" t="str">
        <f ca="1">IF(AND(E62&gt;I62*0.97,E62&lt;I62*1.03),"○","×")</f>
        <v>×</v>
      </c>
      <c r="N62" s="82" t="str">
        <f ca="1">IF(AND(F62&gt;I62*0.97,F62&lt;I62*1.03),"○","×")</f>
        <v>○</v>
      </c>
      <c r="O62" s="82" t="str">
        <f ca="1">IF(AND(G62&gt;I62*0.97,G62&lt;I62*1.03),"○","×")</f>
        <v>×</v>
      </c>
      <c r="P62" s="82" t="str">
        <f ca="1">IF(AND(H62&gt;I62*0.97,H62&lt;I62*1.03),"○","×")</f>
        <v>○</v>
      </c>
      <c r="Q62" s="220" t="str">
        <f ca="1">IF(COUNTIF(L62:P62,"○")=5,"同程度","―")</f>
        <v>―</v>
      </c>
      <c r="R62" s="215" t="str">
        <f t="shared" ca="1" si="8"/>
        <v>↓</v>
      </c>
      <c r="S62" s="82" t="str">
        <f t="shared" ca="1" si="8"/>
        <v>↑</v>
      </c>
      <c r="T62" s="82" t="str">
        <f t="shared" ca="1" si="8"/>
        <v>↑</v>
      </c>
      <c r="U62" s="82" t="str">
        <f t="shared" ca="1" si="8"/>
        <v>↓</v>
      </c>
      <c r="V62" s="82" t="str">
        <f ca="1">R62&amp;S62&amp;T62&amp;U62</f>
        <v>↓↑↑↓</v>
      </c>
      <c r="W62" s="221" t="str" cm="1">
        <f t="array" aca="1" ref="W62" ca="1">INDEX($AL$2:$AL$82,MATCH(V62,$AK$2:$AK$82,0),0)</f>
        <v>年度により増減</v>
      </c>
      <c r="X62" s="222" t="str">
        <f ca="1">IF(F62-D62&gt;0,"↑",IF(F62-D62&lt;0,"↓","－"))</f>
        <v>↑</v>
      </c>
      <c r="Y62" s="223" t="str">
        <f ca="1">IF(V62="↓↑↓↓",IF(X62="↓","減少傾向","×"),"判定外")</f>
        <v>判定外</v>
      </c>
      <c r="Z62" s="224" t="str">
        <f ca="1">IF(V62="↑↓↑↑",IF(X62="↑","増加傾向","×"),"判定外")</f>
        <v>判定外</v>
      </c>
      <c r="AA62" s="225" t="str">
        <f ca="1">IF(G62-E62&gt;0,"↑",IF(G62-E62&lt;0,"↓","－"))</f>
        <v>↑</v>
      </c>
      <c r="AB62" s="223" t="str">
        <f ca="1">IF(V62="↓↓↑↓",IF(AA62="↓","減少傾向","×"),"判定外")</f>
        <v>判定外</v>
      </c>
      <c r="AC62" s="224" t="str">
        <f ca="1">IF(V62="↑↑↓↑",IF(AA62="↑","増加傾向","×"),"判定外")</f>
        <v>判定外</v>
      </c>
      <c r="AD62" s="133"/>
      <c r="AE62" s="113"/>
      <c r="AK62" s="95" t="s">
        <v>374</v>
      </c>
      <c r="AL62" s="95" t="s">
        <v>287</v>
      </c>
      <c r="AM62" s="87"/>
    </row>
    <row r="63" spans="2:39" ht="27.75" thickBot="1" x14ac:dyDescent="0.2">
      <c r="B63" s="110"/>
      <c r="C63" s="123" t="s">
        <v>266</v>
      </c>
      <c r="D63" s="135">
        <f ca="1">ROUND(D61/D62,3)</f>
        <v>0</v>
      </c>
      <c r="E63" s="135">
        <f ca="1">ROUND(E61/E62,3)</f>
        <v>1.7000000000000001E-2</v>
      </c>
      <c r="F63" s="135">
        <f ca="1">ROUND(F61/F62,3)</f>
        <v>1.6E-2</v>
      </c>
      <c r="G63" s="135">
        <f ca="1">ROUND(G61/G62,3)</f>
        <v>1.4999999999999999E-2</v>
      </c>
      <c r="H63" s="135">
        <f ca="1">ROUND(H61/H62,3)</f>
        <v>8.0000000000000002E-3</v>
      </c>
      <c r="I63" s="136">
        <f ca="1">AVERAGE(D63:H63)</f>
        <v>1.12E-2</v>
      </c>
      <c r="J63" s="137">
        <f ca="1">I63-0.03</f>
        <v>-1.8799999999999997E-2</v>
      </c>
      <c r="K63" s="137">
        <f ca="1">I63+0.03</f>
        <v>4.1200000000000001E-2</v>
      </c>
      <c r="L63" s="214" t="str">
        <f ca="1">IF(AND(D63&gt;I63-0.03,D63&lt;I63+0.03),"○","×")</f>
        <v>○</v>
      </c>
      <c r="M63" s="214" t="str">
        <f ca="1">IF(AND(E63&gt;I63-0.03,E63&lt;I63+0.03),"○","×")</f>
        <v>○</v>
      </c>
      <c r="N63" s="214" t="str">
        <f ca="1">IF(AND(F63&gt;I63-0.03,F63&lt;I63+0.03),"○","×")</f>
        <v>○</v>
      </c>
      <c r="O63" s="214" t="str">
        <f ca="1">IF(AND(G63&gt;I63-0.03,G63&lt;I63+0.03),"○","×")</f>
        <v>○</v>
      </c>
      <c r="P63" s="214" t="str">
        <f ca="1">IF(AND(H63&gt;I63-0.03,H63&lt;I63+0.03),"○","×")</f>
        <v>○</v>
      </c>
      <c r="Q63" s="226" t="str">
        <f ca="1">IF(COUNTIF(L63:P63,"○")=5,"同程度","―")</f>
        <v>同程度</v>
      </c>
      <c r="R63" s="227" t="str">
        <f t="shared" ca="1" si="8"/>
        <v>↑</v>
      </c>
      <c r="S63" s="214" t="str">
        <f t="shared" ca="1" si="8"/>
        <v>↓</v>
      </c>
      <c r="T63" s="214" t="str">
        <f t="shared" ca="1" si="8"/>
        <v>↓</v>
      </c>
      <c r="U63" s="214" t="str">
        <f t="shared" ca="1" si="8"/>
        <v>↓</v>
      </c>
      <c r="V63" s="214" t="str">
        <f ca="1">R63&amp;S63&amp;T63&amp;U63</f>
        <v>↑↓↓↓</v>
      </c>
      <c r="W63" s="228" t="str" cm="1">
        <f t="array" aca="1" ref="W63" ca="1">INDEX($AL$2:$AL$82,MATCH(V63,$AK$2:$AK$82,0),0)</f>
        <v>減少傾向⤵</v>
      </c>
      <c r="X63" s="229" t="str">
        <f ca="1">IF(F63-D63&gt;0,"↑",IF(F63-D63&lt;0,"↓","－"))</f>
        <v>↑</v>
      </c>
      <c r="Y63" s="230" t="str">
        <f ca="1">IF(V63="↓↑↓↓",IF(X63="↓","減少傾向","×"),"判定外")</f>
        <v>判定外</v>
      </c>
      <c r="Z63" s="231" t="str">
        <f ca="1">IF(V63="↑↓↑↑",IF(X63="↑","増加傾向","×"),"判定外")</f>
        <v>判定外</v>
      </c>
      <c r="AA63" s="232" t="str">
        <f ca="1">IF(G63-E63&gt;0,"↑",IF(G63-E63&lt;0,"↓","－"))</f>
        <v>↓</v>
      </c>
      <c r="AB63" s="230" t="str">
        <f ca="1">IF(V63="↓↓↑↓",IF(AA63="↓","減少傾向","×"),"判定外")</f>
        <v>判定外</v>
      </c>
      <c r="AC63" s="231" t="str">
        <f ca="1">IF(V63="↑↑↓↑",IF(AA63="↑","増加傾向","×"),"判定外")</f>
        <v>判定外</v>
      </c>
      <c r="AD63" s="146" t="s">
        <v>239</v>
      </c>
      <c r="AE63" s="113"/>
      <c r="AK63" s="95" t="s">
        <v>375</v>
      </c>
      <c r="AL63" s="95" t="s">
        <v>304</v>
      </c>
      <c r="AM63" s="87"/>
    </row>
    <row r="64" spans="2:39" ht="14.25" thickBot="1" x14ac:dyDescent="0.2">
      <c r="B64" s="110"/>
      <c r="C64" s="111"/>
      <c r="D64" s="112"/>
      <c r="E64" s="112"/>
      <c r="F64" s="112"/>
      <c r="G64" s="112"/>
      <c r="H64" s="112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108"/>
      <c r="AE64" s="113"/>
      <c r="AK64" s="95" t="s">
        <v>376</v>
      </c>
      <c r="AL64" s="95" t="s">
        <v>285</v>
      </c>
      <c r="AM64" s="87"/>
    </row>
    <row r="65" spans="2:39" x14ac:dyDescent="0.15">
      <c r="B65" s="110"/>
      <c r="C65" s="111"/>
      <c r="D65" s="112"/>
      <c r="E65" s="112"/>
      <c r="F65" s="112"/>
      <c r="G65" s="112"/>
      <c r="H65" s="112"/>
      <c r="I65" s="288" t="s">
        <v>294</v>
      </c>
      <c r="J65" s="289"/>
      <c r="K65" s="289"/>
      <c r="L65" s="290"/>
      <c r="M65" s="290"/>
      <c r="N65" s="290"/>
      <c r="O65" s="290"/>
      <c r="P65" s="290"/>
      <c r="Q65" s="291" t="s">
        <v>295</v>
      </c>
      <c r="R65" s="288" t="s">
        <v>296</v>
      </c>
      <c r="S65" s="290"/>
      <c r="T65" s="290"/>
      <c r="U65" s="290"/>
      <c r="V65" s="293" t="s">
        <v>297</v>
      </c>
      <c r="W65" s="294"/>
      <c r="X65" s="297" t="s">
        <v>298</v>
      </c>
      <c r="Y65" s="299" t="s">
        <v>299</v>
      </c>
      <c r="Z65" s="300"/>
      <c r="AA65" s="301" t="s">
        <v>300</v>
      </c>
      <c r="AB65" s="299" t="s">
        <v>301</v>
      </c>
      <c r="AC65" s="300"/>
      <c r="AD65" s="275" t="s">
        <v>302</v>
      </c>
      <c r="AE65" s="113"/>
      <c r="AK65" s="95" t="s">
        <v>377</v>
      </c>
      <c r="AL65" s="95" t="s">
        <v>304</v>
      </c>
      <c r="AM65" s="87"/>
    </row>
    <row r="66" spans="2:39" x14ac:dyDescent="0.15">
      <c r="B66" s="110"/>
      <c r="C66" s="151" t="s">
        <v>216</v>
      </c>
      <c r="D66" s="202" t="str" cm="1">
        <f t="array" aca="1" ref="D66" ca="1">"R"&amp;RIGHT(CELL("filename",'11-1.2020'!A1),4)-2018</f>
        <v>R2</v>
      </c>
      <c r="E66" s="202" t="str" cm="1">
        <f t="array" aca="1" ref="E66" ca="1">"R"&amp;RIGHT(CELL("filename",'11-1.2021'!A1),4)-2018</f>
        <v>R3</v>
      </c>
      <c r="F66" s="202" t="str" cm="1">
        <f t="array" aca="1" ref="F66" ca="1">"R"&amp;RIGHT(CELL("filename",'11-1.2022'!B1),4)-2018</f>
        <v>R4</v>
      </c>
      <c r="G66" s="202" t="str" cm="1">
        <f t="array" aca="1" ref="G66" ca="1">"R"&amp;RIGHT(CELL("filename",'11-1.2023'!C1),4)-2018</f>
        <v>R5</v>
      </c>
      <c r="H66" s="202" t="str" cm="1">
        <f t="array" aca="1" ref="H66" ca="1">"R"&amp;RIGHT(CELL("filename",'11-1.2024'!D1),4)-2018</f>
        <v>R6</v>
      </c>
      <c r="I66" s="210" t="s">
        <v>305</v>
      </c>
      <c r="J66" s="211">
        <v>-0.03</v>
      </c>
      <c r="K66" s="211">
        <v>0.03</v>
      </c>
      <c r="L66" s="203" t="str">
        <f ca="1">Q1</f>
        <v>R2</v>
      </c>
      <c r="M66" s="203" t="str">
        <f ca="1">R1</f>
        <v>R3</v>
      </c>
      <c r="N66" s="203" t="str">
        <f ca="1">S1</f>
        <v>R4</v>
      </c>
      <c r="O66" s="203" t="str">
        <f ca="1">T1</f>
        <v>R5</v>
      </c>
      <c r="P66" s="203" t="str">
        <f ca="1">U1</f>
        <v>R6</v>
      </c>
      <c r="Q66" s="292"/>
      <c r="R66" s="215" t="s">
        <v>306</v>
      </c>
      <c r="S66" s="82" t="s">
        <v>307</v>
      </c>
      <c r="T66" s="82" t="s">
        <v>308</v>
      </c>
      <c r="U66" s="82" t="s">
        <v>309</v>
      </c>
      <c r="V66" s="295"/>
      <c r="W66" s="296"/>
      <c r="X66" s="298"/>
      <c r="Y66" s="216" t="s">
        <v>310</v>
      </c>
      <c r="Z66" s="217" t="s">
        <v>311</v>
      </c>
      <c r="AA66" s="302"/>
      <c r="AB66" s="218" t="s">
        <v>312</v>
      </c>
      <c r="AC66" s="219" t="s">
        <v>313</v>
      </c>
      <c r="AD66" s="276"/>
      <c r="AE66" s="113"/>
      <c r="AK66" s="95" t="s">
        <v>378</v>
      </c>
      <c r="AL66" s="95" t="s">
        <v>304</v>
      </c>
      <c r="AM66" s="87"/>
    </row>
    <row r="67" spans="2:39" x14ac:dyDescent="0.15">
      <c r="B67" s="110"/>
      <c r="C67" s="123" t="s">
        <v>240</v>
      </c>
      <c r="D67" s="161">
        <f ca="1">SUMIF('11.経年データ（専攻単位）'!A:A,'11.グラフデータ'!D42,'11.経年データ（専攻単位）'!T:T)</f>
        <v>17</v>
      </c>
      <c r="E67" s="161">
        <f ca="1">SUMIF('11.経年データ（専攻単位）'!A:A,'11.グラフデータ'!E42,'11.経年データ（専攻単位）'!T:T)</f>
        <v>21</v>
      </c>
      <c r="F67" s="161">
        <f ca="1">SUMIF('11.経年データ（専攻単位）'!A:A,'11.グラフデータ'!F42,'11.経年データ（専攻単位）'!T:T)</f>
        <v>18</v>
      </c>
      <c r="G67" s="161">
        <f ca="1">SUMIF('11.経年データ（専攻単位）'!A:A,'11.グラフデータ'!G42,'11.経年データ（専攻単位）'!T:T)</f>
        <v>10</v>
      </c>
      <c r="H67" s="161">
        <f ca="1">SUMIF('11.経年データ（専攻単位）'!A:A,'11.グラフデータ'!H42,'11.経年データ（専攻単位）'!T:T)</f>
        <v>8</v>
      </c>
      <c r="I67" s="212">
        <f ca="1">AVERAGE(D67:H67)</f>
        <v>14.8</v>
      </c>
      <c r="J67" s="213">
        <f ca="1">I67*0.97</f>
        <v>14.356</v>
      </c>
      <c r="K67" s="213">
        <f ca="1">I67*1.03</f>
        <v>15.244000000000002</v>
      </c>
      <c r="L67" s="82" t="str">
        <f ca="1">IF(AND(D67&gt;I67*0.97,D67&lt;I67*1.03),"○","×")</f>
        <v>×</v>
      </c>
      <c r="M67" s="82" t="str">
        <f ca="1">IF(AND(E67&gt;I67*0.97,E67&lt;I67*1.03),"○","×")</f>
        <v>×</v>
      </c>
      <c r="N67" s="82" t="str">
        <f ca="1">IF(AND(F67&gt;I67*0.97,F67&lt;I67*1.03),"○","×")</f>
        <v>×</v>
      </c>
      <c r="O67" s="82" t="str">
        <f ca="1">IF(AND(G67&gt;I67*0.97,G67&lt;I67*1.03),"○","×")</f>
        <v>×</v>
      </c>
      <c r="P67" s="82" t="str">
        <f ca="1">IF(AND(H67&gt;I67*0.97,H67&lt;I67*1.03),"○","×")</f>
        <v>×</v>
      </c>
      <c r="Q67" s="220" t="str">
        <f ca="1">IF(COUNTIF(L67:P67,"○")=5,"同程度","―")</f>
        <v>―</v>
      </c>
      <c r="R67" s="215" t="str">
        <f t="shared" ref="R67:U71" ca="1" si="9">IF(E67-D67&gt;0,"↑",IF(E67-D67&lt;0,"↓","－"))</f>
        <v>↑</v>
      </c>
      <c r="S67" s="82" t="str">
        <f t="shared" ca="1" si="9"/>
        <v>↓</v>
      </c>
      <c r="T67" s="82" t="str">
        <f t="shared" ca="1" si="9"/>
        <v>↓</v>
      </c>
      <c r="U67" s="82" t="str">
        <f t="shared" ca="1" si="9"/>
        <v>↓</v>
      </c>
      <c r="V67" s="82" t="str">
        <f ca="1">R67&amp;S67&amp;T67&amp;U67</f>
        <v>↑↓↓↓</v>
      </c>
      <c r="W67" s="221" t="str" cm="1">
        <f t="array" aca="1" ref="W67" ca="1">INDEX($AL$2:$AL$82,MATCH(V67,$AK$2:$AK$82,0),0)</f>
        <v>減少傾向⤵</v>
      </c>
      <c r="X67" s="222" t="str">
        <f ca="1">IF(F67-D67&gt;0,"↑",IF(F67-D67&lt;0,"↓","－"))</f>
        <v>↑</v>
      </c>
      <c r="Y67" s="223" t="str">
        <f ca="1">IF(V67="↓↑↓↓",IF(X67="↓","減少傾向","×"),"判定外")</f>
        <v>判定外</v>
      </c>
      <c r="Z67" s="224" t="str">
        <f ca="1">IF(V67="↑↓↑↑",IF(X67="↑","増加傾向","×"),"判定外")</f>
        <v>判定外</v>
      </c>
      <c r="AA67" s="225" t="str">
        <f ca="1">IF(G67-E67&gt;0,"↑",IF(G67-E67&lt;0,"↓","－"))</f>
        <v>↓</v>
      </c>
      <c r="AB67" s="223" t="str">
        <f ca="1">IF(V67="↓↓↑↓",IF(AA67="↓","減少傾向","×"),"判定外")</f>
        <v>判定外</v>
      </c>
      <c r="AC67" s="224" t="str">
        <f ca="1">IF(V67="↑↑↓↑",IF(AA67="↑","増加傾向","×"),"判定外")</f>
        <v>判定外</v>
      </c>
      <c r="AD67" s="133"/>
      <c r="AE67" s="113"/>
      <c r="AK67" s="95" t="s">
        <v>379</v>
      </c>
      <c r="AL67" s="95" t="s">
        <v>304</v>
      </c>
      <c r="AM67" s="87"/>
    </row>
    <row r="68" spans="2:39" x14ac:dyDescent="0.15">
      <c r="B68" s="110"/>
      <c r="C68" s="123" t="s">
        <v>241</v>
      </c>
      <c r="D68" s="124">
        <f ca="1">SUMIF('11.経年データ（専攻単位）'!A:A,'11.グラフデータ'!D42,'11.経年データ（専攻単位）'!U:U)</f>
        <v>5</v>
      </c>
      <c r="E68" s="124">
        <f ca="1">SUMIF('11.経年データ（専攻単位）'!A:A,'11.グラフデータ'!E42,'11.経年データ（専攻単位）'!U:U)</f>
        <v>7</v>
      </c>
      <c r="F68" s="124">
        <f ca="1">SUMIF('11.経年データ（専攻単位）'!A:A,'11.グラフデータ'!F42,'11.経年データ（専攻単位）'!U:U)</f>
        <v>9</v>
      </c>
      <c r="G68" s="124">
        <f ca="1">SUMIF('11.経年データ（専攻単位）'!A:A,'11.グラフデータ'!G42,'11.経年データ（専攻単位）'!U:U)</f>
        <v>6</v>
      </c>
      <c r="H68" s="124">
        <f ca="1">SUMIF('11.経年データ（専攻単位）'!A:A,'11.グラフデータ'!H42,'11.経年データ（専攻単位）'!U:U)</f>
        <v>3</v>
      </c>
      <c r="I68" s="212">
        <f ca="1">AVERAGE(D68:H68)</f>
        <v>6</v>
      </c>
      <c r="J68" s="213">
        <f ca="1">I68*0.97</f>
        <v>5.82</v>
      </c>
      <c r="K68" s="213">
        <f ca="1">I68*1.03</f>
        <v>6.18</v>
      </c>
      <c r="L68" s="82" t="str">
        <f ca="1">IF(AND(D68&gt;I68*0.97,D68&lt;I68*1.03),"○","×")</f>
        <v>×</v>
      </c>
      <c r="M68" s="82" t="str">
        <f ca="1">IF(AND(E68&gt;I68*0.97,E68&lt;I68*1.03),"○","×")</f>
        <v>×</v>
      </c>
      <c r="N68" s="82" t="str">
        <f ca="1">IF(AND(F68&gt;I68*0.97,F68&lt;I68*1.03),"○","×")</f>
        <v>×</v>
      </c>
      <c r="O68" s="82" t="str">
        <f ca="1">IF(AND(G68&gt;I68*0.97,G68&lt;I68*1.03),"○","×")</f>
        <v>○</v>
      </c>
      <c r="P68" s="82" t="str">
        <f ca="1">IF(AND(H68&gt;I68*0.97,H68&lt;I68*1.03),"○","×")</f>
        <v>×</v>
      </c>
      <c r="Q68" s="220" t="str">
        <f ca="1">IF(COUNTIF(L68:P68,"○")=5,"同程度","―")</f>
        <v>―</v>
      </c>
      <c r="R68" s="215" t="str">
        <f t="shared" ca="1" si="9"/>
        <v>↑</v>
      </c>
      <c r="S68" s="82" t="str">
        <f t="shared" ca="1" si="9"/>
        <v>↑</v>
      </c>
      <c r="T68" s="82" t="str">
        <f t="shared" ca="1" si="9"/>
        <v>↓</v>
      </c>
      <c r="U68" s="82" t="str">
        <f t="shared" ca="1" si="9"/>
        <v>↓</v>
      </c>
      <c r="V68" s="82" t="str">
        <f ca="1">R68&amp;S68&amp;T68&amp;U68</f>
        <v>↑↑↓↓</v>
      </c>
      <c r="W68" s="221" t="str" cm="1">
        <f t="array" aca="1" ref="W68" ca="1">INDEX($AL$2:$AL$82,MATCH(V68,$AK$2:$AK$82,0),0)</f>
        <v>年度により増減</v>
      </c>
      <c r="X68" s="222" t="str">
        <f ca="1">IF(F68-D68&gt;0,"↑",IF(F68-D68&lt;0,"↓","－"))</f>
        <v>↑</v>
      </c>
      <c r="Y68" s="223" t="str">
        <f ca="1">IF(V68="↓↑↓↓",IF(X68="↓","減少傾向","×"),"判定外")</f>
        <v>判定外</v>
      </c>
      <c r="Z68" s="224" t="str">
        <f ca="1">IF(V68="↑↓↑↑",IF(X68="↑","増加傾向","×"),"判定外")</f>
        <v>判定外</v>
      </c>
      <c r="AA68" s="225" t="str">
        <f ca="1">IF(G68-E68&gt;0,"↑",IF(G68-E68&lt;0,"↓","－"))</f>
        <v>↓</v>
      </c>
      <c r="AB68" s="223" t="str">
        <f ca="1">IF(V68="↓↓↑↓",IF(AA68="↓","減少傾向","×"),"判定外")</f>
        <v>判定外</v>
      </c>
      <c r="AC68" s="224" t="str">
        <f ca="1">IF(V68="↑↑↓↑",IF(AA68="↑","増加傾向","×"),"判定外")</f>
        <v>判定外</v>
      </c>
      <c r="AD68" s="133"/>
      <c r="AE68" s="113"/>
      <c r="AK68" s="95" t="s">
        <v>380</v>
      </c>
      <c r="AL68" s="95" t="s">
        <v>353</v>
      </c>
      <c r="AM68" s="87"/>
    </row>
    <row r="69" spans="2:39" x14ac:dyDescent="0.15">
      <c r="B69" s="110"/>
      <c r="C69" s="123" t="s">
        <v>264</v>
      </c>
      <c r="D69" s="124">
        <f ca="1">SUM(D67:D68)</f>
        <v>22</v>
      </c>
      <c r="E69" s="124">
        <f ca="1">SUM(E67:E68)</f>
        <v>28</v>
      </c>
      <c r="F69" s="124">
        <f ca="1">SUM(F67:F68)</f>
        <v>27</v>
      </c>
      <c r="G69" s="124">
        <f ca="1">SUM(G67:G68)</f>
        <v>16</v>
      </c>
      <c r="H69" s="124">
        <f ca="1">SUM(H67:H68)</f>
        <v>11</v>
      </c>
      <c r="I69" s="212">
        <f ca="1">AVERAGE(D69:H69)</f>
        <v>20.8</v>
      </c>
      <c r="J69" s="213">
        <f ca="1">I69*0.97</f>
        <v>20.175999999999998</v>
      </c>
      <c r="K69" s="213">
        <f ca="1">I69*1.03</f>
        <v>21.424000000000003</v>
      </c>
      <c r="L69" s="82" t="str">
        <f ca="1">IF(AND(D69&gt;I69*0.97,D69&lt;I69*1.03),"○","×")</f>
        <v>×</v>
      </c>
      <c r="M69" s="82" t="str">
        <f ca="1">IF(AND(E69&gt;I69*0.97,E69&lt;I69*1.03),"○","×")</f>
        <v>×</v>
      </c>
      <c r="N69" s="82" t="str">
        <f ca="1">IF(AND(F69&gt;I69*0.97,F69&lt;I69*1.03),"○","×")</f>
        <v>×</v>
      </c>
      <c r="O69" s="82" t="str">
        <f ca="1">IF(AND(G69&gt;I69*0.97,G69&lt;I69*1.03),"○","×")</f>
        <v>×</v>
      </c>
      <c r="P69" s="82" t="str">
        <f ca="1">IF(AND(H69&gt;I69*0.97,H69&lt;I69*1.03),"○","×")</f>
        <v>×</v>
      </c>
      <c r="Q69" s="220" t="str">
        <f ca="1">IF(COUNTIF(L69:P69,"○")=5,"同程度","―")</f>
        <v>―</v>
      </c>
      <c r="R69" s="215" t="str">
        <f t="shared" ca="1" si="9"/>
        <v>↑</v>
      </c>
      <c r="S69" s="82" t="str">
        <f t="shared" ca="1" si="9"/>
        <v>↓</v>
      </c>
      <c r="T69" s="82" t="str">
        <f t="shared" ca="1" si="9"/>
        <v>↓</v>
      </c>
      <c r="U69" s="82" t="str">
        <f t="shared" ca="1" si="9"/>
        <v>↓</v>
      </c>
      <c r="V69" s="82" t="str">
        <f ca="1">R69&amp;S69&amp;T69&amp;U69</f>
        <v>↑↓↓↓</v>
      </c>
      <c r="W69" s="221" t="str" cm="1">
        <f t="array" aca="1" ref="W69" ca="1">INDEX($AL$2:$AL$82,MATCH(V69,$AK$2:$AK$82,0),0)</f>
        <v>減少傾向⤵</v>
      </c>
      <c r="X69" s="222" t="str">
        <f ca="1">IF(F69-D69&gt;0,"↑",IF(F69-D69&lt;0,"↓","－"))</f>
        <v>↑</v>
      </c>
      <c r="Y69" s="223" t="str">
        <f ca="1">IF(V69="↓↑↓↓",IF(X69="↓","減少傾向","×"),"判定外")</f>
        <v>判定外</v>
      </c>
      <c r="Z69" s="224" t="str">
        <f ca="1">IF(V69="↑↓↑↑",IF(X69="↑","増加傾向","×"),"判定外")</f>
        <v>判定外</v>
      </c>
      <c r="AA69" s="225" t="str">
        <f ca="1">IF(G69-E69&gt;0,"↑",IF(G69-E69&lt;0,"↓","－"))</f>
        <v>↓</v>
      </c>
      <c r="AB69" s="223" t="str">
        <f ca="1">IF(V69="↓↓↑↓",IF(AA69="↓","減少傾向","×"),"判定外")</f>
        <v>判定外</v>
      </c>
      <c r="AC69" s="224" t="str">
        <f ca="1">IF(V69="↑↑↓↑",IF(AA69="↑","増加傾向","×"),"判定外")</f>
        <v>判定外</v>
      </c>
      <c r="AD69" s="134" t="s">
        <v>223</v>
      </c>
      <c r="AE69" s="113"/>
      <c r="AK69" s="95" t="s">
        <v>381</v>
      </c>
      <c r="AL69" s="95" t="s">
        <v>325</v>
      </c>
      <c r="AM69" s="87"/>
    </row>
    <row r="70" spans="2:39" x14ac:dyDescent="0.15">
      <c r="B70" s="110"/>
      <c r="C70" s="123" t="s">
        <v>242</v>
      </c>
      <c r="D70" s="124">
        <f ca="1">SUMIF('11.経年データ（専攻単位）'!A:A,'11.グラフデータ'!D42,'11.経年データ（専攻単位）'!S:S)</f>
        <v>26</v>
      </c>
      <c r="E70" s="124">
        <f ca="1">SUMIF('11.経年データ（専攻単位）'!A:A,'11.グラフデータ'!E42,'11.経年データ（専攻単位）'!S:S)</f>
        <v>30</v>
      </c>
      <c r="F70" s="124">
        <f ca="1">SUMIF('11.経年データ（専攻単位）'!A:A,'11.グラフデータ'!F42,'11.経年データ（専攻単位）'!S:S)</f>
        <v>33</v>
      </c>
      <c r="G70" s="124">
        <f ca="1">SUMIF('11.経年データ（専攻単位）'!A:A,'11.グラフデータ'!G42,'11.経年データ（専攻単位）'!S:S)</f>
        <v>24</v>
      </c>
      <c r="H70" s="124">
        <f ca="1">SUMIF('11.経年データ（専攻単位）'!A:A,'11.グラフデータ'!H42,'11.経年データ（専攻単位）'!S:S)</f>
        <v>14</v>
      </c>
      <c r="I70" s="212">
        <f ca="1">AVERAGE(D70:H70)</f>
        <v>25.4</v>
      </c>
      <c r="J70" s="213">
        <f ca="1">I70*0.97</f>
        <v>24.637999999999998</v>
      </c>
      <c r="K70" s="213">
        <f ca="1">I70*1.03</f>
        <v>26.161999999999999</v>
      </c>
      <c r="L70" s="82" t="str">
        <f ca="1">IF(AND(D70&gt;I70*0.97,D70&lt;I70*1.03),"○","×")</f>
        <v>○</v>
      </c>
      <c r="M70" s="82" t="str">
        <f ca="1">IF(AND(E70&gt;I70*0.97,E70&lt;I70*1.03),"○","×")</f>
        <v>×</v>
      </c>
      <c r="N70" s="82" t="str">
        <f ca="1">IF(AND(F70&gt;I70*0.97,F70&lt;I70*1.03),"○","×")</f>
        <v>×</v>
      </c>
      <c r="O70" s="82" t="str">
        <f ca="1">IF(AND(G70&gt;I70*0.97,G70&lt;I70*1.03),"○","×")</f>
        <v>×</v>
      </c>
      <c r="P70" s="82" t="str">
        <f ca="1">IF(AND(H70&gt;I70*0.97,H70&lt;I70*1.03),"○","×")</f>
        <v>×</v>
      </c>
      <c r="Q70" s="220" t="str">
        <f ca="1">IF(COUNTIF(L70:P70,"○")=5,"同程度","―")</f>
        <v>―</v>
      </c>
      <c r="R70" s="215" t="str">
        <f t="shared" ca="1" si="9"/>
        <v>↑</v>
      </c>
      <c r="S70" s="82" t="str">
        <f t="shared" ca="1" si="9"/>
        <v>↑</v>
      </c>
      <c r="T70" s="82" t="str">
        <f t="shared" ca="1" si="9"/>
        <v>↓</v>
      </c>
      <c r="U70" s="82" t="str">
        <f t="shared" ca="1" si="9"/>
        <v>↓</v>
      </c>
      <c r="V70" s="82" t="str">
        <f ca="1">R70&amp;S70&amp;T70&amp;U70</f>
        <v>↑↑↓↓</v>
      </c>
      <c r="W70" s="221" t="str" cm="1">
        <f t="array" aca="1" ref="W70" ca="1">INDEX($AL$2:$AL$82,MATCH(V70,$AK$2:$AK$82,0),0)</f>
        <v>年度により増減</v>
      </c>
      <c r="X70" s="222" t="str">
        <f ca="1">IF(F70-D70&gt;0,"↑",IF(F70-D70&lt;0,"↓","－"))</f>
        <v>↑</v>
      </c>
      <c r="Y70" s="223" t="str">
        <f ca="1">IF(V70="↓↑↓↓",IF(X70="↓","減少傾向","×"),"判定外")</f>
        <v>判定外</v>
      </c>
      <c r="Z70" s="224" t="str">
        <f ca="1">IF(V70="↑↓↑↑",IF(X70="↑","増加傾向","×"),"判定外")</f>
        <v>判定外</v>
      </c>
      <c r="AA70" s="225" t="str">
        <f ca="1">IF(G70-E70&gt;0,"↑",IF(G70-E70&lt;0,"↓","－"))</f>
        <v>↓</v>
      </c>
      <c r="AB70" s="223" t="str">
        <f ca="1">IF(V70="↓↓↑↓",IF(AA70="↓","減少傾向","×"),"判定外")</f>
        <v>判定外</v>
      </c>
      <c r="AC70" s="224" t="str">
        <f ca="1">IF(V70="↑↑↓↑",IF(AA70="↑","増加傾向","×"),"判定外")</f>
        <v>判定外</v>
      </c>
      <c r="AD70" s="133"/>
      <c r="AE70" s="113"/>
      <c r="AK70" s="95" t="s">
        <v>382</v>
      </c>
      <c r="AL70" s="95" t="s">
        <v>325</v>
      </c>
      <c r="AM70" s="87"/>
    </row>
    <row r="71" spans="2:39" ht="27.75" thickBot="1" x14ac:dyDescent="0.2">
      <c r="B71" s="110"/>
      <c r="C71" s="123" t="s">
        <v>266</v>
      </c>
      <c r="D71" s="135">
        <f ca="1">ROUND(D69/D70,3)</f>
        <v>0.84599999999999997</v>
      </c>
      <c r="E71" s="135">
        <f ca="1">ROUND(E69/E70,3)</f>
        <v>0.93300000000000005</v>
      </c>
      <c r="F71" s="135">
        <f ca="1">ROUND(F69/F70,3)</f>
        <v>0.81799999999999995</v>
      </c>
      <c r="G71" s="135">
        <f ca="1">ROUND(G69/G70,3)</f>
        <v>0.66700000000000004</v>
      </c>
      <c r="H71" s="135">
        <f ca="1">ROUND(H69/H70,3)</f>
        <v>0.78600000000000003</v>
      </c>
      <c r="I71" s="136">
        <f ca="1">AVERAGE(D71:H71)</f>
        <v>0.81000000000000016</v>
      </c>
      <c r="J71" s="137">
        <f ca="1">I71-0.03</f>
        <v>0.78000000000000014</v>
      </c>
      <c r="K71" s="137">
        <f ca="1">I71+0.03</f>
        <v>0.84000000000000019</v>
      </c>
      <c r="L71" s="214" t="str">
        <f ca="1">IF(AND(D71&gt;I71-0.03,D71&lt;I71+0.03),"○","×")</f>
        <v>×</v>
      </c>
      <c r="M71" s="214" t="str">
        <f ca="1">IF(AND(E71&gt;I71-0.03,E71&lt;I71+0.03),"○","×")</f>
        <v>×</v>
      </c>
      <c r="N71" s="214" t="str">
        <f ca="1">IF(AND(F71&gt;I71-0.03,F71&lt;I71+0.03),"○","×")</f>
        <v>○</v>
      </c>
      <c r="O71" s="214" t="str">
        <f ca="1">IF(AND(G71&gt;I71-0.03,G71&lt;I71+0.03),"○","×")</f>
        <v>×</v>
      </c>
      <c r="P71" s="214" t="str">
        <f ca="1">IF(AND(H71&gt;I71-0.03,H71&lt;I71+0.03),"○","×")</f>
        <v>○</v>
      </c>
      <c r="Q71" s="226" t="str">
        <f ca="1">IF(COUNTIF(L71:P71,"○")=5,"同程度","―")</f>
        <v>―</v>
      </c>
      <c r="R71" s="227" t="str">
        <f t="shared" ca="1" si="9"/>
        <v>↑</v>
      </c>
      <c r="S71" s="214" t="str">
        <f t="shared" ca="1" si="9"/>
        <v>↓</v>
      </c>
      <c r="T71" s="214" t="str">
        <f t="shared" ca="1" si="9"/>
        <v>↓</v>
      </c>
      <c r="U71" s="214" t="str">
        <f t="shared" ca="1" si="9"/>
        <v>↑</v>
      </c>
      <c r="V71" s="214" t="str">
        <f ca="1">R71&amp;S71&amp;T71&amp;U71</f>
        <v>↑↓↓↑</v>
      </c>
      <c r="W71" s="228" t="str" cm="1">
        <f t="array" aca="1" ref="W71" ca="1">INDEX($AL$2:$AL$82,MATCH(V71,$AK$2:$AK$82,0),0)</f>
        <v>年度により増減</v>
      </c>
      <c r="X71" s="229" t="str">
        <f ca="1">IF(F71-D71&gt;0,"↑",IF(F71-D71&lt;0,"↓","－"))</f>
        <v>↓</v>
      </c>
      <c r="Y71" s="230" t="str">
        <f ca="1">IF(V71="↓↑↓↓",IF(X71="↓","減少傾向","×"),"判定外")</f>
        <v>判定外</v>
      </c>
      <c r="Z71" s="231" t="str">
        <f ca="1">IF(V71="↑↓↑↑",IF(X71="↑","増加傾向","×"),"判定外")</f>
        <v>判定外</v>
      </c>
      <c r="AA71" s="232" t="str">
        <f ca="1">IF(G71-E71&gt;0,"↑",IF(G71-E71&lt;0,"↓","－"))</f>
        <v>↓</v>
      </c>
      <c r="AB71" s="230" t="str">
        <f ca="1">IF(V71="↓↓↑↓",IF(AA71="↓","減少傾向","×"),"判定外")</f>
        <v>判定外</v>
      </c>
      <c r="AC71" s="231" t="str">
        <f ca="1">IF(V71="↑↑↓↑",IF(AA71="↑","増加傾向","×"),"判定外")</f>
        <v>判定外</v>
      </c>
      <c r="AD71" s="134" t="s">
        <v>304</v>
      </c>
      <c r="AE71" s="113"/>
      <c r="AK71" s="95" t="s">
        <v>383</v>
      </c>
      <c r="AL71" s="95" t="s">
        <v>304</v>
      </c>
      <c r="AM71" s="87"/>
    </row>
    <row r="72" spans="2:39" ht="14.25" thickBot="1" x14ac:dyDescent="0.2">
      <c r="B72" s="110"/>
      <c r="C72" s="111"/>
      <c r="D72" s="112"/>
      <c r="E72" s="112"/>
      <c r="F72" s="112"/>
      <c r="G72" s="112"/>
      <c r="H72" s="112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108"/>
      <c r="AE72" s="113"/>
      <c r="AK72" s="95" t="s">
        <v>384</v>
      </c>
      <c r="AL72" s="95" t="s">
        <v>325</v>
      </c>
      <c r="AM72" s="87"/>
    </row>
    <row r="73" spans="2:39" x14ac:dyDescent="0.15">
      <c r="B73" s="110"/>
      <c r="C73" s="111"/>
      <c r="D73" s="112"/>
      <c r="E73" s="112"/>
      <c r="F73" s="112"/>
      <c r="G73" s="112"/>
      <c r="H73" s="112"/>
      <c r="I73" s="288" t="s">
        <v>294</v>
      </c>
      <c r="J73" s="289"/>
      <c r="K73" s="289"/>
      <c r="L73" s="290"/>
      <c r="M73" s="290"/>
      <c r="N73" s="290"/>
      <c r="O73" s="290"/>
      <c r="P73" s="290"/>
      <c r="Q73" s="291" t="s">
        <v>295</v>
      </c>
      <c r="R73" s="288" t="s">
        <v>296</v>
      </c>
      <c r="S73" s="290"/>
      <c r="T73" s="290"/>
      <c r="U73" s="290"/>
      <c r="V73" s="293" t="s">
        <v>297</v>
      </c>
      <c r="W73" s="294"/>
      <c r="X73" s="297" t="s">
        <v>298</v>
      </c>
      <c r="Y73" s="299" t="s">
        <v>299</v>
      </c>
      <c r="Z73" s="300"/>
      <c r="AA73" s="301" t="s">
        <v>300</v>
      </c>
      <c r="AB73" s="299" t="s">
        <v>301</v>
      </c>
      <c r="AC73" s="300"/>
      <c r="AD73" s="275" t="s">
        <v>302</v>
      </c>
      <c r="AE73" s="113"/>
      <c r="AK73" s="95" t="s">
        <v>385</v>
      </c>
      <c r="AL73" s="95" t="s">
        <v>285</v>
      </c>
      <c r="AM73" s="87"/>
    </row>
    <row r="74" spans="2:39" x14ac:dyDescent="0.15">
      <c r="B74" s="110"/>
      <c r="C74" s="151" t="s">
        <v>217</v>
      </c>
      <c r="D74" s="202" t="str" cm="1">
        <f t="array" aca="1" ref="D74" ca="1">"R"&amp;RIGHT(CELL("filename",'11-1.2020'!A1),4)-2018</f>
        <v>R2</v>
      </c>
      <c r="E74" s="202" t="str" cm="1">
        <f t="array" aca="1" ref="E74" ca="1">"R"&amp;RIGHT(CELL("filename",'11-1.2021'!A1),4)-2018</f>
        <v>R3</v>
      </c>
      <c r="F74" s="202" t="str" cm="1">
        <f t="array" aca="1" ref="F74" ca="1">"R"&amp;RIGHT(CELL("filename",'11-1.2022'!B1),4)-2018</f>
        <v>R4</v>
      </c>
      <c r="G74" s="202" t="str" cm="1">
        <f t="array" aca="1" ref="G74" ca="1">"R"&amp;RIGHT(CELL("filename",'11-1.2023'!C1),4)-2018</f>
        <v>R5</v>
      </c>
      <c r="H74" s="202" t="str" cm="1">
        <f t="array" aca="1" ref="H74" ca="1">"R"&amp;RIGHT(CELL("filename",'11-1.2024'!D1),4)-2018</f>
        <v>R6</v>
      </c>
      <c r="I74" s="210" t="s">
        <v>305</v>
      </c>
      <c r="J74" s="211">
        <v>-0.03</v>
      </c>
      <c r="K74" s="211">
        <v>0.03</v>
      </c>
      <c r="L74" s="203" t="str">
        <f ca="1">Q1</f>
        <v>R2</v>
      </c>
      <c r="M74" s="203" t="str">
        <f ca="1">R1</f>
        <v>R3</v>
      </c>
      <c r="N74" s="203" t="str">
        <f ca="1">S1</f>
        <v>R4</v>
      </c>
      <c r="O74" s="203" t="str">
        <f ca="1">T1</f>
        <v>R5</v>
      </c>
      <c r="P74" s="203" t="str">
        <f ca="1">U1</f>
        <v>R6</v>
      </c>
      <c r="Q74" s="292"/>
      <c r="R74" s="215" t="s">
        <v>306</v>
      </c>
      <c r="S74" s="82" t="s">
        <v>307</v>
      </c>
      <c r="T74" s="82" t="s">
        <v>308</v>
      </c>
      <c r="U74" s="82" t="s">
        <v>309</v>
      </c>
      <c r="V74" s="295"/>
      <c r="W74" s="296"/>
      <c r="X74" s="298"/>
      <c r="Y74" s="216" t="s">
        <v>310</v>
      </c>
      <c r="Z74" s="217" t="s">
        <v>311</v>
      </c>
      <c r="AA74" s="302"/>
      <c r="AB74" s="218" t="s">
        <v>312</v>
      </c>
      <c r="AC74" s="219" t="s">
        <v>313</v>
      </c>
      <c r="AD74" s="276"/>
      <c r="AE74" s="113"/>
      <c r="AK74" s="95" t="s">
        <v>386</v>
      </c>
      <c r="AL74" s="95" t="s">
        <v>287</v>
      </c>
      <c r="AM74" s="87"/>
    </row>
    <row r="75" spans="2:39" x14ac:dyDescent="0.15">
      <c r="B75" s="110"/>
      <c r="C75" s="123" t="s">
        <v>240</v>
      </c>
      <c r="D75" s="161">
        <f ca="1">SUMIF('11.経年データ（専攻単位）'!A:A,'11.グラフデータ'!D42,'11.経年データ（専攻単位）'!Y:Y)</f>
        <v>1</v>
      </c>
      <c r="E75" s="161">
        <f ca="1">SUMIF('11.経年データ（専攻単位）'!A:A,'11.グラフデータ'!E42,'11.経年データ（専攻単位）'!Y:Y)</f>
        <v>0</v>
      </c>
      <c r="F75" s="161">
        <f ca="1">SUMIF('11.経年データ（専攻単位）'!A:A,'11.グラフデータ'!F42,'11.経年データ（専攻単位）'!Y:Y)</f>
        <v>0</v>
      </c>
      <c r="G75" s="161">
        <f ca="1">SUMIF('11.経年データ（専攻単位）'!A:A,'11.グラフデータ'!G42,'11.経年データ（専攻単位）'!Y:Y)</f>
        <v>0</v>
      </c>
      <c r="H75" s="161">
        <f ca="1">SUMIF('11.経年データ（専攻単位）'!A:A,'11.グラフデータ'!H42,'11.経年データ（専攻単位）'!Y:Y)</f>
        <v>0</v>
      </c>
      <c r="I75" s="212">
        <f ca="1">AVERAGE(D75:H75)</f>
        <v>0.2</v>
      </c>
      <c r="J75" s="213">
        <f ca="1">I75*0.97</f>
        <v>0.19400000000000001</v>
      </c>
      <c r="K75" s="213">
        <f ca="1">I75*1.03</f>
        <v>0.20600000000000002</v>
      </c>
      <c r="L75" s="82" t="str">
        <f ca="1">IF(AND(D75&gt;I75*0.97,D75&lt;I75*1.03),"○","×")</f>
        <v>×</v>
      </c>
      <c r="M75" s="82" t="str">
        <f ca="1">IF(AND(E75&gt;I75*0.97,E75&lt;I75*1.03),"○","×")</f>
        <v>×</v>
      </c>
      <c r="N75" s="82" t="str">
        <f ca="1">IF(AND(F75&gt;I75*0.97,F75&lt;I75*1.03),"○","×")</f>
        <v>×</v>
      </c>
      <c r="O75" s="82" t="str">
        <f ca="1">IF(AND(G75&gt;I75*0.97,G75&lt;I75*1.03),"○","×")</f>
        <v>×</v>
      </c>
      <c r="P75" s="82" t="str">
        <f ca="1">IF(AND(H75&gt;I75*0.97,H75&lt;I75*1.03),"○","×")</f>
        <v>×</v>
      </c>
      <c r="Q75" s="220" t="str">
        <f ca="1">IF(COUNTIF(L75:P75,"○")=5,"同程度","―")</f>
        <v>―</v>
      </c>
      <c r="R75" s="215" t="str">
        <f t="shared" ref="R75:U79" ca="1" si="10">IF(E75-D75&gt;0,"↑",IF(E75-D75&lt;0,"↓","－"))</f>
        <v>↓</v>
      </c>
      <c r="S75" s="82" t="str">
        <f t="shared" ca="1" si="10"/>
        <v>－</v>
      </c>
      <c r="T75" s="82" t="str">
        <f t="shared" ca="1" si="10"/>
        <v>－</v>
      </c>
      <c r="U75" s="82" t="str">
        <f t="shared" ca="1" si="10"/>
        <v>－</v>
      </c>
      <c r="V75" s="82" t="str">
        <f ca="1">R75&amp;S75&amp;T75&amp;U75</f>
        <v>↓－－－</v>
      </c>
      <c r="W75" s="221" t="str" cm="1">
        <f t="array" aca="1" ref="W75" ca="1">INDEX($AL$2:$AL$82,MATCH(V75,$AK$2:$AK$82,0),0)</f>
        <v>同程度で推移</v>
      </c>
      <c r="X75" s="222" t="str">
        <f ca="1">IF(F75-D75&gt;0,"↑",IF(F75-D75&lt;0,"↓","－"))</f>
        <v>↓</v>
      </c>
      <c r="Y75" s="223" t="str">
        <f ca="1">IF(V75="↓↑↓↓",IF(X75="↓","減少傾向","×"),"判定外")</f>
        <v>判定外</v>
      </c>
      <c r="Z75" s="224" t="str">
        <f ca="1">IF(V75="↑↓↑↑",IF(X75="↑","増加傾向","×"),"判定外")</f>
        <v>判定外</v>
      </c>
      <c r="AA75" s="225" t="str">
        <f ca="1">IF(G75-E75&gt;0,"↑",IF(G75-E75&lt;0,"↓","－"))</f>
        <v>－</v>
      </c>
      <c r="AB75" s="223" t="str">
        <f ca="1">IF(V75="↓↓↑↓",IF(AA75="↓","減少傾向","×"),"判定外")</f>
        <v>判定外</v>
      </c>
      <c r="AC75" s="224" t="str">
        <f ca="1">IF(V75="↑↑↓↑",IF(AA75="↑","増加傾向","×"),"判定外")</f>
        <v>判定外</v>
      </c>
      <c r="AD75" s="133"/>
      <c r="AE75" s="113"/>
      <c r="AK75" s="95" t="s">
        <v>387</v>
      </c>
      <c r="AL75" s="95" t="s">
        <v>304</v>
      </c>
      <c r="AM75" s="87"/>
    </row>
    <row r="76" spans="2:39" x14ac:dyDescent="0.15">
      <c r="B76" s="110"/>
      <c r="C76" s="123" t="s">
        <v>241</v>
      </c>
      <c r="D76" s="124">
        <f ca="1">SUMIF('11.経年データ（専攻単位）'!A:A,'11.グラフデータ'!D42,'11.経年データ（専攻単位）'!Z:Z)</f>
        <v>25</v>
      </c>
      <c r="E76" s="124">
        <f ca="1">SUMIF('11.経年データ（専攻単位）'!A:A,'11.グラフデータ'!E42,'11.経年データ（専攻単位）'!Z:Z)</f>
        <v>20</v>
      </c>
      <c r="F76" s="124">
        <f ca="1">SUMIF('11.経年データ（専攻単位）'!A:A,'11.グラフデータ'!F42,'11.経年データ（専攻単位）'!Z:Z)</f>
        <v>16</v>
      </c>
      <c r="G76" s="124">
        <f ca="1">SUMIF('11.経年データ（専攻単位）'!A:A,'11.グラフデータ'!G42,'11.経年データ（専攻単位）'!Z:Z)</f>
        <v>16</v>
      </c>
      <c r="H76" s="124">
        <f ca="1">SUMIF('11.経年データ（専攻単位）'!A:A,'11.グラフデータ'!H42,'11.経年データ（専攻単位）'!Z:Z)</f>
        <v>20</v>
      </c>
      <c r="I76" s="212">
        <f ca="1">AVERAGE(D76:H76)</f>
        <v>19.399999999999999</v>
      </c>
      <c r="J76" s="213">
        <f ca="1">I76*0.97</f>
        <v>18.817999999999998</v>
      </c>
      <c r="K76" s="213">
        <f ca="1">I76*1.03</f>
        <v>19.981999999999999</v>
      </c>
      <c r="L76" s="82" t="str">
        <f ca="1">IF(AND(D76&gt;I76*0.97,D76&lt;I76*1.03),"○","×")</f>
        <v>×</v>
      </c>
      <c r="M76" s="82" t="str">
        <f ca="1">IF(AND(E76&gt;I76*0.97,E76&lt;I76*1.03),"○","×")</f>
        <v>×</v>
      </c>
      <c r="N76" s="82" t="str">
        <f ca="1">IF(AND(F76&gt;I76*0.97,F76&lt;I76*1.03),"○","×")</f>
        <v>×</v>
      </c>
      <c r="O76" s="82" t="str">
        <f ca="1">IF(AND(G76&gt;I76*0.97,G76&lt;I76*1.03),"○","×")</f>
        <v>×</v>
      </c>
      <c r="P76" s="82" t="str">
        <f ca="1">IF(AND(H76&gt;I76*0.97,H76&lt;I76*1.03),"○","×")</f>
        <v>×</v>
      </c>
      <c r="Q76" s="220" t="str">
        <f ca="1">IF(COUNTIF(L76:P76,"○")=5,"同程度","―")</f>
        <v>―</v>
      </c>
      <c r="R76" s="215" t="str">
        <f t="shared" ca="1" si="10"/>
        <v>↓</v>
      </c>
      <c r="S76" s="82" t="str">
        <f t="shared" ca="1" si="10"/>
        <v>↓</v>
      </c>
      <c r="T76" s="82" t="str">
        <f t="shared" ca="1" si="10"/>
        <v>－</v>
      </c>
      <c r="U76" s="82" t="str">
        <f t="shared" ca="1" si="10"/>
        <v>↑</v>
      </c>
      <c r="V76" s="82" t="str">
        <f ca="1">R76&amp;S76&amp;T76&amp;U76</f>
        <v>↓↓－↑</v>
      </c>
      <c r="W76" s="221" t="str" cm="1">
        <f t="array" aca="1" ref="W76" ca="1">INDEX($AL$2:$AL$82,MATCH(V76,$AK$2:$AK$82,0),0)</f>
        <v>最新年度のみ増加</v>
      </c>
      <c r="X76" s="222" t="str">
        <f ca="1">IF(F76-D76&gt;0,"↑",IF(F76-D76&lt;0,"↓","－"))</f>
        <v>↓</v>
      </c>
      <c r="Y76" s="223" t="str">
        <f ca="1">IF(V76="↓↑↓↓",IF(X76="↓","減少傾向","×"),"判定外")</f>
        <v>判定外</v>
      </c>
      <c r="Z76" s="224" t="str">
        <f ca="1">IF(V76="↑↓↑↑",IF(X76="↑","増加傾向","×"),"判定外")</f>
        <v>判定外</v>
      </c>
      <c r="AA76" s="225" t="str">
        <f ca="1">IF(G76-E76&gt;0,"↑",IF(G76-E76&lt;0,"↓","－"))</f>
        <v>↓</v>
      </c>
      <c r="AB76" s="223" t="str">
        <f ca="1">IF(V76="↓↓↑↓",IF(AA76="↓","減少傾向","×"),"判定外")</f>
        <v>判定外</v>
      </c>
      <c r="AC76" s="224" t="str">
        <f ca="1">IF(V76="↑↑↓↑",IF(AA76="↑","増加傾向","×"),"判定外")</f>
        <v>判定外</v>
      </c>
      <c r="AD76" s="133"/>
      <c r="AE76" s="113"/>
      <c r="AK76" s="95" t="s">
        <v>388</v>
      </c>
      <c r="AL76" s="95" t="s">
        <v>285</v>
      </c>
      <c r="AM76" s="87"/>
    </row>
    <row r="77" spans="2:39" ht="27" x14ac:dyDescent="0.15">
      <c r="B77" s="110"/>
      <c r="C77" s="123" t="s">
        <v>265</v>
      </c>
      <c r="D77" s="124">
        <f ca="1">SUM(D75:D76)</f>
        <v>26</v>
      </c>
      <c r="E77" s="124">
        <f ca="1">SUM(E75:E76)</f>
        <v>20</v>
      </c>
      <c r="F77" s="124">
        <f ca="1">SUM(F75:F76)</f>
        <v>16</v>
      </c>
      <c r="G77" s="124">
        <f ca="1">SUM(G75:G76)</f>
        <v>16</v>
      </c>
      <c r="H77" s="124">
        <f ca="1">SUM(H75:H76)</f>
        <v>20</v>
      </c>
      <c r="I77" s="212">
        <f ca="1">AVERAGE(D77:H77)</f>
        <v>19.600000000000001</v>
      </c>
      <c r="J77" s="213">
        <f ca="1">I77*0.97</f>
        <v>19.012</v>
      </c>
      <c r="K77" s="213">
        <f ca="1">I77*1.03</f>
        <v>20.188000000000002</v>
      </c>
      <c r="L77" s="82" t="str">
        <f ca="1">IF(AND(D77&gt;I77*0.97,D77&lt;I77*1.03),"○","×")</f>
        <v>×</v>
      </c>
      <c r="M77" s="82" t="str">
        <f ca="1">IF(AND(E77&gt;I77*0.97,E77&lt;I77*1.03),"○","×")</f>
        <v>○</v>
      </c>
      <c r="N77" s="82" t="str">
        <f ca="1">IF(AND(F77&gt;I77*0.97,F77&lt;I77*1.03),"○","×")</f>
        <v>×</v>
      </c>
      <c r="O77" s="82" t="str">
        <f ca="1">IF(AND(G77&gt;I77*0.97,G77&lt;I77*1.03),"○","×")</f>
        <v>×</v>
      </c>
      <c r="P77" s="82" t="str">
        <f ca="1">IF(AND(H77&gt;I77*0.97,H77&lt;I77*1.03),"○","×")</f>
        <v>○</v>
      </c>
      <c r="Q77" s="220" t="str">
        <f ca="1">IF(COUNTIF(L77:P77,"○")=5,"同程度","―")</f>
        <v>―</v>
      </c>
      <c r="R77" s="215" t="str">
        <f t="shared" ca="1" si="10"/>
        <v>↓</v>
      </c>
      <c r="S77" s="82" t="str">
        <f t="shared" ca="1" si="10"/>
        <v>↓</v>
      </c>
      <c r="T77" s="82" t="str">
        <f t="shared" ca="1" si="10"/>
        <v>－</v>
      </c>
      <c r="U77" s="82" t="str">
        <f t="shared" ca="1" si="10"/>
        <v>↑</v>
      </c>
      <c r="V77" s="82" t="str">
        <f ca="1">R77&amp;S77&amp;T77&amp;U77</f>
        <v>↓↓－↑</v>
      </c>
      <c r="W77" s="221" t="str" cm="1">
        <f t="array" aca="1" ref="W77" ca="1">INDEX($AL$2:$AL$82,MATCH(V77,$AK$2:$AK$82,0),0)</f>
        <v>最新年度のみ増加</v>
      </c>
      <c r="X77" s="222" t="str">
        <f ca="1">IF(F77-D77&gt;0,"↑",IF(F77-D77&lt;0,"↓","－"))</f>
        <v>↓</v>
      </c>
      <c r="Y77" s="223" t="str">
        <f ca="1">IF(V77="↓↑↓↓",IF(X77="↓","減少傾向","×"),"判定外")</f>
        <v>判定外</v>
      </c>
      <c r="Z77" s="224" t="str">
        <f ca="1">IF(V77="↑↓↑↑",IF(X77="↑","増加傾向","×"),"判定外")</f>
        <v>判定外</v>
      </c>
      <c r="AA77" s="225" t="str">
        <f ca="1">IF(G77-E77&gt;0,"↑",IF(G77-E77&lt;0,"↓","－"))</f>
        <v>↓</v>
      </c>
      <c r="AB77" s="223" t="str">
        <f ca="1">IF(V77="↓↓↑↓",IF(AA77="↓","減少傾向","×"),"判定外")</f>
        <v>判定外</v>
      </c>
      <c r="AC77" s="224" t="str">
        <f ca="1">IF(V77="↑↑↓↑",IF(AA77="↑","増加傾向","×"),"判定外")</f>
        <v>判定外</v>
      </c>
      <c r="AD77" s="134" t="s">
        <v>399</v>
      </c>
      <c r="AE77" s="113"/>
      <c r="AK77" s="95" t="s">
        <v>389</v>
      </c>
      <c r="AL77" s="95" t="s">
        <v>304</v>
      </c>
      <c r="AM77" s="87"/>
    </row>
    <row r="78" spans="2:39" ht="27" x14ac:dyDescent="0.15">
      <c r="B78" s="110"/>
      <c r="C78" s="123" t="s">
        <v>243</v>
      </c>
      <c r="D78" s="124">
        <f ca="1">SUMIF('11.経年データ（専攻単位）'!A:A,'11.グラフデータ'!D42,'11.経年データ（専攻単位）'!X:X)</f>
        <v>40</v>
      </c>
      <c r="E78" s="124">
        <f ca="1">SUMIF('11.経年データ（専攻単位）'!A:A,'11.グラフデータ'!E42,'11.経年データ（専攻単位）'!X:X)</f>
        <v>31</v>
      </c>
      <c r="F78" s="124">
        <f ca="1">SUMIF('11.経年データ（専攻単位）'!A:A,'11.グラフデータ'!F42,'11.経年データ（専攻単位）'!X:X)</f>
        <v>25</v>
      </c>
      <c r="G78" s="124">
        <f ca="1">SUMIF('11.経年データ（専攻単位）'!A:A,'11.グラフデータ'!G42,'11.経年データ（専攻単位）'!X:X)</f>
        <v>24</v>
      </c>
      <c r="H78" s="124">
        <f ca="1">SUMIF('11.経年データ（専攻単位）'!A:A,'11.グラフデータ'!H42,'11.経年データ（専攻単位）'!X:X)</f>
        <v>27</v>
      </c>
      <c r="I78" s="212">
        <f ca="1">AVERAGE(D78:H78)</f>
        <v>29.4</v>
      </c>
      <c r="J78" s="213">
        <f ca="1">I78*0.97</f>
        <v>28.517999999999997</v>
      </c>
      <c r="K78" s="213">
        <f ca="1">I78*1.03</f>
        <v>30.282</v>
      </c>
      <c r="L78" s="82" t="str">
        <f ca="1">IF(AND(D78&gt;I78*0.97,D78&lt;I78*1.03),"○","×")</f>
        <v>×</v>
      </c>
      <c r="M78" s="82" t="str">
        <f ca="1">IF(AND(E78&gt;I78*0.97,E78&lt;I78*1.03),"○","×")</f>
        <v>×</v>
      </c>
      <c r="N78" s="82" t="str">
        <f ca="1">IF(AND(F78&gt;I78*0.97,F78&lt;I78*1.03),"○","×")</f>
        <v>×</v>
      </c>
      <c r="O78" s="82" t="str">
        <f ca="1">IF(AND(G78&gt;I78*0.97,G78&lt;I78*1.03),"○","×")</f>
        <v>×</v>
      </c>
      <c r="P78" s="82" t="str">
        <f ca="1">IF(AND(H78&gt;I78*0.97,H78&lt;I78*1.03),"○","×")</f>
        <v>×</v>
      </c>
      <c r="Q78" s="220" t="str">
        <f ca="1">IF(COUNTIF(L78:P78,"○")=5,"同程度","―")</f>
        <v>―</v>
      </c>
      <c r="R78" s="215" t="str">
        <f t="shared" ca="1" si="10"/>
        <v>↓</v>
      </c>
      <c r="S78" s="82" t="str">
        <f t="shared" ca="1" si="10"/>
        <v>↓</v>
      </c>
      <c r="T78" s="82" t="str">
        <f t="shared" ca="1" si="10"/>
        <v>↓</v>
      </c>
      <c r="U78" s="82" t="str">
        <f t="shared" ca="1" si="10"/>
        <v>↑</v>
      </c>
      <c r="V78" s="82" t="str">
        <f ca="1">R78&amp;S78&amp;T78&amp;U78</f>
        <v>↓↓↓↑</v>
      </c>
      <c r="W78" s="221" t="str" cm="1">
        <f t="array" aca="1" ref="W78" ca="1">INDEX($AL$2:$AL$82,MATCH(V78,$AK$2:$AK$82,0),0)</f>
        <v>最新年度のみ増加</v>
      </c>
      <c r="X78" s="222" t="str">
        <f ca="1">IF(F78-D78&gt;0,"↑",IF(F78-D78&lt;0,"↓","－"))</f>
        <v>↓</v>
      </c>
      <c r="Y78" s="223" t="str">
        <f ca="1">IF(V78="↓↑↓↓",IF(X78="↓","減少傾向","×"),"判定外")</f>
        <v>判定外</v>
      </c>
      <c r="Z78" s="224" t="str">
        <f ca="1">IF(V78="↑↓↑↑",IF(X78="↑","増加傾向","×"),"判定外")</f>
        <v>判定外</v>
      </c>
      <c r="AA78" s="225" t="str">
        <f ca="1">IF(G78-E78&gt;0,"↑",IF(G78-E78&lt;0,"↓","－"))</f>
        <v>↓</v>
      </c>
      <c r="AB78" s="223" t="str">
        <f ca="1">IF(V78="↓↓↑↓",IF(AA78="↓","減少傾向","×"),"判定外")</f>
        <v>判定外</v>
      </c>
      <c r="AC78" s="224" t="str">
        <f ca="1">IF(V78="↑↑↓↑",IF(AA78="↑","増加傾向","×"),"判定外")</f>
        <v>判定外</v>
      </c>
      <c r="AD78" s="133"/>
      <c r="AE78" s="113"/>
      <c r="AK78" s="95" t="s">
        <v>390</v>
      </c>
      <c r="AL78" s="95" t="s">
        <v>325</v>
      </c>
      <c r="AM78" s="87"/>
    </row>
    <row r="79" spans="2:39" ht="27.75" thickBot="1" x14ac:dyDescent="0.2">
      <c r="B79" s="110"/>
      <c r="C79" s="123" t="s">
        <v>266</v>
      </c>
      <c r="D79" s="135">
        <f ca="1">ROUND(D77/D78,3)</f>
        <v>0.65</v>
      </c>
      <c r="E79" s="135">
        <f ca="1">ROUND(E77/E78,3)</f>
        <v>0.64500000000000002</v>
      </c>
      <c r="F79" s="135">
        <f ca="1">ROUND(F77/F78,3)</f>
        <v>0.64</v>
      </c>
      <c r="G79" s="135">
        <f ca="1">ROUND(G77/G78,3)</f>
        <v>0.66700000000000004</v>
      </c>
      <c r="H79" s="135">
        <f ca="1">ROUND(H77/H78,3)</f>
        <v>0.74099999999999999</v>
      </c>
      <c r="I79" s="136">
        <f ca="1">AVERAGE(D79:H79)</f>
        <v>0.66860000000000008</v>
      </c>
      <c r="J79" s="137">
        <f ca="1">I79-0.03</f>
        <v>0.63860000000000006</v>
      </c>
      <c r="K79" s="137">
        <f ca="1">I79+0.03</f>
        <v>0.69860000000000011</v>
      </c>
      <c r="L79" s="214" t="str">
        <f ca="1">IF(AND(D79&gt;I79-0.03,D79&lt;I79+0.03),"○","×")</f>
        <v>○</v>
      </c>
      <c r="M79" s="214" t="str">
        <f ca="1">IF(AND(E79&gt;I79-0.03,E79&lt;I79+0.03),"○","×")</f>
        <v>○</v>
      </c>
      <c r="N79" s="214" t="str">
        <f ca="1">IF(AND(F79&gt;I79-0.03,F79&lt;I79+0.03),"○","×")</f>
        <v>○</v>
      </c>
      <c r="O79" s="214" t="str">
        <f ca="1">IF(AND(G79&gt;I79-0.03,G79&lt;I79+0.03),"○","×")</f>
        <v>○</v>
      </c>
      <c r="P79" s="214" t="str">
        <f ca="1">IF(AND(H79&gt;I79-0.03,H79&lt;I79+0.03),"○","×")</f>
        <v>×</v>
      </c>
      <c r="Q79" s="226" t="str">
        <f ca="1">IF(COUNTIF(L79:P79,"○")=5,"同程度","―")</f>
        <v>―</v>
      </c>
      <c r="R79" s="227" t="str">
        <f t="shared" ca="1" si="10"/>
        <v>↓</v>
      </c>
      <c r="S79" s="214" t="str">
        <f t="shared" ca="1" si="10"/>
        <v>↓</v>
      </c>
      <c r="T79" s="214" t="str">
        <f t="shared" ca="1" si="10"/>
        <v>↑</v>
      </c>
      <c r="U79" s="214" t="str">
        <f t="shared" ca="1" si="10"/>
        <v>↑</v>
      </c>
      <c r="V79" s="214" t="str">
        <f ca="1">R79&amp;S79&amp;T79&amp;U79</f>
        <v>↓↓↑↑</v>
      </c>
      <c r="W79" s="228" t="str" cm="1">
        <f t="array" aca="1" ref="W79" ca="1">INDEX($AL$2:$AL$82,MATCH(V79,$AK$2:$AK$82,0),0)</f>
        <v>年度により増減</v>
      </c>
      <c r="X79" s="229" t="str">
        <f ca="1">IF(F79-D79&gt;0,"↑",IF(F79-D79&lt;0,"↓","－"))</f>
        <v>↓</v>
      </c>
      <c r="Y79" s="230" t="str">
        <f ca="1">IF(V79="↓↑↓↓",IF(X79="↓","減少傾向","×"),"判定外")</f>
        <v>判定外</v>
      </c>
      <c r="Z79" s="231" t="str">
        <f ca="1">IF(V79="↑↓↑↑",IF(X79="↑","増加傾向","×"),"判定外")</f>
        <v>判定外</v>
      </c>
      <c r="AA79" s="232" t="str">
        <f ca="1">IF(G79-E79&gt;0,"↑",IF(G79-E79&lt;0,"↓","－"))</f>
        <v>↑</v>
      </c>
      <c r="AB79" s="230" t="str">
        <f ca="1">IF(V79="↓↓↑↓",IF(AA79="↓","減少傾向","×"),"判定外")</f>
        <v>判定外</v>
      </c>
      <c r="AC79" s="231" t="str">
        <f ca="1">IF(V79="↑↑↓↑",IF(AA79="↑","増加傾向","×"),"判定外")</f>
        <v>判定外</v>
      </c>
      <c r="AD79" s="146" t="s">
        <v>304</v>
      </c>
      <c r="AE79" s="113"/>
      <c r="AK79" s="95" t="s">
        <v>391</v>
      </c>
      <c r="AL79" s="95" t="s">
        <v>285</v>
      </c>
      <c r="AM79" s="87"/>
    </row>
    <row r="80" spans="2:39" ht="14.25" thickBot="1" x14ac:dyDescent="0.2">
      <c r="B80" s="110"/>
      <c r="C80" s="111"/>
      <c r="D80" s="112"/>
      <c r="E80" s="112"/>
      <c r="F80" s="112"/>
      <c r="G80" s="112"/>
      <c r="H80" s="112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108"/>
      <c r="AE80" s="113"/>
      <c r="AK80" s="95" t="s">
        <v>392</v>
      </c>
      <c r="AL80" s="95" t="s">
        <v>285</v>
      </c>
      <c r="AM80" s="87"/>
    </row>
    <row r="81" spans="2:39" x14ac:dyDescent="0.15">
      <c r="B81" s="110"/>
      <c r="C81" s="111"/>
      <c r="D81" s="112"/>
      <c r="E81" s="112"/>
      <c r="F81" s="112"/>
      <c r="G81" s="112"/>
      <c r="H81" s="112"/>
      <c r="I81" s="288" t="s">
        <v>294</v>
      </c>
      <c r="J81" s="289"/>
      <c r="K81" s="289"/>
      <c r="L81" s="290"/>
      <c r="M81" s="290"/>
      <c r="N81" s="290"/>
      <c r="O81" s="290"/>
      <c r="P81" s="290"/>
      <c r="Q81" s="291" t="s">
        <v>295</v>
      </c>
      <c r="R81" s="288" t="s">
        <v>296</v>
      </c>
      <c r="S81" s="290"/>
      <c r="T81" s="290"/>
      <c r="U81" s="290"/>
      <c r="V81" s="293" t="s">
        <v>297</v>
      </c>
      <c r="W81" s="294"/>
      <c r="X81" s="297" t="s">
        <v>298</v>
      </c>
      <c r="Y81" s="299" t="s">
        <v>299</v>
      </c>
      <c r="Z81" s="300"/>
      <c r="AA81" s="301" t="s">
        <v>300</v>
      </c>
      <c r="AB81" s="299" t="s">
        <v>301</v>
      </c>
      <c r="AC81" s="300"/>
      <c r="AD81" s="275" t="s">
        <v>302</v>
      </c>
      <c r="AE81" s="113"/>
      <c r="AK81" s="95" t="s">
        <v>393</v>
      </c>
      <c r="AL81" s="95" t="s">
        <v>285</v>
      </c>
      <c r="AM81" s="87"/>
    </row>
    <row r="82" spans="2:39" ht="27" x14ac:dyDescent="0.15">
      <c r="B82" s="110"/>
      <c r="C82" s="151" t="s">
        <v>218</v>
      </c>
      <c r="D82" s="202" t="str" cm="1">
        <f t="array" aca="1" ref="D82" ca="1">"R"&amp;RIGHT(CELL("filename",'11-1.2020'!A1),4)-2018</f>
        <v>R2</v>
      </c>
      <c r="E82" s="202" t="str" cm="1">
        <f t="array" aca="1" ref="E82" ca="1">"R"&amp;RIGHT(CELL("filename",'11-1.2021'!A1),4)-2018</f>
        <v>R3</v>
      </c>
      <c r="F82" s="202" t="str" cm="1">
        <f t="array" aca="1" ref="F82" ca="1">"R"&amp;RIGHT(CELL("filename",'11-1.2022'!B1),4)-2018</f>
        <v>R4</v>
      </c>
      <c r="G82" s="202" t="str" cm="1">
        <f t="array" aca="1" ref="G82" ca="1">"R"&amp;RIGHT(CELL("filename",'11-1.2023'!C1),4)-2018</f>
        <v>R5</v>
      </c>
      <c r="H82" s="202" t="str" cm="1">
        <f t="array" aca="1" ref="H82" ca="1">"R"&amp;RIGHT(CELL("filename",'11-1.2024'!D1),4)-2018</f>
        <v>R6</v>
      </c>
      <c r="I82" s="210" t="s">
        <v>305</v>
      </c>
      <c r="J82" s="211">
        <v>-0.03</v>
      </c>
      <c r="K82" s="211">
        <v>0.03</v>
      </c>
      <c r="L82" s="203" t="str">
        <f ca="1">Q1</f>
        <v>R2</v>
      </c>
      <c r="M82" s="203" t="str">
        <f ca="1">R1</f>
        <v>R3</v>
      </c>
      <c r="N82" s="203" t="str">
        <f ca="1">S1</f>
        <v>R4</v>
      </c>
      <c r="O82" s="203" t="str">
        <f ca="1">T1</f>
        <v>R5</v>
      </c>
      <c r="P82" s="203" t="str">
        <f ca="1">U1</f>
        <v>R6</v>
      </c>
      <c r="Q82" s="292"/>
      <c r="R82" s="215" t="s">
        <v>306</v>
      </c>
      <c r="S82" s="82" t="s">
        <v>307</v>
      </c>
      <c r="T82" s="82" t="s">
        <v>308</v>
      </c>
      <c r="U82" s="82" t="s">
        <v>309</v>
      </c>
      <c r="V82" s="295"/>
      <c r="W82" s="296"/>
      <c r="X82" s="298"/>
      <c r="Y82" s="216" t="s">
        <v>310</v>
      </c>
      <c r="Z82" s="217" t="s">
        <v>311</v>
      </c>
      <c r="AA82" s="302"/>
      <c r="AB82" s="218" t="s">
        <v>312</v>
      </c>
      <c r="AC82" s="219" t="s">
        <v>313</v>
      </c>
      <c r="AD82" s="276"/>
      <c r="AE82" s="113"/>
      <c r="AK82" s="95" t="s">
        <v>394</v>
      </c>
      <c r="AL82" s="95" t="s">
        <v>285</v>
      </c>
      <c r="AM82" s="87"/>
    </row>
    <row r="83" spans="2:39" x14ac:dyDescent="0.15">
      <c r="B83" s="110"/>
      <c r="C83" s="123" t="s">
        <v>240</v>
      </c>
      <c r="D83" s="161">
        <f ca="1">SUMIF('11.経年データ（専攻単位）'!A:A,'11.グラフデータ'!D42,'11.経年データ（専攻単位）'!AD:AD)</f>
        <v>0</v>
      </c>
      <c r="E83" s="161">
        <f ca="1">SUMIF('11.経年データ（専攻単位）'!A:A,'11.グラフデータ'!E42,'11.経年データ（専攻単位）'!AD:AD)</f>
        <v>0</v>
      </c>
      <c r="F83" s="161">
        <f ca="1">SUMIF('11.経年データ（専攻単位）'!A:A,'11.グラフデータ'!F42,'11.経年データ（専攻単位）'!AD:AD)</f>
        <v>1</v>
      </c>
      <c r="G83" s="161">
        <f ca="1">SUMIF('11.経年データ（専攻単位）'!A:A,'11.グラフデータ'!G42,'11.経年データ（専攻単位）'!AD:AD)</f>
        <v>1</v>
      </c>
      <c r="H83" s="161">
        <f ca="1">SUMIF('11.経年データ（専攻単位）'!A:A,'11.グラフデータ'!H42,'11.経年データ（専攻単位）'!AD:AD)</f>
        <v>4</v>
      </c>
      <c r="I83" s="212">
        <f ca="1">AVERAGE(D83:H83)</f>
        <v>1.2</v>
      </c>
      <c r="J83" s="213">
        <f ca="1">I83*0.97</f>
        <v>1.1639999999999999</v>
      </c>
      <c r="K83" s="213">
        <f ca="1">I83*1.03</f>
        <v>1.236</v>
      </c>
      <c r="L83" s="82" t="str">
        <f ca="1">IF(AND(D83&gt;I83*0.97,D83&lt;I83*1.03),"○","×")</f>
        <v>×</v>
      </c>
      <c r="M83" s="82" t="str">
        <f ca="1">IF(AND(E83&gt;I83*0.97,E83&lt;I83*1.03),"○","×")</f>
        <v>×</v>
      </c>
      <c r="N83" s="82" t="str">
        <f ca="1">IF(AND(F83&gt;I83*0.97,F83&lt;I83*1.03),"○","×")</f>
        <v>×</v>
      </c>
      <c r="O83" s="82" t="str">
        <f ca="1">IF(AND(G83&gt;I83*0.97,G83&lt;I83*1.03),"○","×")</f>
        <v>×</v>
      </c>
      <c r="P83" s="82" t="str">
        <f ca="1">IF(AND(H83&gt;I83*0.97,H83&lt;I83*1.03),"○","×")</f>
        <v>×</v>
      </c>
      <c r="Q83" s="220" t="str">
        <f ca="1">IF(COUNTIF(L83:P83,"○")=5,"同程度","―")</f>
        <v>―</v>
      </c>
      <c r="R83" s="215" t="str">
        <f t="shared" ref="R83:U87" ca="1" si="11">IF(E83-D83&gt;0,"↑",IF(E83-D83&lt;0,"↓","－"))</f>
        <v>－</v>
      </c>
      <c r="S83" s="82" t="str">
        <f t="shared" ca="1" si="11"/>
        <v>↑</v>
      </c>
      <c r="T83" s="82" t="str">
        <f t="shared" ca="1" si="11"/>
        <v>－</v>
      </c>
      <c r="U83" s="82" t="str">
        <f t="shared" ca="1" si="11"/>
        <v>↑</v>
      </c>
      <c r="V83" s="82" t="str">
        <f ca="1">R83&amp;S83&amp;T83&amp;U83</f>
        <v>－↑－↑</v>
      </c>
      <c r="W83" s="221" t="str" cm="1">
        <f t="array" aca="1" ref="W83" ca="1">INDEX($AL$2:$AL$82,MATCH(V83,$AK$2:$AK$82,0),0)</f>
        <v>増加傾向⤴</v>
      </c>
      <c r="X83" s="222" t="str">
        <f ca="1">IF(F83-D83&gt;0,"↑",IF(F83-D83&lt;0,"↓","－"))</f>
        <v>↑</v>
      </c>
      <c r="Y83" s="223" t="str">
        <f ca="1">IF(V83="↓↑↓↓",IF(X83="↓","減少傾向","×"),"判定外")</f>
        <v>判定外</v>
      </c>
      <c r="Z83" s="224" t="str">
        <f ca="1">IF(V83="↑↓↑↑",IF(X83="↑","増加傾向","×"),"判定外")</f>
        <v>判定外</v>
      </c>
      <c r="AA83" s="225" t="str">
        <f ca="1">IF(G83-E83&gt;0,"↑",IF(G83-E83&lt;0,"↓","－"))</f>
        <v>↑</v>
      </c>
      <c r="AB83" s="223" t="str">
        <f ca="1">IF(V83="↓↓↑↓",IF(AA83="↓","減少傾向","×"),"判定外")</f>
        <v>判定外</v>
      </c>
      <c r="AC83" s="224" t="str">
        <f ca="1">IF(V83="↑↑↓↑",IF(AA83="↑","増加傾向","×"),"判定外")</f>
        <v>判定外</v>
      </c>
      <c r="AD83" s="133"/>
      <c r="AE83" s="113"/>
      <c r="AM83" s="87"/>
    </row>
    <row r="84" spans="2:39" x14ac:dyDescent="0.15">
      <c r="B84" s="110"/>
      <c r="C84" s="123" t="s">
        <v>241</v>
      </c>
      <c r="D84" s="124">
        <f ca="1">SUMIF('11.経年データ（専攻単位）'!A:A,'11.グラフデータ'!D42,'11.経年データ（専攻単位）'!AE:AE)</f>
        <v>3</v>
      </c>
      <c r="E84" s="124">
        <f ca="1">SUMIF('11.経年データ（専攻単位）'!A:A,'11.グラフデータ'!E42,'11.経年データ（専攻単位）'!AE:AE)</f>
        <v>3</v>
      </c>
      <c r="F84" s="124">
        <f ca="1">SUMIF('11.経年データ（専攻単位）'!A:A,'11.グラフデータ'!F42,'11.経年データ（専攻単位）'!AE:AE)</f>
        <v>5</v>
      </c>
      <c r="G84" s="124">
        <f ca="1">SUMIF('11.経年データ（専攻単位）'!A:A,'11.グラフデータ'!G42,'11.経年データ（専攻単位）'!AE:AE)</f>
        <v>4</v>
      </c>
      <c r="H84" s="124">
        <f ca="1">SUMIF('11.経年データ（専攻単位）'!A:A,'11.グラフデータ'!H42,'11.経年データ（専攻単位）'!AE:AE)</f>
        <v>4</v>
      </c>
      <c r="I84" s="212">
        <f ca="1">AVERAGE(D84:H84)</f>
        <v>3.8</v>
      </c>
      <c r="J84" s="213">
        <f ca="1">I84*0.97</f>
        <v>3.6859999999999999</v>
      </c>
      <c r="K84" s="213">
        <f ca="1">I84*1.03</f>
        <v>3.9139999999999997</v>
      </c>
      <c r="L84" s="82" t="str">
        <f ca="1">IF(AND(D84&gt;I84*0.97,D84&lt;I84*1.03),"○","×")</f>
        <v>×</v>
      </c>
      <c r="M84" s="82" t="str">
        <f ca="1">IF(AND(E84&gt;I84*0.97,E84&lt;I84*1.03),"○","×")</f>
        <v>×</v>
      </c>
      <c r="N84" s="82" t="str">
        <f ca="1">IF(AND(F84&gt;I84*0.97,F84&lt;I84*1.03),"○","×")</f>
        <v>×</v>
      </c>
      <c r="O84" s="82" t="str">
        <f ca="1">IF(AND(G84&gt;I84*0.97,G84&lt;I84*1.03),"○","×")</f>
        <v>×</v>
      </c>
      <c r="P84" s="82" t="str">
        <f ca="1">IF(AND(H84&gt;I84*0.97,H84&lt;I84*1.03),"○","×")</f>
        <v>×</v>
      </c>
      <c r="Q84" s="220" t="str">
        <f ca="1">IF(COUNTIF(L84:P84,"○")=5,"同程度","―")</f>
        <v>―</v>
      </c>
      <c r="R84" s="215" t="str">
        <f t="shared" ca="1" si="11"/>
        <v>－</v>
      </c>
      <c r="S84" s="82" t="str">
        <f t="shared" ca="1" si="11"/>
        <v>↑</v>
      </c>
      <c r="T84" s="82" t="str">
        <f t="shared" ca="1" si="11"/>
        <v>↓</v>
      </c>
      <c r="U84" s="82" t="str">
        <f t="shared" ca="1" si="11"/>
        <v>－</v>
      </c>
      <c r="V84" s="82" t="str">
        <f ca="1">R84&amp;S84&amp;T84&amp;U84</f>
        <v>－↑↓－</v>
      </c>
      <c r="W84" s="221" t="str" cm="1">
        <f t="array" aca="1" ref="W84" ca="1">INDEX($AL$2:$AL$82,MATCH(V84,$AK$2:$AK$82,0),0)</f>
        <v>年度により増減</v>
      </c>
      <c r="X84" s="222" t="str">
        <f ca="1">IF(F84-D84&gt;0,"↑",IF(F84-D84&lt;0,"↓","－"))</f>
        <v>↑</v>
      </c>
      <c r="Y84" s="223" t="str">
        <f ca="1">IF(V84="↓↑↓↓",IF(X84="↓","減少傾向","×"),"判定外")</f>
        <v>判定外</v>
      </c>
      <c r="Z84" s="224" t="str">
        <f ca="1">IF(V84="↑↓↑↑",IF(X84="↑","増加傾向","×"),"判定外")</f>
        <v>判定外</v>
      </c>
      <c r="AA84" s="225" t="str">
        <f ca="1">IF(G84-E84&gt;0,"↑",IF(G84-E84&lt;0,"↓","－"))</f>
        <v>↑</v>
      </c>
      <c r="AB84" s="223" t="str">
        <f ca="1">IF(V84="↓↓↑↓",IF(AA84="↓","減少傾向","×"),"判定外")</f>
        <v>判定外</v>
      </c>
      <c r="AC84" s="224" t="str">
        <f ca="1">IF(V84="↑↑↓↑",IF(AA84="↑","増加傾向","×"),"判定外")</f>
        <v>判定外</v>
      </c>
      <c r="AD84" s="133"/>
      <c r="AE84" s="113"/>
      <c r="AM84" s="87"/>
    </row>
    <row r="85" spans="2:39" ht="27" x14ac:dyDescent="0.15">
      <c r="B85" s="110"/>
      <c r="C85" s="123" t="s">
        <v>265</v>
      </c>
      <c r="D85" s="124">
        <f ca="1">SUM(D83:D84)</f>
        <v>3</v>
      </c>
      <c r="E85" s="124">
        <f ca="1">SUM(E83:E84)</f>
        <v>3</v>
      </c>
      <c r="F85" s="124">
        <f ca="1">SUM(F83:F84)</f>
        <v>6</v>
      </c>
      <c r="G85" s="124">
        <f ca="1">SUM(G83:G84)</f>
        <v>5</v>
      </c>
      <c r="H85" s="124">
        <f ca="1">SUM(H83:H84)</f>
        <v>8</v>
      </c>
      <c r="I85" s="212">
        <f ca="1">AVERAGE(D85:H85)</f>
        <v>5</v>
      </c>
      <c r="J85" s="213">
        <f ca="1">I85*0.97</f>
        <v>4.8499999999999996</v>
      </c>
      <c r="K85" s="213">
        <f ca="1">I85*1.03</f>
        <v>5.15</v>
      </c>
      <c r="L85" s="82" t="str">
        <f ca="1">IF(AND(D85&gt;I85*0.97,D85&lt;I85*1.03),"○","×")</f>
        <v>×</v>
      </c>
      <c r="M85" s="82" t="str">
        <f ca="1">IF(AND(E85&gt;I85*0.97,E85&lt;I85*1.03),"○","×")</f>
        <v>×</v>
      </c>
      <c r="N85" s="82" t="str">
        <f ca="1">IF(AND(F85&gt;I85*0.97,F85&lt;I85*1.03),"○","×")</f>
        <v>×</v>
      </c>
      <c r="O85" s="82" t="str">
        <f ca="1">IF(AND(G85&gt;I85*0.97,G85&lt;I85*1.03),"○","×")</f>
        <v>○</v>
      </c>
      <c r="P85" s="82" t="str">
        <f ca="1">IF(AND(H85&gt;I85*0.97,H85&lt;I85*1.03),"○","×")</f>
        <v>×</v>
      </c>
      <c r="Q85" s="220" t="str">
        <f ca="1">IF(COUNTIF(L85:P85,"○")=5,"同程度","―")</f>
        <v>―</v>
      </c>
      <c r="R85" s="215" t="str">
        <f t="shared" ca="1" si="11"/>
        <v>－</v>
      </c>
      <c r="S85" s="82" t="str">
        <f t="shared" ca="1" si="11"/>
        <v>↑</v>
      </c>
      <c r="T85" s="82" t="str">
        <f t="shared" ca="1" si="11"/>
        <v>↓</v>
      </c>
      <c r="U85" s="82" t="str">
        <f t="shared" ca="1" si="11"/>
        <v>↑</v>
      </c>
      <c r="V85" s="82" t="str">
        <f ca="1">R85&amp;S85&amp;T85&amp;U85</f>
        <v>－↑↓↑</v>
      </c>
      <c r="W85" s="221" t="str" cm="1">
        <f t="array" aca="1" ref="W85" ca="1">INDEX($AL$2:$AL$82,MATCH(V85,$AK$2:$AK$82,0),0)</f>
        <v>年度により増減</v>
      </c>
      <c r="X85" s="222" t="str">
        <f ca="1">IF(F85-D85&gt;0,"↑",IF(F85-D85&lt;0,"↓","－"))</f>
        <v>↑</v>
      </c>
      <c r="Y85" s="223" t="str">
        <f ca="1">IF(V85="↓↑↓↓",IF(X85="↓","減少傾向","×"),"判定外")</f>
        <v>判定外</v>
      </c>
      <c r="Z85" s="224" t="str">
        <f ca="1">IF(V85="↑↓↑↑",IF(X85="↑","増加傾向","×"),"判定外")</f>
        <v>判定外</v>
      </c>
      <c r="AA85" s="225" t="str">
        <f ca="1">IF(G85-E85&gt;0,"↑",IF(G85-E85&lt;0,"↓","－"))</f>
        <v>↑</v>
      </c>
      <c r="AB85" s="223" t="str">
        <f ca="1">IF(V85="↓↓↑↓",IF(AA85="↓","減少傾向","×"),"判定外")</f>
        <v>判定外</v>
      </c>
      <c r="AC85" s="224" t="str">
        <f ca="1">IF(V85="↑↑↓↑",IF(AA85="↑","増加傾向","×"),"判定外")</f>
        <v>判定外</v>
      </c>
      <c r="AD85" s="134" t="s">
        <v>304</v>
      </c>
      <c r="AE85" s="113"/>
      <c r="AM85" s="87"/>
    </row>
    <row r="86" spans="2:39" ht="27" x14ac:dyDescent="0.15">
      <c r="B86" s="110"/>
      <c r="C86" s="123" t="s">
        <v>243</v>
      </c>
      <c r="D86" s="124">
        <f ca="1">SUMIF('11.経年データ（専攻単位）'!A:A,'11.グラフデータ'!D42,'11.経年データ（専攻単位）'!AC:AC)</f>
        <v>74</v>
      </c>
      <c r="E86" s="124">
        <f ca="1">SUMIF('11.経年データ（専攻単位）'!A:A,'11.グラフデータ'!E42,'11.経年データ（専攻単位）'!AC:AC)</f>
        <v>87</v>
      </c>
      <c r="F86" s="124">
        <f ca="1">SUMIF('11.経年データ（専攻単位）'!A:A,'11.グラフデータ'!F42,'11.経年データ（専攻単位）'!AC:AC)</f>
        <v>107</v>
      </c>
      <c r="G86" s="124">
        <f ca="1">SUMIF('11.経年データ（専攻単位）'!A:A,'11.グラフデータ'!G42,'11.経年データ（専攻単位）'!AC:AC)</f>
        <v>115</v>
      </c>
      <c r="H86" s="124">
        <f ca="1">SUMIF('11.経年データ（専攻単位）'!A:A,'11.グラフデータ'!H42,'11.経年データ（専攻単位）'!AC:AC)</f>
        <v>111</v>
      </c>
      <c r="I86" s="212">
        <f ca="1">AVERAGE(D86:H86)</f>
        <v>98.8</v>
      </c>
      <c r="J86" s="213">
        <f ca="1">I86*0.97</f>
        <v>95.835999999999999</v>
      </c>
      <c r="K86" s="213">
        <f ca="1">I86*1.03</f>
        <v>101.764</v>
      </c>
      <c r="L86" s="82" t="str">
        <f ca="1">IF(AND(D86&gt;I86*0.97,D86&lt;I86*1.03),"○","×")</f>
        <v>×</v>
      </c>
      <c r="M86" s="82" t="str">
        <f ca="1">IF(AND(E86&gt;I86*0.97,E86&lt;I86*1.03),"○","×")</f>
        <v>×</v>
      </c>
      <c r="N86" s="82" t="str">
        <f ca="1">IF(AND(F86&gt;I86*0.97,F86&lt;I86*1.03),"○","×")</f>
        <v>×</v>
      </c>
      <c r="O86" s="82" t="str">
        <f ca="1">IF(AND(G86&gt;I86*0.97,G86&lt;I86*1.03),"○","×")</f>
        <v>×</v>
      </c>
      <c r="P86" s="82" t="str">
        <f ca="1">IF(AND(H86&gt;I86*0.97,H86&lt;I86*1.03),"○","×")</f>
        <v>×</v>
      </c>
      <c r="Q86" s="220" t="str">
        <f ca="1">IF(COUNTIF(L86:P86,"○")=5,"同程度","―")</f>
        <v>―</v>
      </c>
      <c r="R86" s="215" t="str">
        <f t="shared" ca="1" si="11"/>
        <v>↑</v>
      </c>
      <c r="S86" s="82" t="str">
        <f t="shared" ca="1" si="11"/>
        <v>↑</v>
      </c>
      <c r="T86" s="82" t="str">
        <f t="shared" ca="1" si="11"/>
        <v>↑</v>
      </c>
      <c r="U86" s="82" t="str">
        <f t="shared" ca="1" si="11"/>
        <v>↓</v>
      </c>
      <c r="V86" s="82" t="str">
        <f ca="1">R86&amp;S86&amp;T86&amp;U86</f>
        <v>↑↑↑↓</v>
      </c>
      <c r="W86" s="221" t="str" cm="1">
        <f t="array" aca="1" ref="W86" ca="1">INDEX($AL$2:$AL$82,MATCH(V86,$AK$2:$AK$82,0),0)</f>
        <v>最新年度のみ減少</v>
      </c>
      <c r="X86" s="222" t="str">
        <f ca="1">IF(F86-D86&gt;0,"↑",IF(F86-D86&lt;0,"↓","－"))</f>
        <v>↑</v>
      </c>
      <c r="Y86" s="223" t="str">
        <f ca="1">IF(V86="↓↑↓↓",IF(X86="↓","減少傾向","×"),"判定外")</f>
        <v>判定外</v>
      </c>
      <c r="Z86" s="224" t="str">
        <f ca="1">IF(V86="↑↓↑↑",IF(X86="↑","増加傾向","×"),"判定外")</f>
        <v>判定外</v>
      </c>
      <c r="AA86" s="225" t="str">
        <f ca="1">IF(G86-E86&gt;0,"↑",IF(G86-E86&lt;0,"↓","－"))</f>
        <v>↑</v>
      </c>
      <c r="AB86" s="223" t="str">
        <f ca="1">IF(V86="↓↓↑↓",IF(AA86="↓","減少傾向","×"),"判定外")</f>
        <v>判定外</v>
      </c>
      <c r="AC86" s="224" t="str">
        <f ca="1">IF(V86="↑↑↓↑",IF(AA86="↑","増加傾向","×"),"判定外")</f>
        <v>判定外</v>
      </c>
      <c r="AD86" s="133"/>
      <c r="AE86" s="113"/>
      <c r="AM86" s="87"/>
    </row>
    <row r="87" spans="2:39" ht="27.75" thickBot="1" x14ac:dyDescent="0.2">
      <c r="B87" s="110"/>
      <c r="C87" s="123" t="s">
        <v>266</v>
      </c>
      <c r="D87" s="135">
        <f ca="1">ROUND(D85/D86,3)</f>
        <v>4.1000000000000002E-2</v>
      </c>
      <c r="E87" s="135">
        <f ca="1">ROUND(E85/E86,3)</f>
        <v>3.4000000000000002E-2</v>
      </c>
      <c r="F87" s="135">
        <f ca="1">ROUND(F85/F86,3)</f>
        <v>5.6000000000000001E-2</v>
      </c>
      <c r="G87" s="135">
        <f ca="1">ROUND(G85/G86,3)</f>
        <v>4.2999999999999997E-2</v>
      </c>
      <c r="H87" s="135">
        <f ca="1">ROUND(H85/H86,3)</f>
        <v>7.1999999999999995E-2</v>
      </c>
      <c r="I87" s="136">
        <f ca="1">AVERAGE(D87:H87)</f>
        <v>4.9200000000000001E-2</v>
      </c>
      <c r="J87" s="137">
        <f ca="1">I87-0.03</f>
        <v>1.9200000000000002E-2</v>
      </c>
      <c r="K87" s="137">
        <f ca="1">I87+0.03</f>
        <v>7.9199999999999993E-2</v>
      </c>
      <c r="L87" s="214" t="str">
        <f ca="1">IF(AND(D87&gt;I87-0.03,D87&lt;I87+0.03),"○","×")</f>
        <v>○</v>
      </c>
      <c r="M87" s="214" t="str">
        <f ca="1">IF(AND(E87&gt;I87-0.03,E87&lt;I87+0.03),"○","×")</f>
        <v>○</v>
      </c>
      <c r="N87" s="214" t="str">
        <f ca="1">IF(AND(F87&gt;I87-0.03,F87&lt;I87+0.03),"○","×")</f>
        <v>○</v>
      </c>
      <c r="O87" s="214" t="str">
        <f ca="1">IF(AND(G87&gt;I87-0.03,G87&lt;I87+0.03),"○","×")</f>
        <v>○</v>
      </c>
      <c r="P87" s="214" t="str">
        <f ca="1">IF(AND(H87&gt;I87-0.03,H87&lt;I87+0.03),"○","×")</f>
        <v>○</v>
      </c>
      <c r="Q87" s="226" t="str">
        <f ca="1">IF(COUNTIF(L87:P87,"○")=5,"同程度","―")</f>
        <v>同程度</v>
      </c>
      <c r="R87" s="227" t="str">
        <f t="shared" ca="1" si="11"/>
        <v>↓</v>
      </c>
      <c r="S87" s="214" t="str">
        <f t="shared" ca="1" si="11"/>
        <v>↑</v>
      </c>
      <c r="T87" s="214" t="str">
        <f t="shared" ca="1" si="11"/>
        <v>↓</v>
      </c>
      <c r="U87" s="214" t="str">
        <f t="shared" ca="1" si="11"/>
        <v>↑</v>
      </c>
      <c r="V87" s="214" t="str">
        <f ca="1">R87&amp;S87&amp;T87&amp;U87</f>
        <v>↓↑↓↑</v>
      </c>
      <c r="W87" s="228" t="str" cm="1">
        <f t="array" aca="1" ref="W87" ca="1">INDEX($AL$2:$AL$82,MATCH(V87,$AK$2:$AK$82,0),0)</f>
        <v>隔年で増減</v>
      </c>
      <c r="X87" s="229" t="str">
        <f ca="1">IF(F87-D87&gt;0,"↑",IF(F87-D87&lt;0,"↓","－"))</f>
        <v>↑</v>
      </c>
      <c r="Y87" s="230" t="str">
        <f ca="1">IF(V87="↓↑↓↓",IF(X87="↓","減少傾向","×"),"判定外")</f>
        <v>判定外</v>
      </c>
      <c r="Z87" s="231" t="str">
        <f ca="1">IF(V87="↑↓↑↑",IF(X87="↑","増加傾向","×"),"判定外")</f>
        <v>判定外</v>
      </c>
      <c r="AA87" s="232" t="str">
        <f ca="1">IF(G87-E87&gt;0,"↑",IF(G87-E87&lt;0,"↓","－"))</f>
        <v>↑</v>
      </c>
      <c r="AB87" s="230" t="str">
        <f ca="1">IF(V87="↓↓↑↓",IF(AA87="↓","減少傾向","×"),"判定外")</f>
        <v>判定外</v>
      </c>
      <c r="AC87" s="231" t="str">
        <f ca="1">IF(V87="↑↑↓↑",IF(AA87="↑","増加傾向","×"),"判定外")</f>
        <v>判定外</v>
      </c>
      <c r="AD87" s="146" t="s">
        <v>239</v>
      </c>
      <c r="AE87" s="113"/>
      <c r="AM87" s="87"/>
    </row>
    <row r="88" spans="2:39" ht="14.25" thickBot="1" x14ac:dyDescent="0.2">
      <c r="B88" s="110"/>
      <c r="C88" s="111"/>
      <c r="D88" s="112"/>
      <c r="E88" s="112"/>
      <c r="F88" s="112"/>
      <c r="G88" s="112"/>
      <c r="H88" s="112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108"/>
      <c r="AE88" s="113"/>
      <c r="AM88" s="87"/>
    </row>
    <row r="89" spans="2:39" x14ac:dyDescent="0.15">
      <c r="B89" s="110"/>
      <c r="C89" s="111"/>
      <c r="D89" s="112"/>
      <c r="E89" s="112"/>
      <c r="F89" s="112"/>
      <c r="G89" s="112"/>
      <c r="H89" s="112"/>
      <c r="I89" s="288" t="s">
        <v>437</v>
      </c>
      <c r="J89" s="289"/>
      <c r="K89" s="289"/>
      <c r="L89" s="290"/>
      <c r="M89" s="290"/>
      <c r="N89" s="290"/>
      <c r="O89" s="290"/>
      <c r="P89" s="290"/>
      <c r="Q89" s="291" t="s">
        <v>295</v>
      </c>
      <c r="R89" s="288" t="s">
        <v>296</v>
      </c>
      <c r="S89" s="290"/>
      <c r="T89" s="290"/>
      <c r="U89" s="290"/>
      <c r="V89" s="293" t="s">
        <v>297</v>
      </c>
      <c r="W89" s="294"/>
      <c r="X89" s="297" t="s">
        <v>298</v>
      </c>
      <c r="Y89" s="299" t="s">
        <v>299</v>
      </c>
      <c r="Z89" s="300"/>
      <c r="AA89" s="301" t="s">
        <v>300</v>
      </c>
      <c r="AB89" s="299" t="s">
        <v>301</v>
      </c>
      <c r="AC89" s="300"/>
      <c r="AD89" s="275" t="s">
        <v>302</v>
      </c>
      <c r="AE89" s="113"/>
      <c r="AM89" s="87"/>
    </row>
    <row r="90" spans="2:39" x14ac:dyDescent="0.15">
      <c r="B90" s="110"/>
      <c r="C90" s="151" t="s">
        <v>235</v>
      </c>
      <c r="D90" s="202" t="str" cm="1">
        <f t="array" aca="1" ref="D90" ca="1">"R"&amp;RIGHT(CELL("filename",'11-1.2020'!A1),4)-2018</f>
        <v>R2</v>
      </c>
      <c r="E90" s="202" t="str" cm="1">
        <f t="array" aca="1" ref="E90" ca="1">"R"&amp;RIGHT(CELL("filename",'11-1.2021'!A1),4)-2018</f>
        <v>R3</v>
      </c>
      <c r="F90" s="202" t="str" cm="1">
        <f t="array" aca="1" ref="F90" ca="1">"R"&amp;RIGHT(CELL("filename",'11-1.2022'!B1),4)-2018</f>
        <v>R4</v>
      </c>
      <c r="G90" s="202" t="str" cm="1">
        <f t="array" aca="1" ref="G90" ca="1">"R"&amp;RIGHT(CELL("filename",'11-1.2023'!C1),4)-2018</f>
        <v>R5</v>
      </c>
      <c r="H90" s="202" t="str" cm="1">
        <f t="array" aca="1" ref="H90" ca="1">"R"&amp;RIGHT(CELL("filename",'11-1.2024'!D1),4)-2018</f>
        <v>R6</v>
      </c>
      <c r="I90" s="210" t="s">
        <v>305</v>
      </c>
      <c r="J90" s="211">
        <v>-0.03</v>
      </c>
      <c r="K90" s="211">
        <v>0.03</v>
      </c>
      <c r="L90" s="203" t="str">
        <f ca="1">Q1</f>
        <v>R2</v>
      </c>
      <c r="M90" s="203" t="str">
        <f ca="1">R1</f>
        <v>R3</v>
      </c>
      <c r="N90" s="203" t="str">
        <f ca="1">S1</f>
        <v>R4</v>
      </c>
      <c r="O90" s="203" t="str">
        <f ca="1">T1</f>
        <v>R5</v>
      </c>
      <c r="P90" s="203" t="str">
        <f ca="1">U1</f>
        <v>R6</v>
      </c>
      <c r="Q90" s="292"/>
      <c r="R90" s="215" t="s">
        <v>306</v>
      </c>
      <c r="S90" s="82" t="s">
        <v>307</v>
      </c>
      <c r="T90" s="82" t="s">
        <v>308</v>
      </c>
      <c r="U90" s="82" t="s">
        <v>309</v>
      </c>
      <c r="V90" s="295"/>
      <c r="W90" s="296"/>
      <c r="X90" s="298"/>
      <c r="Y90" s="216" t="s">
        <v>310</v>
      </c>
      <c r="Z90" s="217" t="s">
        <v>311</v>
      </c>
      <c r="AA90" s="302"/>
      <c r="AB90" s="218" t="s">
        <v>312</v>
      </c>
      <c r="AC90" s="219" t="s">
        <v>313</v>
      </c>
      <c r="AD90" s="276"/>
      <c r="AE90" s="113"/>
      <c r="AM90" s="87"/>
    </row>
    <row r="91" spans="2:39" x14ac:dyDescent="0.15">
      <c r="B91" s="110"/>
      <c r="C91" s="123" t="s">
        <v>240</v>
      </c>
      <c r="D91" s="161">
        <f ca="1">SUMIF('11.経年データ（専攻単位）'!A:A,'11.グラフデータ'!D42,'11.経年データ（専攻単位）'!AI:AI)</f>
        <v>0</v>
      </c>
      <c r="E91" s="161">
        <f ca="1">SUMIF('11.経年データ（専攻単位）'!A:A,'11.グラフデータ'!E42,'11.経年データ（専攻単位）'!AI:AI)</f>
        <v>0</v>
      </c>
      <c r="F91" s="161">
        <f ca="1">SUMIF('11.経年データ（専攻単位）'!A:A,'11.グラフデータ'!F42,'11.経年データ（専攻単位）'!AI:AI)</f>
        <v>1</v>
      </c>
      <c r="G91" s="161">
        <f ca="1">SUMIF('11.経年データ（専攻単位）'!A:A,'11.グラフデータ'!G42,'11.経年データ（専攻単位）'!AI:AI)</f>
        <v>3</v>
      </c>
      <c r="H91" s="161">
        <f ca="1">SUMIF('11.経年データ（専攻単位）'!A:A,'11.グラフデータ'!H42,'11.経年データ（専攻単位）'!AI:AI)</f>
        <v>4</v>
      </c>
      <c r="I91" s="212">
        <f ca="1">AVERAGE(D91:H91)</f>
        <v>1.6</v>
      </c>
      <c r="J91" s="213">
        <f ca="1">I91*0.97</f>
        <v>1.552</v>
      </c>
      <c r="K91" s="213">
        <f ca="1">I91*1.03</f>
        <v>1.6480000000000001</v>
      </c>
      <c r="L91" s="82" t="str">
        <f ca="1">IF(AND(D91&gt;I91*0.97,D91&lt;I91*1.03),"○","×")</f>
        <v>×</v>
      </c>
      <c r="M91" s="82" t="str">
        <f ca="1">IF(AND(E91&gt;I91*0.97,E91&lt;I91*1.03),"○","×")</f>
        <v>×</v>
      </c>
      <c r="N91" s="82" t="str">
        <f ca="1">IF(AND(F91&gt;I91*0.97,F91&lt;I91*1.03),"○","×")</f>
        <v>×</v>
      </c>
      <c r="O91" s="82" t="str">
        <f ca="1">IF(AND(G91&gt;I91*0.97,G91&lt;I91*1.03),"○","×")</f>
        <v>×</v>
      </c>
      <c r="P91" s="82" t="str">
        <f ca="1">IF(AND(H91&gt;I91*0.97,H91&lt;I91*1.03),"○","×")</f>
        <v>×</v>
      </c>
      <c r="Q91" s="220" t="str">
        <f ca="1">IF(COUNTIF(L91:P91,"○")=5,"同程度","―")</f>
        <v>―</v>
      </c>
      <c r="R91" s="215" t="str">
        <f t="shared" ref="R91:U95" ca="1" si="12">IF(E91-D91&gt;0,"↑",IF(E91-D91&lt;0,"↓","－"))</f>
        <v>－</v>
      </c>
      <c r="S91" s="82" t="str">
        <f t="shared" ca="1" si="12"/>
        <v>↑</v>
      </c>
      <c r="T91" s="82" t="str">
        <f t="shared" ca="1" si="12"/>
        <v>↑</v>
      </c>
      <c r="U91" s="82" t="str">
        <f t="shared" ca="1" si="12"/>
        <v>↑</v>
      </c>
      <c r="V91" s="82" t="str">
        <f ca="1">R91&amp;S91&amp;T91&amp;U91</f>
        <v>－↑↑↑</v>
      </c>
      <c r="W91" s="221" t="str" cm="1">
        <f t="array" aca="1" ref="W91" ca="1">INDEX($AL$2:$AL$82,MATCH(V91,$AK$2:$AK$82,0),0)</f>
        <v>増加傾向⤴</v>
      </c>
      <c r="X91" s="222" t="str">
        <f ca="1">IF(F91-D91&gt;0,"↑",IF(F91-D91&lt;0,"↓","－"))</f>
        <v>↑</v>
      </c>
      <c r="Y91" s="223" t="str">
        <f ca="1">IF(V91="↓↑↓↓",IF(X91="↓","減少傾向","×"),"判定外")</f>
        <v>判定外</v>
      </c>
      <c r="Z91" s="224" t="str">
        <f ca="1">IF(V91="↑↓↑↑",IF(X91="↑","増加傾向","×"),"判定外")</f>
        <v>判定外</v>
      </c>
      <c r="AA91" s="225" t="str">
        <f ca="1">IF(G91-E91&gt;0,"↑",IF(G91-E91&lt;0,"↓","－"))</f>
        <v>↑</v>
      </c>
      <c r="AB91" s="223" t="str">
        <f ca="1">IF(V91="↓↓↑↓",IF(AA91="↓","減少傾向","×"),"判定外")</f>
        <v>判定外</v>
      </c>
      <c r="AC91" s="224" t="str">
        <f ca="1">IF(V91="↑↑↓↑",IF(AA91="↑","増加傾向","×"),"判定外")</f>
        <v>判定外</v>
      </c>
      <c r="AD91" s="133"/>
      <c r="AE91" s="113"/>
      <c r="AM91" s="87"/>
    </row>
    <row r="92" spans="2:39" x14ac:dyDescent="0.15">
      <c r="B92" s="110"/>
      <c r="C92" s="123" t="s">
        <v>241</v>
      </c>
      <c r="D92" s="124">
        <f ca="1">SUMIF('11.経年データ（専攻単位）'!A:A,'11.グラフデータ'!D42,'11.経年データ（専攻単位）'!AJ:AJ)</f>
        <v>1</v>
      </c>
      <c r="E92" s="124">
        <f ca="1">SUMIF('11.経年データ（専攻単位）'!A:A,'11.グラフデータ'!E42,'11.経年データ（専攻単位）'!AJ:AJ)</f>
        <v>1</v>
      </c>
      <c r="F92" s="124">
        <f ca="1">SUMIF('11.経年データ（専攻単位）'!A:A,'11.グラフデータ'!F42,'11.経年データ（専攻単位）'!AJ:AJ)</f>
        <v>1</v>
      </c>
      <c r="G92" s="124">
        <f ca="1">SUMIF('11.経年データ（専攻単位）'!A:A,'11.グラフデータ'!G42,'11.経年データ（専攻単位）'!AJ:AJ)</f>
        <v>2</v>
      </c>
      <c r="H92" s="124">
        <f ca="1">SUMIF('11.経年データ（専攻単位）'!A:A,'11.グラフデータ'!H42,'11.経年データ（専攻単位）'!AJ:AJ)</f>
        <v>1</v>
      </c>
      <c r="I92" s="212">
        <f ca="1">AVERAGE(D92:H92)</f>
        <v>1.2</v>
      </c>
      <c r="J92" s="213">
        <f ca="1">I92*0.97</f>
        <v>1.1639999999999999</v>
      </c>
      <c r="K92" s="213">
        <f ca="1">I92*1.03</f>
        <v>1.236</v>
      </c>
      <c r="L92" s="82" t="str">
        <f ca="1">IF(AND(D92&gt;I92*0.97,D92&lt;I92*1.03),"○","×")</f>
        <v>×</v>
      </c>
      <c r="M92" s="82" t="str">
        <f ca="1">IF(AND(E92&gt;I92*0.97,E92&lt;I92*1.03),"○","×")</f>
        <v>×</v>
      </c>
      <c r="N92" s="82" t="str">
        <f ca="1">IF(AND(F92&gt;I92*0.97,F92&lt;I92*1.03),"○","×")</f>
        <v>×</v>
      </c>
      <c r="O92" s="82" t="str">
        <f ca="1">IF(AND(G92&gt;I92*0.97,G92&lt;I92*1.03),"○","×")</f>
        <v>×</v>
      </c>
      <c r="P92" s="82" t="str">
        <f ca="1">IF(AND(H92&gt;I92*0.97,H92&lt;I92*1.03),"○","×")</f>
        <v>×</v>
      </c>
      <c r="Q92" s="220" t="str">
        <f ca="1">IF(COUNTIF(L92:P92,"○")=5,"同程度","―")</f>
        <v>―</v>
      </c>
      <c r="R92" s="215" t="str">
        <f t="shared" ca="1" si="12"/>
        <v>－</v>
      </c>
      <c r="S92" s="82" t="str">
        <f t="shared" ca="1" si="12"/>
        <v>－</v>
      </c>
      <c r="T92" s="82" t="str">
        <f t="shared" ca="1" si="12"/>
        <v>↑</v>
      </c>
      <c r="U92" s="82" t="str">
        <f t="shared" ca="1" si="12"/>
        <v>↓</v>
      </c>
      <c r="V92" s="82" t="str">
        <f ca="1">R92&amp;S92&amp;T92&amp;U92</f>
        <v>－－↑↓</v>
      </c>
      <c r="W92" s="221" t="str" cm="1">
        <f t="array" aca="1" ref="W92" ca="1">INDEX($AL$2:$AL$82,MATCH(V92,$AK$2:$AK$82,0),0)</f>
        <v>年度により増減</v>
      </c>
      <c r="X92" s="222" t="str">
        <f ca="1">IF(F92-D92&gt;0,"↑",IF(F92-D92&lt;0,"↓","－"))</f>
        <v>－</v>
      </c>
      <c r="Y92" s="223" t="str">
        <f ca="1">IF(V92="↓↑↓↓",IF(X92="↓","減少傾向","×"),"判定外")</f>
        <v>判定外</v>
      </c>
      <c r="Z92" s="224" t="str">
        <f ca="1">IF(V92="↑↓↑↑",IF(X92="↑","増加傾向","×"),"判定外")</f>
        <v>判定外</v>
      </c>
      <c r="AA92" s="225" t="str">
        <f ca="1">IF(G92-E92&gt;0,"↑",IF(G92-E92&lt;0,"↓","－"))</f>
        <v>↑</v>
      </c>
      <c r="AB92" s="223" t="str">
        <f ca="1">IF(V92="↓↓↑↓",IF(AA92="↓","減少傾向","×"),"判定外")</f>
        <v>判定外</v>
      </c>
      <c r="AC92" s="224" t="str">
        <f ca="1">IF(V92="↑↑↓↑",IF(AA92="↑","増加傾向","×"),"判定外")</f>
        <v>判定外</v>
      </c>
      <c r="AD92" s="133"/>
      <c r="AE92" s="113"/>
      <c r="AM92" s="87"/>
    </row>
    <row r="93" spans="2:39" ht="27" x14ac:dyDescent="0.15">
      <c r="B93" s="110"/>
      <c r="C93" s="123" t="s">
        <v>265</v>
      </c>
      <c r="D93" s="124">
        <f ca="1">SUM(D91:D92)</f>
        <v>1</v>
      </c>
      <c r="E93" s="124">
        <f ca="1">SUM(E91:E92)</f>
        <v>1</v>
      </c>
      <c r="F93" s="124">
        <f ca="1">SUM(F91:F92)</f>
        <v>2</v>
      </c>
      <c r="G93" s="124">
        <f ca="1">SUM(G91:G92)</f>
        <v>5</v>
      </c>
      <c r="H93" s="124">
        <f ca="1">SUM(H91:H92)</f>
        <v>5</v>
      </c>
      <c r="I93" s="212">
        <f ca="1">AVERAGE(D93:H93)</f>
        <v>2.8</v>
      </c>
      <c r="J93" s="213">
        <f ca="1">I93*0.97</f>
        <v>2.7159999999999997</v>
      </c>
      <c r="K93" s="213">
        <f ca="1">I93*1.03</f>
        <v>2.8839999999999999</v>
      </c>
      <c r="L93" s="82" t="str">
        <f ca="1">IF(AND(D93&gt;I93*0.97,D93&lt;I93*1.03),"○","×")</f>
        <v>×</v>
      </c>
      <c r="M93" s="82" t="str">
        <f ca="1">IF(AND(E93&gt;I93*0.97,E93&lt;I93*1.03),"○","×")</f>
        <v>×</v>
      </c>
      <c r="N93" s="82" t="str">
        <f ca="1">IF(AND(F93&gt;I93*0.97,F93&lt;I93*1.03),"○","×")</f>
        <v>×</v>
      </c>
      <c r="O93" s="82" t="str">
        <f ca="1">IF(AND(G93&gt;I93*0.97,G93&lt;I93*1.03),"○","×")</f>
        <v>×</v>
      </c>
      <c r="P93" s="82" t="str">
        <f ca="1">IF(AND(H93&gt;I93*0.97,H93&lt;I93*1.03),"○","×")</f>
        <v>×</v>
      </c>
      <c r="Q93" s="220" t="str">
        <f ca="1">IF(COUNTIF(L93:P93,"○")=5,"同程度","―")</f>
        <v>―</v>
      </c>
      <c r="R93" s="215" t="str">
        <f t="shared" ca="1" si="12"/>
        <v>－</v>
      </c>
      <c r="S93" s="82" t="str">
        <f t="shared" ca="1" si="12"/>
        <v>↑</v>
      </c>
      <c r="T93" s="82" t="str">
        <f t="shared" ca="1" si="12"/>
        <v>↑</v>
      </c>
      <c r="U93" s="82" t="str">
        <f t="shared" ca="1" si="12"/>
        <v>－</v>
      </c>
      <c r="V93" s="82" t="str">
        <f ca="1">R93&amp;S93&amp;T93&amp;U93</f>
        <v>－↑↑－</v>
      </c>
      <c r="W93" s="221" t="str" cm="1">
        <f t="array" aca="1" ref="W93" ca="1">INDEX($AL$2:$AL$82,MATCH(V93,$AK$2:$AK$82,0),0)</f>
        <v>増加傾向⤴</v>
      </c>
      <c r="X93" s="222" t="str">
        <f ca="1">IF(F93-D93&gt;0,"↑",IF(F93-D93&lt;0,"↓","－"))</f>
        <v>↑</v>
      </c>
      <c r="Y93" s="223" t="str">
        <f ca="1">IF(V93="↓↑↓↓",IF(X93="↓","減少傾向","×"),"判定外")</f>
        <v>判定外</v>
      </c>
      <c r="Z93" s="224" t="str">
        <f ca="1">IF(V93="↑↓↑↑",IF(X93="↑","増加傾向","×"),"判定外")</f>
        <v>判定外</v>
      </c>
      <c r="AA93" s="225" t="str">
        <f ca="1">IF(G93-E93&gt;0,"↑",IF(G93-E93&lt;0,"↓","－"))</f>
        <v>↑</v>
      </c>
      <c r="AB93" s="223" t="str">
        <f ca="1">IF(V93="↓↓↑↓",IF(AA93="↓","減少傾向","×"),"判定外")</f>
        <v>判定外</v>
      </c>
      <c r="AC93" s="224" t="str">
        <f ca="1">IF(V93="↑↑↓↑",IF(AA93="↑","増加傾向","×"),"判定外")</f>
        <v>判定外</v>
      </c>
      <c r="AD93" s="134" t="s">
        <v>219</v>
      </c>
      <c r="AE93" s="113"/>
      <c r="AM93" s="87"/>
    </row>
    <row r="94" spans="2:39" ht="27" x14ac:dyDescent="0.15">
      <c r="B94" s="110"/>
      <c r="C94" s="123" t="s">
        <v>243</v>
      </c>
      <c r="D94" s="124">
        <f ca="1">SUMIF('11.経年データ（専攻単位）'!A:A,'11.グラフデータ'!D42,'11.経年データ（専攻単位）'!AH:AH)</f>
        <v>3</v>
      </c>
      <c r="E94" s="124">
        <f ca="1">SUMIF('11.経年データ（専攻単位）'!A:A,'11.グラフデータ'!E42,'11.経年データ（専攻単位）'!AH:AH)</f>
        <v>5</v>
      </c>
      <c r="F94" s="124">
        <f ca="1">SUMIF('11.経年データ（専攻単位）'!A:A,'11.グラフデータ'!F42,'11.経年データ（専攻単位）'!AH:AH)</f>
        <v>5</v>
      </c>
      <c r="G94" s="124">
        <f ca="1">SUMIF('11.経年データ（専攻単位）'!A:A,'11.グラフデータ'!G42,'11.経年データ（専攻単位）'!AH:AH)</f>
        <v>7</v>
      </c>
      <c r="H94" s="124">
        <f ca="1">SUMIF('11.経年データ（専攻単位）'!A:A,'11.グラフデータ'!H42,'11.経年データ（専攻単位）'!AH:AH)</f>
        <v>7</v>
      </c>
      <c r="I94" s="212">
        <f ca="1">AVERAGE(D94:H94)</f>
        <v>5.4</v>
      </c>
      <c r="J94" s="213">
        <f ca="1">I94*0.97</f>
        <v>5.2380000000000004</v>
      </c>
      <c r="K94" s="213">
        <f ca="1">I94*1.03</f>
        <v>5.5620000000000003</v>
      </c>
      <c r="L94" s="82" t="str">
        <f ca="1">IF(AND(D94&gt;I94*0.97,D94&lt;I94*1.03),"○","×")</f>
        <v>×</v>
      </c>
      <c r="M94" s="82" t="str">
        <f ca="1">IF(AND(E94&gt;I94*0.97,E94&lt;I94*1.03),"○","×")</f>
        <v>×</v>
      </c>
      <c r="N94" s="82" t="str">
        <f ca="1">IF(AND(F94&gt;I94*0.97,F94&lt;I94*1.03),"○","×")</f>
        <v>×</v>
      </c>
      <c r="O94" s="82" t="str">
        <f ca="1">IF(AND(G94&gt;I94*0.97,G94&lt;I94*1.03),"○","×")</f>
        <v>×</v>
      </c>
      <c r="P94" s="82" t="str">
        <f ca="1">IF(AND(H94&gt;I94*0.97,H94&lt;I94*1.03),"○","×")</f>
        <v>×</v>
      </c>
      <c r="Q94" s="220" t="str">
        <f ca="1">IF(COUNTIF(L94:P94,"○")=5,"同程度","―")</f>
        <v>―</v>
      </c>
      <c r="R94" s="215" t="str">
        <f t="shared" ca="1" si="12"/>
        <v>↑</v>
      </c>
      <c r="S94" s="82" t="str">
        <f t="shared" ca="1" si="12"/>
        <v>－</v>
      </c>
      <c r="T94" s="82" t="str">
        <f t="shared" ca="1" si="12"/>
        <v>↑</v>
      </c>
      <c r="U94" s="82" t="str">
        <f t="shared" ca="1" si="12"/>
        <v>－</v>
      </c>
      <c r="V94" s="82" t="str">
        <f ca="1">R94&amp;S94&amp;T94&amp;U94</f>
        <v>↑－↑－</v>
      </c>
      <c r="W94" s="221" t="str" cm="1">
        <f t="array" aca="1" ref="W94" ca="1">INDEX($AL$2:$AL$82,MATCH(V94,$AK$2:$AK$82,0),0)</f>
        <v>増加傾向⤴</v>
      </c>
      <c r="X94" s="222" t="str">
        <f ca="1">IF(F94-D94&gt;0,"↑",IF(F94-D94&lt;0,"↓","－"))</f>
        <v>↑</v>
      </c>
      <c r="Y94" s="223" t="str">
        <f ca="1">IF(V94="↓↑↓↓",IF(X94="↓","減少傾向","×"),"判定外")</f>
        <v>判定外</v>
      </c>
      <c r="Z94" s="224" t="str">
        <f ca="1">IF(V94="↑↓↑↑",IF(X94="↑","増加傾向","×"),"判定外")</f>
        <v>判定外</v>
      </c>
      <c r="AA94" s="225" t="str">
        <f ca="1">IF(G94-E94&gt;0,"↑",IF(G94-E94&lt;0,"↓","－"))</f>
        <v>↑</v>
      </c>
      <c r="AB94" s="223" t="str">
        <f ca="1">IF(V94="↓↓↑↓",IF(AA94="↓","減少傾向","×"),"判定外")</f>
        <v>判定外</v>
      </c>
      <c r="AC94" s="224" t="str">
        <f ca="1">IF(V94="↑↑↓↑",IF(AA94="↑","増加傾向","×"),"判定外")</f>
        <v>判定外</v>
      </c>
      <c r="AD94" s="133"/>
      <c r="AE94" s="113"/>
      <c r="AM94" s="87"/>
    </row>
    <row r="95" spans="2:39" ht="27.75" thickBot="1" x14ac:dyDescent="0.2">
      <c r="B95" s="110"/>
      <c r="C95" s="123" t="s">
        <v>266</v>
      </c>
      <c r="D95" s="135">
        <f ca="1">ROUND(D93/D94,3)</f>
        <v>0.33300000000000002</v>
      </c>
      <c r="E95" s="135">
        <f ca="1">ROUND(E93/E94,3)</f>
        <v>0.2</v>
      </c>
      <c r="F95" s="135">
        <f ca="1">ROUND(F93/F94,3)</f>
        <v>0.4</v>
      </c>
      <c r="G95" s="135">
        <f ca="1">ROUND(G93/G94,3)</f>
        <v>0.71399999999999997</v>
      </c>
      <c r="H95" s="135">
        <f ca="1">ROUND(H93/H94,3)</f>
        <v>0.71399999999999997</v>
      </c>
      <c r="I95" s="136">
        <f ca="1">AVERAGE(D95:H95)</f>
        <v>0.47219999999999995</v>
      </c>
      <c r="J95" s="137">
        <f ca="1">I95-0.03</f>
        <v>0.44219999999999993</v>
      </c>
      <c r="K95" s="137">
        <f ca="1">I95+0.03</f>
        <v>0.50219999999999998</v>
      </c>
      <c r="L95" s="214" t="str">
        <f ca="1">IF(AND(D95&gt;I95-0.03,D95&lt;I95+0.03),"○","×")</f>
        <v>×</v>
      </c>
      <c r="M95" s="214" t="str">
        <f ca="1">IF(AND(E95&gt;I95-0.03,E95&lt;I95+0.03),"○","×")</f>
        <v>×</v>
      </c>
      <c r="N95" s="214" t="str">
        <f ca="1">IF(AND(F95&gt;I95-0.03,F95&lt;I95+0.03),"○","×")</f>
        <v>×</v>
      </c>
      <c r="O95" s="214" t="str">
        <f ca="1">IF(AND(G95&gt;I95-0.03,G95&lt;I95+0.03),"○","×")</f>
        <v>×</v>
      </c>
      <c r="P95" s="214" t="str">
        <f ca="1">IF(AND(H95&gt;I95-0.03,H95&lt;I95+0.03),"○","×")</f>
        <v>×</v>
      </c>
      <c r="Q95" s="226" t="str">
        <f ca="1">IF(COUNTIF(L95:P95,"○")=5,"同程度","―")</f>
        <v>―</v>
      </c>
      <c r="R95" s="227" t="str">
        <f t="shared" ca="1" si="12"/>
        <v>↓</v>
      </c>
      <c r="S95" s="214" t="str">
        <f t="shared" ca="1" si="12"/>
        <v>↑</v>
      </c>
      <c r="T95" s="214" t="str">
        <f t="shared" ca="1" si="12"/>
        <v>↑</v>
      </c>
      <c r="U95" s="214" t="str">
        <f t="shared" ca="1" si="12"/>
        <v>－</v>
      </c>
      <c r="V95" s="214" t="str">
        <f ca="1">R95&amp;S95&amp;T95&amp;U95</f>
        <v>↓↑↑－</v>
      </c>
      <c r="W95" s="228" t="str" cm="1">
        <f t="array" aca="1" ref="W95" ca="1">INDEX($AL$2:$AL$82,MATCH(V95,$AK$2:$AK$82,0),0)</f>
        <v>増加傾向⤴</v>
      </c>
      <c r="X95" s="229" t="str">
        <f ca="1">IF(F95-D95&gt;0,"↑",IF(F95-D95&lt;0,"↓","－"))</f>
        <v>↑</v>
      </c>
      <c r="Y95" s="230" t="str">
        <f ca="1">IF(V95="↓↑↓↓",IF(X95="↓","減少傾向","×"),"判定外")</f>
        <v>判定外</v>
      </c>
      <c r="Z95" s="231" t="str">
        <f ca="1">IF(V95="↑↓↑↑",IF(X95="↑","増加傾向","×"),"判定外")</f>
        <v>判定外</v>
      </c>
      <c r="AA95" s="232" t="str">
        <f ca="1">IF(G95-E95&gt;0,"↑",IF(G95-E95&lt;0,"↓","－"))</f>
        <v>↑</v>
      </c>
      <c r="AB95" s="230" t="str">
        <f ca="1">IF(V95="↓↓↑↓",IF(AA95="↓","減少傾向","×"),"判定外")</f>
        <v>判定外</v>
      </c>
      <c r="AC95" s="231" t="str">
        <f ca="1">IF(V95="↑↑↓↑",IF(AA95="↑","増加傾向","×"),"判定外")</f>
        <v>判定外</v>
      </c>
      <c r="AD95" s="146" t="s">
        <v>219</v>
      </c>
      <c r="AE95" s="113"/>
      <c r="AM95" s="87"/>
    </row>
    <row r="96" spans="2:39" ht="14.25" thickBot="1" x14ac:dyDescent="0.2">
      <c r="B96" s="110"/>
      <c r="C96" s="111"/>
      <c r="D96" s="112"/>
      <c r="E96" s="112"/>
      <c r="F96" s="112"/>
      <c r="G96" s="112"/>
      <c r="H96" s="112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108"/>
      <c r="AE96" s="113"/>
      <c r="AM96" s="87"/>
    </row>
    <row r="97" spans="2:40" x14ac:dyDescent="0.15">
      <c r="B97" s="110"/>
      <c r="C97" s="111"/>
      <c r="D97" s="112"/>
      <c r="E97" s="112"/>
      <c r="F97" s="112"/>
      <c r="G97" s="112"/>
      <c r="H97" s="112"/>
      <c r="I97" s="288" t="s">
        <v>439</v>
      </c>
      <c r="J97" s="289"/>
      <c r="K97" s="289"/>
      <c r="L97" s="290"/>
      <c r="M97" s="290"/>
      <c r="N97" s="290"/>
      <c r="O97" s="290"/>
      <c r="P97" s="290"/>
      <c r="Q97" s="291" t="s">
        <v>295</v>
      </c>
      <c r="R97" s="288" t="s">
        <v>296</v>
      </c>
      <c r="S97" s="290"/>
      <c r="T97" s="290"/>
      <c r="U97" s="290"/>
      <c r="V97" s="293" t="s">
        <v>297</v>
      </c>
      <c r="W97" s="294"/>
      <c r="X97" s="297" t="s">
        <v>298</v>
      </c>
      <c r="Y97" s="299" t="s">
        <v>299</v>
      </c>
      <c r="Z97" s="300"/>
      <c r="AA97" s="301" t="s">
        <v>300</v>
      </c>
      <c r="AB97" s="299" t="s">
        <v>301</v>
      </c>
      <c r="AC97" s="300"/>
      <c r="AD97" s="275" t="s">
        <v>302</v>
      </c>
      <c r="AE97" s="113"/>
      <c r="AM97" s="87"/>
    </row>
    <row r="98" spans="2:40" ht="27" x14ac:dyDescent="0.15">
      <c r="B98" s="110"/>
      <c r="C98" s="151" t="s">
        <v>438</v>
      </c>
      <c r="D98" s="202" t="str" cm="1">
        <f t="array" aca="1" ref="D98" ca="1">"R"&amp;RIGHT(CELL("filename",'11-1.2020'!A17),4)-2018</f>
        <v>R2</v>
      </c>
      <c r="E98" s="202" t="str" cm="1">
        <f t="array" aca="1" ref="E98" ca="1">"R"&amp;RIGHT(CELL("filename",'11-1.2021'!A17),4)-2018</f>
        <v>R3</v>
      </c>
      <c r="F98" s="202" t="str" cm="1">
        <f t="array" aca="1" ref="F98" ca="1">"R"&amp;RIGHT(CELL("filename",'11-1.2022'!B17),4)-2018</f>
        <v>R4</v>
      </c>
      <c r="G98" s="202" t="str" cm="1">
        <f t="array" aca="1" ref="G98" ca="1">"R"&amp;RIGHT(CELL("filename",'11-1.2023'!C17),4)-2018</f>
        <v>R5</v>
      </c>
      <c r="H98" s="202" t="str" cm="1">
        <f t="array" aca="1" ref="H98" ca="1">"R"&amp;RIGHT(CELL("filename",'11-1.2024'!D17),4)-2018</f>
        <v>R6</v>
      </c>
      <c r="I98" s="210" t="s">
        <v>440</v>
      </c>
      <c r="J98" s="211">
        <v>-0.03</v>
      </c>
      <c r="K98" s="211">
        <v>0.03</v>
      </c>
      <c r="L98" s="203" t="str">
        <f>Q17</f>
        <v>―</v>
      </c>
      <c r="M98" s="203" t="str">
        <f>R17</f>
        <v>↓</v>
      </c>
      <c r="N98" s="203" t="str">
        <f>S17</f>
        <v>↓</v>
      </c>
      <c r="O98" s="203" t="str">
        <f>T17</f>
        <v>↓</v>
      </c>
      <c r="P98" s="203" t="str">
        <f>U17</f>
        <v>↑</v>
      </c>
      <c r="Q98" s="292"/>
      <c r="R98" s="215" t="s">
        <v>306</v>
      </c>
      <c r="S98" s="82" t="s">
        <v>307</v>
      </c>
      <c r="T98" s="82" t="s">
        <v>308</v>
      </c>
      <c r="U98" s="82" t="s">
        <v>309</v>
      </c>
      <c r="V98" s="295"/>
      <c r="W98" s="296"/>
      <c r="X98" s="298"/>
      <c r="Y98" s="216" t="s">
        <v>310</v>
      </c>
      <c r="Z98" s="217" t="s">
        <v>311</v>
      </c>
      <c r="AA98" s="302"/>
      <c r="AB98" s="218" t="s">
        <v>312</v>
      </c>
      <c r="AC98" s="219" t="s">
        <v>313</v>
      </c>
      <c r="AD98" s="276"/>
      <c r="AE98" s="113"/>
      <c r="AM98" s="87"/>
    </row>
    <row r="99" spans="2:40" x14ac:dyDescent="0.15">
      <c r="B99" s="110"/>
      <c r="C99" s="123" t="s">
        <v>240</v>
      </c>
      <c r="D99" s="161"/>
      <c r="E99" s="161"/>
      <c r="F99" s="161"/>
      <c r="G99" s="161"/>
      <c r="H99" s="161">
        <f ca="1">SUMIF('11.経年データ（専攻単位）'!A:A,'11.グラフデータ'!H42,'11.経年データ（専攻単位）'!AN:AN)</f>
        <v>1</v>
      </c>
      <c r="I99" s="212">
        <f ca="1">AVERAGE(D99:H99)</f>
        <v>1</v>
      </c>
      <c r="J99" s="213">
        <f ca="1">I99*0.97</f>
        <v>0.97</v>
      </c>
      <c r="K99" s="213">
        <f ca="1">I99*1.03</f>
        <v>1.03</v>
      </c>
      <c r="L99" s="82" t="str">
        <f ca="1">IF(AND(D99&gt;I99*0.97,D99&lt;I99*1.03),"○","×")</f>
        <v>×</v>
      </c>
      <c r="M99" s="82" t="str">
        <f ca="1">IF(AND(E99&gt;I99*0.97,E99&lt;I99*1.03),"○","×")</f>
        <v>×</v>
      </c>
      <c r="N99" s="82" t="str">
        <f ca="1">IF(AND(F99&gt;I99*0.97,F99&lt;I99*1.03),"○","×")</f>
        <v>×</v>
      </c>
      <c r="O99" s="82" t="str">
        <f ca="1">IF(AND(G99&gt;I99*0.97,G99&lt;I99*1.03),"○","×")</f>
        <v>×</v>
      </c>
      <c r="P99" s="82" t="str">
        <f ca="1">IF(AND(H99&gt;I99*0.97,H99&lt;I99*1.03),"○","×")</f>
        <v>○</v>
      </c>
      <c r="Q99" s="220" t="str">
        <f ca="1">IF(COUNTIF(L99:P99,"○")=5,"同程度","―")</f>
        <v>―</v>
      </c>
      <c r="R99" s="215" t="str">
        <f t="shared" ref="R99:R103" si="13">IF(E99-D99&gt;0,"↑",IF(E99-D99&lt;0,"↓","－"))</f>
        <v>－</v>
      </c>
      <c r="S99" s="82" t="str">
        <f t="shared" ref="S99:S103" si="14">IF(F99-E99&gt;0,"↑",IF(F99-E99&lt;0,"↓","－"))</f>
        <v>－</v>
      </c>
      <c r="T99" s="82" t="str">
        <f t="shared" ref="T99:T103" si="15">IF(G99-F99&gt;0,"↑",IF(G99-F99&lt;0,"↓","－"))</f>
        <v>－</v>
      </c>
      <c r="U99" s="82" t="str">
        <f t="shared" ref="U99:U103" ca="1" si="16">IF(H99-G99&gt;0,"↑",IF(H99-G99&lt;0,"↓","－"))</f>
        <v>↑</v>
      </c>
      <c r="V99" s="82" t="str">
        <f ca="1">R99&amp;S99&amp;T99&amp;U99</f>
        <v>－－－↑</v>
      </c>
      <c r="W99" s="221" t="str" cm="1">
        <f t="array" aca="1" ref="W99" ca="1">INDEX($AL$2:$AL$82,MATCH(V99,$AK$2:$AK$82,0),0)</f>
        <v>同程度で推移</v>
      </c>
      <c r="X99" s="222" t="str">
        <f>IF(F99-D99&gt;0,"↑",IF(F99-D99&lt;0,"↓","－"))</f>
        <v>－</v>
      </c>
      <c r="Y99" s="223" t="str">
        <f ca="1">IF(V99="↓↑↓↓",IF(X99="↓","減少傾向","×"),"判定外")</f>
        <v>判定外</v>
      </c>
      <c r="Z99" s="224" t="str">
        <f ca="1">IF(V99="↑↓↑↑",IF(X99="↑","増加傾向","×"),"判定外")</f>
        <v>判定外</v>
      </c>
      <c r="AA99" s="225" t="str">
        <f>IF(G99-E99&gt;0,"↑",IF(G99-E99&lt;0,"↓","－"))</f>
        <v>－</v>
      </c>
      <c r="AB99" s="223" t="str">
        <f ca="1">IF(V99="↓↓↑↓",IF(AA99="↓","減少傾向","×"),"判定外")</f>
        <v>判定外</v>
      </c>
      <c r="AC99" s="224" t="str">
        <f ca="1">IF(V99="↑↑↓↑",IF(AA99="↑","増加傾向","×"),"判定外")</f>
        <v>判定外</v>
      </c>
      <c r="AD99" s="133"/>
      <c r="AE99" s="113"/>
      <c r="AM99" s="87"/>
    </row>
    <row r="100" spans="2:40" x14ac:dyDescent="0.15">
      <c r="B100" s="110"/>
      <c r="C100" s="123" t="s">
        <v>241</v>
      </c>
      <c r="D100" s="124"/>
      <c r="E100" s="124"/>
      <c r="F100" s="124"/>
      <c r="G100" s="124"/>
      <c r="H100" s="124">
        <f ca="1">SUMIF('11.経年データ（専攻単位）'!A:A,'11.グラフデータ'!H42,'11.経年データ（専攻単位）'!AO:AO)</f>
        <v>0</v>
      </c>
      <c r="I100" s="212">
        <f ca="1">AVERAGE(D100:H100)</f>
        <v>0</v>
      </c>
      <c r="J100" s="213">
        <f ca="1">I100*0.97</f>
        <v>0</v>
      </c>
      <c r="K100" s="213">
        <f ca="1">I100*1.03</f>
        <v>0</v>
      </c>
      <c r="L100" s="82" t="str">
        <f ca="1">IF(AND(D100&gt;I100*0.97,D100&lt;I100*1.03),"○","×")</f>
        <v>×</v>
      </c>
      <c r="M100" s="82" t="str">
        <f ca="1">IF(AND(E100&gt;I100*0.97,E100&lt;I100*1.03),"○","×")</f>
        <v>×</v>
      </c>
      <c r="N100" s="82" t="str">
        <f ca="1">IF(AND(F100&gt;I100*0.97,F100&lt;I100*1.03),"○","×")</f>
        <v>×</v>
      </c>
      <c r="O100" s="82" t="str">
        <f ca="1">IF(AND(G100&gt;I100*0.97,G100&lt;I100*1.03),"○","×")</f>
        <v>×</v>
      </c>
      <c r="P100" s="82" t="str">
        <f ca="1">IF(AND(H100&gt;I100*0.97,H100&lt;I100*1.03),"○","×")</f>
        <v>×</v>
      </c>
      <c r="Q100" s="220" t="str">
        <f ca="1">IF(COUNTIF(L100:P100,"○")=5,"同程度","―")</f>
        <v>―</v>
      </c>
      <c r="R100" s="215" t="str">
        <f t="shared" si="13"/>
        <v>－</v>
      </c>
      <c r="S100" s="82" t="str">
        <f t="shared" si="14"/>
        <v>－</v>
      </c>
      <c r="T100" s="82" t="str">
        <f t="shared" si="15"/>
        <v>－</v>
      </c>
      <c r="U100" s="82" t="str">
        <f t="shared" ca="1" si="16"/>
        <v>－</v>
      </c>
      <c r="V100" s="82" t="str">
        <f ca="1">R100&amp;S100&amp;T100&amp;U100</f>
        <v>－－－－</v>
      </c>
      <c r="W100" s="221" t="str" cm="1">
        <f t="array" aca="1" ref="W100" ca="1">INDEX($AL$2:$AL$82,MATCH(V100,$AK$2:$AK$82,0),0)</f>
        <v>同程度で推移</v>
      </c>
      <c r="X100" s="222" t="str">
        <f>IF(F100-D100&gt;0,"↑",IF(F100-D100&lt;0,"↓","－"))</f>
        <v>－</v>
      </c>
      <c r="Y100" s="223" t="str">
        <f ca="1">IF(V100="↓↑↓↓",IF(X100="↓","減少傾向","×"),"判定外")</f>
        <v>判定外</v>
      </c>
      <c r="Z100" s="224" t="str">
        <f ca="1">IF(V100="↑↓↑↑",IF(X100="↑","増加傾向","×"),"判定外")</f>
        <v>判定外</v>
      </c>
      <c r="AA100" s="225" t="str">
        <f>IF(G100-E100&gt;0,"↑",IF(G100-E100&lt;0,"↓","－"))</f>
        <v>－</v>
      </c>
      <c r="AB100" s="223" t="str">
        <f ca="1">IF(V100="↓↓↑↓",IF(AA100="↓","減少傾向","×"),"判定外")</f>
        <v>判定外</v>
      </c>
      <c r="AC100" s="224" t="str">
        <f ca="1">IF(V100="↑↑↓↑",IF(AA100="↑","増加傾向","×"),"判定外")</f>
        <v>判定外</v>
      </c>
      <c r="AD100" s="133"/>
      <c r="AE100" s="113"/>
      <c r="AM100" s="87"/>
    </row>
    <row r="101" spans="2:40" ht="27" x14ac:dyDescent="0.15">
      <c r="B101" s="110"/>
      <c r="C101" s="123" t="s">
        <v>265</v>
      </c>
      <c r="D101" s="124"/>
      <c r="E101" s="124"/>
      <c r="F101" s="124"/>
      <c r="G101" s="124"/>
      <c r="H101" s="124">
        <f ca="1">SUM(H99:H100)</f>
        <v>1</v>
      </c>
      <c r="I101" s="212">
        <f ca="1">AVERAGE(D101:H101)</f>
        <v>1</v>
      </c>
      <c r="J101" s="213">
        <f ca="1">I101*0.97</f>
        <v>0.97</v>
      </c>
      <c r="K101" s="213">
        <f ca="1">I101*1.03</f>
        <v>1.03</v>
      </c>
      <c r="L101" s="82" t="str">
        <f ca="1">IF(AND(D101&gt;I101*0.97,D101&lt;I101*1.03),"○","×")</f>
        <v>×</v>
      </c>
      <c r="M101" s="82" t="str">
        <f ca="1">IF(AND(E101&gt;I101*0.97,E101&lt;I101*1.03),"○","×")</f>
        <v>×</v>
      </c>
      <c r="N101" s="82" t="str">
        <f ca="1">IF(AND(F101&gt;I101*0.97,F101&lt;I101*1.03),"○","×")</f>
        <v>×</v>
      </c>
      <c r="O101" s="82" t="str">
        <f ca="1">IF(AND(G101&gt;I101*0.97,G101&lt;I101*1.03),"○","×")</f>
        <v>×</v>
      </c>
      <c r="P101" s="82" t="str">
        <f ca="1">IF(AND(H101&gt;I101*0.97,H101&lt;I101*1.03),"○","×")</f>
        <v>○</v>
      </c>
      <c r="Q101" s="220" t="str">
        <f ca="1">IF(COUNTIF(L101:P101,"○")=5,"同程度","―")</f>
        <v>―</v>
      </c>
      <c r="R101" s="215" t="str">
        <f t="shared" si="13"/>
        <v>－</v>
      </c>
      <c r="S101" s="82" t="str">
        <f t="shared" si="14"/>
        <v>－</v>
      </c>
      <c r="T101" s="82" t="str">
        <f t="shared" si="15"/>
        <v>－</v>
      </c>
      <c r="U101" s="82" t="str">
        <f t="shared" ca="1" si="16"/>
        <v>↑</v>
      </c>
      <c r="V101" s="82" t="str">
        <f ca="1">R101&amp;S101&amp;T101&amp;U101</f>
        <v>－－－↑</v>
      </c>
      <c r="W101" s="221" t="str" cm="1">
        <f t="array" aca="1" ref="W101" ca="1">INDEX($AL$2:$AL$82,MATCH(V101,$AK$2:$AK$82,0),0)</f>
        <v>同程度で推移</v>
      </c>
      <c r="X101" s="222" t="str">
        <f>IF(F101-D101&gt;0,"↑",IF(F101-D101&lt;0,"↓","－"))</f>
        <v>－</v>
      </c>
      <c r="Y101" s="223" t="str">
        <f ca="1">IF(V101="↓↑↓↓",IF(X101="↓","減少傾向","×"),"判定外")</f>
        <v>判定外</v>
      </c>
      <c r="Z101" s="224" t="str">
        <f ca="1">IF(V101="↑↓↑↑",IF(X101="↑","増加傾向","×"),"判定外")</f>
        <v>判定外</v>
      </c>
      <c r="AA101" s="225" t="str">
        <f>IF(G101-E101&gt;0,"↑",IF(G101-E101&lt;0,"↓","－"))</f>
        <v>－</v>
      </c>
      <c r="AB101" s="223" t="str">
        <f ca="1">IF(V101="↓↓↑↓",IF(AA101="↓","減少傾向","×"),"判定外")</f>
        <v>判定外</v>
      </c>
      <c r="AC101" s="224" t="str">
        <f ca="1">IF(V101="↑↑↓↑",IF(AA101="↑","増加傾向","×"),"判定外")</f>
        <v>判定外</v>
      </c>
      <c r="AD101" s="134" t="s">
        <v>239</v>
      </c>
      <c r="AE101" s="113"/>
      <c r="AJ101" s="241"/>
      <c r="AK101" s="241"/>
      <c r="AL101" s="241"/>
      <c r="AM101" s="241"/>
    </row>
    <row r="102" spans="2:40" ht="27" x14ac:dyDescent="0.15">
      <c r="B102" s="110"/>
      <c r="C102" s="123" t="s">
        <v>243</v>
      </c>
      <c r="D102" s="124"/>
      <c r="E102" s="124"/>
      <c r="F102" s="124"/>
      <c r="G102" s="124"/>
      <c r="H102" s="124">
        <f ca="1">SUMIF('11.経年データ（専攻単位）'!A:A,'11.グラフデータ'!H42,'11.経年データ（専攻単位）'!AM:AM)</f>
        <v>5</v>
      </c>
      <c r="I102" s="212">
        <f ca="1">AVERAGE(D102:H102)</f>
        <v>5</v>
      </c>
      <c r="J102" s="213">
        <f ca="1">I102*0.97</f>
        <v>4.8499999999999996</v>
      </c>
      <c r="K102" s="213">
        <f ca="1">I102*1.03</f>
        <v>5.15</v>
      </c>
      <c r="L102" s="82" t="str">
        <f ca="1">IF(AND(D102&gt;I102*0.97,D102&lt;I102*1.03),"○","×")</f>
        <v>×</v>
      </c>
      <c r="M102" s="82" t="str">
        <f ca="1">IF(AND(E102&gt;I102*0.97,E102&lt;I102*1.03),"○","×")</f>
        <v>×</v>
      </c>
      <c r="N102" s="82" t="str">
        <f ca="1">IF(AND(F102&gt;I102*0.97,F102&lt;I102*1.03),"○","×")</f>
        <v>×</v>
      </c>
      <c r="O102" s="82" t="str">
        <f ca="1">IF(AND(G102&gt;I102*0.97,G102&lt;I102*1.03),"○","×")</f>
        <v>×</v>
      </c>
      <c r="P102" s="82" t="str">
        <f ca="1">IF(AND(H102&gt;I102*0.97,H102&lt;I102*1.03),"○","×")</f>
        <v>○</v>
      </c>
      <c r="Q102" s="220" t="str">
        <f ca="1">IF(COUNTIF(L102:P102,"○")=5,"同程度","―")</f>
        <v>―</v>
      </c>
      <c r="R102" s="215" t="str">
        <f t="shared" si="13"/>
        <v>－</v>
      </c>
      <c r="S102" s="82" t="str">
        <f t="shared" si="14"/>
        <v>－</v>
      </c>
      <c r="T102" s="82" t="str">
        <f t="shared" si="15"/>
        <v>－</v>
      </c>
      <c r="U102" s="82" t="str">
        <f t="shared" ca="1" si="16"/>
        <v>↑</v>
      </c>
      <c r="V102" s="82" t="str">
        <f ca="1">R102&amp;S102&amp;T102&amp;U102</f>
        <v>－－－↑</v>
      </c>
      <c r="W102" s="221" t="str" cm="1">
        <f t="array" aca="1" ref="W102" ca="1">INDEX($AL$2:$AL$82,MATCH(V102,$AK$2:$AK$82,0),0)</f>
        <v>同程度で推移</v>
      </c>
      <c r="X102" s="222" t="str">
        <f>IF(F102-D102&gt;0,"↑",IF(F102-D102&lt;0,"↓","－"))</f>
        <v>－</v>
      </c>
      <c r="Y102" s="223" t="str">
        <f ca="1">IF(V102="↓↑↓↓",IF(X102="↓","減少傾向","×"),"判定外")</f>
        <v>判定外</v>
      </c>
      <c r="Z102" s="224" t="str">
        <f ca="1">IF(V102="↑↓↑↑",IF(X102="↑","増加傾向","×"),"判定外")</f>
        <v>判定外</v>
      </c>
      <c r="AA102" s="225" t="str">
        <f>IF(G102-E102&gt;0,"↑",IF(G102-E102&lt;0,"↓","－"))</f>
        <v>－</v>
      </c>
      <c r="AB102" s="223" t="str">
        <f ca="1">IF(V102="↓↓↑↓",IF(AA102="↓","減少傾向","×"),"判定外")</f>
        <v>判定外</v>
      </c>
      <c r="AC102" s="224" t="str">
        <f ca="1">IF(V102="↑↑↓↑",IF(AA102="↑","増加傾向","×"),"判定外")</f>
        <v>判定外</v>
      </c>
      <c r="AD102" s="133"/>
      <c r="AE102" s="113"/>
      <c r="AM102" s="87"/>
    </row>
    <row r="103" spans="2:40" ht="27.75" thickBot="1" x14ac:dyDescent="0.2">
      <c r="B103" s="110"/>
      <c r="C103" s="123" t="s">
        <v>266</v>
      </c>
      <c r="D103" s="135"/>
      <c r="E103" s="135"/>
      <c r="F103" s="135"/>
      <c r="G103" s="135"/>
      <c r="H103" s="135">
        <f ca="1">ROUND(H101/H102,3)</f>
        <v>0.2</v>
      </c>
      <c r="I103" s="136">
        <f ca="1">AVERAGE(D103:H103)</f>
        <v>0.2</v>
      </c>
      <c r="J103" s="137">
        <f ca="1">I103-0.03</f>
        <v>0.17</v>
      </c>
      <c r="K103" s="137">
        <f ca="1">I103+0.03</f>
        <v>0.23</v>
      </c>
      <c r="L103" s="214" t="str">
        <f ca="1">IF(AND(D103&gt;I103-0.03,D103&lt;I103+0.03),"○","×")</f>
        <v>×</v>
      </c>
      <c r="M103" s="214" t="str">
        <f ca="1">IF(AND(E103&gt;I103-0.03,E103&lt;I103+0.03),"○","×")</f>
        <v>×</v>
      </c>
      <c r="N103" s="214" t="str">
        <f ca="1">IF(AND(F103&gt;I103-0.03,F103&lt;I103+0.03),"○","×")</f>
        <v>×</v>
      </c>
      <c r="O103" s="214" t="str">
        <f ca="1">IF(AND(G103&gt;I103-0.03,G103&lt;I103+0.03),"○","×")</f>
        <v>×</v>
      </c>
      <c r="P103" s="214" t="str">
        <f ca="1">IF(AND(H103&gt;I103-0.03,H103&lt;I103+0.03),"○","×")</f>
        <v>○</v>
      </c>
      <c r="Q103" s="226" t="str">
        <f ca="1">IF(COUNTIF(L103:P103,"○")=5,"同程度","―")</f>
        <v>―</v>
      </c>
      <c r="R103" s="227" t="str">
        <f t="shared" si="13"/>
        <v>－</v>
      </c>
      <c r="S103" s="214" t="str">
        <f t="shared" si="14"/>
        <v>－</v>
      </c>
      <c r="T103" s="214" t="str">
        <f t="shared" si="15"/>
        <v>－</v>
      </c>
      <c r="U103" s="214" t="str">
        <f t="shared" ca="1" si="16"/>
        <v>↑</v>
      </c>
      <c r="V103" s="214" t="str">
        <f ca="1">R103&amp;S103&amp;T103&amp;U103</f>
        <v>－－－↑</v>
      </c>
      <c r="W103" s="228" t="str" cm="1">
        <f t="array" aca="1" ref="W103" ca="1">INDEX($AL$2:$AL$82,MATCH(V103,$AK$2:$AK$82,0),0)</f>
        <v>同程度で推移</v>
      </c>
      <c r="X103" s="229" t="str">
        <f>IF(F103-D103&gt;0,"↑",IF(F103-D103&lt;0,"↓","－"))</f>
        <v>－</v>
      </c>
      <c r="Y103" s="230" t="str">
        <f ca="1">IF(V103="↓↑↓↓",IF(X103="↓","減少傾向","×"),"判定外")</f>
        <v>判定外</v>
      </c>
      <c r="Z103" s="231" t="str">
        <f ca="1">IF(V103="↑↓↑↑",IF(X103="↑","増加傾向","×"),"判定外")</f>
        <v>判定外</v>
      </c>
      <c r="AA103" s="232" t="str">
        <f>IF(G103-E103&gt;0,"↑",IF(G103-E103&lt;0,"↓","－"))</f>
        <v>－</v>
      </c>
      <c r="AB103" s="230" t="str">
        <f ca="1">IF(V103="↓↓↑↓",IF(AA103="↓","減少傾向","×"),"判定外")</f>
        <v>判定外</v>
      </c>
      <c r="AC103" s="231" t="str">
        <f ca="1">IF(V103="↑↑↓↑",IF(AA103="↑","増加傾向","×"),"判定外")</f>
        <v>判定外</v>
      </c>
      <c r="AD103" s="146" t="s">
        <v>239</v>
      </c>
      <c r="AE103" s="113"/>
      <c r="AM103" s="87"/>
    </row>
    <row r="104" spans="2:40" ht="14.25" thickBot="1" x14ac:dyDescent="0.2">
      <c r="B104" s="155"/>
      <c r="C104" s="156"/>
      <c r="D104" s="157"/>
      <c r="E104" s="157"/>
      <c r="F104" s="157"/>
      <c r="G104" s="157"/>
      <c r="H104" s="157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9"/>
      <c r="AM104" s="87"/>
    </row>
    <row r="105" spans="2:40" ht="14.25" thickBot="1" x14ac:dyDescent="0.2">
      <c r="U105" s="162"/>
      <c r="V105" s="162"/>
    </row>
    <row r="106" spans="2:40" ht="14.25" thickBot="1" x14ac:dyDescent="0.2">
      <c r="B106" s="163" t="s">
        <v>396</v>
      </c>
      <c r="C106" s="164"/>
      <c r="D106" s="165"/>
      <c r="E106" s="165"/>
      <c r="F106" s="165"/>
      <c r="G106" s="165"/>
      <c r="H106" s="165"/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7"/>
    </row>
    <row r="107" spans="2:40" x14ac:dyDescent="0.15">
      <c r="B107" s="168"/>
      <c r="C107" s="169"/>
      <c r="D107" s="170"/>
      <c r="E107" s="170"/>
      <c r="F107" s="170"/>
      <c r="G107" s="170"/>
      <c r="H107" s="170"/>
      <c r="I107" s="305" t="s">
        <v>294</v>
      </c>
      <c r="J107" s="306"/>
      <c r="K107" s="306"/>
      <c r="L107" s="306"/>
      <c r="M107" s="306"/>
      <c r="N107" s="306"/>
      <c r="O107" s="306"/>
      <c r="P107" s="278"/>
      <c r="Q107" s="307" t="s">
        <v>295</v>
      </c>
      <c r="R107" s="305" t="s">
        <v>296</v>
      </c>
      <c r="S107" s="306"/>
      <c r="T107" s="306"/>
      <c r="U107" s="278"/>
      <c r="V107" s="282" t="s">
        <v>297</v>
      </c>
      <c r="W107" s="309"/>
      <c r="X107" s="286" t="s">
        <v>298</v>
      </c>
      <c r="Y107" s="273" t="s">
        <v>299</v>
      </c>
      <c r="Z107" s="274"/>
      <c r="AA107" s="303" t="s">
        <v>300</v>
      </c>
      <c r="AB107" s="273" t="s">
        <v>301</v>
      </c>
      <c r="AC107" s="274"/>
      <c r="AD107" s="275" t="s">
        <v>302</v>
      </c>
      <c r="AE107" s="171"/>
    </row>
    <row r="108" spans="2:40" x14ac:dyDescent="0.15">
      <c r="B108" s="168"/>
      <c r="C108" s="114" t="s">
        <v>2</v>
      </c>
      <c r="D108" s="202" t="str" cm="1">
        <f t="array" aca="1" ref="D108" ca="1">"R"&amp;RIGHT(CELL("filename",'11-1.2020'!A1),4)-2018</f>
        <v>R2</v>
      </c>
      <c r="E108" s="202" t="str" cm="1">
        <f t="array" aca="1" ref="E108" ca="1">"R"&amp;RIGHT(CELL("filename",'11-1.2021'!A1),4)-2018</f>
        <v>R3</v>
      </c>
      <c r="F108" s="202" t="str" cm="1">
        <f t="array" aca="1" ref="F108" ca="1">"R"&amp;RIGHT(CELL("filename",'11-1.2022'!B1),4)-2018</f>
        <v>R4</v>
      </c>
      <c r="G108" s="202" t="str" cm="1">
        <f t="array" aca="1" ref="G108" ca="1">"R"&amp;RIGHT(CELL("filename",'11-1.2023'!C1),4)-2018</f>
        <v>R5</v>
      </c>
      <c r="H108" s="202" t="str" cm="1">
        <f t="array" aca="1" ref="H108" ca="1">"R"&amp;RIGHT(CELL("filename",'11-1.2024'!D1),4)-2018</f>
        <v>R6</v>
      </c>
      <c r="I108" s="116" t="s">
        <v>305</v>
      </c>
      <c r="J108" s="117">
        <v>-0.03</v>
      </c>
      <c r="K108" s="117">
        <v>0.03</v>
      </c>
      <c r="L108" s="203" t="str">
        <f ca="1">Q1</f>
        <v>R2</v>
      </c>
      <c r="M108" s="203" t="str">
        <f ca="1">R1</f>
        <v>R3</v>
      </c>
      <c r="N108" s="203" t="str">
        <f ca="1">S1</f>
        <v>R4</v>
      </c>
      <c r="O108" s="203" t="str">
        <f ca="1">T1</f>
        <v>R5</v>
      </c>
      <c r="P108" s="203" t="str">
        <f ca="1">U1</f>
        <v>R6</v>
      </c>
      <c r="Q108" s="308"/>
      <c r="R108" s="118" t="s">
        <v>306</v>
      </c>
      <c r="S108" s="102" t="s">
        <v>307</v>
      </c>
      <c r="T108" s="102" t="s">
        <v>308</v>
      </c>
      <c r="U108" s="102" t="s">
        <v>309</v>
      </c>
      <c r="V108" s="310"/>
      <c r="W108" s="311"/>
      <c r="X108" s="287"/>
      <c r="Y108" s="119" t="s">
        <v>310</v>
      </c>
      <c r="Z108" s="120" t="s">
        <v>311</v>
      </c>
      <c r="AA108" s="304"/>
      <c r="AB108" s="121" t="s">
        <v>312</v>
      </c>
      <c r="AC108" s="122" t="s">
        <v>313</v>
      </c>
      <c r="AD108" s="276"/>
      <c r="AE108" s="171"/>
    </row>
    <row r="109" spans="2:40" x14ac:dyDescent="0.15">
      <c r="B109" s="168"/>
      <c r="C109" s="123" t="s">
        <v>240</v>
      </c>
      <c r="D109" s="200" cm="1">
        <f t="array" ref="D109">INDEX('11-2.2020'!G:G,MATCH("F139110110504",'11-2.2020'!A:A,0),0)</f>
        <v>90</v>
      </c>
      <c r="E109" s="200" cm="1">
        <f t="array" ref="E109">INDEX('11-2.2021'!G:G,MATCH("F139110110504",'11-2.2021'!A:A,0),0)</f>
        <v>88</v>
      </c>
      <c r="F109" s="200" cm="1">
        <f t="array" ref="F109">INDEX('11-2.2022'!G:G,MATCH("F139110110504",'11-2.2022'!A:A,0),0)</f>
        <v>89</v>
      </c>
      <c r="G109" s="200" cm="1">
        <f t="array" ref="G109">INDEX('11-2.2023'!G:G,MATCH("F139110110504",'11-2.2023'!A:A,0),0)</f>
        <v>86</v>
      </c>
      <c r="H109" s="200" cm="1">
        <f t="array" ref="H109">INDEX('11-2.2024'!G:G,MATCH("F139110110504",'11-2.2024'!A:A,0),0)</f>
        <v>91</v>
      </c>
      <c r="I109" s="125">
        <f>AVERAGE(D109:H109)</f>
        <v>88.8</v>
      </c>
      <c r="J109" s="126">
        <f>I109*0.97</f>
        <v>86.135999999999996</v>
      </c>
      <c r="K109" s="126">
        <f>I109*1.03</f>
        <v>91.463999999999999</v>
      </c>
      <c r="L109" s="102" t="str">
        <f>IF(AND(D109&gt;I109*0.97,D109&lt;I109*1.03),"○","×")</f>
        <v>○</v>
      </c>
      <c r="M109" s="102" t="str">
        <f>IF(AND(E109&gt;I109*0.97,E109&lt;I109*1.03),"○","×")</f>
        <v>○</v>
      </c>
      <c r="N109" s="102" t="str">
        <f>IF(AND(F109&gt;I109*0.97,F109&lt;I109*1.03),"○","×")</f>
        <v>○</v>
      </c>
      <c r="O109" s="102" t="str">
        <f>IF(AND(G109&gt;I109*0.97,G109&lt;I109*1.03),"○","×")</f>
        <v>×</v>
      </c>
      <c r="P109" s="102" t="str">
        <f>IF(AND(H109&gt;I109*0.97,H109&lt;I109*1.03),"○","×")</f>
        <v>○</v>
      </c>
      <c r="Q109" s="127" t="str">
        <f>IF(COUNTIF(L109:P109,"○")=5,"同程度","―")</f>
        <v>―</v>
      </c>
      <c r="R109" s="118" t="str">
        <f t="shared" ref="R109:U113" si="17">IF(E109-D109&gt;0,"↑",IF(E109-D109&lt;0,"↓","－"))</f>
        <v>↓</v>
      </c>
      <c r="S109" s="102" t="str">
        <f t="shared" si="17"/>
        <v>↑</v>
      </c>
      <c r="T109" s="102" t="str">
        <f t="shared" si="17"/>
        <v>↓</v>
      </c>
      <c r="U109" s="102" t="str">
        <f t="shared" si="17"/>
        <v>↑</v>
      </c>
      <c r="V109" s="102" t="str">
        <f>R109&amp;S109&amp;T109&amp;U109</f>
        <v>↓↑↓↑</v>
      </c>
      <c r="W109" s="128" t="str" cm="1">
        <f t="array" ref="W109">INDEX($AL$2:$AL$82,MATCH(V109,$AK$2:$AK$82,0),0)</f>
        <v>隔年で増減</v>
      </c>
      <c r="X109" s="129" t="str">
        <f>IF(F109-D109&gt;0,"↑",IF(F109-D109&lt;0,"↓","－"))</f>
        <v>↓</v>
      </c>
      <c r="Y109" s="130" t="str">
        <f>IF(V109="↓↑↓↓",IF(X109="↓","減少傾向","×"),"判定外")</f>
        <v>判定外</v>
      </c>
      <c r="Z109" s="131" t="str">
        <f>IF(V109="↑↓↑↑",IF(X109="↑","増加傾向","×"),"判定外")</f>
        <v>判定外</v>
      </c>
      <c r="AA109" s="132" t="str">
        <f>IF(G109-E109&gt;0,"↑",IF(G109-E109&lt;0,"↓","－"))</f>
        <v>↓</v>
      </c>
      <c r="AB109" s="130" t="str">
        <f>IF(V109="↓↓↑↓",IF(AA109="↓","減少傾向","×"),"判定外")</f>
        <v>判定外</v>
      </c>
      <c r="AC109" s="131" t="str">
        <f>IF(V109="↑↑↓↑",IF(AA109="↑","増加傾向","×"),"判定外")</f>
        <v>判定外</v>
      </c>
      <c r="AD109" s="133"/>
      <c r="AE109" s="171"/>
    </row>
    <row r="110" spans="2:40" x14ac:dyDescent="0.15">
      <c r="B110" s="168"/>
      <c r="C110" s="123" t="s">
        <v>241</v>
      </c>
      <c r="D110" s="16" cm="1">
        <f t="array" ref="D110">INDEX('11-2.2020'!H:H,MATCH("F139110110504",'11-2.2020'!A:A,0),0)</f>
        <v>45</v>
      </c>
      <c r="E110" s="16" cm="1">
        <f t="array" ref="E110">INDEX('11-2.2021'!H:H,MATCH("F139110110504",'11-2.2021'!A:A,0),0)</f>
        <v>41</v>
      </c>
      <c r="F110" s="16" cm="1">
        <f t="array" ref="F110">INDEX('11-2.2022'!H:H,MATCH("F139110110504",'11-2.2022'!A:A,0),0)</f>
        <v>44</v>
      </c>
      <c r="G110" s="16" cm="1">
        <f t="array" ref="G110">INDEX('11-2.2023'!H:H,MATCH("F139110110504",'11-2.2023'!A:A,0),0)</f>
        <v>49</v>
      </c>
      <c r="H110" s="16" cm="1">
        <f t="array" ref="H110">INDEX('11-2.2024'!H:H,MATCH("F139110110504",'11-2.2024'!A:A,0),0)</f>
        <v>52</v>
      </c>
      <c r="I110" s="125">
        <f>AVERAGE(D110:H110)</f>
        <v>46.2</v>
      </c>
      <c r="J110" s="126">
        <f>I110*0.97</f>
        <v>44.814</v>
      </c>
      <c r="K110" s="126">
        <f>I110*1.03</f>
        <v>47.586000000000006</v>
      </c>
      <c r="L110" s="102" t="str">
        <f>IF(AND(D110&gt;I110*0.97,D110&lt;I110*1.03),"○","×")</f>
        <v>○</v>
      </c>
      <c r="M110" s="102" t="str">
        <f>IF(AND(E110&gt;I110*0.97,E110&lt;I110*1.03),"○","×")</f>
        <v>×</v>
      </c>
      <c r="N110" s="102" t="str">
        <f>IF(AND(F110&gt;I110*0.97,F110&lt;I110*1.03),"○","×")</f>
        <v>×</v>
      </c>
      <c r="O110" s="102" t="str">
        <f>IF(AND(G110&gt;I110*0.97,G110&lt;I110*1.03),"○","×")</f>
        <v>×</v>
      </c>
      <c r="P110" s="102" t="str">
        <f>IF(AND(H110&gt;I110*0.97,H110&lt;I110*1.03),"○","×")</f>
        <v>×</v>
      </c>
      <c r="Q110" s="127" t="str">
        <f>IF(COUNTIF(L110:P110,"○")=5,"同程度","―")</f>
        <v>―</v>
      </c>
      <c r="R110" s="118" t="str">
        <f t="shared" si="17"/>
        <v>↓</v>
      </c>
      <c r="S110" s="102" t="str">
        <f t="shared" si="17"/>
        <v>↑</v>
      </c>
      <c r="T110" s="102" t="str">
        <f t="shared" si="17"/>
        <v>↑</v>
      </c>
      <c r="U110" s="102" t="str">
        <f t="shared" si="17"/>
        <v>↑</v>
      </c>
      <c r="V110" s="102" t="str">
        <f>R110&amp;S110&amp;T110&amp;U110</f>
        <v>↓↑↑↑</v>
      </c>
      <c r="W110" s="128" t="str" cm="1">
        <f t="array" ref="W110">INDEX($AL$2:$AL$82,MATCH(V110,$AK$2:$AK$82,0),0)</f>
        <v>増加傾向⤴</v>
      </c>
      <c r="X110" s="129" t="str">
        <f>IF(F110-D110&gt;0,"↑",IF(F110-D110&lt;0,"↓","－"))</f>
        <v>↓</v>
      </c>
      <c r="Y110" s="130" t="str">
        <f>IF(V110="↓↑↓↓",IF(X110="↓","減少傾向","×"),"判定外")</f>
        <v>判定外</v>
      </c>
      <c r="Z110" s="131" t="str">
        <f>IF(V110="↑↓↑↑",IF(X110="↑","増加傾向","×"),"判定外")</f>
        <v>判定外</v>
      </c>
      <c r="AA110" s="132" t="str">
        <f>IF(G110-E110&gt;0,"↑",IF(G110-E110&lt;0,"↓","－"))</f>
        <v>↑</v>
      </c>
      <c r="AB110" s="130" t="str">
        <f>IF(V110="↓↓↑↓",IF(AA110="↓","減少傾向","×"),"判定外")</f>
        <v>判定外</v>
      </c>
      <c r="AC110" s="131" t="str">
        <f>IF(V110="↑↑↓↑",IF(AA110="↑","増加傾向","×"),"判定外")</f>
        <v>判定外</v>
      </c>
      <c r="AD110" s="133"/>
      <c r="AE110" s="171"/>
    </row>
    <row r="111" spans="2:40" x14ac:dyDescent="0.15">
      <c r="B111" s="168"/>
      <c r="C111" s="123" t="s">
        <v>264</v>
      </c>
      <c r="D111" s="124">
        <f>SUM(D109:D110)</f>
        <v>135</v>
      </c>
      <c r="E111" s="124">
        <f>SUM(E109:E110)</f>
        <v>129</v>
      </c>
      <c r="F111" s="124">
        <f>SUM(F109:F110)</f>
        <v>133</v>
      </c>
      <c r="G111" s="124">
        <f>SUM(G109:G110)</f>
        <v>135</v>
      </c>
      <c r="H111" s="124">
        <f>SUM(H109:H110)</f>
        <v>143</v>
      </c>
      <c r="I111" s="125">
        <f>AVERAGE(D111:H111)</f>
        <v>135</v>
      </c>
      <c r="J111" s="126">
        <f>I111*0.97</f>
        <v>130.94999999999999</v>
      </c>
      <c r="K111" s="126">
        <f>I111*1.03</f>
        <v>139.05000000000001</v>
      </c>
      <c r="L111" s="102" t="str">
        <f>IF(AND(D111&gt;I111*0.97,D111&lt;I111*1.03),"○","×")</f>
        <v>○</v>
      </c>
      <c r="M111" s="102" t="str">
        <f>IF(AND(E111&gt;I111*0.97,E111&lt;I111*1.03),"○","×")</f>
        <v>×</v>
      </c>
      <c r="N111" s="102" t="str">
        <f>IF(AND(F111&gt;I111*0.97,F111&lt;I111*1.03),"○","×")</f>
        <v>○</v>
      </c>
      <c r="O111" s="102" t="str">
        <f>IF(AND(G111&gt;I111*0.97,G111&lt;I111*1.03),"○","×")</f>
        <v>○</v>
      </c>
      <c r="P111" s="102" t="str">
        <f>IF(AND(H111&gt;I111*0.97,H111&lt;I111*1.03),"○","×")</f>
        <v>×</v>
      </c>
      <c r="Q111" s="127" t="str">
        <f>IF(COUNTIF(L111:P111,"○")=5,"同程度","―")</f>
        <v>―</v>
      </c>
      <c r="R111" s="118" t="str">
        <f t="shared" si="17"/>
        <v>↓</v>
      </c>
      <c r="S111" s="102" t="str">
        <f t="shared" si="17"/>
        <v>↑</v>
      </c>
      <c r="T111" s="102" t="str">
        <f t="shared" si="17"/>
        <v>↑</v>
      </c>
      <c r="U111" s="102" t="str">
        <f t="shared" si="17"/>
        <v>↑</v>
      </c>
      <c r="V111" s="102" t="str">
        <f>R111&amp;S111&amp;T111&amp;U111</f>
        <v>↓↑↑↑</v>
      </c>
      <c r="W111" s="128" t="str" cm="1">
        <f t="array" ref="W111">INDEX($AL$2:$AL$82,MATCH(V111,$AK$2:$AK$82,0),0)</f>
        <v>増加傾向⤴</v>
      </c>
      <c r="X111" s="129" t="str">
        <f>IF(F111-D111&gt;0,"↑",IF(F111-D111&lt;0,"↓","－"))</f>
        <v>↓</v>
      </c>
      <c r="Y111" s="130" t="str">
        <f>IF(V111="↓↑↓↓",IF(X111="↓","減少傾向","×"),"判定外")</f>
        <v>判定外</v>
      </c>
      <c r="Z111" s="131" t="str">
        <f>IF(V111="↑↓↑↑",IF(X111="↑","増加傾向","×"),"判定外")</f>
        <v>判定外</v>
      </c>
      <c r="AA111" s="132" t="str">
        <f>IF(G111-E111&gt;0,"↑",IF(G111-E111&lt;0,"↓","－"))</f>
        <v>↑</v>
      </c>
      <c r="AB111" s="130" t="str">
        <f>IF(V111="↓↓↑↓",IF(AA111="↓","減少傾向","×"),"判定外")</f>
        <v>判定外</v>
      </c>
      <c r="AC111" s="131" t="str">
        <f>IF(V111="↑↑↓↑",IF(AA111="↑","増加傾向","×"),"判定外")</f>
        <v>判定外</v>
      </c>
      <c r="AD111" s="134" t="s">
        <v>219</v>
      </c>
      <c r="AE111" s="171"/>
    </row>
    <row r="112" spans="2:40" x14ac:dyDescent="0.15">
      <c r="B112" s="168"/>
      <c r="C112" s="123" t="s">
        <v>261</v>
      </c>
      <c r="D112" s="16" cm="1">
        <f t="array" ref="D112">INDEX('11-2.2020'!F:F,MATCH("F139110110504",'11-2.2020'!A:A,0),0)</f>
        <v>171</v>
      </c>
      <c r="E112" s="16" cm="1">
        <f t="array" ref="E112">INDEX('11-2.2021'!F:F,MATCH("F139110110504",'11-2.2021'!A:A,0),0)</f>
        <v>166</v>
      </c>
      <c r="F112" s="16" cm="1">
        <f t="array" ref="F112">INDEX('11-2.2022'!F:F,MATCH("F139110110504",'11-2.2022'!A:A,0),0)</f>
        <v>162</v>
      </c>
      <c r="G112" s="16" cm="1">
        <f t="array" ref="G112">INDEX('11-2.2023'!F:F,MATCH("F139110110504",'11-2.2023'!A:A,0),0)</f>
        <v>162</v>
      </c>
      <c r="H112" s="16" cm="1">
        <f t="array" ref="H112">INDEX('11-2.2024'!F:F,MATCH("F139110110504",'11-2.2024'!A:A,0),0)</f>
        <v>172</v>
      </c>
      <c r="I112" s="125">
        <f>AVERAGE(D112:H112)</f>
        <v>166.6</v>
      </c>
      <c r="J112" s="126">
        <f>I112*0.97</f>
        <v>161.602</v>
      </c>
      <c r="K112" s="126">
        <f>I112*1.03</f>
        <v>171.59799999999998</v>
      </c>
      <c r="L112" s="102" t="str">
        <f>IF(AND(D112&gt;I112*0.97,D112&lt;I112*1.03),"○","×")</f>
        <v>○</v>
      </c>
      <c r="M112" s="102" t="str">
        <f>IF(AND(E112&gt;I112*0.97,E112&lt;I112*1.03),"○","×")</f>
        <v>○</v>
      </c>
      <c r="N112" s="102" t="str">
        <f>IF(AND(F112&gt;I112*0.97,F112&lt;I112*1.03),"○","×")</f>
        <v>○</v>
      </c>
      <c r="O112" s="102" t="str">
        <f>IF(AND(G112&gt;I112*0.97,G112&lt;I112*1.03),"○","×")</f>
        <v>○</v>
      </c>
      <c r="P112" s="102" t="str">
        <f>IF(AND(H112&gt;I112*0.97,H112&lt;I112*1.03),"○","×")</f>
        <v>×</v>
      </c>
      <c r="Q112" s="127" t="str">
        <f>IF(COUNTIF(L112:P112,"○")=5,"同程度","―")</f>
        <v>―</v>
      </c>
      <c r="R112" s="118" t="str">
        <f t="shared" si="17"/>
        <v>↓</v>
      </c>
      <c r="S112" s="102" t="str">
        <f t="shared" si="17"/>
        <v>↓</v>
      </c>
      <c r="T112" s="102" t="str">
        <f t="shared" si="17"/>
        <v>－</v>
      </c>
      <c r="U112" s="102" t="str">
        <f t="shared" si="17"/>
        <v>↑</v>
      </c>
      <c r="V112" s="102" t="str">
        <f>R112&amp;S112&amp;T112&amp;U112</f>
        <v>↓↓－↑</v>
      </c>
      <c r="W112" s="128" t="str" cm="1">
        <f t="array" ref="W112">INDEX($AL$2:$AL$82,MATCH(V112,$AK$2:$AK$82,0),0)</f>
        <v>最新年度のみ増加</v>
      </c>
      <c r="X112" s="129" t="str">
        <f>IF(F112-D112&gt;0,"↑",IF(F112-D112&lt;0,"↓","－"))</f>
        <v>↓</v>
      </c>
      <c r="Y112" s="130" t="str">
        <f>IF(V112="↓↑↓↓",IF(X112="↓","減少傾向","×"),"判定外")</f>
        <v>判定外</v>
      </c>
      <c r="Z112" s="131" t="str">
        <f>IF(V112="↑↓↑↑",IF(X112="↑","増加傾向","×"),"判定外")</f>
        <v>判定外</v>
      </c>
      <c r="AA112" s="132" t="str">
        <f>IF(G112-E112&gt;0,"↑",IF(G112-E112&lt;0,"↓","－"))</f>
        <v>↓</v>
      </c>
      <c r="AB112" s="130" t="str">
        <f>IF(V112="↓↓↑↓",IF(AA112="↓","減少傾向","×"),"判定外")</f>
        <v>判定外</v>
      </c>
      <c r="AC112" s="131" t="str">
        <f>IF(V112="↑↑↓↑",IF(AA112="↑","増加傾向","×"),"判定外")</f>
        <v>判定外</v>
      </c>
      <c r="AD112" s="133"/>
      <c r="AE112" s="171"/>
      <c r="AN112" s="172"/>
    </row>
    <row r="113" spans="2:40" ht="27.75" thickBot="1" x14ac:dyDescent="0.2">
      <c r="B113" s="168"/>
      <c r="C113" s="123" t="s">
        <v>266</v>
      </c>
      <c r="D113" s="135">
        <f>ROUND(D111/D112,3)</f>
        <v>0.78900000000000003</v>
      </c>
      <c r="E113" s="135">
        <f>ROUND(E111/E112,3)</f>
        <v>0.77700000000000002</v>
      </c>
      <c r="F113" s="135">
        <f>ROUND(F111/F112,3)</f>
        <v>0.82099999999999995</v>
      </c>
      <c r="G113" s="135">
        <f>ROUND(G111/G112,3)</f>
        <v>0.83299999999999996</v>
      </c>
      <c r="H113" s="135">
        <f>ROUND(H111/H112,3)</f>
        <v>0.83099999999999996</v>
      </c>
      <c r="I113" s="136">
        <f>AVERAGE(D113:H113)</f>
        <v>0.81020000000000003</v>
      </c>
      <c r="J113" s="137">
        <f>I113-0.03</f>
        <v>0.7802</v>
      </c>
      <c r="K113" s="137">
        <f>I113+0.03</f>
        <v>0.84020000000000006</v>
      </c>
      <c r="L113" s="138" t="str">
        <f>IF(AND(D113&gt;I113-0.03,D113&lt;I113+0.03),"○","×")</f>
        <v>○</v>
      </c>
      <c r="M113" s="138" t="str">
        <f>IF(AND(E113&gt;I113-0.03,E113&lt;I113+0.03),"○","×")</f>
        <v>×</v>
      </c>
      <c r="N113" s="138" t="str">
        <f>IF(AND(F113&gt;I113-0.03,F113&lt;I113+0.03),"○","×")</f>
        <v>○</v>
      </c>
      <c r="O113" s="138" t="str">
        <f>IF(AND(G113&gt;I113-0.03,G113&lt;I113+0.03),"○","×")</f>
        <v>○</v>
      </c>
      <c r="P113" s="138" t="str">
        <f>IF(AND(H113&gt;I113-0.03,H113&lt;I113+0.03),"○","×")</f>
        <v>○</v>
      </c>
      <c r="Q113" s="139" t="str">
        <f>IF(COUNTIF(L113:P113,"○")=5,"同程度","―")</f>
        <v>―</v>
      </c>
      <c r="R113" s="140" t="str">
        <f t="shared" si="17"/>
        <v>↓</v>
      </c>
      <c r="S113" s="138" t="str">
        <f t="shared" si="17"/>
        <v>↑</v>
      </c>
      <c r="T113" s="138" t="str">
        <f t="shared" si="17"/>
        <v>↑</v>
      </c>
      <c r="U113" s="138" t="str">
        <f t="shared" si="17"/>
        <v>↓</v>
      </c>
      <c r="V113" s="138" t="str">
        <f>R113&amp;S113&amp;T113&amp;U113</f>
        <v>↓↑↑↓</v>
      </c>
      <c r="W113" s="141" t="str" cm="1">
        <f t="array" ref="W113">INDEX($AL$2:$AL$82,MATCH(V113,$AK$2:$AK$82,0),0)</f>
        <v>年度により増減</v>
      </c>
      <c r="X113" s="142" t="str">
        <f>IF(F113-D113&gt;0,"↑",IF(F113-D113&lt;0,"↓","－"))</f>
        <v>↑</v>
      </c>
      <c r="Y113" s="143" t="str">
        <f>IF(V113="↓↑↓↓",IF(X113="↓","減少傾向","×"),"判定外")</f>
        <v>判定外</v>
      </c>
      <c r="Z113" s="144" t="str">
        <f>IF(V113="↑↓↑↑",IF(X113="↑","増加傾向","×"),"判定外")</f>
        <v>判定外</v>
      </c>
      <c r="AA113" s="145" t="str">
        <f>IF(G113-E113&gt;0,"↑",IF(G113-E113&lt;0,"↓","－"))</f>
        <v>↑</v>
      </c>
      <c r="AB113" s="143" t="str">
        <f>IF(V113="↓↓↑↓",IF(AA113="↓","減少傾向","×"),"判定外")</f>
        <v>判定外</v>
      </c>
      <c r="AC113" s="144" t="str">
        <f>IF(V113="↑↑↓↑",IF(AA113="↑","増加傾向","×"),"判定外")</f>
        <v>判定外</v>
      </c>
      <c r="AD113" s="146" t="s">
        <v>304</v>
      </c>
      <c r="AE113" s="171"/>
      <c r="AN113" s="172"/>
    </row>
    <row r="114" spans="2:40" ht="14.25" thickBot="1" x14ac:dyDescent="0.2">
      <c r="B114" s="168"/>
      <c r="C114" s="169"/>
      <c r="D114" s="170"/>
      <c r="E114" s="170"/>
      <c r="F114" s="170"/>
      <c r="G114" s="170"/>
      <c r="H114" s="170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  <c r="Z114" s="173"/>
      <c r="AA114" s="173"/>
      <c r="AB114" s="173"/>
      <c r="AC114" s="173"/>
      <c r="AD114" s="173"/>
      <c r="AE114" s="171"/>
      <c r="AN114" s="172"/>
    </row>
    <row r="115" spans="2:40" x14ac:dyDescent="0.15">
      <c r="B115" s="168"/>
      <c r="C115" s="169"/>
      <c r="D115" s="170"/>
      <c r="E115" s="170"/>
      <c r="F115" s="170"/>
      <c r="G115" s="170"/>
      <c r="H115" s="170"/>
      <c r="I115" s="277" t="s">
        <v>294</v>
      </c>
      <c r="J115" s="278"/>
      <c r="K115" s="278"/>
      <c r="L115" s="279"/>
      <c r="M115" s="279"/>
      <c r="N115" s="279"/>
      <c r="O115" s="279"/>
      <c r="P115" s="279"/>
      <c r="Q115" s="280" t="s">
        <v>295</v>
      </c>
      <c r="R115" s="277" t="s">
        <v>296</v>
      </c>
      <c r="S115" s="279"/>
      <c r="T115" s="279"/>
      <c r="U115" s="279"/>
      <c r="V115" s="282" t="s">
        <v>297</v>
      </c>
      <c r="W115" s="283"/>
      <c r="X115" s="286" t="s">
        <v>298</v>
      </c>
      <c r="Y115" s="273" t="s">
        <v>299</v>
      </c>
      <c r="Z115" s="274"/>
      <c r="AA115" s="271" t="s">
        <v>300</v>
      </c>
      <c r="AB115" s="273" t="s">
        <v>301</v>
      </c>
      <c r="AC115" s="274"/>
      <c r="AD115" s="275" t="s">
        <v>302</v>
      </c>
      <c r="AE115" s="171"/>
    </row>
    <row r="116" spans="2:40" x14ac:dyDescent="0.15">
      <c r="B116" s="168"/>
      <c r="C116" s="147" t="s">
        <v>3</v>
      </c>
      <c r="D116" s="205" t="str">
        <f ca="1">Q1&amp;"(n="&amp;D130&amp;")"</f>
        <v>R2(n=77)</v>
      </c>
      <c r="E116" s="205" t="str">
        <f ca="1">R1&amp;"(n="&amp;E130&amp;")"</f>
        <v>R3(n=77)</v>
      </c>
      <c r="F116" s="205" t="str">
        <f ca="1">S1&amp;"(n="&amp;F130&amp;")"</f>
        <v>R4(n=77)</v>
      </c>
      <c r="G116" s="205" t="str">
        <f ca="1">T1&amp;"(n="&amp;G130&amp;")"</f>
        <v>R5(n=77)</v>
      </c>
      <c r="H116" s="205" t="str">
        <f ca="1">U1&amp;"(n="&amp;H130&amp;")"</f>
        <v>R6(n=77)</v>
      </c>
      <c r="I116" s="116" t="s">
        <v>305</v>
      </c>
      <c r="J116" s="117">
        <v>-0.03</v>
      </c>
      <c r="K116" s="117">
        <v>0.03</v>
      </c>
      <c r="L116" s="203" t="str">
        <f ca="1">Q1</f>
        <v>R2</v>
      </c>
      <c r="M116" s="203" t="str">
        <f ca="1">R1</f>
        <v>R3</v>
      </c>
      <c r="N116" s="203" t="str">
        <f ca="1">S1</f>
        <v>R4</v>
      </c>
      <c r="O116" s="203" t="str">
        <f ca="1">T1</f>
        <v>R5</v>
      </c>
      <c r="P116" s="203" t="str">
        <f ca="1">U1</f>
        <v>R6</v>
      </c>
      <c r="Q116" s="281"/>
      <c r="R116" s="118" t="s">
        <v>306</v>
      </c>
      <c r="S116" s="102" t="s">
        <v>307</v>
      </c>
      <c r="T116" s="102" t="s">
        <v>308</v>
      </c>
      <c r="U116" s="102" t="s">
        <v>309</v>
      </c>
      <c r="V116" s="284"/>
      <c r="W116" s="285"/>
      <c r="X116" s="287"/>
      <c r="Y116" s="119" t="s">
        <v>310</v>
      </c>
      <c r="Z116" s="120" t="s">
        <v>311</v>
      </c>
      <c r="AA116" s="272"/>
      <c r="AB116" s="121" t="s">
        <v>312</v>
      </c>
      <c r="AC116" s="122" t="s">
        <v>313</v>
      </c>
      <c r="AD116" s="276"/>
      <c r="AE116" s="171"/>
    </row>
    <row r="117" spans="2:40" x14ac:dyDescent="0.15">
      <c r="B117" s="168"/>
      <c r="C117" s="123" t="s">
        <v>240</v>
      </c>
      <c r="D117" s="200">
        <f>'11-2.2020'!G101</f>
        <v>14721</v>
      </c>
      <c r="E117" s="200">
        <f>'11-2.2021'!G101</f>
        <v>14596</v>
      </c>
      <c r="F117" s="200">
        <f>'11-2.2022'!G101</f>
        <v>14236</v>
      </c>
      <c r="G117" s="200">
        <f>'11-2.2023'!G101</f>
        <v>14186</v>
      </c>
      <c r="H117" s="200">
        <f>'11-2.2024'!G101</f>
        <v>14637</v>
      </c>
      <c r="I117" s="125">
        <f>AVERAGE(D117:H117)</f>
        <v>14475.2</v>
      </c>
      <c r="J117" s="126">
        <f>I117*0.97</f>
        <v>14040.944</v>
      </c>
      <c r="K117" s="126">
        <f>I117*1.03</f>
        <v>14909.456000000002</v>
      </c>
      <c r="L117" s="102" t="str">
        <f>IF(AND(D117&gt;I117*0.97,D117&lt;I117*1.03),"○","×")</f>
        <v>○</v>
      </c>
      <c r="M117" s="102" t="str">
        <f>IF(AND(E117&gt;I117*0.97,E117&lt;I117*1.03),"○","×")</f>
        <v>○</v>
      </c>
      <c r="N117" s="102" t="str">
        <f>IF(AND(F117&gt;I117*0.97,F117&lt;I117*1.03),"○","×")</f>
        <v>○</v>
      </c>
      <c r="O117" s="102" t="str">
        <f>IF(AND(G117&gt;I117*0.97,G117&lt;I117*1.03),"○","×")</f>
        <v>○</v>
      </c>
      <c r="P117" s="102" t="str">
        <f>IF(AND(H117&gt;I117*0.97,H117&lt;I117*1.03),"○","×")</f>
        <v>○</v>
      </c>
      <c r="Q117" s="127" t="str">
        <f>IF(COUNTIF(L117:P117,"○")=5,"同程度","―")</f>
        <v>同程度</v>
      </c>
      <c r="R117" s="118" t="str">
        <f t="shared" ref="R117:U121" si="18">IF(E117-D117&gt;0,"↑",IF(E117-D117&lt;0,"↓","－"))</f>
        <v>↓</v>
      </c>
      <c r="S117" s="102" t="str">
        <f t="shared" si="18"/>
        <v>↓</v>
      </c>
      <c r="T117" s="102" t="str">
        <f t="shared" si="18"/>
        <v>↓</v>
      </c>
      <c r="U117" s="102" t="str">
        <f t="shared" si="18"/>
        <v>↑</v>
      </c>
      <c r="V117" s="102" t="str">
        <f>R117&amp;S117&amp;T117&amp;U117</f>
        <v>↓↓↓↑</v>
      </c>
      <c r="W117" s="128" t="str" cm="1">
        <f t="array" ref="W117">INDEX($AL$2:$AL$82,MATCH(V117,$AK$2:$AK$82,0),0)</f>
        <v>最新年度のみ増加</v>
      </c>
      <c r="X117" s="129" t="str">
        <f>IF(F117-D117&gt;0,"↑",IF(F117-D117&lt;0,"↓","－"))</f>
        <v>↓</v>
      </c>
      <c r="Y117" s="130" t="str">
        <f>IF(V117="↓↑↓↓",IF(X117="↓","減少傾向","×"),"判定外")</f>
        <v>判定外</v>
      </c>
      <c r="Z117" s="131" t="str">
        <f>IF(V117="↑↓↑↑",IF(X117="↑","増加傾向","×"),"判定外")</f>
        <v>判定外</v>
      </c>
      <c r="AA117" s="132" t="str">
        <f>IF(G117-E117&gt;0,"↑",IF(G117-E117&lt;0,"↓","－"))</f>
        <v>↓</v>
      </c>
      <c r="AB117" s="130" t="str">
        <f>IF(V117="↓↓↑↓",IF(AA117="↓","減少傾向","×"),"判定外")</f>
        <v>判定外</v>
      </c>
      <c r="AC117" s="131" t="str">
        <f>IF(V117="↑↑↓↑",IF(AA117="↑","増加傾向","×"),"判定外")</f>
        <v>判定外</v>
      </c>
      <c r="AD117" s="133"/>
      <c r="AE117" s="171"/>
    </row>
    <row r="118" spans="2:40" x14ac:dyDescent="0.15">
      <c r="B118" s="168"/>
      <c r="C118" s="123" t="s">
        <v>241</v>
      </c>
      <c r="D118" s="16">
        <f>'11-2.2020'!H101</f>
        <v>6518</v>
      </c>
      <c r="E118" s="16">
        <f>'11-2.2021'!H101</f>
        <v>6390</v>
      </c>
      <c r="F118" s="16">
        <f>'11-2.2022'!H101</f>
        <v>6307</v>
      </c>
      <c r="G118" s="16">
        <f>'11-2.2023'!H101</f>
        <v>6339</v>
      </c>
      <c r="H118" s="16">
        <f>'11-2.2024'!H101</f>
        <v>6652</v>
      </c>
      <c r="I118" s="125">
        <f>AVERAGE(D118:H118)</f>
        <v>6441.2</v>
      </c>
      <c r="J118" s="126">
        <f>I118*0.97</f>
        <v>6247.9639999999999</v>
      </c>
      <c r="K118" s="126">
        <f>I118*1.03</f>
        <v>6634.4359999999997</v>
      </c>
      <c r="L118" s="102" t="str">
        <f>IF(AND(D118&gt;I118*0.97,D118&lt;I118*1.03),"○","×")</f>
        <v>○</v>
      </c>
      <c r="M118" s="102" t="str">
        <f>IF(AND(E118&gt;I118*0.97,E118&lt;I118*1.03),"○","×")</f>
        <v>○</v>
      </c>
      <c r="N118" s="102" t="str">
        <f>IF(AND(F118&gt;I118*0.97,F118&lt;I118*1.03),"○","×")</f>
        <v>○</v>
      </c>
      <c r="O118" s="102" t="str">
        <f>IF(AND(G118&gt;I118*0.97,G118&lt;I118*1.03),"○","×")</f>
        <v>○</v>
      </c>
      <c r="P118" s="102" t="str">
        <f>IF(AND(H118&gt;I118*0.97,H118&lt;I118*1.03),"○","×")</f>
        <v>×</v>
      </c>
      <c r="Q118" s="127" t="str">
        <f>IF(COUNTIF(L118:P118,"○")=5,"同程度","―")</f>
        <v>―</v>
      </c>
      <c r="R118" s="118" t="str">
        <f t="shared" si="18"/>
        <v>↓</v>
      </c>
      <c r="S118" s="102" t="str">
        <f t="shared" si="18"/>
        <v>↓</v>
      </c>
      <c r="T118" s="102" t="str">
        <f t="shared" si="18"/>
        <v>↑</v>
      </c>
      <c r="U118" s="102" t="str">
        <f t="shared" si="18"/>
        <v>↑</v>
      </c>
      <c r="V118" s="102" t="str">
        <f>R118&amp;S118&amp;T118&amp;U118</f>
        <v>↓↓↑↑</v>
      </c>
      <c r="W118" s="128" t="str" cm="1">
        <f t="array" ref="W118">INDEX($AL$2:$AL$82,MATCH(V118,$AK$2:$AK$82,0),0)</f>
        <v>年度により増減</v>
      </c>
      <c r="X118" s="129" t="str">
        <f>IF(F118-D118&gt;0,"↑",IF(F118-D118&lt;0,"↓","－"))</f>
        <v>↓</v>
      </c>
      <c r="Y118" s="130" t="str">
        <f>IF(V118="↓↑↓↓",IF(X118="↓","減少傾向","×"),"判定外")</f>
        <v>判定外</v>
      </c>
      <c r="Z118" s="131" t="str">
        <f>IF(V118="↑↓↑↑",IF(X118="↑","増加傾向","×"),"判定外")</f>
        <v>判定外</v>
      </c>
      <c r="AA118" s="132" t="str">
        <f>IF(G118-E118&gt;0,"↑",IF(G118-E118&lt;0,"↓","－"))</f>
        <v>↓</v>
      </c>
      <c r="AB118" s="130" t="str">
        <f>IF(V118="↓↓↑↓",IF(AA118="↓","減少傾向","×"),"判定外")</f>
        <v>判定外</v>
      </c>
      <c r="AC118" s="131" t="str">
        <f>IF(V118="↑↑↓↑",IF(AA118="↑","増加傾向","×"),"判定外")</f>
        <v>判定外</v>
      </c>
      <c r="AD118" s="133"/>
      <c r="AE118" s="171"/>
    </row>
    <row r="119" spans="2:40" x14ac:dyDescent="0.15">
      <c r="B119" s="168"/>
      <c r="C119" s="123" t="s">
        <v>264</v>
      </c>
      <c r="D119" s="124">
        <f>SUM(D117:D118)</f>
        <v>21239</v>
      </c>
      <c r="E119" s="124">
        <f>SUM(E117:E118)</f>
        <v>20986</v>
      </c>
      <c r="F119" s="124">
        <f>SUM(F117:F118)</f>
        <v>20543</v>
      </c>
      <c r="G119" s="124">
        <f>SUM(G117:G118)</f>
        <v>20525</v>
      </c>
      <c r="H119" s="124">
        <f>SUM(H117:H118)</f>
        <v>21289</v>
      </c>
      <c r="I119" s="125">
        <f>AVERAGE(D119:H119)</f>
        <v>20916.400000000001</v>
      </c>
      <c r="J119" s="126">
        <f>I119*0.97</f>
        <v>20288.907999999999</v>
      </c>
      <c r="K119" s="126">
        <f>I119*1.03</f>
        <v>21543.892000000003</v>
      </c>
      <c r="L119" s="102" t="str">
        <f>IF(AND(D119&gt;I119*0.97,D119&lt;I119*1.03),"○","×")</f>
        <v>○</v>
      </c>
      <c r="M119" s="102" t="str">
        <f>IF(AND(E119&gt;I119*0.97,E119&lt;I119*1.03),"○","×")</f>
        <v>○</v>
      </c>
      <c r="N119" s="102" t="str">
        <f>IF(AND(F119&gt;I119*0.97,F119&lt;I119*1.03),"○","×")</f>
        <v>○</v>
      </c>
      <c r="O119" s="102" t="str">
        <f>IF(AND(G119&gt;I119*0.97,G119&lt;I119*1.03),"○","×")</f>
        <v>○</v>
      </c>
      <c r="P119" s="102" t="str">
        <f>IF(AND(H119&gt;I119*0.97,H119&lt;I119*1.03),"○","×")</f>
        <v>○</v>
      </c>
      <c r="Q119" s="127" t="str">
        <f>IF(COUNTIF(L119:P119,"○")=5,"同程度","―")</f>
        <v>同程度</v>
      </c>
      <c r="R119" s="118" t="str">
        <f t="shared" si="18"/>
        <v>↓</v>
      </c>
      <c r="S119" s="102" t="str">
        <f t="shared" si="18"/>
        <v>↓</v>
      </c>
      <c r="T119" s="102" t="str">
        <f t="shared" si="18"/>
        <v>↓</v>
      </c>
      <c r="U119" s="102" t="str">
        <f t="shared" si="18"/>
        <v>↑</v>
      </c>
      <c r="V119" s="102" t="str">
        <f>R119&amp;S119&amp;T119&amp;U119</f>
        <v>↓↓↓↑</v>
      </c>
      <c r="W119" s="128" t="str" cm="1">
        <f t="array" ref="W119">INDEX($AL$2:$AL$82,MATCH(V119,$AK$2:$AK$82,0),0)</f>
        <v>最新年度のみ増加</v>
      </c>
      <c r="X119" s="129" t="str">
        <f>IF(F119-D119&gt;0,"↑",IF(F119-D119&lt;0,"↓","－"))</f>
        <v>↓</v>
      </c>
      <c r="Y119" s="130" t="str">
        <f>IF(V119="↓↑↓↓",IF(X119="↓","減少傾向","×"),"判定外")</f>
        <v>判定外</v>
      </c>
      <c r="Z119" s="131" t="str">
        <f>IF(V119="↑↓↑↑",IF(X119="↑","増加傾向","×"),"判定外")</f>
        <v>判定外</v>
      </c>
      <c r="AA119" s="132" t="str">
        <f>IF(G119-E119&gt;0,"↑",IF(G119-E119&lt;0,"↓","－"))</f>
        <v>↓</v>
      </c>
      <c r="AB119" s="130" t="str">
        <f>IF(V119="↓↓↑↓",IF(AA119="↓","減少傾向","×"),"判定外")</f>
        <v>判定外</v>
      </c>
      <c r="AC119" s="131" t="str">
        <f>IF(V119="↑↑↓↑",IF(AA119="↑","増加傾向","×"),"判定外")</f>
        <v>判定外</v>
      </c>
      <c r="AD119" s="134" t="s">
        <v>285</v>
      </c>
      <c r="AE119" s="171"/>
    </row>
    <row r="120" spans="2:40" x14ac:dyDescent="0.15">
      <c r="B120" s="168"/>
      <c r="C120" s="123" t="s">
        <v>261</v>
      </c>
      <c r="D120" s="16">
        <f>'11-2.2020'!F101</f>
        <v>51539</v>
      </c>
      <c r="E120" s="16">
        <f>'11-2.2021'!F101</f>
        <v>51581</v>
      </c>
      <c r="F120" s="16">
        <f>'11-2.2022'!F101</f>
        <v>51707</v>
      </c>
      <c r="G120" s="16">
        <f>'11-2.2023'!F101</f>
        <v>52136</v>
      </c>
      <c r="H120" s="16">
        <f>'11-2.2024'!F101</f>
        <v>53379</v>
      </c>
      <c r="I120" s="125">
        <f>AVERAGE(D120:H120)</f>
        <v>52068.4</v>
      </c>
      <c r="J120" s="126">
        <f>I120*0.97</f>
        <v>50506.347999999998</v>
      </c>
      <c r="K120" s="126">
        <f>I120*1.03</f>
        <v>53630.452000000005</v>
      </c>
      <c r="L120" s="102" t="str">
        <f>IF(AND(D120&gt;I120*0.97,D120&lt;I120*1.03),"○","×")</f>
        <v>○</v>
      </c>
      <c r="M120" s="102" t="str">
        <f>IF(AND(E120&gt;I120*0.97,E120&lt;I120*1.03),"○","×")</f>
        <v>○</v>
      </c>
      <c r="N120" s="102" t="str">
        <f>IF(AND(F120&gt;I120*0.97,F120&lt;I120*1.03),"○","×")</f>
        <v>○</v>
      </c>
      <c r="O120" s="102" t="str">
        <f>IF(AND(G120&gt;I120*0.97,G120&lt;I120*1.03),"○","×")</f>
        <v>○</v>
      </c>
      <c r="P120" s="102" t="str">
        <f>IF(AND(H120&gt;I120*0.97,H120&lt;I120*1.03),"○","×")</f>
        <v>○</v>
      </c>
      <c r="Q120" s="127" t="str">
        <f>IF(COUNTIF(L120:P120,"○")=5,"同程度","―")</f>
        <v>同程度</v>
      </c>
      <c r="R120" s="118" t="str">
        <f t="shared" si="18"/>
        <v>↑</v>
      </c>
      <c r="S120" s="102" t="str">
        <f t="shared" si="18"/>
        <v>↑</v>
      </c>
      <c r="T120" s="102" t="str">
        <f t="shared" si="18"/>
        <v>↑</v>
      </c>
      <c r="U120" s="102" t="str">
        <f t="shared" si="18"/>
        <v>↑</v>
      </c>
      <c r="V120" s="102" t="str">
        <f>R120&amp;S120&amp;T120&amp;U120</f>
        <v>↑↑↑↑</v>
      </c>
      <c r="W120" s="128" t="str" cm="1">
        <f t="array" ref="W120">INDEX($AL$2:$AL$82,MATCH(V120,$AK$2:$AK$82,0),0)</f>
        <v>増加傾向⤴</v>
      </c>
      <c r="X120" s="129" t="str">
        <f>IF(F120-D120&gt;0,"↑",IF(F120-D120&lt;0,"↓","－"))</f>
        <v>↑</v>
      </c>
      <c r="Y120" s="130" t="str">
        <f>IF(V120="↓↑↓↓",IF(X120="↓","減少傾向","×"),"判定外")</f>
        <v>判定外</v>
      </c>
      <c r="Z120" s="131" t="str">
        <f>IF(V120="↑↓↑↑",IF(X120="↑","増加傾向","×"),"判定外")</f>
        <v>判定外</v>
      </c>
      <c r="AA120" s="132" t="str">
        <f>IF(G120-E120&gt;0,"↑",IF(G120-E120&lt;0,"↓","－"))</f>
        <v>↑</v>
      </c>
      <c r="AB120" s="130" t="str">
        <f>IF(V120="↓↓↑↓",IF(AA120="↓","減少傾向","×"),"判定外")</f>
        <v>判定外</v>
      </c>
      <c r="AC120" s="131" t="str">
        <f>IF(V120="↑↑↓↑",IF(AA120="↑","増加傾向","×"),"判定外")</f>
        <v>判定外</v>
      </c>
      <c r="AD120" s="133"/>
      <c r="AE120" s="171"/>
      <c r="AN120" s="172"/>
    </row>
    <row r="121" spans="2:40" ht="27.75" thickBot="1" x14ac:dyDescent="0.2">
      <c r="B121" s="168"/>
      <c r="C121" s="123" t="s">
        <v>266</v>
      </c>
      <c r="D121" s="135">
        <f>ROUND(D119/D120,3)</f>
        <v>0.41199999999999998</v>
      </c>
      <c r="E121" s="135">
        <f>ROUND(E119/E120,3)</f>
        <v>0.40699999999999997</v>
      </c>
      <c r="F121" s="135">
        <f>ROUND(F119/F120,3)</f>
        <v>0.39700000000000002</v>
      </c>
      <c r="G121" s="135">
        <f>ROUND(G119/G120,3)</f>
        <v>0.39400000000000002</v>
      </c>
      <c r="H121" s="135">
        <f>ROUND(H119/H120,3)</f>
        <v>0.39900000000000002</v>
      </c>
      <c r="I121" s="136">
        <f>AVERAGE(D121:H121)</f>
        <v>0.40179999999999999</v>
      </c>
      <c r="J121" s="137">
        <f>I121-0.03</f>
        <v>0.37180000000000002</v>
      </c>
      <c r="K121" s="137">
        <f>I121+0.03</f>
        <v>0.43179999999999996</v>
      </c>
      <c r="L121" s="138" t="str">
        <f>IF(AND(D121&gt;I121-0.03,D121&lt;I121+0.03),"○","×")</f>
        <v>○</v>
      </c>
      <c r="M121" s="138" t="str">
        <f>IF(AND(E121&gt;I121-0.03,E121&lt;I121+0.03),"○","×")</f>
        <v>○</v>
      </c>
      <c r="N121" s="138" t="str">
        <f>IF(AND(F121&gt;I121-0.03,F121&lt;I121+0.03),"○","×")</f>
        <v>○</v>
      </c>
      <c r="O121" s="138" t="str">
        <f>IF(AND(G121&gt;I121-0.03,G121&lt;I121+0.03),"○","×")</f>
        <v>○</v>
      </c>
      <c r="P121" s="138" t="str">
        <f>IF(AND(H121&gt;I121-0.03,H121&lt;I121+0.03),"○","×")</f>
        <v>○</v>
      </c>
      <c r="Q121" s="139" t="str">
        <f>IF(COUNTIF(L121:P121,"○")=5,"同程度","―")</f>
        <v>同程度</v>
      </c>
      <c r="R121" s="140" t="str">
        <f t="shared" si="18"/>
        <v>↓</v>
      </c>
      <c r="S121" s="138" t="str">
        <f t="shared" si="18"/>
        <v>↓</v>
      </c>
      <c r="T121" s="138" t="str">
        <f t="shared" si="18"/>
        <v>↓</v>
      </c>
      <c r="U121" s="138" t="str">
        <f t="shared" si="18"/>
        <v>↑</v>
      </c>
      <c r="V121" s="138" t="str">
        <f>R121&amp;S121&amp;T121&amp;U121</f>
        <v>↓↓↓↑</v>
      </c>
      <c r="W121" s="141" t="str" cm="1">
        <f t="array" ref="W121">INDEX($AL$2:$AL$82,MATCH(V121,$AK$2:$AK$82,0),0)</f>
        <v>最新年度のみ増加</v>
      </c>
      <c r="X121" s="142" t="str">
        <f>IF(F121-D121&gt;0,"↑",IF(F121-D121&lt;0,"↓","－"))</f>
        <v>↓</v>
      </c>
      <c r="Y121" s="143" t="str">
        <f>IF(V121="↓↑↓↓",IF(X121="↓","減少傾向","×"),"判定外")</f>
        <v>判定外</v>
      </c>
      <c r="Z121" s="144" t="str">
        <f>IF(V121="↑↓↑↑",IF(X121="↑","増加傾向","×"),"判定外")</f>
        <v>判定外</v>
      </c>
      <c r="AA121" s="145" t="str">
        <f>IF(G121-E121&gt;0,"↑",IF(G121-E121&lt;0,"↓","－"))</f>
        <v>↓</v>
      </c>
      <c r="AB121" s="143" t="str">
        <f>IF(V121="↓↓↑↓",IF(AA121="↓","減少傾向","×"),"判定外")</f>
        <v>判定外</v>
      </c>
      <c r="AC121" s="144" t="str">
        <f>IF(V121="↑↑↓↑",IF(AA121="↑","増加傾向","×"),"判定外")</f>
        <v>判定外</v>
      </c>
      <c r="AD121" s="146" t="s">
        <v>285</v>
      </c>
      <c r="AE121" s="171"/>
      <c r="AK121" s="96"/>
      <c r="AL121" s="96"/>
      <c r="AN121" s="172"/>
    </row>
    <row r="122" spans="2:40" ht="14.25" thickBot="1" x14ac:dyDescent="0.2">
      <c r="B122" s="168"/>
      <c r="C122" s="169"/>
      <c r="D122" s="170"/>
      <c r="E122" s="170"/>
      <c r="F122" s="170"/>
      <c r="G122" s="170"/>
      <c r="H122" s="170"/>
      <c r="I122" s="173"/>
      <c r="J122" s="173"/>
      <c r="K122" s="173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3"/>
      <c r="AA122" s="173"/>
      <c r="AB122" s="173"/>
      <c r="AC122" s="173"/>
      <c r="AD122" s="173"/>
      <c r="AE122" s="171"/>
      <c r="AF122" s="96"/>
      <c r="AG122" s="96"/>
      <c r="AI122" s="96"/>
      <c r="AJ122" s="96"/>
      <c r="AN122" s="172"/>
    </row>
    <row r="123" spans="2:40" x14ac:dyDescent="0.15">
      <c r="B123" s="168"/>
      <c r="C123" s="169"/>
      <c r="D123" s="170"/>
      <c r="E123" s="170"/>
      <c r="F123" s="170"/>
      <c r="G123" s="170"/>
      <c r="H123" s="170"/>
      <c r="I123" s="277" t="s">
        <v>294</v>
      </c>
      <c r="J123" s="278"/>
      <c r="K123" s="278"/>
      <c r="L123" s="279"/>
      <c r="M123" s="279"/>
      <c r="N123" s="279"/>
      <c r="O123" s="279"/>
      <c r="P123" s="279"/>
      <c r="Q123" s="280" t="s">
        <v>295</v>
      </c>
      <c r="R123" s="277" t="s">
        <v>296</v>
      </c>
      <c r="S123" s="279"/>
      <c r="T123" s="279"/>
      <c r="U123" s="279"/>
      <c r="V123" s="282" t="s">
        <v>297</v>
      </c>
      <c r="W123" s="283"/>
      <c r="X123" s="286" t="s">
        <v>298</v>
      </c>
      <c r="Y123" s="273" t="s">
        <v>299</v>
      </c>
      <c r="Z123" s="274"/>
      <c r="AA123" s="271" t="s">
        <v>300</v>
      </c>
      <c r="AB123" s="273" t="s">
        <v>301</v>
      </c>
      <c r="AC123" s="274"/>
      <c r="AD123" s="275" t="s">
        <v>302</v>
      </c>
      <c r="AE123" s="171"/>
    </row>
    <row r="124" spans="2:40" x14ac:dyDescent="0.15">
      <c r="B124" s="168"/>
      <c r="C124" s="148" t="s">
        <v>231</v>
      </c>
      <c r="D124" s="115" t="str">
        <f ca="1">D108&amp;"(n="&amp;D130&amp;")"</f>
        <v>R2(n=77)</v>
      </c>
      <c r="E124" s="115" t="str">
        <f ca="1">E108&amp;"(n="&amp;E130&amp;")"</f>
        <v>R3(n=77)</v>
      </c>
      <c r="F124" s="115" t="str">
        <f ca="1">F108&amp;"(n="&amp;F130&amp;")"</f>
        <v>R4(n=77)</v>
      </c>
      <c r="G124" s="115" t="str">
        <f ca="1">G108&amp;"(n="&amp;G130&amp;")"</f>
        <v>R5(n=77)</v>
      </c>
      <c r="H124" s="115" t="str">
        <f ca="1">H108&amp;"(n="&amp;H130&amp;")"</f>
        <v>R6(n=77)</v>
      </c>
      <c r="I124" s="116" t="s">
        <v>305</v>
      </c>
      <c r="J124" s="117">
        <v>-0.03</v>
      </c>
      <c r="K124" s="117">
        <v>0.03</v>
      </c>
      <c r="L124" s="203" t="str">
        <f ca="1">Q1</f>
        <v>R2</v>
      </c>
      <c r="M124" s="203" t="str">
        <f ca="1">R1</f>
        <v>R3</v>
      </c>
      <c r="N124" s="203" t="str">
        <f ca="1">S1</f>
        <v>R4</v>
      </c>
      <c r="O124" s="203" t="str">
        <f ca="1">T1</f>
        <v>R5</v>
      </c>
      <c r="P124" s="203" t="str">
        <f ca="1">U1</f>
        <v>R6</v>
      </c>
      <c r="Q124" s="281"/>
      <c r="R124" s="118" t="s">
        <v>306</v>
      </c>
      <c r="S124" s="102" t="s">
        <v>307</v>
      </c>
      <c r="T124" s="102" t="s">
        <v>308</v>
      </c>
      <c r="U124" s="102" t="s">
        <v>309</v>
      </c>
      <c r="V124" s="284"/>
      <c r="W124" s="285"/>
      <c r="X124" s="287"/>
      <c r="Y124" s="119" t="s">
        <v>310</v>
      </c>
      <c r="Z124" s="120" t="s">
        <v>311</v>
      </c>
      <c r="AA124" s="272"/>
      <c r="AB124" s="121" t="s">
        <v>312</v>
      </c>
      <c r="AC124" s="122" t="s">
        <v>313</v>
      </c>
      <c r="AD124" s="276"/>
      <c r="AE124" s="171"/>
    </row>
    <row r="125" spans="2:40" x14ac:dyDescent="0.15">
      <c r="B125" s="168"/>
      <c r="C125" s="123" t="s">
        <v>240</v>
      </c>
      <c r="D125" s="149">
        <f>ROUND(D117/D130,1)</f>
        <v>191.2</v>
      </c>
      <c r="E125" s="149">
        <f>ROUND(E117/E130,1)</f>
        <v>189.6</v>
      </c>
      <c r="F125" s="149">
        <f>ROUND(F117/F130,1)</f>
        <v>184.9</v>
      </c>
      <c r="G125" s="149">
        <f>ROUND(G117/G130,1)</f>
        <v>184.2</v>
      </c>
      <c r="H125" s="149">
        <f>ROUND(H117/H130,1)</f>
        <v>190.1</v>
      </c>
      <c r="I125" s="125">
        <f>AVERAGE(D125:H125)</f>
        <v>187.99999999999997</v>
      </c>
      <c r="J125" s="126">
        <f>I125*0.97</f>
        <v>182.35999999999996</v>
      </c>
      <c r="K125" s="126">
        <f>I125*1.03</f>
        <v>193.64</v>
      </c>
      <c r="L125" s="102" t="str">
        <f>IF(AND(D125&gt;I125*0.97,D125&lt;I125*1.03),"○","×")</f>
        <v>○</v>
      </c>
      <c r="M125" s="102" t="str">
        <f>IF(AND(E125&gt;I125*0.97,E125&lt;I125*1.03),"○","×")</f>
        <v>○</v>
      </c>
      <c r="N125" s="102" t="str">
        <f>IF(AND(F125&gt;I125*0.97,F125&lt;I125*1.03),"○","×")</f>
        <v>○</v>
      </c>
      <c r="O125" s="102" t="str">
        <f>IF(AND(G125&gt;I125*0.97,G125&lt;I125*1.03),"○","×")</f>
        <v>○</v>
      </c>
      <c r="P125" s="102" t="str">
        <f>IF(AND(H125&gt;I125*0.97,H125&lt;I125*1.03),"○","×")</f>
        <v>○</v>
      </c>
      <c r="Q125" s="127" t="str">
        <f>IF(COUNTIF(L125:P125,"○")=5,"同程度","―")</f>
        <v>同程度</v>
      </c>
      <c r="R125" s="118" t="str">
        <f t="shared" ref="R125:U129" si="19">IF(E125-D125&gt;0,"↑",IF(E125-D125&lt;0,"↓","－"))</f>
        <v>↓</v>
      </c>
      <c r="S125" s="102" t="str">
        <f t="shared" si="19"/>
        <v>↓</v>
      </c>
      <c r="T125" s="102" t="str">
        <f t="shared" si="19"/>
        <v>↓</v>
      </c>
      <c r="U125" s="102" t="str">
        <f t="shared" si="19"/>
        <v>↑</v>
      </c>
      <c r="V125" s="102" t="str">
        <f>R125&amp;S125&amp;T125&amp;U125</f>
        <v>↓↓↓↑</v>
      </c>
      <c r="W125" s="128" t="str" cm="1">
        <f t="array" ref="W125">INDEX($AL$2:$AL$82,MATCH(V125,$AK$2:$AK$82,0),0)</f>
        <v>最新年度のみ増加</v>
      </c>
      <c r="X125" s="129" t="str">
        <f>IF(F125-D125&gt;0,"↑",IF(F125-D125&lt;0,"↓","－"))</f>
        <v>↓</v>
      </c>
      <c r="Y125" s="130" t="str">
        <f>IF(V125="↓↑↓↓",IF(X125="↓","減少傾向","×"),"判定外")</f>
        <v>判定外</v>
      </c>
      <c r="Z125" s="131" t="str">
        <f>IF(V125="↑↓↑↑",IF(X125="↑","増加傾向","×"),"判定外")</f>
        <v>判定外</v>
      </c>
      <c r="AA125" s="132" t="str">
        <f>IF(G125-E125&gt;0,"↑",IF(G125-E125&lt;0,"↓","－"))</f>
        <v>↓</v>
      </c>
      <c r="AB125" s="130" t="str">
        <f>IF(V125="↓↓↑↓",IF(AA125="↓","減少傾向","×"),"判定外")</f>
        <v>判定外</v>
      </c>
      <c r="AC125" s="131" t="str">
        <f>IF(V125="↑↑↓↑",IF(AA125="↑","増加傾向","×"),"判定外")</f>
        <v>判定外</v>
      </c>
      <c r="AD125" s="133"/>
      <c r="AE125" s="171"/>
    </row>
    <row r="126" spans="2:40" x14ac:dyDescent="0.15">
      <c r="B126" s="168"/>
      <c r="C126" s="123" t="s">
        <v>241</v>
      </c>
      <c r="D126" s="149">
        <f>ROUND(D118/D130,1)</f>
        <v>84.6</v>
      </c>
      <c r="E126" s="149">
        <f>ROUND(E118/E130,1)</f>
        <v>83</v>
      </c>
      <c r="F126" s="149">
        <f>ROUND(F118/F130,1)</f>
        <v>81.900000000000006</v>
      </c>
      <c r="G126" s="149">
        <f>ROUND(G118/G130,1)</f>
        <v>82.3</v>
      </c>
      <c r="H126" s="149">
        <f>ROUND(H118/H130,1)</f>
        <v>86.4</v>
      </c>
      <c r="I126" s="125">
        <f>AVERAGE(D126:H126)</f>
        <v>83.640000000000015</v>
      </c>
      <c r="J126" s="126">
        <f>I126*0.97</f>
        <v>81.130800000000008</v>
      </c>
      <c r="K126" s="126">
        <f>I126*1.03</f>
        <v>86.149200000000022</v>
      </c>
      <c r="L126" s="102" t="str">
        <f>IF(AND(D126&gt;I126*0.97,D126&lt;I126*1.03),"○","×")</f>
        <v>○</v>
      </c>
      <c r="M126" s="102" t="str">
        <f>IF(AND(E126&gt;I126*0.97,E126&lt;I126*1.03),"○","×")</f>
        <v>○</v>
      </c>
      <c r="N126" s="102" t="str">
        <f>IF(AND(F126&gt;I126*0.97,F126&lt;I126*1.03),"○","×")</f>
        <v>○</v>
      </c>
      <c r="O126" s="102" t="str">
        <f>IF(AND(G126&gt;I126*0.97,G126&lt;I126*1.03),"○","×")</f>
        <v>○</v>
      </c>
      <c r="P126" s="102" t="str">
        <f>IF(AND(H126&gt;I126*0.97,H126&lt;I126*1.03),"○","×")</f>
        <v>×</v>
      </c>
      <c r="Q126" s="127" t="str">
        <f>IF(COUNTIF(L126:P126,"○")=5,"同程度","―")</f>
        <v>―</v>
      </c>
      <c r="R126" s="118" t="str">
        <f t="shared" si="19"/>
        <v>↓</v>
      </c>
      <c r="S126" s="102" t="str">
        <f t="shared" si="19"/>
        <v>↓</v>
      </c>
      <c r="T126" s="102" t="str">
        <f t="shared" si="19"/>
        <v>↑</v>
      </c>
      <c r="U126" s="102" t="str">
        <f t="shared" si="19"/>
        <v>↑</v>
      </c>
      <c r="V126" s="102" t="str">
        <f>R126&amp;S126&amp;T126&amp;U126</f>
        <v>↓↓↑↑</v>
      </c>
      <c r="W126" s="128" t="str" cm="1">
        <f t="array" ref="W126">INDEX($AL$2:$AL$82,MATCH(V126,$AK$2:$AK$82,0),0)</f>
        <v>年度により増減</v>
      </c>
      <c r="X126" s="129" t="str">
        <f>IF(F126-D126&gt;0,"↑",IF(F126-D126&lt;0,"↓","－"))</f>
        <v>↓</v>
      </c>
      <c r="Y126" s="130" t="str">
        <f>IF(V126="↓↑↓↓",IF(X126="↓","減少傾向","×"),"判定外")</f>
        <v>判定外</v>
      </c>
      <c r="Z126" s="131" t="str">
        <f>IF(V126="↑↓↑↑",IF(X126="↑","増加傾向","×"),"判定外")</f>
        <v>判定外</v>
      </c>
      <c r="AA126" s="132" t="str">
        <f>IF(G126-E126&gt;0,"↑",IF(G126-E126&lt;0,"↓","－"))</f>
        <v>↓</v>
      </c>
      <c r="AB126" s="130" t="str">
        <f>IF(V126="↓↓↑↓",IF(AA126="↓","減少傾向","×"),"判定外")</f>
        <v>判定外</v>
      </c>
      <c r="AC126" s="131" t="str">
        <f>IF(V126="↑↑↓↑",IF(AA126="↑","増加傾向","×"),"判定外")</f>
        <v>判定外</v>
      </c>
      <c r="AD126" s="133"/>
      <c r="AE126" s="171"/>
    </row>
    <row r="127" spans="2:40" x14ac:dyDescent="0.15">
      <c r="B127" s="168"/>
      <c r="C127" s="123" t="s">
        <v>264</v>
      </c>
      <c r="D127" s="150">
        <f>ROUND(SUM(D125:D126),1)</f>
        <v>275.8</v>
      </c>
      <c r="E127" s="150">
        <f>ROUND(SUM(E125:E126),1)</f>
        <v>272.60000000000002</v>
      </c>
      <c r="F127" s="150">
        <f>ROUND(SUM(F125:F126),1)</f>
        <v>266.8</v>
      </c>
      <c r="G127" s="150">
        <f>ROUND(SUM(G125:G126),1)</f>
        <v>266.5</v>
      </c>
      <c r="H127" s="150">
        <f>ROUND(SUM(H125:H126),1)</f>
        <v>276.5</v>
      </c>
      <c r="I127" s="125">
        <f>AVERAGE(D127:H127)</f>
        <v>271.64</v>
      </c>
      <c r="J127" s="126">
        <f>I127*0.97</f>
        <v>263.49079999999998</v>
      </c>
      <c r="K127" s="126">
        <f>I127*1.03</f>
        <v>279.78919999999999</v>
      </c>
      <c r="L127" s="102" t="str">
        <f>IF(AND(D127&gt;I127*0.97,D127&lt;I127*1.03),"○","×")</f>
        <v>○</v>
      </c>
      <c r="M127" s="102" t="str">
        <f>IF(AND(E127&gt;I127*0.97,E127&lt;I127*1.03),"○","×")</f>
        <v>○</v>
      </c>
      <c r="N127" s="102" t="str">
        <f>IF(AND(F127&gt;I127*0.97,F127&lt;I127*1.03),"○","×")</f>
        <v>○</v>
      </c>
      <c r="O127" s="102" t="str">
        <f>IF(AND(G127&gt;I127*0.97,G127&lt;I127*1.03),"○","×")</f>
        <v>○</v>
      </c>
      <c r="P127" s="102" t="str">
        <f>IF(AND(H127&gt;I127*0.97,H127&lt;I127*1.03),"○","×")</f>
        <v>○</v>
      </c>
      <c r="Q127" s="127" t="str">
        <f>IF(COUNTIF(L127:P127,"○")=5,"同程度","―")</f>
        <v>同程度</v>
      </c>
      <c r="R127" s="118" t="str">
        <f t="shared" si="19"/>
        <v>↓</v>
      </c>
      <c r="S127" s="102" t="str">
        <f t="shared" si="19"/>
        <v>↓</v>
      </c>
      <c r="T127" s="102" t="str">
        <f t="shared" si="19"/>
        <v>↓</v>
      </c>
      <c r="U127" s="102" t="str">
        <f t="shared" si="19"/>
        <v>↑</v>
      </c>
      <c r="V127" s="102" t="str">
        <f>R127&amp;S127&amp;T127&amp;U127</f>
        <v>↓↓↓↑</v>
      </c>
      <c r="W127" s="128" t="str" cm="1">
        <f t="array" ref="W127">INDEX($AL$2:$AL$82,MATCH(V127,$AK$2:$AK$82,0),0)</f>
        <v>最新年度のみ増加</v>
      </c>
      <c r="X127" s="129" t="str">
        <f>IF(F127-D127&gt;0,"↑",IF(F127-D127&lt;0,"↓","－"))</f>
        <v>↓</v>
      </c>
      <c r="Y127" s="130" t="str">
        <f>IF(V127="↓↑↓↓",IF(X127="↓","減少傾向","×"),"判定外")</f>
        <v>判定外</v>
      </c>
      <c r="Z127" s="131" t="str">
        <f>IF(V127="↑↓↑↑",IF(X127="↑","増加傾向","×"),"判定外")</f>
        <v>判定外</v>
      </c>
      <c r="AA127" s="132" t="str">
        <f>IF(G127-E127&gt;0,"↑",IF(G127-E127&lt;0,"↓","－"))</f>
        <v>↓</v>
      </c>
      <c r="AB127" s="130" t="str">
        <f>IF(V127="↓↓↑↓",IF(AA127="↓","減少傾向","×"),"判定外")</f>
        <v>判定外</v>
      </c>
      <c r="AC127" s="131" t="str">
        <f>IF(V127="↑↑↓↑",IF(AA127="↑","増加傾向","×"),"判定外")</f>
        <v>判定外</v>
      </c>
      <c r="AD127" s="134" t="s">
        <v>285</v>
      </c>
      <c r="AE127" s="171"/>
    </row>
    <row r="128" spans="2:40" x14ac:dyDescent="0.15">
      <c r="B128" s="168"/>
      <c r="C128" s="123" t="s">
        <v>261</v>
      </c>
      <c r="D128" s="149">
        <f>ROUND(D120/D130,1)</f>
        <v>669.3</v>
      </c>
      <c r="E128" s="149">
        <f>ROUND(E120/E130,1)</f>
        <v>669.9</v>
      </c>
      <c r="F128" s="149">
        <f>ROUND(F120/F130,1)</f>
        <v>671.5</v>
      </c>
      <c r="G128" s="149">
        <f>ROUND(G120/G130,1)</f>
        <v>677.1</v>
      </c>
      <c r="H128" s="149">
        <f>ROUND(H120/H130,1)</f>
        <v>693.2</v>
      </c>
      <c r="I128" s="125">
        <f>AVERAGE(D128:H128)</f>
        <v>676.2</v>
      </c>
      <c r="J128" s="126">
        <f>I128*0.97</f>
        <v>655.91399999999999</v>
      </c>
      <c r="K128" s="126">
        <f>I128*1.03</f>
        <v>696.4860000000001</v>
      </c>
      <c r="L128" s="102" t="str">
        <f>IF(AND(D128&gt;I128*0.97,D128&lt;I128*1.03),"○","×")</f>
        <v>○</v>
      </c>
      <c r="M128" s="102" t="str">
        <f>IF(AND(E128&gt;I128*0.97,E128&lt;I128*1.03),"○","×")</f>
        <v>○</v>
      </c>
      <c r="N128" s="102" t="str">
        <f>IF(AND(F128&gt;I128*0.97,F128&lt;I128*1.03),"○","×")</f>
        <v>○</v>
      </c>
      <c r="O128" s="102" t="str">
        <f>IF(AND(G128&gt;I128*0.97,G128&lt;I128*1.03),"○","×")</f>
        <v>○</v>
      </c>
      <c r="P128" s="102" t="str">
        <f>IF(AND(H128&gt;I128*0.97,H128&lt;I128*1.03),"○","×")</f>
        <v>○</v>
      </c>
      <c r="Q128" s="127" t="str">
        <f>IF(COUNTIF(L128:P128,"○")=5,"同程度","―")</f>
        <v>同程度</v>
      </c>
      <c r="R128" s="118" t="str">
        <f t="shared" si="19"/>
        <v>↑</v>
      </c>
      <c r="S128" s="102" t="str">
        <f t="shared" si="19"/>
        <v>↑</v>
      </c>
      <c r="T128" s="102" t="str">
        <f t="shared" si="19"/>
        <v>↑</v>
      </c>
      <c r="U128" s="102" t="str">
        <f t="shared" si="19"/>
        <v>↑</v>
      </c>
      <c r="V128" s="102" t="str">
        <f>R128&amp;S128&amp;T128&amp;U128</f>
        <v>↑↑↑↑</v>
      </c>
      <c r="W128" s="128" t="str" cm="1">
        <f t="array" ref="W128">INDEX($AL$2:$AL$82,MATCH(V128,$AK$2:$AK$82,0),0)</f>
        <v>増加傾向⤴</v>
      </c>
      <c r="X128" s="129" t="str">
        <f>IF(F128-D128&gt;0,"↑",IF(F128-D128&lt;0,"↓","－"))</f>
        <v>↑</v>
      </c>
      <c r="Y128" s="130" t="str">
        <f>IF(V128="↓↑↓↓",IF(X128="↓","減少傾向","×"),"判定外")</f>
        <v>判定外</v>
      </c>
      <c r="Z128" s="131" t="str">
        <f>IF(V128="↑↓↑↑",IF(X128="↑","増加傾向","×"),"判定外")</f>
        <v>判定外</v>
      </c>
      <c r="AA128" s="132" t="str">
        <f>IF(G128-E128&gt;0,"↑",IF(G128-E128&lt;0,"↓","－"))</f>
        <v>↑</v>
      </c>
      <c r="AB128" s="130" t="str">
        <f>IF(V128="↓↓↑↓",IF(AA128="↓","減少傾向","×"),"判定外")</f>
        <v>判定外</v>
      </c>
      <c r="AC128" s="131" t="str">
        <f>IF(V128="↑↑↓↑",IF(AA128="↑","増加傾向","×"),"判定外")</f>
        <v>判定外</v>
      </c>
      <c r="AD128" s="133"/>
      <c r="AE128" s="171"/>
      <c r="AN128" s="172"/>
    </row>
    <row r="129" spans="2:40" ht="27.75" thickBot="1" x14ac:dyDescent="0.2">
      <c r="B129" s="168"/>
      <c r="C129" s="123" t="s">
        <v>266</v>
      </c>
      <c r="D129" s="135">
        <f>ROUND(D127/D128,3)</f>
        <v>0.41199999999999998</v>
      </c>
      <c r="E129" s="135">
        <f>ROUND(E127/E128,3)</f>
        <v>0.40699999999999997</v>
      </c>
      <c r="F129" s="135">
        <f>ROUND(F127/F128,3)</f>
        <v>0.39700000000000002</v>
      </c>
      <c r="G129" s="135">
        <f>ROUND(G127/G128,3)</f>
        <v>0.39400000000000002</v>
      </c>
      <c r="H129" s="135">
        <f>ROUND(H127/H128,3)</f>
        <v>0.39900000000000002</v>
      </c>
      <c r="I129" s="136">
        <f>AVERAGE(D129:H129)</f>
        <v>0.40179999999999999</v>
      </c>
      <c r="J129" s="137">
        <f>I129-0.03</f>
        <v>0.37180000000000002</v>
      </c>
      <c r="K129" s="137">
        <f>I129+0.03</f>
        <v>0.43179999999999996</v>
      </c>
      <c r="L129" s="138" t="str">
        <f>IF(AND(D129&gt;I129-0.03,D129&lt;I129+0.03),"○","×")</f>
        <v>○</v>
      </c>
      <c r="M129" s="138" t="str">
        <f>IF(AND(E129&gt;I129-0.03,E129&lt;I129+0.03),"○","×")</f>
        <v>○</v>
      </c>
      <c r="N129" s="138" t="str">
        <f>IF(AND(F129&gt;I129-0.03,F129&lt;I129+0.03),"○","×")</f>
        <v>○</v>
      </c>
      <c r="O129" s="138" t="str">
        <f>IF(AND(G129&gt;I129-0.03,G129&lt;I129+0.03),"○","×")</f>
        <v>○</v>
      </c>
      <c r="P129" s="138" t="str">
        <f>IF(AND(H129&gt;I129-0.03,H129&lt;I129+0.03),"○","×")</f>
        <v>○</v>
      </c>
      <c r="Q129" s="139" t="str">
        <f>IF(COUNTIF(L129:P129,"○")=5,"同程度","―")</f>
        <v>同程度</v>
      </c>
      <c r="R129" s="140" t="str">
        <f t="shared" si="19"/>
        <v>↓</v>
      </c>
      <c r="S129" s="138" t="str">
        <f t="shared" si="19"/>
        <v>↓</v>
      </c>
      <c r="T129" s="138" t="str">
        <f t="shared" si="19"/>
        <v>↓</v>
      </c>
      <c r="U129" s="138" t="str">
        <f t="shared" si="19"/>
        <v>↑</v>
      </c>
      <c r="V129" s="138" t="str">
        <f>R129&amp;S129&amp;T129&amp;U129</f>
        <v>↓↓↓↑</v>
      </c>
      <c r="W129" s="141" t="str" cm="1">
        <f t="array" ref="W129">INDEX($AL$2:$AL$82,MATCH(V129,$AK$2:$AK$82,0),0)</f>
        <v>最新年度のみ増加</v>
      </c>
      <c r="X129" s="142" t="str">
        <f>IF(F129-D129&gt;0,"↑",IF(F129-D129&lt;0,"↓","－"))</f>
        <v>↓</v>
      </c>
      <c r="Y129" s="143" t="str">
        <f>IF(V129="↓↑↓↓",IF(X129="↓","減少傾向","×"),"判定外")</f>
        <v>判定外</v>
      </c>
      <c r="Z129" s="144" t="str">
        <f>IF(V129="↑↓↑↑",IF(X129="↑","増加傾向","×"),"判定外")</f>
        <v>判定外</v>
      </c>
      <c r="AA129" s="145" t="str">
        <f>IF(G129-E129&gt;0,"↑",IF(G129-E129&lt;0,"↓","－"))</f>
        <v>↓</v>
      </c>
      <c r="AB129" s="143" t="str">
        <f>IF(V129="↓↓↑↓",IF(AA129="↓","減少傾向","×"),"判定外")</f>
        <v>判定外</v>
      </c>
      <c r="AC129" s="144" t="str">
        <f>IF(V129="↑↑↓↑",IF(AA129="↑","増加傾向","×"),"判定外")</f>
        <v>判定外</v>
      </c>
      <c r="AD129" s="146" t="s">
        <v>285</v>
      </c>
      <c r="AE129" s="171"/>
      <c r="AN129" s="172"/>
    </row>
    <row r="130" spans="2:40" x14ac:dyDescent="0.15">
      <c r="B130" s="168"/>
      <c r="C130" s="151" t="s">
        <v>268</v>
      </c>
      <c r="D130" s="152">
        <f>COUNTA('11-2.2020'!D14:D99)</f>
        <v>77</v>
      </c>
      <c r="E130" s="152">
        <f>COUNTA('11-2.2021'!D14:D99)</f>
        <v>77</v>
      </c>
      <c r="F130" s="152">
        <f>COUNTA('11-2.2022'!D14:D99)</f>
        <v>77</v>
      </c>
      <c r="G130" s="152">
        <f>COUNTA('11-2.2023'!D14:D99)</f>
        <v>77</v>
      </c>
      <c r="H130" s="152">
        <f>COUNTA('11-2.2024'!D14:D99)</f>
        <v>77</v>
      </c>
      <c r="I130" s="173"/>
      <c r="J130" s="173"/>
      <c r="K130" s="173"/>
      <c r="L130" s="173"/>
      <c r="M130" s="173"/>
      <c r="N130" s="173"/>
      <c r="O130" s="173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1"/>
      <c r="AN130" s="172"/>
    </row>
    <row r="131" spans="2:40" ht="14.25" thickBot="1" x14ac:dyDescent="0.2">
      <c r="B131" s="168"/>
      <c r="C131" s="169"/>
      <c r="D131" s="170"/>
      <c r="E131" s="170"/>
      <c r="F131" s="170"/>
      <c r="G131" s="170"/>
      <c r="H131" s="170"/>
      <c r="I131" s="173"/>
      <c r="J131" s="173"/>
      <c r="K131" s="173"/>
      <c r="L131" s="173"/>
      <c r="M131" s="173"/>
      <c r="N131" s="173"/>
      <c r="O131" s="173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  <c r="Z131" s="173"/>
      <c r="AA131" s="173"/>
      <c r="AB131" s="173"/>
      <c r="AC131" s="173"/>
      <c r="AD131" s="173"/>
      <c r="AE131" s="171"/>
      <c r="AN131" s="172"/>
    </row>
    <row r="132" spans="2:40" x14ac:dyDescent="0.15">
      <c r="B132" s="168"/>
      <c r="C132" s="169"/>
      <c r="D132" s="170"/>
      <c r="E132" s="170"/>
      <c r="F132" s="170"/>
      <c r="G132" s="170"/>
      <c r="H132" s="170"/>
      <c r="I132" s="277" t="s">
        <v>294</v>
      </c>
      <c r="J132" s="278"/>
      <c r="K132" s="278"/>
      <c r="L132" s="279"/>
      <c r="M132" s="279"/>
      <c r="N132" s="279"/>
      <c r="O132" s="279"/>
      <c r="P132" s="279"/>
      <c r="Q132" s="280" t="s">
        <v>295</v>
      </c>
      <c r="R132" s="277" t="s">
        <v>296</v>
      </c>
      <c r="S132" s="279"/>
      <c r="T132" s="279"/>
      <c r="U132" s="279"/>
      <c r="V132" s="282" t="s">
        <v>297</v>
      </c>
      <c r="W132" s="283"/>
      <c r="X132" s="286" t="s">
        <v>298</v>
      </c>
      <c r="Y132" s="273" t="s">
        <v>299</v>
      </c>
      <c r="Z132" s="274"/>
      <c r="AA132" s="271" t="s">
        <v>300</v>
      </c>
      <c r="AB132" s="273" t="s">
        <v>301</v>
      </c>
      <c r="AC132" s="274"/>
      <c r="AD132" s="275" t="s">
        <v>302</v>
      </c>
      <c r="AE132" s="171"/>
      <c r="AN132" s="172"/>
    </row>
    <row r="133" spans="2:40" x14ac:dyDescent="0.15">
      <c r="B133" s="168"/>
      <c r="C133" s="151" t="s">
        <v>230</v>
      </c>
      <c r="D133" s="115" t="str">
        <f ca="1">D108&amp;"(n="&amp;D139&amp;")"</f>
        <v>R2(n=25)</v>
      </c>
      <c r="E133" s="115" t="str">
        <f ca="1">E108&amp;"(n="&amp;E139&amp;")"</f>
        <v>R3(n=25)</v>
      </c>
      <c r="F133" s="115" t="str">
        <f ca="1">F108&amp;"(n="&amp;F139&amp;")"</f>
        <v>R4(n=25)</v>
      </c>
      <c r="G133" s="115" t="str">
        <f ca="1">G108&amp;"(n="&amp;G139&amp;")"</f>
        <v>R5(n=25)</v>
      </c>
      <c r="H133" s="115" t="str">
        <f ca="1">H108&amp;"(n="&amp;H139&amp;")"</f>
        <v>R6(n=25)</v>
      </c>
      <c r="I133" s="116" t="s">
        <v>305</v>
      </c>
      <c r="J133" s="117">
        <v>-0.03</v>
      </c>
      <c r="K133" s="117">
        <v>0.03</v>
      </c>
      <c r="L133" s="203" t="str">
        <f ca="1">Q1</f>
        <v>R2</v>
      </c>
      <c r="M133" s="203" t="str">
        <f ca="1">R1</f>
        <v>R3</v>
      </c>
      <c r="N133" s="203" t="str">
        <f ca="1">S1</f>
        <v>R4</v>
      </c>
      <c r="O133" s="203" t="str">
        <f ca="1">T1</f>
        <v>R5</v>
      </c>
      <c r="P133" s="203" t="str">
        <f ca="1">U1</f>
        <v>R6</v>
      </c>
      <c r="Q133" s="281"/>
      <c r="R133" s="118" t="s">
        <v>306</v>
      </c>
      <c r="S133" s="102" t="s">
        <v>307</v>
      </c>
      <c r="T133" s="102" t="s">
        <v>308</v>
      </c>
      <c r="U133" s="102" t="s">
        <v>309</v>
      </c>
      <c r="V133" s="284"/>
      <c r="W133" s="285"/>
      <c r="X133" s="287"/>
      <c r="Y133" s="119" t="s">
        <v>310</v>
      </c>
      <c r="Z133" s="120" t="s">
        <v>311</v>
      </c>
      <c r="AA133" s="272"/>
      <c r="AB133" s="121" t="s">
        <v>312</v>
      </c>
      <c r="AC133" s="122" t="s">
        <v>313</v>
      </c>
      <c r="AD133" s="276"/>
      <c r="AE133" s="171"/>
      <c r="AN133" s="172"/>
    </row>
    <row r="134" spans="2:40" x14ac:dyDescent="0.15">
      <c r="B134" s="168"/>
      <c r="C134" s="123" t="s">
        <v>240</v>
      </c>
      <c r="D134" s="150">
        <f>ROUND('11-2.2020'!G8,1)</f>
        <v>165.2</v>
      </c>
      <c r="E134" s="150">
        <f>ROUND('11-2.2021'!G8,1)</f>
        <v>162</v>
      </c>
      <c r="F134" s="150">
        <f>ROUND('11-2.2022'!G8,1)</f>
        <v>163.69999999999999</v>
      </c>
      <c r="G134" s="150">
        <f>ROUND('11-2.2023'!G8,1)</f>
        <v>164.1</v>
      </c>
      <c r="H134" s="150">
        <f>ROUND('11-2.2024'!G8,1)</f>
        <v>168.1</v>
      </c>
      <c r="I134" s="125">
        <f>AVERAGE(D134:H134)</f>
        <v>164.62</v>
      </c>
      <c r="J134" s="126">
        <f>I134*0.97</f>
        <v>159.6814</v>
      </c>
      <c r="K134" s="126">
        <f>I134*1.03</f>
        <v>169.55860000000001</v>
      </c>
      <c r="L134" s="102" t="str">
        <f>IF(AND(D134&gt;I134*0.97,D134&lt;I134*1.03),"○","×")</f>
        <v>○</v>
      </c>
      <c r="M134" s="102" t="str">
        <f>IF(AND(E134&gt;I134*0.97,E134&lt;I134*1.03),"○","×")</f>
        <v>○</v>
      </c>
      <c r="N134" s="102" t="str">
        <f>IF(AND(F134&gt;I134*0.97,F134&lt;I134*1.03),"○","×")</f>
        <v>○</v>
      </c>
      <c r="O134" s="102" t="str">
        <f>IF(AND(G134&gt;I134*0.97,G134&lt;I134*1.03),"○","×")</f>
        <v>○</v>
      </c>
      <c r="P134" s="102" t="str">
        <f>IF(AND(H134&gt;I134*0.97,H134&lt;I134*1.03),"○","×")</f>
        <v>○</v>
      </c>
      <c r="Q134" s="127" t="str">
        <f>IF(COUNTIF(L134:P134,"○")=5,"同程度","―")</f>
        <v>同程度</v>
      </c>
      <c r="R134" s="118" t="str">
        <f t="shared" ref="R134:U138" si="20">IF(E134-D134&gt;0,"↑",IF(E134-D134&lt;0,"↓","－"))</f>
        <v>↓</v>
      </c>
      <c r="S134" s="102" t="str">
        <f t="shared" si="20"/>
        <v>↑</v>
      </c>
      <c r="T134" s="102" t="str">
        <f t="shared" si="20"/>
        <v>↑</v>
      </c>
      <c r="U134" s="102" t="str">
        <f t="shared" si="20"/>
        <v>↑</v>
      </c>
      <c r="V134" s="102" t="str">
        <f>R134&amp;S134&amp;T134&amp;U134</f>
        <v>↓↑↑↑</v>
      </c>
      <c r="W134" s="128" t="str" cm="1">
        <f t="array" ref="W134">INDEX($AL$2:$AL$82,MATCH(V134,$AK$2:$AK$82,0),0)</f>
        <v>増加傾向⤴</v>
      </c>
      <c r="X134" s="129" t="str">
        <f>IF(F134-D134&gt;0,"↑",IF(F134-D134&lt;0,"↓","－"))</f>
        <v>↓</v>
      </c>
      <c r="Y134" s="130" t="str">
        <f>IF(V134="↓↑↓↓",IF(X134="↓","減少傾向","×"),"判定外")</f>
        <v>判定外</v>
      </c>
      <c r="Z134" s="131" t="str">
        <f>IF(V134="↑↓↑↑",IF(X134="↑","増加傾向","×"),"判定外")</f>
        <v>判定外</v>
      </c>
      <c r="AA134" s="132" t="str">
        <f>IF(G134-E134&gt;0,"↑",IF(G134-E134&lt;0,"↓","－"))</f>
        <v>↑</v>
      </c>
      <c r="AB134" s="130" t="str">
        <f>IF(V134="↓↓↑↓",IF(AA134="↓","減少傾向","×"),"判定外")</f>
        <v>判定外</v>
      </c>
      <c r="AC134" s="131" t="str">
        <f>IF(V134="↑↑↓↑",IF(AA134="↑","増加傾向","×"),"判定外")</f>
        <v>判定外</v>
      </c>
      <c r="AD134" s="133"/>
      <c r="AE134" s="171"/>
      <c r="AN134" s="172"/>
    </row>
    <row r="135" spans="2:40" x14ac:dyDescent="0.15">
      <c r="B135" s="168"/>
      <c r="C135" s="123" t="s">
        <v>241</v>
      </c>
      <c r="D135" s="153">
        <f>ROUND('11-2.2020'!H8,1)</f>
        <v>68.2</v>
      </c>
      <c r="E135" s="153">
        <f>ROUND('11-2.2021'!H8,1)</f>
        <v>65.8</v>
      </c>
      <c r="F135" s="153">
        <f>ROUND('11-2.2022'!H8,1)</f>
        <v>66</v>
      </c>
      <c r="G135" s="153">
        <f>ROUND('11-2.2023'!H8,1)</f>
        <v>69.5</v>
      </c>
      <c r="H135" s="153">
        <f>ROUND('11-2.2024'!H8,1)</f>
        <v>72.3</v>
      </c>
      <c r="I135" s="125">
        <f>AVERAGE(D135:H135)</f>
        <v>68.36</v>
      </c>
      <c r="J135" s="126">
        <f>I135*0.97</f>
        <v>66.309200000000004</v>
      </c>
      <c r="K135" s="126">
        <f>I135*1.03</f>
        <v>70.410799999999995</v>
      </c>
      <c r="L135" s="102" t="str">
        <f>IF(AND(D135&gt;I135*0.97,D135&lt;I135*1.03),"○","×")</f>
        <v>○</v>
      </c>
      <c r="M135" s="102" t="str">
        <f>IF(AND(E135&gt;I135*0.97,E135&lt;I135*1.03),"○","×")</f>
        <v>×</v>
      </c>
      <c r="N135" s="102" t="str">
        <f>IF(AND(F135&gt;I135*0.97,F135&lt;I135*1.03),"○","×")</f>
        <v>×</v>
      </c>
      <c r="O135" s="102" t="str">
        <f>IF(AND(G135&gt;I135*0.97,G135&lt;I135*1.03),"○","×")</f>
        <v>○</v>
      </c>
      <c r="P135" s="102" t="str">
        <f>IF(AND(H135&gt;I135*0.97,H135&lt;I135*1.03),"○","×")</f>
        <v>×</v>
      </c>
      <c r="Q135" s="127" t="str">
        <f>IF(COUNTIF(L135:P135,"○")=5,"同程度","―")</f>
        <v>―</v>
      </c>
      <c r="R135" s="118" t="str">
        <f t="shared" si="20"/>
        <v>↓</v>
      </c>
      <c r="S135" s="102" t="str">
        <f t="shared" si="20"/>
        <v>↑</v>
      </c>
      <c r="T135" s="102" t="str">
        <f t="shared" si="20"/>
        <v>↑</v>
      </c>
      <c r="U135" s="102" t="str">
        <f t="shared" si="20"/>
        <v>↑</v>
      </c>
      <c r="V135" s="102" t="str">
        <f>R135&amp;S135&amp;T135&amp;U135</f>
        <v>↓↑↑↑</v>
      </c>
      <c r="W135" s="128" t="str" cm="1">
        <f t="array" ref="W135">INDEX($AL$2:$AL$82,MATCH(V135,$AK$2:$AK$82,0),0)</f>
        <v>増加傾向⤴</v>
      </c>
      <c r="X135" s="129" t="str">
        <f>IF(F135-D135&gt;0,"↑",IF(F135-D135&lt;0,"↓","－"))</f>
        <v>↓</v>
      </c>
      <c r="Y135" s="130" t="str">
        <f>IF(V135="↓↑↓↓",IF(X135="↓","減少傾向","×"),"判定外")</f>
        <v>判定外</v>
      </c>
      <c r="Z135" s="131" t="str">
        <f>IF(V135="↑↓↑↑",IF(X135="↑","増加傾向","×"),"判定外")</f>
        <v>判定外</v>
      </c>
      <c r="AA135" s="132" t="str">
        <f>IF(G135-E135&gt;0,"↑",IF(G135-E135&lt;0,"↓","－"))</f>
        <v>↑</v>
      </c>
      <c r="AB135" s="130" t="str">
        <f>IF(V135="↓↓↑↓",IF(AA135="↓","減少傾向","×"),"判定外")</f>
        <v>判定外</v>
      </c>
      <c r="AC135" s="131" t="str">
        <f>IF(V135="↑↑↓↑",IF(AA135="↑","増加傾向","×"),"判定外")</f>
        <v>判定外</v>
      </c>
      <c r="AD135" s="133"/>
      <c r="AE135" s="171"/>
      <c r="AN135" s="172"/>
    </row>
    <row r="136" spans="2:40" x14ac:dyDescent="0.15">
      <c r="B136" s="168"/>
      <c r="C136" s="123" t="s">
        <v>264</v>
      </c>
      <c r="D136" s="150">
        <f>ROUND(SUM(D134:D135),1)</f>
        <v>233.4</v>
      </c>
      <c r="E136" s="150">
        <f>ROUND(SUM(E134:E135),1)</f>
        <v>227.8</v>
      </c>
      <c r="F136" s="150">
        <f>ROUND(SUM(F134:F135),1)</f>
        <v>229.7</v>
      </c>
      <c r="G136" s="150">
        <f>ROUND(SUM(G134:G135),1)</f>
        <v>233.6</v>
      </c>
      <c r="H136" s="150">
        <f>ROUND(SUM(H134:H135),1)</f>
        <v>240.4</v>
      </c>
      <c r="I136" s="125">
        <f>AVERAGE(D136:H136)</f>
        <v>232.98000000000002</v>
      </c>
      <c r="J136" s="126">
        <f>I136*0.97</f>
        <v>225.9906</v>
      </c>
      <c r="K136" s="126">
        <f>I136*1.03</f>
        <v>239.96940000000004</v>
      </c>
      <c r="L136" s="102" t="str">
        <f>IF(AND(D136&gt;I136*0.97,D136&lt;I136*1.03),"○","×")</f>
        <v>○</v>
      </c>
      <c r="M136" s="102" t="str">
        <f>IF(AND(E136&gt;I136*0.97,E136&lt;I136*1.03),"○","×")</f>
        <v>○</v>
      </c>
      <c r="N136" s="102" t="str">
        <f>IF(AND(F136&gt;I136*0.97,F136&lt;I136*1.03),"○","×")</f>
        <v>○</v>
      </c>
      <c r="O136" s="102" t="str">
        <f>IF(AND(G136&gt;I136*0.97,G136&lt;I136*1.03),"○","×")</f>
        <v>○</v>
      </c>
      <c r="P136" s="102" t="str">
        <f>IF(AND(H136&gt;I136*0.97,H136&lt;I136*1.03),"○","×")</f>
        <v>×</v>
      </c>
      <c r="Q136" s="127" t="str">
        <f>IF(COUNTIF(L136:P136,"○")=5,"同程度","―")</f>
        <v>―</v>
      </c>
      <c r="R136" s="118" t="str">
        <f t="shared" si="20"/>
        <v>↓</v>
      </c>
      <c r="S136" s="102" t="str">
        <f t="shared" si="20"/>
        <v>↑</v>
      </c>
      <c r="T136" s="102" t="str">
        <f t="shared" si="20"/>
        <v>↑</v>
      </c>
      <c r="U136" s="102" t="str">
        <f t="shared" si="20"/>
        <v>↑</v>
      </c>
      <c r="V136" s="102" t="str">
        <f>R136&amp;S136&amp;T136&amp;U136</f>
        <v>↓↑↑↑</v>
      </c>
      <c r="W136" s="128" t="str" cm="1">
        <f t="array" ref="W136">INDEX($AL$2:$AL$82,MATCH(V136,$AK$2:$AK$82,0),0)</f>
        <v>増加傾向⤴</v>
      </c>
      <c r="X136" s="129" t="str">
        <f>IF(F136-D136&gt;0,"↑",IF(F136-D136&lt;0,"↓","－"))</f>
        <v>↓</v>
      </c>
      <c r="Y136" s="130" t="str">
        <f>IF(V136="↓↑↓↓",IF(X136="↓","減少傾向","×"),"判定外")</f>
        <v>判定外</v>
      </c>
      <c r="Z136" s="131" t="str">
        <f>IF(V136="↑↓↑↑",IF(X136="↑","増加傾向","×"),"判定外")</f>
        <v>判定外</v>
      </c>
      <c r="AA136" s="132" t="str">
        <f>IF(G136-E136&gt;0,"↑",IF(G136-E136&lt;0,"↓","－"))</f>
        <v>↑</v>
      </c>
      <c r="AB136" s="130" t="str">
        <f>IF(V136="↓↓↑↓",IF(AA136="↓","減少傾向","×"),"判定外")</f>
        <v>判定外</v>
      </c>
      <c r="AC136" s="131" t="str">
        <f>IF(V136="↑↑↓↑",IF(AA136="↑","増加傾向","×"),"判定外")</f>
        <v>判定外</v>
      </c>
      <c r="AD136" s="134" t="s">
        <v>219</v>
      </c>
      <c r="AE136" s="171"/>
      <c r="AN136" s="172"/>
    </row>
    <row r="137" spans="2:40" x14ac:dyDescent="0.15">
      <c r="B137" s="168"/>
      <c r="C137" s="123" t="s">
        <v>261</v>
      </c>
      <c r="D137" s="154">
        <f>ROUND('11-2.2020'!F8,1)</f>
        <v>373.4</v>
      </c>
      <c r="E137" s="154">
        <f>ROUND('11-2.2021'!F8,1)</f>
        <v>366.9</v>
      </c>
      <c r="F137" s="154">
        <f>ROUND('11-2.2022'!F8,1)</f>
        <v>365.9</v>
      </c>
      <c r="G137" s="154">
        <f>ROUND('11-2.2023'!F8,1)</f>
        <v>370.8</v>
      </c>
      <c r="H137" s="154">
        <f>ROUND('11-2.2024'!F8,1)</f>
        <v>375.8</v>
      </c>
      <c r="I137" s="125">
        <f>AVERAGE(D137:H137)</f>
        <v>370.55999999999995</v>
      </c>
      <c r="J137" s="126">
        <f>I137*0.97</f>
        <v>359.44319999999993</v>
      </c>
      <c r="K137" s="126">
        <f>I137*1.03</f>
        <v>381.67679999999996</v>
      </c>
      <c r="L137" s="102" t="str">
        <f>IF(AND(D137&gt;I137*0.97,D137&lt;I137*1.03),"○","×")</f>
        <v>○</v>
      </c>
      <c r="M137" s="102" t="str">
        <f>IF(AND(E137&gt;I137*0.97,E137&lt;I137*1.03),"○","×")</f>
        <v>○</v>
      </c>
      <c r="N137" s="102" t="str">
        <f>IF(AND(F137&gt;I137*0.97,F137&lt;I137*1.03),"○","×")</f>
        <v>○</v>
      </c>
      <c r="O137" s="102" t="str">
        <f>IF(AND(G137&gt;I137*0.97,G137&lt;I137*1.03),"○","×")</f>
        <v>○</v>
      </c>
      <c r="P137" s="102" t="str">
        <f>IF(AND(H137&gt;I137*0.97,H137&lt;I137*1.03),"○","×")</f>
        <v>○</v>
      </c>
      <c r="Q137" s="127" t="str">
        <f>IF(COUNTIF(L137:P137,"○")=5,"同程度","―")</f>
        <v>同程度</v>
      </c>
      <c r="R137" s="118" t="str">
        <f t="shared" si="20"/>
        <v>↓</v>
      </c>
      <c r="S137" s="102" t="str">
        <f t="shared" si="20"/>
        <v>↓</v>
      </c>
      <c r="T137" s="102" t="str">
        <f t="shared" si="20"/>
        <v>↑</v>
      </c>
      <c r="U137" s="102" t="str">
        <f t="shared" si="20"/>
        <v>↑</v>
      </c>
      <c r="V137" s="102" t="str">
        <f>R137&amp;S137&amp;T137&amp;U137</f>
        <v>↓↓↑↑</v>
      </c>
      <c r="W137" s="128" t="str" cm="1">
        <f t="array" ref="W137">INDEX($AL$2:$AL$82,MATCH(V137,$AK$2:$AK$82,0),0)</f>
        <v>年度により増減</v>
      </c>
      <c r="X137" s="129" t="str">
        <f>IF(F137-D137&gt;0,"↑",IF(F137-D137&lt;0,"↓","－"))</f>
        <v>↓</v>
      </c>
      <c r="Y137" s="130" t="str">
        <f>IF(V137="↓↑↓↓",IF(X137="↓","減少傾向","×"),"判定外")</f>
        <v>判定外</v>
      </c>
      <c r="Z137" s="131" t="str">
        <f>IF(V137="↑↓↑↑",IF(X137="↑","増加傾向","×"),"判定外")</f>
        <v>判定外</v>
      </c>
      <c r="AA137" s="132" t="str">
        <f>IF(G137-E137&gt;0,"↑",IF(G137-E137&lt;0,"↓","－"))</f>
        <v>↑</v>
      </c>
      <c r="AB137" s="130" t="str">
        <f>IF(V137="↓↓↑↓",IF(AA137="↓","減少傾向","×"),"判定外")</f>
        <v>判定外</v>
      </c>
      <c r="AC137" s="131" t="str">
        <f>IF(V137="↑↑↓↑",IF(AA137="↑","増加傾向","×"),"判定外")</f>
        <v>判定外</v>
      </c>
      <c r="AD137" s="133"/>
      <c r="AE137" s="171"/>
      <c r="AN137" s="172"/>
    </row>
    <row r="138" spans="2:40" ht="27.75" thickBot="1" x14ac:dyDescent="0.2">
      <c r="B138" s="168"/>
      <c r="C138" s="123" t="s">
        <v>266</v>
      </c>
      <c r="D138" s="135">
        <f>ROUND(D136/D137,3)</f>
        <v>0.625</v>
      </c>
      <c r="E138" s="135">
        <f>ROUND(E136/E137,3)</f>
        <v>0.621</v>
      </c>
      <c r="F138" s="135">
        <f>ROUND(F136/F137,3)</f>
        <v>0.628</v>
      </c>
      <c r="G138" s="135">
        <f>ROUND(G136/G137,3)</f>
        <v>0.63</v>
      </c>
      <c r="H138" s="135">
        <f>ROUND(H136/H137,3)</f>
        <v>0.64</v>
      </c>
      <c r="I138" s="136">
        <f>AVERAGE(D138:H138)</f>
        <v>0.62880000000000003</v>
      </c>
      <c r="J138" s="137">
        <f>I138-0.03</f>
        <v>0.5988</v>
      </c>
      <c r="K138" s="137">
        <f>I138+0.03</f>
        <v>0.65880000000000005</v>
      </c>
      <c r="L138" s="138" t="str">
        <f>IF(AND(D138&gt;I138-0.03,D138&lt;I138+0.03),"○","×")</f>
        <v>○</v>
      </c>
      <c r="M138" s="138" t="str">
        <f>IF(AND(E138&gt;I138-0.03,E138&lt;I138+0.03),"○","×")</f>
        <v>○</v>
      </c>
      <c r="N138" s="138" t="str">
        <f>IF(AND(F138&gt;I138-0.03,F138&lt;I138+0.03),"○","×")</f>
        <v>○</v>
      </c>
      <c r="O138" s="138" t="str">
        <f>IF(AND(G138&gt;I138-0.03,G138&lt;I138+0.03),"○","×")</f>
        <v>○</v>
      </c>
      <c r="P138" s="138" t="str">
        <f>IF(AND(H138&gt;I138-0.03,H138&lt;I138+0.03),"○","×")</f>
        <v>○</v>
      </c>
      <c r="Q138" s="139" t="str">
        <f>IF(COUNTIF(L138:P138,"○")=5,"同程度","―")</f>
        <v>同程度</v>
      </c>
      <c r="R138" s="140" t="str">
        <f t="shared" si="20"/>
        <v>↓</v>
      </c>
      <c r="S138" s="138" t="str">
        <f t="shared" si="20"/>
        <v>↑</v>
      </c>
      <c r="T138" s="138" t="str">
        <f t="shared" si="20"/>
        <v>↑</v>
      </c>
      <c r="U138" s="138" t="str">
        <f t="shared" si="20"/>
        <v>↑</v>
      </c>
      <c r="V138" s="138" t="str">
        <f>R138&amp;S138&amp;T138&amp;U138</f>
        <v>↓↑↑↑</v>
      </c>
      <c r="W138" s="141" t="str" cm="1">
        <f t="array" ref="W138">INDEX($AL$2:$AL$82,MATCH(V138,$AK$2:$AK$82,0),0)</f>
        <v>増加傾向⤴</v>
      </c>
      <c r="X138" s="142" t="str">
        <f>IF(F138-D138&gt;0,"↑",IF(F138-D138&lt;0,"↓","－"))</f>
        <v>↑</v>
      </c>
      <c r="Y138" s="143" t="str">
        <f>IF(V138="↓↑↓↓",IF(X138="↓","減少傾向","×"),"判定外")</f>
        <v>判定外</v>
      </c>
      <c r="Z138" s="144" t="str">
        <f>IF(V138="↑↓↑↑",IF(X138="↑","増加傾向","×"),"判定外")</f>
        <v>判定外</v>
      </c>
      <c r="AA138" s="145" t="str">
        <f>IF(G138-E138&gt;0,"↑",IF(G138-E138&lt;0,"↓","－"))</f>
        <v>↑</v>
      </c>
      <c r="AB138" s="143" t="str">
        <f>IF(V138="↓↓↑↓",IF(AA138="↓","減少傾向","×"),"判定外")</f>
        <v>判定外</v>
      </c>
      <c r="AC138" s="144" t="str">
        <f>IF(V138="↑↑↓↑",IF(AA138="↑","増加傾向","×"),"判定外")</f>
        <v>判定外</v>
      </c>
      <c r="AD138" s="146" t="s">
        <v>285</v>
      </c>
      <c r="AE138" s="171"/>
    </row>
    <row r="139" spans="2:40" x14ac:dyDescent="0.15">
      <c r="B139" s="168"/>
      <c r="C139" s="151" t="s">
        <v>268</v>
      </c>
      <c r="D139" s="152">
        <f>COUNTIFS('11-2.2020'!B14:B99,"G",'11-2.2020'!D14:D99,"&lt;&gt;")</f>
        <v>25</v>
      </c>
      <c r="E139" s="152">
        <f>COUNTIFS('11-2.2021'!B14:B99,"G",'11-2.2021'!D14:D99,"&lt;&gt;")</f>
        <v>25</v>
      </c>
      <c r="F139" s="152">
        <f>COUNTIFS('11-2.2022'!B14:B99,"G",'11-2.2022'!D14:D99,"&lt;&gt;")</f>
        <v>25</v>
      </c>
      <c r="G139" s="152">
        <f>COUNTIFS('11-2.2023'!B14:B99,"G",'11-2.2023'!D14:D99,"&lt;&gt;")</f>
        <v>25</v>
      </c>
      <c r="H139" s="152">
        <f>COUNTIFS('11-2.2024'!B14:B99,"G",'11-2.2024'!D14:D99,"&lt;&gt;")</f>
        <v>25</v>
      </c>
      <c r="I139" s="173"/>
      <c r="J139" s="173"/>
      <c r="K139" s="173"/>
      <c r="L139" s="173"/>
      <c r="M139" s="173"/>
      <c r="N139" s="173"/>
      <c r="O139" s="173"/>
      <c r="P139" s="173"/>
      <c r="Q139" s="173"/>
      <c r="R139" s="173"/>
      <c r="S139" s="173"/>
      <c r="T139" s="173"/>
      <c r="U139" s="173"/>
      <c r="V139" s="173"/>
      <c r="W139" s="173"/>
      <c r="X139" s="173"/>
      <c r="Y139" s="173"/>
      <c r="Z139" s="173"/>
      <c r="AA139" s="173"/>
      <c r="AB139" s="173"/>
      <c r="AC139" s="173"/>
      <c r="AD139" s="173"/>
      <c r="AE139" s="171"/>
    </row>
    <row r="140" spans="2:40" ht="14.25" thickBot="1" x14ac:dyDescent="0.2">
      <c r="B140" s="174"/>
      <c r="C140" s="175"/>
      <c r="D140" s="176"/>
      <c r="E140" s="176"/>
      <c r="F140" s="176"/>
      <c r="G140" s="176"/>
      <c r="H140" s="176"/>
      <c r="I140" s="177"/>
      <c r="J140" s="177"/>
      <c r="K140" s="177"/>
      <c r="L140" s="177"/>
      <c r="M140" s="177"/>
      <c r="N140" s="177"/>
      <c r="O140" s="177"/>
      <c r="P140" s="177"/>
      <c r="Q140" s="177"/>
      <c r="R140" s="177"/>
      <c r="S140" s="177"/>
      <c r="T140" s="177"/>
      <c r="U140" s="177"/>
      <c r="V140" s="177"/>
      <c r="W140" s="177"/>
      <c r="X140" s="177"/>
      <c r="Y140" s="177"/>
      <c r="Z140" s="177"/>
      <c r="AA140" s="177"/>
      <c r="AB140" s="177"/>
      <c r="AC140" s="177"/>
      <c r="AD140" s="177"/>
      <c r="AE140" s="178"/>
    </row>
    <row r="141" spans="2:40" ht="14.25" thickBot="1" x14ac:dyDescent="0.2">
      <c r="C141" s="179"/>
      <c r="D141" s="180"/>
      <c r="E141" s="180"/>
      <c r="F141" s="180"/>
      <c r="G141" s="180"/>
      <c r="H141" s="180"/>
      <c r="U141" s="162"/>
      <c r="V141" s="162"/>
      <c r="AE141" s="181"/>
      <c r="AM141" s="179"/>
      <c r="AN141" s="181"/>
    </row>
    <row r="142" spans="2:40" ht="14.25" thickBot="1" x14ac:dyDescent="0.2">
      <c r="B142" s="163" t="s">
        <v>397</v>
      </c>
      <c r="C142" s="164"/>
      <c r="D142" s="165"/>
      <c r="E142" s="165"/>
      <c r="F142" s="165"/>
      <c r="G142" s="165"/>
      <c r="H142" s="165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  <c r="U142" s="166"/>
      <c r="V142" s="166"/>
      <c r="W142" s="166"/>
      <c r="X142" s="166"/>
      <c r="Y142" s="166"/>
      <c r="Z142" s="166"/>
      <c r="AA142" s="166"/>
      <c r="AB142" s="166"/>
      <c r="AC142" s="166"/>
      <c r="AD142" s="166"/>
      <c r="AE142" s="167"/>
    </row>
    <row r="143" spans="2:40" x14ac:dyDescent="0.15">
      <c r="B143" s="168"/>
      <c r="C143" s="169"/>
      <c r="D143" s="170"/>
      <c r="E143" s="170"/>
      <c r="F143" s="170"/>
      <c r="G143" s="170"/>
      <c r="H143" s="170"/>
      <c r="I143" s="288" t="s">
        <v>294</v>
      </c>
      <c r="J143" s="289"/>
      <c r="K143" s="289"/>
      <c r="L143" s="290"/>
      <c r="M143" s="290"/>
      <c r="N143" s="290"/>
      <c r="O143" s="290"/>
      <c r="P143" s="290"/>
      <c r="Q143" s="291" t="s">
        <v>295</v>
      </c>
      <c r="R143" s="288" t="s">
        <v>296</v>
      </c>
      <c r="S143" s="290"/>
      <c r="T143" s="290"/>
      <c r="U143" s="290"/>
      <c r="V143" s="293" t="s">
        <v>297</v>
      </c>
      <c r="W143" s="294"/>
      <c r="X143" s="297" t="s">
        <v>298</v>
      </c>
      <c r="Y143" s="299" t="s">
        <v>299</v>
      </c>
      <c r="Z143" s="300"/>
      <c r="AA143" s="301" t="s">
        <v>300</v>
      </c>
      <c r="AB143" s="299" t="s">
        <v>301</v>
      </c>
      <c r="AC143" s="300"/>
      <c r="AD143" s="275" t="s">
        <v>302</v>
      </c>
      <c r="AE143" s="171"/>
    </row>
    <row r="144" spans="2:40" x14ac:dyDescent="0.15">
      <c r="B144" s="168"/>
      <c r="C144" s="151" t="s">
        <v>236</v>
      </c>
      <c r="D144" s="202" t="str" cm="1">
        <f t="array" aca="1" ref="D144" ca="1">"R"&amp;RIGHT(CELL("filename",'11-1.2020'!A1),4)-2018</f>
        <v>R2</v>
      </c>
      <c r="E144" s="202" t="str" cm="1">
        <f t="array" aca="1" ref="E144" ca="1">"R"&amp;RIGHT(CELL("filename",'11-1.2021'!A1),4)-2018</f>
        <v>R3</v>
      </c>
      <c r="F144" s="202" t="str" cm="1">
        <f t="array" aca="1" ref="F144" ca="1">"R"&amp;RIGHT(CELL("filename",'11-1.2022'!B1),4)-2018</f>
        <v>R4</v>
      </c>
      <c r="G144" s="202" t="str" cm="1">
        <f t="array" aca="1" ref="G144" ca="1">"R"&amp;RIGHT(CELL("filename",'11-1.2023'!C1),4)-2018</f>
        <v>R5</v>
      </c>
      <c r="H144" s="202" t="str" cm="1">
        <f t="array" aca="1" ref="H144" ca="1">"R"&amp;RIGHT(CELL("filename",'11-1.2024'!D1),4)-2018</f>
        <v>R6</v>
      </c>
      <c r="I144" s="210" t="s">
        <v>305</v>
      </c>
      <c r="J144" s="211">
        <v>-0.03</v>
      </c>
      <c r="K144" s="211">
        <v>0.03</v>
      </c>
      <c r="L144" s="203" t="str">
        <f ca="1">Q1</f>
        <v>R2</v>
      </c>
      <c r="M144" s="203" t="str">
        <f ca="1">R1</f>
        <v>R3</v>
      </c>
      <c r="N144" s="203" t="str">
        <f ca="1">S1</f>
        <v>R4</v>
      </c>
      <c r="O144" s="203" t="str">
        <f ca="1">T1</f>
        <v>R5</v>
      </c>
      <c r="P144" s="203" t="str">
        <f ca="1">U1</f>
        <v>R6</v>
      </c>
      <c r="Q144" s="292"/>
      <c r="R144" s="215" t="s">
        <v>306</v>
      </c>
      <c r="S144" s="82" t="s">
        <v>307</v>
      </c>
      <c r="T144" s="82" t="s">
        <v>308</v>
      </c>
      <c r="U144" s="82" t="s">
        <v>309</v>
      </c>
      <c r="V144" s="295"/>
      <c r="W144" s="296"/>
      <c r="X144" s="298"/>
      <c r="Y144" s="216" t="s">
        <v>310</v>
      </c>
      <c r="Z144" s="217" t="s">
        <v>311</v>
      </c>
      <c r="AA144" s="302"/>
      <c r="AB144" s="218" t="s">
        <v>312</v>
      </c>
      <c r="AC144" s="219" t="s">
        <v>313</v>
      </c>
      <c r="AD144" s="276"/>
      <c r="AE144" s="171"/>
    </row>
    <row r="145" spans="2:31" x14ac:dyDescent="0.15">
      <c r="B145" s="168"/>
      <c r="C145" s="123" t="s">
        <v>240</v>
      </c>
      <c r="D145" s="161">
        <f ca="1">SUMIF('11.経年データ（専攻単位）'!A:A,'11.グラフデータ'!D42,'11.経年データ（専攻単位）'!AS:AS)</f>
        <v>4</v>
      </c>
      <c r="E145" s="161">
        <f ca="1">SUMIF('11.経年データ（専攻単位）'!A:A,'11.グラフデータ'!E42,'11.経年データ（専攻単位）'!AS:AS)</f>
        <v>4</v>
      </c>
      <c r="F145" s="161">
        <f ca="1">SUMIF('11.経年データ（専攻単位）'!A:A,'11.グラフデータ'!F42,'11.経年データ（専攻単位）'!AS:AS)</f>
        <v>6</v>
      </c>
      <c r="G145" s="161">
        <f ca="1">SUMIF('11.経年データ（専攻単位）'!A:A,'11.グラフデータ'!G42,'11.経年データ（専攻単位）'!AS:AS)</f>
        <v>6</v>
      </c>
      <c r="H145" s="161">
        <f ca="1">SUMIF('11.経年データ（専攻単位）'!A:A,'11.グラフデータ'!H42,'11.経年データ（専攻単位）'!AS:AS)</f>
        <v>4</v>
      </c>
      <c r="I145" s="212">
        <f ca="1">AVERAGE(D145:H145)</f>
        <v>4.8</v>
      </c>
      <c r="J145" s="213">
        <f ca="1">I145*0.97</f>
        <v>4.6559999999999997</v>
      </c>
      <c r="K145" s="213">
        <f ca="1">I145*1.03</f>
        <v>4.944</v>
      </c>
      <c r="L145" s="82" t="str">
        <f ca="1">IF(AND(D145&gt;I145*0.97,D145&lt;I145*1.03),"○","×")</f>
        <v>×</v>
      </c>
      <c r="M145" s="82" t="str">
        <f ca="1">IF(AND(E145&gt;I145*0.97,E145&lt;I145*1.03),"○","×")</f>
        <v>×</v>
      </c>
      <c r="N145" s="82" t="str">
        <f ca="1">IF(AND(F145&gt;I145*0.97,F145&lt;I145*1.03),"○","×")</f>
        <v>×</v>
      </c>
      <c r="O145" s="82" t="str">
        <f ca="1">IF(AND(G145&gt;I145*0.97,G145&lt;I145*1.03),"○","×")</f>
        <v>×</v>
      </c>
      <c r="P145" s="82" t="str">
        <f ca="1">IF(AND(H145&gt;I145*0.97,H145&lt;I145*1.03),"○","×")</f>
        <v>×</v>
      </c>
      <c r="Q145" s="220" t="str">
        <f ca="1">IF(COUNTIF(L145:P145,"○")=5,"同程度","―")</f>
        <v>―</v>
      </c>
      <c r="R145" s="215" t="str">
        <f t="shared" ref="R145:U149" ca="1" si="21">IF(E145-D145&gt;0,"↑",IF(E145-D145&lt;0,"↓","－"))</f>
        <v>－</v>
      </c>
      <c r="S145" s="82" t="str">
        <f t="shared" ca="1" si="21"/>
        <v>↑</v>
      </c>
      <c r="T145" s="82" t="str">
        <f t="shared" ca="1" si="21"/>
        <v>－</v>
      </c>
      <c r="U145" s="82" t="str">
        <f t="shared" ca="1" si="21"/>
        <v>↓</v>
      </c>
      <c r="V145" s="82" t="str">
        <f ca="1">R145&amp;S145&amp;T145&amp;U145</f>
        <v>－↑－↓</v>
      </c>
      <c r="W145" s="221" t="str" cm="1">
        <f t="array" aca="1" ref="W145" ca="1">INDEX($AL$2:$AL$82,MATCH(V145,$AK$2:$AK$82,0),0)</f>
        <v>年度により増減</v>
      </c>
      <c r="X145" s="222" t="str">
        <f ca="1">IF(F145-D145&gt;0,"↑",IF(F145-D145&lt;0,"↓","－"))</f>
        <v>↑</v>
      </c>
      <c r="Y145" s="223" t="str">
        <f ca="1">IF(V145="↓↑↓↓",IF(X145="↓","減少傾向","×"),"判定外")</f>
        <v>判定外</v>
      </c>
      <c r="Z145" s="224" t="str">
        <f ca="1">IF(V145="↑↓↑↑",IF(X145="↑","増加傾向","×"),"判定外")</f>
        <v>判定外</v>
      </c>
      <c r="AA145" s="225" t="str">
        <f ca="1">IF(G145-E145&gt;0,"↑",IF(G145-E145&lt;0,"↓","－"))</f>
        <v>↑</v>
      </c>
      <c r="AB145" s="223" t="str">
        <f ca="1">IF(V145="↓↓↑↓",IF(AA145="↓","減少傾向","×"),"判定外")</f>
        <v>判定外</v>
      </c>
      <c r="AC145" s="224" t="str">
        <f ca="1">IF(V145="↑↑↓↑",IF(AA145="↑","増加傾向","×"),"判定外")</f>
        <v>判定外</v>
      </c>
      <c r="AD145" s="133"/>
      <c r="AE145" s="171"/>
    </row>
    <row r="146" spans="2:31" x14ac:dyDescent="0.15">
      <c r="B146" s="168"/>
      <c r="C146" s="123" t="s">
        <v>241</v>
      </c>
      <c r="D146" s="124">
        <f ca="1">SUMIF('11.経年データ（専攻単位）'!A:A,'11.グラフデータ'!D42,'11.経年データ（専攻単位）'!AT:AT)</f>
        <v>2</v>
      </c>
      <c r="E146" s="124">
        <f ca="1">SUMIF('11.経年データ（専攻単位）'!A:A,'11.グラフデータ'!E42,'11.経年データ（専攻単位）'!AT:AT)</f>
        <v>2</v>
      </c>
      <c r="F146" s="124">
        <f ca="1">SUMIF('11.経年データ（専攻単位）'!A:A,'11.グラフデータ'!F42,'11.経年データ（専攻単位）'!AT:AT)</f>
        <v>2</v>
      </c>
      <c r="G146" s="124">
        <f ca="1">SUMIF('11.経年データ（専攻単位）'!A:A,'11.グラフデータ'!G42,'11.経年データ（専攻単位）'!AT:AT)</f>
        <v>2</v>
      </c>
      <c r="H146" s="124">
        <f ca="1">SUMIF('11.経年データ（専攻単位）'!A:A,'11.グラフデータ'!H42,'11.経年データ（専攻単位）'!AT:AT)</f>
        <v>1</v>
      </c>
      <c r="I146" s="212">
        <f ca="1">AVERAGE(D146:H146)</f>
        <v>1.8</v>
      </c>
      <c r="J146" s="213">
        <f ca="1">I146*0.97</f>
        <v>1.746</v>
      </c>
      <c r="K146" s="213">
        <f ca="1">I146*1.03</f>
        <v>1.8540000000000001</v>
      </c>
      <c r="L146" s="82" t="str">
        <f ca="1">IF(AND(D146&gt;I146*0.97,D146&lt;I146*1.03),"○","×")</f>
        <v>×</v>
      </c>
      <c r="M146" s="82" t="str">
        <f ca="1">IF(AND(E146&gt;I146*0.97,E146&lt;I146*1.03),"○","×")</f>
        <v>×</v>
      </c>
      <c r="N146" s="82" t="str">
        <f ca="1">IF(AND(F146&gt;I146*0.97,F146&lt;I146*1.03),"○","×")</f>
        <v>×</v>
      </c>
      <c r="O146" s="82" t="str">
        <f ca="1">IF(AND(G146&gt;I146*0.97,G146&lt;I146*1.03),"○","×")</f>
        <v>×</v>
      </c>
      <c r="P146" s="82" t="str">
        <f ca="1">IF(AND(H146&gt;I146*0.97,H146&lt;I146*1.03),"○","×")</f>
        <v>×</v>
      </c>
      <c r="Q146" s="220" t="str">
        <f ca="1">IF(COUNTIF(L146:P146,"○")=5,"同程度","―")</f>
        <v>―</v>
      </c>
      <c r="R146" s="215" t="str">
        <f t="shared" ca="1" si="21"/>
        <v>－</v>
      </c>
      <c r="S146" s="82" t="str">
        <f t="shared" ca="1" si="21"/>
        <v>－</v>
      </c>
      <c r="T146" s="82" t="str">
        <f t="shared" ca="1" si="21"/>
        <v>－</v>
      </c>
      <c r="U146" s="82" t="str">
        <f t="shared" ca="1" si="21"/>
        <v>↓</v>
      </c>
      <c r="V146" s="82" t="str">
        <f ca="1">R146&amp;S146&amp;T146&amp;U146</f>
        <v>－－－↓</v>
      </c>
      <c r="W146" s="221" t="str" cm="1">
        <f t="array" aca="1" ref="W146" ca="1">INDEX($AL$2:$AL$82,MATCH(V146,$AK$2:$AK$82,0),0)</f>
        <v>同程度で推移</v>
      </c>
      <c r="X146" s="222" t="str">
        <f ca="1">IF(F146-D146&gt;0,"↑",IF(F146-D146&lt;0,"↓","－"))</f>
        <v>－</v>
      </c>
      <c r="Y146" s="223" t="str">
        <f ca="1">IF(V146="↓↑↓↓",IF(X146="↓","減少傾向","×"),"判定外")</f>
        <v>判定外</v>
      </c>
      <c r="Z146" s="224" t="str">
        <f ca="1">IF(V146="↑↓↑↑",IF(X146="↑","増加傾向","×"),"判定外")</f>
        <v>判定外</v>
      </c>
      <c r="AA146" s="225" t="str">
        <f ca="1">IF(G146-E146&gt;0,"↑",IF(G146-E146&lt;0,"↓","－"))</f>
        <v>－</v>
      </c>
      <c r="AB146" s="223" t="str">
        <f ca="1">IF(V146="↓↓↑↓",IF(AA146="↓","減少傾向","×"),"判定外")</f>
        <v>判定外</v>
      </c>
      <c r="AC146" s="224" t="str">
        <f ca="1">IF(V146="↑↑↓↑",IF(AA146="↑","増加傾向","×"),"判定外")</f>
        <v>判定外</v>
      </c>
      <c r="AD146" s="133"/>
      <c r="AE146" s="171"/>
    </row>
    <row r="147" spans="2:31" ht="27" x14ac:dyDescent="0.15">
      <c r="B147" s="168"/>
      <c r="C147" s="123" t="s">
        <v>265</v>
      </c>
      <c r="D147" s="124">
        <f ca="1">SUM(D145:D146)</f>
        <v>6</v>
      </c>
      <c r="E147" s="124">
        <f ca="1">SUM(E145:E146)</f>
        <v>6</v>
      </c>
      <c r="F147" s="124">
        <f ca="1">SUM(F145:F146)</f>
        <v>8</v>
      </c>
      <c r="G147" s="124">
        <f ca="1">SUM(G145:G146)</f>
        <v>8</v>
      </c>
      <c r="H147" s="124">
        <f ca="1">SUM(H145:H146)</f>
        <v>5</v>
      </c>
      <c r="I147" s="212">
        <f ca="1">AVERAGE(D147:H147)</f>
        <v>6.6</v>
      </c>
      <c r="J147" s="213">
        <f ca="1">I147*0.97</f>
        <v>6.4019999999999992</v>
      </c>
      <c r="K147" s="213">
        <f ca="1">I147*1.03</f>
        <v>6.798</v>
      </c>
      <c r="L147" s="82" t="str">
        <f ca="1">IF(AND(D147&gt;I147*0.97,D147&lt;I147*1.03),"○","×")</f>
        <v>×</v>
      </c>
      <c r="M147" s="82" t="str">
        <f ca="1">IF(AND(E147&gt;I147*0.97,E147&lt;I147*1.03),"○","×")</f>
        <v>×</v>
      </c>
      <c r="N147" s="82" t="str">
        <f ca="1">IF(AND(F147&gt;I147*0.97,F147&lt;I147*1.03),"○","×")</f>
        <v>×</v>
      </c>
      <c r="O147" s="82" t="str">
        <f ca="1">IF(AND(G147&gt;I147*0.97,G147&lt;I147*1.03),"○","×")</f>
        <v>×</v>
      </c>
      <c r="P147" s="82" t="str">
        <f ca="1">IF(AND(H147&gt;I147*0.97,H147&lt;I147*1.03),"○","×")</f>
        <v>×</v>
      </c>
      <c r="Q147" s="220" t="str">
        <f ca="1">IF(COUNTIF(L147:P147,"○")=5,"同程度","―")</f>
        <v>―</v>
      </c>
      <c r="R147" s="215" t="str">
        <f t="shared" ca="1" si="21"/>
        <v>－</v>
      </c>
      <c r="S147" s="82" t="str">
        <f t="shared" ca="1" si="21"/>
        <v>↑</v>
      </c>
      <c r="T147" s="82" t="str">
        <f t="shared" ca="1" si="21"/>
        <v>－</v>
      </c>
      <c r="U147" s="82" t="str">
        <f t="shared" ca="1" si="21"/>
        <v>↓</v>
      </c>
      <c r="V147" s="82" t="str">
        <f ca="1">R147&amp;S147&amp;T147&amp;U147</f>
        <v>－↑－↓</v>
      </c>
      <c r="W147" s="221" t="str" cm="1">
        <f t="array" aca="1" ref="W147" ca="1">INDEX($AL$2:$AL$82,MATCH(V147,$AK$2:$AK$82,0),0)</f>
        <v>年度により増減</v>
      </c>
      <c r="X147" s="222" t="str">
        <f ca="1">IF(F147-D147&gt;0,"↑",IF(F147-D147&lt;0,"↓","－"))</f>
        <v>↑</v>
      </c>
      <c r="Y147" s="223" t="str">
        <f ca="1">IF(V147="↓↑↓↓",IF(X147="↓","減少傾向","×"),"判定外")</f>
        <v>判定外</v>
      </c>
      <c r="Z147" s="224" t="str">
        <f ca="1">IF(V147="↑↓↑↑",IF(X147="↑","増加傾向","×"),"判定外")</f>
        <v>判定外</v>
      </c>
      <c r="AA147" s="225" t="str">
        <f ca="1">IF(G147-E147&gt;0,"↑",IF(G147-E147&lt;0,"↓","－"))</f>
        <v>↑</v>
      </c>
      <c r="AB147" s="223" t="str">
        <f ca="1">IF(V147="↓↓↑↓",IF(AA147="↓","減少傾向","×"),"判定外")</f>
        <v>判定外</v>
      </c>
      <c r="AC147" s="224" t="str">
        <f ca="1">IF(V147="↑↑↓↑",IF(AA147="↑","増加傾向","×"),"判定外")</f>
        <v>判定外</v>
      </c>
      <c r="AD147" s="134" t="s">
        <v>304</v>
      </c>
      <c r="AE147" s="171"/>
    </row>
    <row r="148" spans="2:31" ht="27" x14ac:dyDescent="0.15">
      <c r="B148" s="168"/>
      <c r="C148" s="123" t="s">
        <v>262</v>
      </c>
      <c r="D148" s="124">
        <f ca="1">SUMIF('11.経年データ（専攻単位）'!A:A,'11.グラフデータ'!D42,'11.経年データ（専攻単位）'!AR:AR)</f>
        <v>17</v>
      </c>
      <c r="E148" s="124">
        <f ca="1">SUMIF('11.経年データ（専攻単位）'!A:A,'11.グラフデータ'!E42,'11.経年データ（専攻単位）'!AR:AR)</f>
        <v>16</v>
      </c>
      <c r="F148" s="124">
        <f ca="1">SUMIF('11.経年データ（専攻単位）'!A:A,'11.グラフデータ'!F42,'11.経年データ（専攻単位）'!AR:AR)</f>
        <v>19</v>
      </c>
      <c r="G148" s="124">
        <f ca="1">SUMIF('11.経年データ（専攻単位）'!A:A,'11.グラフデータ'!G42,'11.経年データ（専攻単位）'!AR:AR)</f>
        <v>21</v>
      </c>
      <c r="H148" s="124">
        <f ca="1">SUMIF('11.経年データ（専攻単位）'!A:A,'11.グラフデータ'!H42,'11.経年データ（専攻単位）'!AR:AR)</f>
        <v>20</v>
      </c>
      <c r="I148" s="212">
        <f ca="1">AVERAGE(D148:H148)</f>
        <v>18.600000000000001</v>
      </c>
      <c r="J148" s="213">
        <f ca="1">I148*0.97</f>
        <v>18.042000000000002</v>
      </c>
      <c r="K148" s="213">
        <f ca="1">I148*1.03</f>
        <v>19.158000000000001</v>
      </c>
      <c r="L148" s="82" t="str">
        <f ca="1">IF(AND(D148&gt;I148*0.97,D148&lt;I148*1.03),"○","×")</f>
        <v>×</v>
      </c>
      <c r="M148" s="82" t="str">
        <f ca="1">IF(AND(E148&gt;I148*0.97,E148&lt;I148*1.03),"○","×")</f>
        <v>×</v>
      </c>
      <c r="N148" s="82" t="str">
        <f ca="1">IF(AND(F148&gt;I148*0.97,F148&lt;I148*1.03),"○","×")</f>
        <v>○</v>
      </c>
      <c r="O148" s="82" t="str">
        <f ca="1">IF(AND(G148&gt;I148*0.97,G148&lt;I148*1.03),"○","×")</f>
        <v>×</v>
      </c>
      <c r="P148" s="82" t="str">
        <f ca="1">IF(AND(H148&gt;I148*0.97,H148&lt;I148*1.03),"○","×")</f>
        <v>×</v>
      </c>
      <c r="Q148" s="220" t="str">
        <f ca="1">IF(COUNTIF(L148:P148,"○")=5,"同程度","―")</f>
        <v>―</v>
      </c>
      <c r="R148" s="215" t="str">
        <f t="shared" ca="1" si="21"/>
        <v>↓</v>
      </c>
      <c r="S148" s="82" t="str">
        <f t="shared" ca="1" si="21"/>
        <v>↑</v>
      </c>
      <c r="T148" s="82" t="str">
        <f t="shared" ca="1" si="21"/>
        <v>↑</v>
      </c>
      <c r="U148" s="82" t="str">
        <f t="shared" ca="1" si="21"/>
        <v>↓</v>
      </c>
      <c r="V148" s="82" t="str">
        <f ca="1">R148&amp;S148&amp;T148&amp;U148</f>
        <v>↓↑↑↓</v>
      </c>
      <c r="W148" s="221" t="str" cm="1">
        <f t="array" aca="1" ref="W148" ca="1">INDEX($AL$2:$AL$82,MATCH(V148,$AK$2:$AK$82,0),0)</f>
        <v>年度により増減</v>
      </c>
      <c r="X148" s="222" t="str">
        <f ca="1">IF(F148-D148&gt;0,"↑",IF(F148-D148&lt;0,"↓","－"))</f>
        <v>↑</v>
      </c>
      <c r="Y148" s="223" t="str">
        <f ca="1">IF(V148="↓↑↓↓",IF(X148="↓","減少傾向","×"),"判定外")</f>
        <v>判定外</v>
      </c>
      <c r="Z148" s="224" t="str">
        <f ca="1">IF(V148="↑↓↑↑",IF(X148="↑","増加傾向","×"),"判定外")</f>
        <v>判定外</v>
      </c>
      <c r="AA148" s="225" t="str">
        <f ca="1">IF(G148-E148&gt;0,"↑",IF(G148-E148&lt;0,"↓","－"))</f>
        <v>↑</v>
      </c>
      <c r="AB148" s="223" t="str">
        <f ca="1">IF(V148="↓↓↑↓",IF(AA148="↓","減少傾向","×"),"判定外")</f>
        <v>判定外</v>
      </c>
      <c r="AC148" s="224" t="str">
        <f ca="1">IF(V148="↑↑↓↑",IF(AA148="↑","増加傾向","×"),"判定外")</f>
        <v>判定外</v>
      </c>
      <c r="AD148" s="133"/>
      <c r="AE148" s="171"/>
    </row>
    <row r="149" spans="2:31" ht="27.75" thickBot="1" x14ac:dyDescent="0.2">
      <c r="B149" s="168"/>
      <c r="C149" s="123" t="s">
        <v>266</v>
      </c>
      <c r="D149" s="135">
        <f ca="1">ROUND(D147/D148,3)</f>
        <v>0.35299999999999998</v>
      </c>
      <c r="E149" s="135">
        <f ca="1">ROUND(E147/E148,3)</f>
        <v>0.375</v>
      </c>
      <c r="F149" s="135">
        <f ca="1">ROUND(F147/F148,3)</f>
        <v>0.42099999999999999</v>
      </c>
      <c r="G149" s="135">
        <f ca="1">ROUND(G147/G148,3)</f>
        <v>0.38100000000000001</v>
      </c>
      <c r="H149" s="135">
        <f ca="1">ROUND(H147/H148,3)</f>
        <v>0.25</v>
      </c>
      <c r="I149" s="136">
        <f ca="1">AVERAGE(D149:H149)</f>
        <v>0.35599999999999998</v>
      </c>
      <c r="J149" s="137">
        <f ca="1">I149-0.03</f>
        <v>0.32599999999999996</v>
      </c>
      <c r="K149" s="137">
        <f ca="1">I149+0.03</f>
        <v>0.38600000000000001</v>
      </c>
      <c r="L149" s="214" t="str">
        <f ca="1">IF(AND(D149&gt;I149-0.03,D149&lt;I149+0.03),"○","×")</f>
        <v>○</v>
      </c>
      <c r="M149" s="214" t="str">
        <f ca="1">IF(AND(E149&gt;I149-0.03,E149&lt;I149+0.03),"○","×")</f>
        <v>○</v>
      </c>
      <c r="N149" s="214" t="str">
        <f ca="1">IF(AND(F149&gt;I149-0.03,F149&lt;I149+0.03),"○","×")</f>
        <v>×</v>
      </c>
      <c r="O149" s="214" t="str">
        <f ca="1">IF(AND(G149&gt;I149-0.03,G149&lt;I149+0.03),"○","×")</f>
        <v>○</v>
      </c>
      <c r="P149" s="214" t="str">
        <f ca="1">IF(AND(H149&gt;I149-0.03,H149&lt;I149+0.03),"○","×")</f>
        <v>×</v>
      </c>
      <c r="Q149" s="226" t="str">
        <f ca="1">IF(COUNTIF(L149:P149,"○")=5,"同程度","―")</f>
        <v>―</v>
      </c>
      <c r="R149" s="227" t="str">
        <f t="shared" ca="1" si="21"/>
        <v>↑</v>
      </c>
      <c r="S149" s="214" t="str">
        <f t="shared" ca="1" si="21"/>
        <v>↑</v>
      </c>
      <c r="T149" s="214" t="str">
        <f t="shared" ca="1" si="21"/>
        <v>↓</v>
      </c>
      <c r="U149" s="214" t="str">
        <f t="shared" ca="1" si="21"/>
        <v>↓</v>
      </c>
      <c r="V149" s="214" t="str">
        <f ca="1">R149&amp;S149&amp;T149&amp;U149</f>
        <v>↑↑↓↓</v>
      </c>
      <c r="W149" s="228" t="str" cm="1">
        <f t="array" aca="1" ref="W149" ca="1">INDEX($AL$2:$AL$82,MATCH(V149,$AK$2:$AK$82,0),0)</f>
        <v>年度により増減</v>
      </c>
      <c r="X149" s="229" t="str">
        <f ca="1">IF(F149-D149&gt;0,"↑",IF(F149-D149&lt;0,"↓","－"))</f>
        <v>↑</v>
      </c>
      <c r="Y149" s="230" t="str">
        <f ca="1">IF(V149="↓↑↓↓",IF(X149="↓","減少傾向","×"),"判定外")</f>
        <v>判定外</v>
      </c>
      <c r="Z149" s="231" t="str">
        <f ca="1">IF(V149="↑↓↑↑",IF(X149="↑","増加傾向","×"),"判定外")</f>
        <v>判定外</v>
      </c>
      <c r="AA149" s="232" t="str">
        <f ca="1">IF(G149-E149&gt;0,"↑",IF(G149-E149&lt;0,"↓","－"))</f>
        <v>↑</v>
      </c>
      <c r="AB149" s="230" t="str">
        <f ca="1">IF(V149="↓↓↑↓",IF(AA149="↓","減少傾向","×"),"判定外")</f>
        <v>判定外</v>
      </c>
      <c r="AC149" s="231" t="str">
        <f ca="1">IF(V149="↑↑↓↑",IF(AA149="↑","増加傾向","×"),"判定外")</f>
        <v>判定外</v>
      </c>
      <c r="AD149" s="146" t="s">
        <v>304</v>
      </c>
      <c r="AE149" s="171"/>
    </row>
    <row r="150" spans="2:31" ht="14.25" thickBot="1" x14ac:dyDescent="0.2">
      <c r="B150" s="168"/>
      <c r="C150" s="173"/>
      <c r="D150" s="170"/>
      <c r="E150" s="170"/>
      <c r="F150" s="170"/>
      <c r="G150" s="170"/>
      <c r="H150" s="170"/>
      <c r="I150" s="233"/>
      <c r="J150" s="233"/>
      <c r="K150" s="233"/>
      <c r="L150" s="233"/>
      <c r="M150" s="233"/>
      <c r="N150" s="233"/>
      <c r="O150" s="233"/>
      <c r="P150" s="233"/>
      <c r="Q150" s="233"/>
      <c r="R150" s="233"/>
      <c r="S150" s="233"/>
      <c r="T150" s="233"/>
      <c r="U150" s="233"/>
      <c r="V150" s="233"/>
      <c r="W150" s="233"/>
      <c r="X150" s="233"/>
      <c r="Y150" s="233"/>
      <c r="Z150" s="233"/>
      <c r="AA150" s="233"/>
      <c r="AB150" s="233"/>
      <c r="AC150" s="233"/>
      <c r="AD150" s="173"/>
      <c r="AE150" s="171"/>
    </row>
    <row r="151" spans="2:31" x14ac:dyDescent="0.15">
      <c r="B151" s="168"/>
      <c r="C151" s="169"/>
      <c r="D151" s="170"/>
      <c r="E151" s="170"/>
      <c r="F151" s="170"/>
      <c r="G151" s="170"/>
      <c r="H151" s="170"/>
      <c r="I151" s="288" t="s">
        <v>294</v>
      </c>
      <c r="J151" s="289"/>
      <c r="K151" s="289"/>
      <c r="L151" s="290"/>
      <c r="M151" s="290"/>
      <c r="N151" s="290"/>
      <c r="O151" s="290"/>
      <c r="P151" s="290"/>
      <c r="Q151" s="291" t="s">
        <v>295</v>
      </c>
      <c r="R151" s="288" t="s">
        <v>296</v>
      </c>
      <c r="S151" s="290"/>
      <c r="T151" s="290"/>
      <c r="U151" s="290"/>
      <c r="V151" s="293" t="s">
        <v>297</v>
      </c>
      <c r="W151" s="294"/>
      <c r="X151" s="297" t="s">
        <v>298</v>
      </c>
      <c r="Y151" s="299" t="s">
        <v>299</v>
      </c>
      <c r="Z151" s="300"/>
      <c r="AA151" s="301" t="s">
        <v>300</v>
      </c>
      <c r="AB151" s="299" t="s">
        <v>301</v>
      </c>
      <c r="AC151" s="300"/>
      <c r="AD151" s="275" t="s">
        <v>302</v>
      </c>
      <c r="AE151" s="171"/>
    </row>
    <row r="152" spans="2:31" x14ac:dyDescent="0.15">
      <c r="B152" s="168"/>
      <c r="C152" s="151" t="s">
        <v>222</v>
      </c>
      <c r="D152" s="202" t="str" cm="1">
        <f t="array" aca="1" ref="D152" ca="1">"R"&amp;RIGHT(CELL("filename",'11-1.2020'!A1),4)-2018</f>
        <v>R2</v>
      </c>
      <c r="E152" s="202" t="str" cm="1">
        <f t="array" aca="1" ref="E152" ca="1">"R"&amp;RIGHT(CELL("filename",'11-1.2021'!A1),4)-2018</f>
        <v>R3</v>
      </c>
      <c r="F152" s="202" t="str" cm="1">
        <f t="array" aca="1" ref="F152" ca="1">"R"&amp;RIGHT(CELL("filename",'11-1.2022'!B1),4)-2018</f>
        <v>R4</v>
      </c>
      <c r="G152" s="202" t="str" cm="1">
        <f t="array" aca="1" ref="G152" ca="1">"R"&amp;RIGHT(CELL("filename",'11-1.2023'!C1),4)-2018</f>
        <v>R5</v>
      </c>
      <c r="H152" s="202" t="str" cm="1">
        <f t="array" aca="1" ref="H152" ca="1">"R"&amp;RIGHT(CELL("filename",'11-1.2024'!D1),4)-2018</f>
        <v>R6</v>
      </c>
      <c r="I152" s="210" t="s">
        <v>305</v>
      </c>
      <c r="J152" s="211">
        <v>-0.03</v>
      </c>
      <c r="K152" s="211">
        <v>0.03</v>
      </c>
      <c r="L152" s="203" t="str">
        <f ca="1">Q1</f>
        <v>R2</v>
      </c>
      <c r="M152" s="203" t="str">
        <f ca="1">R1</f>
        <v>R3</v>
      </c>
      <c r="N152" s="203" t="str">
        <f ca="1">S1</f>
        <v>R4</v>
      </c>
      <c r="O152" s="203" t="str">
        <f ca="1">T1</f>
        <v>R5</v>
      </c>
      <c r="P152" s="203" t="str">
        <f ca="1">U1</f>
        <v>R6</v>
      </c>
      <c r="Q152" s="292"/>
      <c r="R152" s="215" t="s">
        <v>306</v>
      </c>
      <c r="S152" s="82" t="s">
        <v>307</v>
      </c>
      <c r="T152" s="82" t="s">
        <v>308</v>
      </c>
      <c r="U152" s="82" t="s">
        <v>309</v>
      </c>
      <c r="V152" s="295"/>
      <c r="W152" s="296"/>
      <c r="X152" s="298"/>
      <c r="Y152" s="216" t="s">
        <v>310</v>
      </c>
      <c r="Z152" s="217" t="s">
        <v>311</v>
      </c>
      <c r="AA152" s="302"/>
      <c r="AB152" s="218" t="s">
        <v>312</v>
      </c>
      <c r="AC152" s="219" t="s">
        <v>313</v>
      </c>
      <c r="AD152" s="276"/>
      <c r="AE152" s="171"/>
    </row>
    <row r="153" spans="2:31" x14ac:dyDescent="0.15">
      <c r="B153" s="168"/>
      <c r="C153" s="123" t="s">
        <v>240</v>
      </c>
      <c r="D153" s="161">
        <f ca="1">SUMIF('11.経年データ（専攻単位）'!A:A,'11.グラフデータ'!D42,'11.経年データ（専攻単位）'!AX:AX)</f>
        <v>78</v>
      </c>
      <c r="E153" s="161">
        <f ca="1">SUMIF('11.経年データ（専攻単位）'!A:A,'11.グラフデータ'!E42,'11.経年データ（専攻単位）'!AX:AX)</f>
        <v>78</v>
      </c>
      <c r="F153" s="161">
        <f ca="1">SUMIF('11.経年データ（専攻単位）'!A:A,'11.グラフデータ'!F42,'11.経年データ（専攻単位）'!AX:AX)</f>
        <v>77</v>
      </c>
      <c r="G153" s="161">
        <f ca="1">SUMIF('11.経年データ（専攻単位）'!A:A,'11.グラフデータ'!G42,'11.経年データ（専攻単位）'!AX:AX)</f>
        <v>77</v>
      </c>
      <c r="H153" s="161">
        <f ca="1">SUMIF('11.経年データ（専攻単位）'!A:A,'11.グラフデータ'!H42,'11.経年データ（専攻単位）'!AX:AX)</f>
        <v>81</v>
      </c>
      <c r="I153" s="212">
        <f ca="1">AVERAGE(D153:H153)</f>
        <v>78.2</v>
      </c>
      <c r="J153" s="213">
        <f ca="1">I153*0.97</f>
        <v>75.853999999999999</v>
      </c>
      <c r="K153" s="213">
        <f ca="1">I153*1.03</f>
        <v>80.546000000000006</v>
      </c>
      <c r="L153" s="82" t="str">
        <f ca="1">IF(AND(D153&gt;I153*0.97,D153&lt;I153*1.03),"○","×")</f>
        <v>○</v>
      </c>
      <c r="M153" s="82" t="str">
        <f ca="1">IF(AND(E153&gt;I153*0.97,E153&lt;I153*1.03),"○","×")</f>
        <v>○</v>
      </c>
      <c r="N153" s="82" t="str">
        <f ca="1">IF(AND(F153&gt;I153*0.97,F153&lt;I153*1.03),"○","×")</f>
        <v>○</v>
      </c>
      <c r="O153" s="82" t="str">
        <f ca="1">IF(AND(G153&gt;I153*0.97,G153&lt;I153*1.03),"○","×")</f>
        <v>○</v>
      </c>
      <c r="P153" s="82" t="str">
        <f ca="1">IF(AND(H153&gt;I153*0.97,H153&lt;I153*1.03),"○","×")</f>
        <v>×</v>
      </c>
      <c r="Q153" s="220" t="str">
        <f ca="1">IF(COUNTIF(L153:P153,"○")=5,"同程度","―")</f>
        <v>―</v>
      </c>
      <c r="R153" s="215" t="str">
        <f t="shared" ref="R153:U157" ca="1" si="22">IF(E153-D153&gt;0,"↑",IF(E153-D153&lt;0,"↓","－"))</f>
        <v>－</v>
      </c>
      <c r="S153" s="82" t="str">
        <f t="shared" ca="1" si="22"/>
        <v>↓</v>
      </c>
      <c r="T153" s="82" t="str">
        <f t="shared" ca="1" si="22"/>
        <v>－</v>
      </c>
      <c r="U153" s="82" t="str">
        <f t="shared" ca="1" si="22"/>
        <v>↑</v>
      </c>
      <c r="V153" s="82" t="str">
        <f ca="1">R153&amp;S153&amp;T153&amp;U153</f>
        <v>－↓－↑</v>
      </c>
      <c r="W153" s="221" t="str" cm="1">
        <f t="array" aca="1" ref="W153" ca="1">INDEX($AL$2:$AL$82,MATCH(V153,$AK$2:$AK$82,0),0)</f>
        <v>年度により増減</v>
      </c>
      <c r="X153" s="222" t="str">
        <f ca="1">IF(F153-D153&gt;0,"↑",IF(F153-D153&lt;0,"↓","－"))</f>
        <v>↓</v>
      </c>
      <c r="Y153" s="223" t="str">
        <f ca="1">IF(V153="↓↑↓↓",IF(X153="↓","減少傾向","×"),"判定外")</f>
        <v>判定外</v>
      </c>
      <c r="Z153" s="224" t="str">
        <f ca="1">IF(V153="↑↓↑↑",IF(X153="↑","増加傾向","×"),"判定外")</f>
        <v>判定外</v>
      </c>
      <c r="AA153" s="225" t="str">
        <f ca="1">IF(G153-E153&gt;0,"↑",IF(G153-E153&lt;0,"↓","－"))</f>
        <v>↓</v>
      </c>
      <c r="AB153" s="223" t="str">
        <f ca="1">IF(V153="↓↓↑↓",IF(AA153="↓","減少傾向","×"),"判定外")</f>
        <v>判定外</v>
      </c>
      <c r="AC153" s="224" t="str">
        <f ca="1">IF(V153="↑↑↓↑",IF(AA153="↑","増加傾向","×"),"判定外")</f>
        <v>判定外</v>
      </c>
      <c r="AD153" s="133"/>
      <c r="AE153" s="171"/>
    </row>
    <row r="154" spans="2:31" x14ac:dyDescent="0.15">
      <c r="B154" s="168"/>
      <c r="C154" s="123" t="s">
        <v>241</v>
      </c>
      <c r="D154" s="124">
        <f ca="1">SUMIF('11.経年データ（専攻単位）'!A:A,'11.グラフデータ'!D42,'11.経年データ（専攻単位）'!AY:AY)</f>
        <v>42</v>
      </c>
      <c r="E154" s="124">
        <f ca="1">SUMIF('11.経年データ（専攻単位）'!A:A,'11.グラフデータ'!E42,'11.経年データ（専攻単位）'!AY:AY)</f>
        <v>39</v>
      </c>
      <c r="F154" s="124">
        <f ca="1">SUMIF('11.経年データ（専攻単位）'!A:A,'11.グラフデータ'!F42,'11.経年データ（専攻単位）'!AY:AY)</f>
        <v>36</v>
      </c>
      <c r="G154" s="124">
        <f ca="1">SUMIF('11.経年データ（専攻単位）'!A:A,'11.グラフデータ'!G42,'11.経年データ（専攻単位）'!AY:AY)</f>
        <v>38</v>
      </c>
      <c r="H154" s="124">
        <f ca="1">SUMIF('11.経年データ（専攻単位）'!A:A,'11.グラフデータ'!H42,'11.経年データ（専攻単位）'!AY:AY)</f>
        <v>37</v>
      </c>
      <c r="I154" s="212">
        <f ca="1">AVERAGE(D154:H154)</f>
        <v>38.4</v>
      </c>
      <c r="J154" s="213">
        <f ca="1">I154*0.97</f>
        <v>37.247999999999998</v>
      </c>
      <c r="K154" s="213">
        <f ca="1">I154*1.03</f>
        <v>39.552</v>
      </c>
      <c r="L154" s="82" t="str">
        <f ca="1">IF(AND(D154&gt;I154*0.97,D154&lt;I154*1.03),"○","×")</f>
        <v>×</v>
      </c>
      <c r="M154" s="82" t="str">
        <f ca="1">IF(AND(E154&gt;I154*0.97,E154&lt;I154*1.03),"○","×")</f>
        <v>○</v>
      </c>
      <c r="N154" s="82" t="str">
        <f ca="1">IF(AND(F154&gt;I154*0.97,F154&lt;I154*1.03),"○","×")</f>
        <v>×</v>
      </c>
      <c r="O154" s="82" t="str">
        <f ca="1">IF(AND(G154&gt;I154*0.97,G154&lt;I154*1.03),"○","×")</f>
        <v>○</v>
      </c>
      <c r="P154" s="82" t="str">
        <f ca="1">IF(AND(H154&gt;I154*0.97,H154&lt;I154*1.03),"○","×")</f>
        <v>×</v>
      </c>
      <c r="Q154" s="220" t="str">
        <f ca="1">IF(COUNTIF(L154:P154,"○")=5,"同程度","―")</f>
        <v>―</v>
      </c>
      <c r="R154" s="215" t="str">
        <f t="shared" ca="1" si="22"/>
        <v>↓</v>
      </c>
      <c r="S154" s="82" t="str">
        <f t="shared" ca="1" si="22"/>
        <v>↓</v>
      </c>
      <c r="T154" s="82" t="str">
        <f t="shared" ca="1" si="22"/>
        <v>↑</v>
      </c>
      <c r="U154" s="82" t="str">
        <f t="shared" ca="1" si="22"/>
        <v>↓</v>
      </c>
      <c r="V154" s="82" t="str">
        <f ca="1">R154&amp;S154&amp;T154&amp;U154</f>
        <v>↓↓↑↓</v>
      </c>
      <c r="W154" s="221" t="str" cm="1">
        <f t="array" aca="1" ref="W154" ca="1">INDEX($AL$2:$AL$82,MATCH(V154,$AK$2:$AK$82,0),0)</f>
        <v>年度により増減</v>
      </c>
      <c r="X154" s="222" t="str">
        <f ca="1">IF(F154-D154&gt;0,"↑",IF(F154-D154&lt;0,"↓","－"))</f>
        <v>↓</v>
      </c>
      <c r="Y154" s="223" t="str">
        <f ca="1">IF(V154="↓↑↓↓",IF(X154="↓","減少傾向","×"),"判定外")</f>
        <v>判定外</v>
      </c>
      <c r="Z154" s="224" t="str">
        <f ca="1">IF(V154="↑↓↑↑",IF(X154="↑","増加傾向","×"),"判定外")</f>
        <v>判定外</v>
      </c>
      <c r="AA154" s="225" t="str">
        <f ca="1">IF(G154-E154&gt;0,"↑",IF(G154-E154&lt;0,"↓","－"))</f>
        <v>↓</v>
      </c>
      <c r="AB154" s="223" t="str">
        <f ca="1">IF(V154="↓↓↑↓",IF(AA154="↓","減少傾向","×"),"判定外")</f>
        <v>減少傾向</v>
      </c>
      <c r="AC154" s="224" t="str">
        <f ca="1">IF(V154="↑↑↓↑",IF(AA154="↑","増加傾向","×"),"判定外")</f>
        <v>判定外</v>
      </c>
      <c r="AD154" s="133"/>
      <c r="AE154" s="171"/>
    </row>
    <row r="155" spans="2:31" ht="27" x14ac:dyDescent="0.15">
      <c r="B155" s="168"/>
      <c r="C155" s="123" t="s">
        <v>265</v>
      </c>
      <c r="D155" s="124">
        <f ca="1">SUM(D153:D154)</f>
        <v>120</v>
      </c>
      <c r="E155" s="124">
        <f ca="1">SUM(E153:E154)</f>
        <v>117</v>
      </c>
      <c r="F155" s="124">
        <f ca="1">SUM(F153:F154)</f>
        <v>113</v>
      </c>
      <c r="G155" s="124">
        <f ca="1">SUM(G153:G154)</f>
        <v>115</v>
      </c>
      <c r="H155" s="124">
        <f ca="1">SUM(H153:H154)</f>
        <v>118</v>
      </c>
      <c r="I155" s="212">
        <f ca="1">AVERAGE(D155:H155)</f>
        <v>116.6</v>
      </c>
      <c r="J155" s="213">
        <f ca="1">I155*0.97</f>
        <v>113.10199999999999</v>
      </c>
      <c r="K155" s="213">
        <f ca="1">I155*1.03</f>
        <v>120.098</v>
      </c>
      <c r="L155" s="82" t="str">
        <f ca="1">IF(AND(D155&gt;I155*0.97,D155&lt;I155*1.03),"○","×")</f>
        <v>○</v>
      </c>
      <c r="M155" s="82" t="str">
        <f ca="1">IF(AND(E155&gt;I155*0.97,E155&lt;I155*1.03),"○","×")</f>
        <v>○</v>
      </c>
      <c r="N155" s="82" t="str">
        <f ca="1">IF(AND(F155&gt;I155*0.97,F155&lt;I155*1.03),"○","×")</f>
        <v>×</v>
      </c>
      <c r="O155" s="82" t="str">
        <f ca="1">IF(AND(G155&gt;I155*0.97,G155&lt;I155*1.03),"○","×")</f>
        <v>○</v>
      </c>
      <c r="P155" s="82" t="str">
        <f ca="1">IF(AND(H155&gt;I155*0.97,H155&lt;I155*1.03),"○","×")</f>
        <v>○</v>
      </c>
      <c r="Q155" s="220" t="str">
        <f ca="1">IF(COUNTIF(L155:P155,"○")=5,"同程度","―")</f>
        <v>―</v>
      </c>
      <c r="R155" s="215" t="str">
        <f t="shared" ca="1" si="22"/>
        <v>↓</v>
      </c>
      <c r="S155" s="82" t="str">
        <f t="shared" ca="1" si="22"/>
        <v>↓</v>
      </c>
      <c r="T155" s="82" t="str">
        <f t="shared" ca="1" si="22"/>
        <v>↑</v>
      </c>
      <c r="U155" s="82" t="str">
        <f t="shared" ca="1" si="22"/>
        <v>↑</v>
      </c>
      <c r="V155" s="82" t="str">
        <f ca="1">R155&amp;S155&amp;T155&amp;U155</f>
        <v>↓↓↑↑</v>
      </c>
      <c r="W155" s="221" t="str" cm="1">
        <f t="array" aca="1" ref="W155" ca="1">INDEX($AL$2:$AL$82,MATCH(V155,$AK$2:$AK$82,0),0)</f>
        <v>年度により増減</v>
      </c>
      <c r="X155" s="222" t="str">
        <f ca="1">IF(F155-D155&gt;0,"↑",IF(F155-D155&lt;0,"↓","－"))</f>
        <v>↓</v>
      </c>
      <c r="Y155" s="223" t="str">
        <f ca="1">IF(V155="↓↑↓↓",IF(X155="↓","減少傾向","×"),"判定外")</f>
        <v>判定外</v>
      </c>
      <c r="Z155" s="224" t="str">
        <f ca="1">IF(V155="↑↓↑↑",IF(X155="↑","増加傾向","×"),"判定外")</f>
        <v>判定外</v>
      </c>
      <c r="AA155" s="225" t="str">
        <f ca="1">IF(G155-E155&gt;0,"↑",IF(G155-E155&lt;0,"↓","－"))</f>
        <v>↓</v>
      </c>
      <c r="AB155" s="223" t="str">
        <f ca="1">IF(V155="↓↓↑↓",IF(AA155="↓","減少傾向","×"),"判定外")</f>
        <v>判定外</v>
      </c>
      <c r="AC155" s="224" t="str">
        <f ca="1">IF(V155="↑↑↓↑",IF(AA155="↑","増加傾向","×"),"判定外")</f>
        <v>判定外</v>
      </c>
      <c r="AD155" s="134" t="s">
        <v>304</v>
      </c>
      <c r="AE155" s="171"/>
    </row>
    <row r="156" spans="2:31" ht="27" x14ac:dyDescent="0.15">
      <c r="B156" s="168"/>
      <c r="C156" s="123" t="s">
        <v>262</v>
      </c>
      <c r="D156" s="124">
        <f ca="1">SUMIF('11.経年データ（専攻単位）'!A:A,'11.グラフデータ'!D42,'11.経年データ（専攻単位）'!AW:AW)</f>
        <v>130</v>
      </c>
      <c r="E156" s="124">
        <f ca="1">SUMIF('11.経年データ（専攻単位）'!A:A,'11.グラフデータ'!E42,'11.経年データ（専攻単位）'!AW:AW)</f>
        <v>128</v>
      </c>
      <c r="F156" s="124">
        <f ca="1">SUMIF('11.経年データ（専攻単位）'!A:A,'11.グラフデータ'!F42,'11.経年データ（専攻単位）'!AW:AW)</f>
        <v>123</v>
      </c>
      <c r="G156" s="124">
        <f ca="1">SUMIF('11.経年データ（専攻単位）'!A:A,'11.グラフデータ'!G42,'11.経年データ（専攻単位）'!AW:AW)</f>
        <v>124</v>
      </c>
      <c r="H156" s="124">
        <f ca="1">SUMIF('11.経年データ（専攻単位）'!A:A,'11.グラフデータ'!H42,'11.経年データ（専攻単位）'!AW:AW)</f>
        <v>126</v>
      </c>
      <c r="I156" s="212">
        <f ca="1">AVERAGE(D156:H156)</f>
        <v>126.2</v>
      </c>
      <c r="J156" s="213">
        <f ca="1">I156*0.97</f>
        <v>122.414</v>
      </c>
      <c r="K156" s="213">
        <f ca="1">I156*1.03</f>
        <v>129.98600000000002</v>
      </c>
      <c r="L156" s="82" t="str">
        <f ca="1">IF(AND(D156&gt;I156*0.97,D156&lt;I156*1.03),"○","×")</f>
        <v>×</v>
      </c>
      <c r="M156" s="82" t="str">
        <f ca="1">IF(AND(E156&gt;I156*0.97,E156&lt;I156*1.03),"○","×")</f>
        <v>○</v>
      </c>
      <c r="N156" s="82" t="str">
        <f ca="1">IF(AND(F156&gt;I156*0.97,F156&lt;I156*1.03),"○","×")</f>
        <v>○</v>
      </c>
      <c r="O156" s="82" t="str">
        <f ca="1">IF(AND(G156&gt;I156*0.97,G156&lt;I156*1.03),"○","×")</f>
        <v>○</v>
      </c>
      <c r="P156" s="82" t="str">
        <f ca="1">IF(AND(H156&gt;I156*0.97,H156&lt;I156*1.03),"○","×")</f>
        <v>○</v>
      </c>
      <c r="Q156" s="220" t="str">
        <f ca="1">IF(COUNTIF(L156:P156,"○")=5,"同程度","―")</f>
        <v>―</v>
      </c>
      <c r="R156" s="215" t="str">
        <f t="shared" ca="1" si="22"/>
        <v>↓</v>
      </c>
      <c r="S156" s="82" t="str">
        <f t="shared" ca="1" si="22"/>
        <v>↓</v>
      </c>
      <c r="T156" s="82" t="str">
        <f t="shared" ca="1" si="22"/>
        <v>↑</v>
      </c>
      <c r="U156" s="82" t="str">
        <f t="shared" ca="1" si="22"/>
        <v>↑</v>
      </c>
      <c r="V156" s="82" t="str">
        <f ca="1">R156&amp;S156&amp;T156&amp;U156</f>
        <v>↓↓↑↑</v>
      </c>
      <c r="W156" s="221" t="str" cm="1">
        <f t="array" aca="1" ref="W156" ca="1">INDEX($AL$2:$AL$82,MATCH(V156,$AK$2:$AK$82,0),0)</f>
        <v>年度により増減</v>
      </c>
      <c r="X156" s="222" t="str">
        <f ca="1">IF(F156-D156&gt;0,"↑",IF(F156-D156&lt;0,"↓","－"))</f>
        <v>↓</v>
      </c>
      <c r="Y156" s="223" t="str">
        <f ca="1">IF(V156="↓↑↓↓",IF(X156="↓","減少傾向","×"),"判定外")</f>
        <v>判定外</v>
      </c>
      <c r="Z156" s="224" t="str">
        <f ca="1">IF(V156="↑↓↑↑",IF(X156="↑","増加傾向","×"),"判定外")</f>
        <v>判定外</v>
      </c>
      <c r="AA156" s="225" t="str">
        <f ca="1">IF(G156-E156&gt;0,"↑",IF(G156-E156&lt;0,"↓","－"))</f>
        <v>↓</v>
      </c>
      <c r="AB156" s="223" t="str">
        <f ca="1">IF(V156="↓↓↑↓",IF(AA156="↓","減少傾向","×"),"判定外")</f>
        <v>判定外</v>
      </c>
      <c r="AC156" s="224" t="str">
        <f ca="1">IF(V156="↑↑↓↑",IF(AA156="↑","増加傾向","×"),"判定外")</f>
        <v>判定外</v>
      </c>
      <c r="AD156" s="133"/>
      <c r="AE156" s="171"/>
    </row>
    <row r="157" spans="2:31" ht="27.75" thickBot="1" x14ac:dyDescent="0.2">
      <c r="B157" s="168"/>
      <c r="C157" s="123" t="s">
        <v>266</v>
      </c>
      <c r="D157" s="135">
        <f ca="1">ROUND(D155/D156,3)</f>
        <v>0.92300000000000004</v>
      </c>
      <c r="E157" s="135">
        <f ca="1">ROUND(E155/E156,3)</f>
        <v>0.91400000000000003</v>
      </c>
      <c r="F157" s="135">
        <f ca="1">ROUND(F155/F156,3)</f>
        <v>0.91900000000000004</v>
      </c>
      <c r="G157" s="135">
        <f ca="1">ROUND(G155/G156,3)</f>
        <v>0.92700000000000005</v>
      </c>
      <c r="H157" s="135">
        <f ca="1">ROUND(H155/H156,3)</f>
        <v>0.93700000000000006</v>
      </c>
      <c r="I157" s="136">
        <f ca="1">AVERAGE(D157:H157)</f>
        <v>0.92400000000000004</v>
      </c>
      <c r="J157" s="137">
        <f ca="1">I157-0.03</f>
        <v>0.89400000000000002</v>
      </c>
      <c r="K157" s="137">
        <f ca="1">I157+0.03</f>
        <v>0.95400000000000007</v>
      </c>
      <c r="L157" s="214" t="str">
        <f ca="1">IF(AND(D157&gt;I157-0.03,D157&lt;I157+0.03),"○","×")</f>
        <v>○</v>
      </c>
      <c r="M157" s="214" t="str">
        <f ca="1">IF(AND(E157&gt;I157-0.03,E157&lt;I157+0.03),"○","×")</f>
        <v>○</v>
      </c>
      <c r="N157" s="214" t="str">
        <f ca="1">IF(AND(F157&gt;I157-0.03,F157&lt;I157+0.03),"○","×")</f>
        <v>○</v>
      </c>
      <c r="O157" s="214" t="str">
        <f ca="1">IF(AND(G157&gt;I157-0.03,G157&lt;I157+0.03),"○","×")</f>
        <v>○</v>
      </c>
      <c r="P157" s="214" t="str">
        <f ca="1">IF(AND(H157&gt;I157-0.03,H157&lt;I157+0.03),"○","×")</f>
        <v>○</v>
      </c>
      <c r="Q157" s="226" t="str">
        <f ca="1">IF(COUNTIF(L157:P157,"○")=5,"同程度","―")</f>
        <v>同程度</v>
      </c>
      <c r="R157" s="227" t="str">
        <f t="shared" ca="1" si="22"/>
        <v>↓</v>
      </c>
      <c r="S157" s="214" t="str">
        <f t="shared" ca="1" si="22"/>
        <v>↑</v>
      </c>
      <c r="T157" s="214" t="str">
        <f t="shared" ca="1" si="22"/>
        <v>↑</v>
      </c>
      <c r="U157" s="214" t="str">
        <f t="shared" ca="1" si="22"/>
        <v>↑</v>
      </c>
      <c r="V157" s="214" t="str">
        <f ca="1">R157&amp;S157&amp;T157&amp;U157</f>
        <v>↓↑↑↑</v>
      </c>
      <c r="W157" s="228" t="str" cm="1">
        <f t="array" aca="1" ref="W157" ca="1">INDEX($AL$2:$AL$82,MATCH(V157,$AK$2:$AK$82,0),0)</f>
        <v>増加傾向⤴</v>
      </c>
      <c r="X157" s="229" t="str">
        <f ca="1">IF(F157-D157&gt;0,"↑",IF(F157-D157&lt;0,"↓","－"))</f>
        <v>↓</v>
      </c>
      <c r="Y157" s="230" t="str">
        <f ca="1">IF(V157="↓↑↓↓",IF(X157="↓","減少傾向","×"),"判定外")</f>
        <v>判定外</v>
      </c>
      <c r="Z157" s="231" t="str">
        <f ca="1">IF(V157="↑↓↑↑",IF(X157="↑","増加傾向","×"),"判定外")</f>
        <v>判定外</v>
      </c>
      <c r="AA157" s="232" t="str">
        <f ca="1">IF(G157-E157&gt;0,"↑",IF(G157-E157&lt;0,"↓","－"))</f>
        <v>↑</v>
      </c>
      <c r="AB157" s="230" t="str">
        <f ca="1">IF(V157="↓↓↑↓",IF(AA157="↓","減少傾向","×"),"判定外")</f>
        <v>判定外</v>
      </c>
      <c r="AC157" s="231" t="str">
        <f ca="1">IF(V157="↑↑↓↑",IF(AA157="↑","増加傾向","×"),"判定外")</f>
        <v>判定外</v>
      </c>
      <c r="AD157" s="146" t="s">
        <v>285</v>
      </c>
      <c r="AE157" s="171"/>
    </row>
    <row r="158" spans="2:31" ht="14.25" thickBot="1" x14ac:dyDescent="0.2">
      <c r="B158" s="168"/>
      <c r="C158" s="173"/>
      <c r="D158" s="170"/>
      <c r="E158" s="170"/>
      <c r="F158" s="170"/>
      <c r="G158" s="170"/>
      <c r="H158" s="170"/>
      <c r="I158" s="233"/>
      <c r="J158" s="233"/>
      <c r="K158" s="233"/>
      <c r="L158" s="233"/>
      <c r="M158" s="233"/>
      <c r="N158" s="233"/>
      <c r="O158" s="233"/>
      <c r="P158" s="233"/>
      <c r="Q158" s="233"/>
      <c r="R158" s="233"/>
      <c r="S158" s="233"/>
      <c r="T158" s="233"/>
      <c r="U158" s="233"/>
      <c r="V158" s="233"/>
      <c r="W158" s="233"/>
      <c r="X158" s="233"/>
      <c r="Y158" s="233"/>
      <c r="Z158" s="233"/>
      <c r="AA158" s="233"/>
      <c r="AB158" s="233"/>
      <c r="AC158" s="233"/>
      <c r="AD158" s="173"/>
      <c r="AE158" s="171"/>
    </row>
    <row r="159" spans="2:31" x14ac:dyDescent="0.15">
      <c r="B159" s="168"/>
      <c r="C159" s="173"/>
      <c r="D159" s="170"/>
      <c r="E159" s="170"/>
      <c r="F159" s="170"/>
      <c r="G159" s="170"/>
      <c r="H159" s="170"/>
      <c r="I159" s="288" t="s">
        <v>294</v>
      </c>
      <c r="J159" s="289"/>
      <c r="K159" s="289"/>
      <c r="L159" s="290"/>
      <c r="M159" s="290"/>
      <c r="N159" s="290"/>
      <c r="O159" s="290"/>
      <c r="P159" s="290"/>
      <c r="Q159" s="291" t="s">
        <v>295</v>
      </c>
      <c r="R159" s="288" t="s">
        <v>296</v>
      </c>
      <c r="S159" s="290"/>
      <c r="T159" s="290"/>
      <c r="U159" s="290"/>
      <c r="V159" s="293" t="s">
        <v>297</v>
      </c>
      <c r="W159" s="294"/>
      <c r="X159" s="297" t="s">
        <v>298</v>
      </c>
      <c r="Y159" s="299" t="s">
        <v>299</v>
      </c>
      <c r="Z159" s="300"/>
      <c r="AA159" s="301" t="s">
        <v>300</v>
      </c>
      <c r="AB159" s="299" t="s">
        <v>301</v>
      </c>
      <c r="AC159" s="300"/>
      <c r="AD159" s="275" t="s">
        <v>302</v>
      </c>
      <c r="AE159" s="171"/>
    </row>
    <row r="160" spans="2:31" x14ac:dyDescent="0.15">
      <c r="B160" s="168"/>
      <c r="C160" s="151" t="s">
        <v>237</v>
      </c>
      <c r="D160" s="202" t="str" cm="1">
        <f t="array" aca="1" ref="D160" ca="1">"R"&amp;RIGHT(CELL("filename",'11-1.2020'!A1),4)-2018</f>
        <v>R2</v>
      </c>
      <c r="E160" s="202" t="str" cm="1">
        <f t="array" aca="1" ref="E160" ca="1">"R"&amp;RIGHT(CELL("filename",'11-1.2021'!A1),4)-2018</f>
        <v>R3</v>
      </c>
      <c r="F160" s="202" t="str" cm="1">
        <f t="array" aca="1" ref="F160" ca="1">"R"&amp;RIGHT(CELL("filename",'11-1.2022'!B1),4)-2018</f>
        <v>R4</v>
      </c>
      <c r="G160" s="202" t="str" cm="1">
        <f t="array" aca="1" ref="G160" ca="1">"R"&amp;RIGHT(CELL("filename",'11-1.2023'!C1),4)-2018</f>
        <v>R5</v>
      </c>
      <c r="H160" s="202" t="str" cm="1">
        <f t="array" aca="1" ref="H160" ca="1">"R"&amp;RIGHT(CELL("filename",'11-1.2024'!D1),4)-2018</f>
        <v>R6</v>
      </c>
      <c r="I160" s="210" t="s">
        <v>305</v>
      </c>
      <c r="J160" s="211">
        <v>-0.03</v>
      </c>
      <c r="K160" s="211">
        <v>0.03</v>
      </c>
      <c r="L160" s="203" t="str">
        <f ca="1">Q1</f>
        <v>R2</v>
      </c>
      <c r="M160" s="203" t="str">
        <f ca="1">R1</f>
        <v>R3</v>
      </c>
      <c r="N160" s="203" t="str">
        <f ca="1">S1</f>
        <v>R4</v>
      </c>
      <c r="O160" s="203" t="str">
        <f ca="1">T1</f>
        <v>R5</v>
      </c>
      <c r="P160" s="203" t="str">
        <f ca="1">U1</f>
        <v>R6</v>
      </c>
      <c r="Q160" s="292"/>
      <c r="R160" s="215" t="s">
        <v>306</v>
      </c>
      <c r="S160" s="82" t="s">
        <v>307</v>
      </c>
      <c r="T160" s="82" t="s">
        <v>308</v>
      </c>
      <c r="U160" s="82" t="s">
        <v>309</v>
      </c>
      <c r="V160" s="295"/>
      <c r="W160" s="296"/>
      <c r="X160" s="298"/>
      <c r="Y160" s="216" t="s">
        <v>310</v>
      </c>
      <c r="Z160" s="217" t="s">
        <v>311</v>
      </c>
      <c r="AA160" s="302"/>
      <c r="AB160" s="218" t="s">
        <v>312</v>
      </c>
      <c r="AC160" s="219" t="s">
        <v>313</v>
      </c>
      <c r="AD160" s="276"/>
      <c r="AE160" s="171"/>
    </row>
    <row r="161" spans="2:40" x14ac:dyDescent="0.15">
      <c r="B161" s="168"/>
      <c r="C161" s="123" t="s">
        <v>240</v>
      </c>
      <c r="D161" s="161">
        <f ca="1">SUMIF('11.経年データ（専攻単位）'!A:A,'11.グラフデータ'!D42,'11.経年データ（専攻単位）'!BC:BC)</f>
        <v>8</v>
      </c>
      <c r="E161" s="161">
        <f ca="1">SUMIF('11.経年データ（専攻単位）'!A:A,'11.グラフデータ'!E42,'11.経年データ（専攻単位）'!BC:BC)</f>
        <v>6</v>
      </c>
      <c r="F161" s="161">
        <f ca="1">SUMIF('11.経年データ（専攻単位）'!A:A,'11.グラフデータ'!F42,'11.経年データ（専攻単位）'!BC:BC)</f>
        <v>6</v>
      </c>
      <c r="G161" s="161">
        <f ca="1">SUMIF('11.経年データ（専攻単位）'!A:A,'11.グラフデータ'!G42,'11.経年データ（専攻単位）'!BC:BC)</f>
        <v>3</v>
      </c>
      <c r="H161" s="161">
        <f ca="1">SUMIF('11.経年データ（専攻単位）'!A:A,'11.グラフデータ'!H42,'11.経年データ（専攻単位）'!BC:BC)</f>
        <v>6</v>
      </c>
      <c r="I161" s="212">
        <f ca="1">AVERAGE(D161:H161)</f>
        <v>5.8</v>
      </c>
      <c r="J161" s="213">
        <f ca="1">I161*0.97</f>
        <v>5.6259999999999994</v>
      </c>
      <c r="K161" s="213">
        <f ca="1">I161*1.03</f>
        <v>5.9740000000000002</v>
      </c>
      <c r="L161" s="82" t="str">
        <f ca="1">IF(AND(D161&gt;I161*0.97,D161&lt;I161*1.03),"○","×")</f>
        <v>×</v>
      </c>
      <c r="M161" s="82" t="str">
        <f ca="1">IF(AND(E161&gt;I161*0.97,E161&lt;I161*1.03),"○","×")</f>
        <v>×</v>
      </c>
      <c r="N161" s="82" t="str">
        <f ca="1">IF(AND(F161&gt;I161*0.97,F161&lt;I161*1.03),"○","×")</f>
        <v>×</v>
      </c>
      <c r="O161" s="82" t="str">
        <f ca="1">IF(AND(G161&gt;I161*0.97,G161&lt;I161*1.03),"○","×")</f>
        <v>×</v>
      </c>
      <c r="P161" s="82" t="str">
        <f ca="1">IF(AND(H161&gt;I161*0.97,H161&lt;I161*1.03),"○","×")</f>
        <v>×</v>
      </c>
      <c r="Q161" s="220" t="str">
        <f ca="1">IF(COUNTIF(L161:P161,"○")=5,"同程度","―")</f>
        <v>―</v>
      </c>
      <c r="R161" s="215" t="str">
        <f t="shared" ref="R161:U165" ca="1" si="23">IF(E161-D161&gt;0,"↑",IF(E161-D161&lt;0,"↓","－"))</f>
        <v>↓</v>
      </c>
      <c r="S161" s="82" t="str">
        <f t="shared" ca="1" si="23"/>
        <v>－</v>
      </c>
      <c r="T161" s="82" t="str">
        <f t="shared" ca="1" si="23"/>
        <v>↓</v>
      </c>
      <c r="U161" s="82" t="str">
        <f t="shared" ca="1" si="23"/>
        <v>↑</v>
      </c>
      <c r="V161" s="82" t="str">
        <f ca="1">R161&amp;S161&amp;T161&amp;U161</f>
        <v>↓－↓↑</v>
      </c>
      <c r="W161" s="221" t="str" cm="1">
        <f t="array" aca="1" ref="W161" ca="1">INDEX($AL$2:$AL$82,MATCH(V161,$AK$2:$AK$82,0),0)</f>
        <v>最新年度のみ増加</v>
      </c>
      <c r="X161" s="222" t="str">
        <f ca="1">IF(F161-D161&gt;0,"↑",IF(F161-D161&lt;0,"↓","－"))</f>
        <v>↓</v>
      </c>
      <c r="Y161" s="223" t="str">
        <f ca="1">IF(V161="↓↑↓↓",IF(X161="↓","減少傾向","×"),"判定外")</f>
        <v>判定外</v>
      </c>
      <c r="Z161" s="224" t="str">
        <f ca="1">IF(V161="↑↓↑↑",IF(X161="↑","増加傾向","×"),"判定外")</f>
        <v>判定外</v>
      </c>
      <c r="AA161" s="225" t="str">
        <f ca="1">IF(G161-E161&gt;0,"↑",IF(G161-E161&lt;0,"↓","－"))</f>
        <v>↓</v>
      </c>
      <c r="AB161" s="223" t="str">
        <f ca="1">IF(V161="↓↓↑↓",IF(AA161="↓","減少傾向","×"),"判定外")</f>
        <v>判定外</v>
      </c>
      <c r="AC161" s="224" t="str">
        <f ca="1">IF(V161="↑↑↓↑",IF(AA161="↑","増加傾向","×"),"判定外")</f>
        <v>判定外</v>
      </c>
      <c r="AD161" s="133"/>
      <c r="AE161" s="171"/>
    </row>
    <row r="162" spans="2:40" x14ac:dyDescent="0.15">
      <c r="B162" s="168"/>
      <c r="C162" s="123" t="s">
        <v>241</v>
      </c>
      <c r="D162" s="124">
        <f ca="1">SUMIF('11.経年データ（専攻単位）'!A:A,'11.グラフデータ'!D42,'11.経年データ（専攻単位）'!BD:BD)</f>
        <v>1</v>
      </c>
      <c r="E162" s="124">
        <f ca="1">SUMIF('11.経年データ（専攻単位）'!A:A,'11.グラフデータ'!E42,'11.経年データ（専攻単位）'!BD:BD)</f>
        <v>0</v>
      </c>
      <c r="F162" s="124">
        <f ca="1">SUMIF('11.経年データ（専攻単位）'!A:A,'11.グラフデータ'!F42,'11.経年データ（専攻単位）'!BD:BD)</f>
        <v>6</v>
      </c>
      <c r="G162" s="124">
        <f ca="1">SUMIF('11.経年データ（専攻単位）'!A:A,'11.グラフデータ'!G42,'11.経年データ（専攻単位）'!BD:BD)</f>
        <v>9</v>
      </c>
      <c r="H162" s="124">
        <f ca="1">SUMIF('11.経年データ（専攻単位）'!A:A,'11.グラフデータ'!H42,'11.経年データ（専攻単位）'!BD:BD)</f>
        <v>14</v>
      </c>
      <c r="I162" s="212">
        <f ca="1">AVERAGE(D162:H162)</f>
        <v>6</v>
      </c>
      <c r="J162" s="213">
        <f ca="1">I162*0.97</f>
        <v>5.82</v>
      </c>
      <c r="K162" s="213">
        <f ca="1">I162*1.03</f>
        <v>6.18</v>
      </c>
      <c r="L162" s="82" t="str">
        <f ca="1">IF(AND(D162&gt;I162*0.97,D162&lt;I162*1.03),"○","×")</f>
        <v>×</v>
      </c>
      <c r="M162" s="82" t="str">
        <f ca="1">IF(AND(E162&gt;I162*0.97,E162&lt;I162*1.03),"○","×")</f>
        <v>×</v>
      </c>
      <c r="N162" s="82" t="str">
        <f ca="1">IF(AND(F162&gt;I162*0.97,F162&lt;I162*1.03),"○","×")</f>
        <v>○</v>
      </c>
      <c r="O162" s="82" t="str">
        <f ca="1">IF(AND(G162&gt;I162*0.97,G162&lt;I162*1.03),"○","×")</f>
        <v>×</v>
      </c>
      <c r="P162" s="82" t="str">
        <f ca="1">IF(AND(H162&gt;I162*0.97,H162&lt;I162*1.03),"○","×")</f>
        <v>×</v>
      </c>
      <c r="Q162" s="220" t="str">
        <f ca="1">IF(COUNTIF(L162:P162,"○")=5,"同程度","―")</f>
        <v>―</v>
      </c>
      <c r="R162" s="215" t="str">
        <f t="shared" ca="1" si="23"/>
        <v>↓</v>
      </c>
      <c r="S162" s="82" t="str">
        <f t="shared" ca="1" si="23"/>
        <v>↑</v>
      </c>
      <c r="T162" s="82" t="str">
        <f t="shared" ca="1" si="23"/>
        <v>↑</v>
      </c>
      <c r="U162" s="82" t="str">
        <f t="shared" ca="1" si="23"/>
        <v>↑</v>
      </c>
      <c r="V162" s="82" t="str">
        <f ca="1">R162&amp;S162&amp;T162&amp;U162</f>
        <v>↓↑↑↑</v>
      </c>
      <c r="W162" s="221" t="str" cm="1">
        <f t="array" aca="1" ref="W162" ca="1">INDEX($AL$2:$AL$82,MATCH(V162,$AK$2:$AK$82,0),0)</f>
        <v>増加傾向⤴</v>
      </c>
      <c r="X162" s="222" t="str">
        <f ca="1">IF(F162-D162&gt;0,"↑",IF(F162-D162&lt;0,"↓","－"))</f>
        <v>↑</v>
      </c>
      <c r="Y162" s="223" t="str">
        <f ca="1">IF(V162="↓↑↓↓",IF(X162="↓","減少傾向","×"),"判定外")</f>
        <v>判定外</v>
      </c>
      <c r="Z162" s="224" t="str">
        <f ca="1">IF(V162="↑↓↑↑",IF(X162="↑","増加傾向","×"),"判定外")</f>
        <v>判定外</v>
      </c>
      <c r="AA162" s="225" t="str">
        <f ca="1">IF(G162-E162&gt;0,"↑",IF(G162-E162&lt;0,"↓","－"))</f>
        <v>↑</v>
      </c>
      <c r="AB162" s="223" t="str">
        <f ca="1">IF(V162="↓↓↑↓",IF(AA162="↓","減少傾向","×"),"判定外")</f>
        <v>判定外</v>
      </c>
      <c r="AC162" s="224" t="str">
        <f ca="1">IF(V162="↑↑↓↑",IF(AA162="↑","増加傾向","×"),"判定外")</f>
        <v>判定外</v>
      </c>
      <c r="AD162" s="133"/>
      <c r="AE162" s="171"/>
    </row>
    <row r="163" spans="2:40" ht="27" x14ac:dyDescent="0.15">
      <c r="B163" s="168"/>
      <c r="C163" s="123" t="s">
        <v>265</v>
      </c>
      <c r="D163" s="124">
        <f ca="1">SUM(D161:D162)</f>
        <v>9</v>
      </c>
      <c r="E163" s="124">
        <f ca="1">SUM(E161:E162)</f>
        <v>6</v>
      </c>
      <c r="F163" s="124">
        <f ca="1">SUM(F161:F162)</f>
        <v>12</v>
      </c>
      <c r="G163" s="124">
        <f ca="1">SUM(G161:G162)</f>
        <v>12</v>
      </c>
      <c r="H163" s="124">
        <f ca="1">SUM(H161:H162)</f>
        <v>20</v>
      </c>
      <c r="I163" s="212">
        <f ca="1">AVERAGE(D163:H163)</f>
        <v>11.8</v>
      </c>
      <c r="J163" s="213">
        <f ca="1">I163*0.97</f>
        <v>11.446</v>
      </c>
      <c r="K163" s="213">
        <f ca="1">I163*1.03</f>
        <v>12.154000000000002</v>
      </c>
      <c r="L163" s="82" t="str">
        <f ca="1">IF(AND(D163&gt;I163*0.97,D163&lt;I163*1.03),"○","×")</f>
        <v>×</v>
      </c>
      <c r="M163" s="82" t="str">
        <f ca="1">IF(AND(E163&gt;I163*0.97,E163&lt;I163*1.03),"○","×")</f>
        <v>×</v>
      </c>
      <c r="N163" s="82" t="str">
        <f ca="1">IF(AND(F163&gt;I163*0.97,F163&lt;I163*1.03),"○","×")</f>
        <v>○</v>
      </c>
      <c r="O163" s="82" t="str">
        <f ca="1">IF(AND(G163&gt;I163*0.97,G163&lt;I163*1.03),"○","×")</f>
        <v>○</v>
      </c>
      <c r="P163" s="82" t="str">
        <f ca="1">IF(AND(H163&gt;I163*0.97,H163&lt;I163*1.03),"○","×")</f>
        <v>×</v>
      </c>
      <c r="Q163" s="220" t="str">
        <f ca="1">IF(COUNTIF(L163:P163,"○")=5,"同程度","―")</f>
        <v>―</v>
      </c>
      <c r="R163" s="215" t="str">
        <f t="shared" ca="1" si="23"/>
        <v>↓</v>
      </c>
      <c r="S163" s="82" t="str">
        <f t="shared" ca="1" si="23"/>
        <v>↑</v>
      </c>
      <c r="T163" s="82" t="str">
        <f t="shared" ca="1" si="23"/>
        <v>－</v>
      </c>
      <c r="U163" s="82" t="str">
        <f t="shared" ca="1" si="23"/>
        <v>↑</v>
      </c>
      <c r="V163" s="82" t="str">
        <f ca="1">R163&amp;S163&amp;T163&amp;U163</f>
        <v>↓↑－↑</v>
      </c>
      <c r="W163" s="221" t="str" cm="1">
        <f t="array" aca="1" ref="W163" ca="1">INDEX($AL$2:$AL$82,MATCH(V163,$AK$2:$AK$82,0),0)</f>
        <v>増加傾向⤴</v>
      </c>
      <c r="X163" s="222" t="str">
        <f ca="1">IF(F163-D163&gt;0,"↑",IF(F163-D163&lt;0,"↓","－"))</f>
        <v>↑</v>
      </c>
      <c r="Y163" s="223" t="str">
        <f ca="1">IF(V163="↓↑↓↓",IF(X163="↓","減少傾向","×"),"判定外")</f>
        <v>判定外</v>
      </c>
      <c r="Z163" s="224" t="str">
        <f ca="1">IF(V163="↑↓↑↑",IF(X163="↑","増加傾向","×"),"判定外")</f>
        <v>判定外</v>
      </c>
      <c r="AA163" s="225" t="str">
        <f ca="1">IF(G163-E163&gt;0,"↑",IF(G163-E163&lt;0,"↓","－"))</f>
        <v>↑</v>
      </c>
      <c r="AB163" s="223" t="str">
        <f ca="1">IF(V163="↓↓↑↓",IF(AA163="↓","減少傾向","×"),"判定外")</f>
        <v>判定外</v>
      </c>
      <c r="AC163" s="224" t="str">
        <f ca="1">IF(V163="↑↑↓↑",IF(AA163="↑","増加傾向","×"),"判定外")</f>
        <v>判定外</v>
      </c>
      <c r="AD163" s="134" t="s">
        <v>219</v>
      </c>
      <c r="AE163" s="171"/>
    </row>
    <row r="164" spans="2:40" ht="27" x14ac:dyDescent="0.15">
      <c r="B164" s="168"/>
      <c r="C164" s="123" t="s">
        <v>262</v>
      </c>
      <c r="D164" s="124">
        <f ca="1">SUMIF('11.経年データ（専攻単位）'!A:A,'11.グラフデータ'!D42,'11.経年データ（専攻単位）'!BB:BB)</f>
        <v>24</v>
      </c>
      <c r="E164" s="124">
        <f ca="1">SUMIF('11.経年データ（専攻単位）'!A:A,'11.グラフデータ'!E42,'11.経年データ（専攻単位）'!BB:BB)</f>
        <v>22</v>
      </c>
      <c r="F164" s="124">
        <f ca="1">SUMIF('11.経年データ（専攻単位）'!A:A,'11.グラフデータ'!F42,'11.経年データ（専攻単位）'!BB:BB)</f>
        <v>20</v>
      </c>
      <c r="G164" s="124">
        <f ca="1">SUMIF('11.経年データ（専攻単位）'!A:A,'11.グラフデータ'!G42,'11.経年データ（専攻単位）'!BB:BB)</f>
        <v>17</v>
      </c>
      <c r="H164" s="124">
        <f ca="1">SUMIF('11.経年データ（専攻単位）'!A:A,'11.グラフデータ'!H42,'11.経年データ（専攻単位）'!BB:BB)</f>
        <v>26</v>
      </c>
      <c r="I164" s="212">
        <f ca="1">AVERAGE(D164:H164)</f>
        <v>21.8</v>
      </c>
      <c r="J164" s="213">
        <f ca="1">I164*0.97</f>
        <v>21.146000000000001</v>
      </c>
      <c r="K164" s="213">
        <f ca="1">I164*1.03</f>
        <v>22.454000000000001</v>
      </c>
      <c r="L164" s="82" t="str">
        <f ca="1">IF(AND(D164&gt;I164*0.97,D164&lt;I164*1.03),"○","×")</f>
        <v>×</v>
      </c>
      <c r="M164" s="82" t="str">
        <f ca="1">IF(AND(E164&gt;I164*0.97,E164&lt;I164*1.03),"○","×")</f>
        <v>○</v>
      </c>
      <c r="N164" s="82" t="str">
        <f ca="1">IF(AND(F164&gt;I164*0.97,F164&lt;I164*1.03),"○","×")</f>
        <v>×</v>
      </c>
      <c r="O164" s="82" t="str">
        <f ca="1">IF(AND(G164&gt;I164*0.97,G164&lt;I164*1.03),"○","×")</f>
        <v>×</v>
      </c>
      <c r="P164" s="82" t="str">
        <f ca="1">IF(AND(H164&gt;I164*0.97,H164&lt;I164*1.03),"○","×")</f>
        <v>×</v>
      </c>
      <c r="Q164" s="220" t="str">
        <f ca="1">IF(COUNTIF(L164:P164,"○")=5,"同程度","―")</f>
        <v>―</v>
      </c>
      <c r="R164" s="215" t="str">
        <f t="shared" ca="1" si="23"/>
        <v>↓</v>
      </c>
      <c r="S164" s="82" t="str">
        <f t="shared" ca="1" si="23"/>
        <v>↓</v>
      </c>
      <c r="T164" s="82" t="str">
        <f t="shared" ca="1" si="23"/>
        <v>↓</v>
      </c>
      <c r="U164" s="82" t="str">
        <f t="shared" ca="1" si="23"/>
        <v>↑</v>
      </c>
      <c r="V164" s="82" t="str">
        <f ca="1">R164&amp;S164&amp;T164&amp;U164</f>
        <v>↓↓↓↑</v>
      </c>
      <c r="W164" s="221" t="str" cm="1">
        <f t="array" aca="1" ref="W164" ca="1">INDEX($AL$2:$AL$82,MATCH(V164,$AK$2:$AK$82,0),0)</f>
        <v>最新年度のみ増加</v>
      </c>
      <c r="X164" s="222" t="str">
        <f ca="1">IF(F164-D164&gt;0,"↑",IF(F164-D164&lt;0,"↓","－"))</f>
        <v>↓</v>
      </c>
      <c r="Y164" s="223" t="str">
        <f ca="1">IF(V164="↓↑↓↓",IF(X164="↓","減少傾向","×"),"判定外")</f>
        <v>判定外</v>
      </c>
      <c r="Z164" s="224" t="str">
        <f ca="1">IF(V164="↑↓↑↑",IF(X164="↑","増加傾向","×"),"判定外")</f>
        <v>判定外</v>
      </c>
      <c r="AA164" s="225" t="str">
        <f ca="1">IF(G164-E164&gt;0,"↑",IF(G164-E164&lt;0,"↓","－"))</f>
        <v>↓</v>
      </c>
      <c r="AB164" s="223" t="str">
        <f ca="1">IF(V164="↓↓↑↓",IF(AA164="↓","減少傾向","×"),"判定外")</f>
        <v>判定外</v>
      </c>
      <c r="AC164" s="224" t="str">
        <f ca="1">IF(V164="↑↑↓↑",IF(AA164="↑","増加傾向","×"),"判定外")</f>
        <v>判定外</v>
      </c>
      <c r="AD164" s="133"/>
      <c r="AE164" s="171"/>
    </row>
    <row r="165" spans="2:40" ht="27.75" thickBot="1" x14ac:dyDescent="0.2">
      <c r="B165" s="168"/>
      <c r="C165" s="123" t="s">
        <v>266</v>
      </c>
      <c r="D165" s="135">
        <f ca="1">ROUND(D163/D164,3)</f>
        <v>0.375</v>
      </c>
      <c r="E165" s="135">
        <f ca="1">ROUND(E163/E164,3)</f>
        <v>0.27300000000000002</v>
      </c>
      <c r="F165" s="135">
        <f ca="1">ROUND(F163/F164,3)</f>
        <v>0.6</v>
      </c>
      <c r="G165" s="135">
        <f ca="1">ROUND(G163/G164,3)</f>
        <v>0.70599999999999996</v>
      </c>
      <c r="H165" s="135">
        <f ca="1">ROUND(H163/H164,3)</f>
        <v>0.76900000000000002</v>
      </c>
      <c r="I165" s="136">
        <f ca="1">AVERAGE(D165:H165)</f>
        <v>0.54459999999999997</v>
      </c>
      <c r="J165" s="137">
        <f ca="1">I165-0.03</f>
        <v>0.51459999999999995</v>
      </c>
      <c r="K165" s="137">
        <f ca="1">I165+0.03</f>
        <v>0.5746</v>
      </c>
      <c r="L165" s="214" t="str">
        <f ca="1">IF(AND(D165&gt;I165-0.03,D165&lt;I165+0.03),"○","×")</f>
        <v>×</v>
      </c>
      <c r="M165" s="214" t="str">
        <f ca="1">IF(AND(E165&gt;I165-0.03,E165&lt;I165+0.03),"○","×")</f>
        <v>×</v>
      </c>
      <c r="N165" s="214" t="str">
        <f ca="1">IF(AND(F165&gt;I165-0.03,F165&lt;I165+0.03),"○","×")</f>
        <v>×</v>
      </c>
      <c r="O165" s="214" t="str">
        <f ca="1">IF(AND(G165&gt;I165-0.03,G165&lt;I165+0.03),"○","×")</f>
        <v>×</v>
      </c>
      <c r="P165" s="214" t="str">
        <f ca="1">IF(AND(H165&gt;I165-0.03,H165&lt;I165+0.03),"○","×")</f>
        <v>×</v>
      </c>
      <c r="Q165" s="226" t="str">
        <f ca="1">IF(COUNTIF(L165:P165,"○")=5,"同程度","―")</f>
        <v>―</v>
      </c>
      <c r="R165" s="227" t="str">
        <f t="shared" ca="1" si="23"/>
        <v>↓</v>
      </c>
      <c r="S165" s="214" t="str">
        <f t="shared" ca="1" si="23"/>
        <v>↑</v>
      </c>
      <c r="T165" s="214" t="str">
        <f t="shared" ca="1" si="23"/>
        <v>↑</v>
      </c>
      <c r="U165" s="214" t="str">
        <f t="shared" ca="1" si="23"/>
        <v>↑</v>
      </c>
      <c r="V165" s="214" t="str">
        <f ca="1">R165&amp;S165&amp;T165&amp;U165</f>
        <v>↓↑↑↑</v>
      </c>
      <c r="W165" s="228" t="str" cm="1">
        <f t="array" aca="1" ref="W165" ca="1">INDEX($AL$2:$AL$82,MATCH(V165,$AK$2:$AK$82,0),0)</f>
        <v>増加傾向⤴</v>
      </c>
      <c r="X165" s="229" t="str">
        <f ca="1">IF(F165-D165&gt;0,"↑",IF(F165-D165&lt;0,"↓","－"))</f>
        <v>↑</v>
      </c>
      <c r="Y165" s="230" t="str">
        <f ca="1">IF(V165="↓↑↓↓",IF(X165="↓","減少傾向","×"),"判定外")</f>
        <v>判定外</v>
      </c>
      <c r="Z165" s="231" t="str">
        <f ca="1">IF(V165="↑↓↑↑",IF(X165="↑","増加傾向","×"),"判定外")</f>
        <v>判定外</v>
      </c>
      <c r="AA165" s="232" t="str">
        <f ca="1">IF(G165-E165&gt;0,"↑",IF(G165-E165&lt;0,"↓","－"))</f>
        <v>↑</v>
      </c>
      <c r="AB165" s="230" t="str">
        <f ca="1">IF(V165="↓↓↑↓",IF(AA165="↓","減少傾向","×"),"判定外")</f>
        <v>判定外</v>
      </c>
      <c r="AC165" s="231" t="str">
        <f ca="1">IF(V165="↑↑↓↑",IF(AA165="↑","増加傾向","×"),"判定外")</f>
        <v>判定外</v>
      </c>
      <c r="AD165" s="146" t="s">
        <v>219</v>
      </c>
      <c r="AE165" s="171"/>
    </row>
    <row r="166" spans="2:40" ht="14.25" thickBot="1" x14ac:dyDescent="0.2">
      <c r="B166" s="174"/>
      <c r="C166" s="175"/>
      <c r="D166" s="176"/>
      <c r="E166" s="176"/>
      <c r="F166" s="176"/>
      <c r="G166" s="176"/>
      <c r="H166" s="176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  <c r="AA166" s="177"/>
      <c r="AB166" s="177"/>
      <c r="AC166" s="177"/>
      <c r="AD166" s="177"/>
      <c r="AE166" s="178"/>
    </row>
    <row r="167" spans="2:40" ht="14.25" thickBot="1" x14ac:dyDescent="0.2">
      <c r="C167" s="179"/>
      <c r="D167" s="180"/>
      <c r="E167" s="180"/>
      <c r="F167" s="180"/>
      <c r="G167" s="180"/>
      <c r="H167" s="180"/>
      <c r="U167" s="162"/>
      <c r="V167" s="162"/>
      <c r="AE167" s="181"/>
      <c r="AM167" s="179"/>
      <c r="AN167" s="181"/>
    </row>
    <row r="168" spans="2:40" ht="14.25" thickBot="1" x14ac:dyDescent="0.2">
      <c r="B168" s="182" t="s">
        <v>398</v>
      </c>
      <c r="C168" s="183"/>
      <c r="D168" s="184"/>
      <c r="E168" s="184"/>
      <c r="F168" s="184"/>
      <c r="G168" s="184"/>
      <c r="H168" s="184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6"/>
    </row>
    <row r="169" spans="2:40" x14ac:dyDescent="0.15">
      <c r="B169" s="187"/>
      <c r="C169" s="188"/>
      <c r="D169" s="189"/>
      <c r="E169" s="189"/>
      <c r="F169" s="189"/>
      <c r="G169" s="189"/>
      <c r="H169" s="189"/>
      <c r="I169" s="277" t="s">
        <v>294</v>
      </c>
      <c r="J169" s="278"/>
      <c r="K169" s="278"/>
      <c r="L169" s="279"/>
      <c r="M169" s="279"/>
      <c r="N169" s="279"/>
      <c r="O169" s="279"/>
      <c r="P169" s="279"/>
      <c r="Q169" s="280" t="s">
        <v>295</v>
      </c>
      <c r="R169" s="277" t="s">
        <v>296</v>
      </c>
      <c r="S169" s="279"/>
      <c r="T169" s="279"/>
      <c r="U169" s="279"/>
      <c r="V169" s="282" t="s">
        <v>297</v>
      </c>
      <c r="W169" s="283"/>
      <c r="X169" s="286" t="s">
        <v>298</v>
      </c>
      <c r="Y169" s="273" t="s">
        <v>299</v>
      </c>
      <c r="Z169" s="274"/>
      <c r="AA169" s="271" t="s">
        <v>300</v>
      </c>
      <c r="AB169" s="273" t="s">
        <v>301</v>
      </c>
      <c r="AC169" s="274"/>
      <c r="AD169" s="275" t="s">
        <v>302</v>
      </c>
      <c r="AE169" s="190"/>
    </row>
    <row r="170" spans="2:40" x14ac:dyDescent="0.15">
      <c r="B170" s="187"/>
      <c r="C170" s="114" t="s">
        <v>2</v>
      </c>
      <c r="D170" s="202" t="str" cm="1">
        <f t="array" aca="1" ref="D170" ca="1">"R"&amp;RIGHT(CELL("filename",'11-1.2020'!A1),4)-2018</f>
        <v>R2</v>
      </c>
      <c r="E170" s="202" t="str" cm="1">
        <f t="array" aca="1" ref="E170" ca="1">"R"&amp;RIGHT(CELL("filename",'11-1.2021'!A1),4)-2018</f>
        <v>R3</v>
      </c>
      <c r="F170" s="202" t="str" cm="1">
        <f t="array" aca="1" ref="F170" ca="1">"R"&amp;RIGHT(CELL("filename",'11-1.2022'!B1),4)-2018</f>
        <v>R4</v>
      </c>
      <c r="G170" s="202" t="str" cm="1">
        <f t="array" aca="1" ref="G170" ca="1">"R"&amp;RIGHT(CELL("filename",'11-1.2023'!C1),4)-2018</f>
        <v>R5</v>
      </c>
      <c r="H170" s="202" t="str" cm="1">
        <f t="array" aca="1" ref="H170" ca="1">"R"&amp;RIGHT(CELL("filename",'11-1.2024'!D1),4)-2018</f>
        <v>R6</v>
      </c>
      <c r="I170" s="116" t="s">
        <v>305</v>
      </c>
      <c r="J170" s="117">
        <v>-0.03</v>
      </c>
      <c r="K170" s="117">
        <v>0.03</v>
      </c>
      <c r="L170" s="203" t="str">
        <f ca="1">Q1</f>
        <v>R2</v>
      </c>
      <c r="M170" s="203" t="str">
        <f ca="1">R1</f>
        <v>R3</v>
      </c>
      <c r="N170" s="203" t="str">
        <f ca="1">S1</f>
        <v>R4</v>
      </c>
      <c r="O170" s="203" t="str">
        <f ca="1">T1</f>
        <v>R5</v>
      </c>
      <c r="P170" s="203" t="str">
        <f ca="1">U1</f>
        <v>R6</v>
      </c>
      <c r="Q170" s="281"/>
      <c r="R170" s="118" t="s">
        <v>306</v>
      </c>
      <c r="S170" s="102" t="s">
        <v>307</v>
      </c>
      <c r="T170" s="102" t="s">
        <v>308</v>
      </c>
      <c r="U170" s="102" t="s">
        <v>309</v>
      </c>
      <c r="V170" s="284"/>
      <c r="W170" s="285"/>
      <c r="X170" s="287"/>
      <c r="Y170" s="119" t="s">
        <v>310</v>
      </c>
      <c r="Z170" s="120" t="s">
        <v>311</v>
      </c>
      <c r="AA170" s="272"/>
      <c r="AB170" s="121" t="s">
        <v>312</v>
      </c>
      <c r="AC170" s="122" t="s">
        <v>313</v>
      </c>
      <c r="AD170" s="276"/>
      <c r="AE170" s="190"/>
    </row>
    <row r="171" spans="2:40" x14ac:dyDescent="0.15">
      <c r="B171" s="187"/>
      <c r="C171" s="123" t="s">
        <v>240</v>
      </c>
      <c r="D171" s="200" cm="1">
        <f t="array" ref="D171">INDEX('11-3.2020'!G:G,MATCH("F139110110504",'11-3.2020'!A:A,0),0)</f>
        <v>8</v>
      </c>
      <c r="E171" s="200" cm="1">
        <f t="array" ref="E171">INDEX('11-3.2021'!G:G,MATCH("F139110110504",'11-3.2021'!A:A,0),0)</f>
        <v>8</v>
      </c>
      <c r="F171" s="200" cm="1">
        <f t="array" ref="F171">INDEX('11-3.2022'!G:G,MATCH("F139110110504",'11-3.2022'!A:A,0),0)</f>
        <v>10</v>
      </c>
      <c r="G171" s="200" cm="1">
        <f t="array" ref="G171">INDEX('11-3.2023'!G:G,MATCH("F139110110504",'11-3.2023'!A:A,0),0)</f>
        <v>10</v>
      </c>
      <c r="H171" s="200" cm="1">
        <f t="array" ref="H171">INDEX('11-3.2024'!G:G,MATCH("F139110110504",'11-3.2024'!A:A,0),0)</f>
        <v>9</v>
      </c>
      <c r="I171" s="125">
        <f>AVERAGE(D171:H171)</f>
        <v>9</v>
      </c>
      <c r="J171" s="126">
        <f>I171*0.97</f>
        <v>8.73</v>
      </c>
      <c r="K171" s="126">
        <f>I171*1.03</f>
        <v>9.27</v>
      </c>
      <c r="L171" s="102" t="str">
        <f>IF(AND(D171&gt;I171*0.97,D171&lt;I171*1.03),"○","×")</f>
        <v>×</v>
      </c>
      <c r="M171" s="102" t="str">
        <f>IF(AND(E171&gt;I171*0.97,E171&lt;I171*1.03),"○","×")</f>
        <v>×</v>
      </c>
      <c r="N171" s="102" t="str">
        <f>IF(AND(F171&gt;I171*0.97,F171&lt;I171*1.03),"○","×")</f>
        <v>×</v>
      </c>
      <c r="O171" s="102" t="str">
        <f>IF(AND(G171&gt;I171*0.97,G171&lt;I171*1.03),"○","×")</f>
        <v>×</v>
      </c>
      <c r="P171" s="102" t="str">
        <f>IF(AND(H171&gt;I171*0.97,H171&lt;I171*1.03),"○","×")</f>
        <v>○</v>
      </c>
      <c r="Q171" s="127" t="str">
        <f>IF(COUNTIF(L171:P171,"○")=5,"同程度","―")</f>
        <v>―</v>
      </c>
      <c r="R171" s="118" t="str">
        <f t="shared" ref="R171:U175" si="24">IF(E171-D171&gt;0,"↑",IF(E171-D171&lt;0,"↓","－"))</f>
        <v>－</v>
      </c>
      <c r="S171" s="102" t="str">
        <f t="shared" si="24"/>
        <v>↑</v>
      </c>
      <c r="T171" s="102" t="str">
        <f t="shared" si="24"/>
        <v>－</v>
      </c>
      <c r="U171" s="102" t="str">
        <f t="shared" si="24"/>
        <v>↓</v>
      </c>
      <c r="V171" s="102" t="str">
        <f>R171&amp;S171&amp;T171&amp;U171</f>
        <v>－↑－↓</v>
      </c>
      <c r="W171" s="128" t="str" cm="1">
        <f t="array" ref="W171">INDEX($AL$2:$AL$82,MATCH(V171,$AK$2:$AK$82,0),0)</f>
        <v>年度により増減</v>
      </c>
      <c r="X171" s="129" t="str">
        <f>IF(F171-D171&gt;0,"↑",IF(F171-D171&lt;0,"↓","－"))</f>
        <v>↑</v>
      </c>
      <c r="Y171" s="130" t="str">
        <f>IF(V171="↓↑↓↓",IF(X171="↓","減少傾向","×"),"判定外")</f>
        <v>判定外</v>
      </c>
      <c r="Z171" s="131" t="str">
        <f>IF(V171="↑↓↑↑",IF(X171="↑","増加傾向","×"),"判定外")</f>
        <v>判定外</v>
      </c>
      <c r="AA171" s="132" t="str">
        <f>IF(G171-E171&gt;0,"↑",IF(G171-E171&lt;0,"↓","－"))</f>
        <v>↑</v>
      </c>
      <c r="AB171" s="130" t="str">
        <f>IF(V171="↓↓↑↓",IF(AA171="↓","減少傾向","×"),"判定外")</f>
        <v>判定外</v>
      </c>
      <c r="AC171" s="131" t="str">
        <f>IF(V171="↑↑↓↑",IF(AA171="↑","増加傾向","×"),"判定外")</f>
        <v>判定外</v>
      </c>
      <c r="AD171" s="133"/>
      <c r="AE171" s="190"/>
    </row>
    <row r="172" spans="2:40" x14ac:dyDescent="0.15">
      <c r="B172" s="187"/>
      <c r="C172" s="123" t="s">
        <v>241</v>
      </c>
      <c r="D172" s="16" cm="1">
        <f t="array" ref="D172">INDEX('11-3.2020'!H:H,MATCH("F139110110504",'11-3.2020'!A:A,0),0)</f>
        <v>13</v>
      </c>
      <c r="E172" s="16" cm="1">
        <f t="array" ref="E172">INDEX('11-3.2021'!H:H,MATCH("F139110110504",'11-3.2021'!A:A,0),0)</f>
        <v>13</v>
      </c>
      <c r="F172" s="16" cm="1">
        <f t="array" ref="F172">INDEX('11-3.2022'!H:H,MATCH("F139110110504",'11-3.2022'!A:A,0),0)</f>
        <v>12</v>
      </c>
      <c r="G172" s="16" cm="1">
        <f t="array" ref="G172">INDEX('11-3.2023'!H:H,MATCH("F139110110504",'11-3.2023'!A:A,0),0)</f>
        <v>12</v>
      </c>
      <c r="H172" s="16" cm="1">
        <f t="array" ref="H172">INDEX('11-3.2024'!H:H,MATCH("F139110110504",'11-3.2024'!A:A,0),0)</f>
        <v>12</v>
      </c>
      <c r="I172" s="125">
        <f>AVERAGE(D172:H172)</f>
        <v>12.4</v>
      </c>
      <c r="J172" s="126">
        <f>I172*0.97</f>
        <v>12.028</v>
      </c>
      <c r="K172" s="126">
        <f>I172*1.03</f>
        <v>12.772</v>
      </c>
      <c r="L172" s="102" t="str">
        <f>IF(AND(D172&gt;I172*0.97,D172&lt;I172*1.03),"○","×")</f>
        <v>×</v>
      </c>
      <c r="M172" s="102" t="str">
        <f>IF(AND(E172&gt;I172*0.97,E172&lt;I172*1.03),"○","×")</f>
        <v>×</v>
      </c>
      <c r="N172" s="102" t="str">
        <f>IF(AND(F172&gt;I172*0.97,F172&lt;I172*1.03),"○","×")</f>
        <v>×</v>
      </c>
      <c r="O172" s="102" t="str">
        <f>IF(AND(G172&gt;I172*0.97,G172&lt;I172*1.03),"○","×")</f>
        <v>×</v>
      </c>
      <c r="P172" s="102" t="str">
        <f>IF(AND(H172&gt;I172*0.97,H172&lt;I172*1.03),"○","×")</f>
        <v>×</v>
      </c>
      <c r="Q172" s="127" t="str">
        <f>IF(COUNTIF(L172:P172,"○")=5,"同程度","―")</f>
        <v>―</v>
      </c>
      <c r="R172" s="118" t="str">
        <f t="shared" si="24"/>
        <v>－</v>
      </c>
      <c r="S172" s="102" t="str">
        <f t="shared" si="24"/>
        <v>↓</v>
      </c>
      <c r="T172" s="102" t="str">
        <f t="shared" si="24"/>
        <v>－</v>
      </c>
      <c r="U172" s="102" t="str">
        <f t="shared" si="24"/>
        <v>－</v>
      </c>
      <c r="V172" s="102" t="str">
        <f>R172&amp;S172&amp;T172&amp;U172</f>
        <v>－↓－－</v>
      </c>
      <c r="W172" s="128" t="str" cm="1">
        <f t="array" ref="W172">INDEX($AL$2:$AL$82,MATCH(V172,$AK$2:$AK$82,0),0)</f>
        <v>同程度で推移</v>
      </c>
      <c r="X172" s="129" t="str">
        <f>IF(F172-D172&gt;0,"↑",IF(F172-D172&lt;0,"↓","－"))</f>
        <v>↓</v>
      </c>
      <c r="Y172" s="130" t="str">
        <f>IF(V172="↓↑↓↓",IF(X172="↓","減少傾向","×"),"判定外")</f>
        <v>判定外</v>
      </c>
      <c r="Z172" s="131" t="str">
        <f>IF(V172="↑↓↑↑",IF(X172="↑","増加傾向","×"),"判定外")</f>
        <v>判定外</v>
      </c>
      <c r="AA172" s="132" t="str">
        <f>IF(G172-E172&gt;0,"↑",IF(G172-E172&lt;0,"↓","－"))</f>
        <v>↓</v>
      </c>
      <c r="AB172" s="130" t="str">
        <f>IF(V172="↓↓↑↓",IF(AA172="↓","減少傾向","×"),"判定外")</f>
        <v>判定外</v>
      </c>
      <c r="AC172" s="131" t="str">
        <f>IF(V172="↑↑↓↑",IF(AA172="↑","増加傾向","×"),"判定外")</f>
        <v>判定外</v>
      </c>
      <c r="AD172" s="133"/>
      <c r="AE172" s="190"/>
    </row>
    <row r="173" spans="2:40" x14ac:dyDescent="0.15">
      <c r="B173" s="187"/>
      <c r="C173" s="123" t="s">
        <v>264</v>
      </c>
      <c r="D173" s="124">
        <f>SUM(D171:D172)</f>
        <v>21</v>
      </c>
      <c r="E173" s="124">
        <f>SUM(E171:E172)</f>
        <v>21</v>
      </c>
      <c r="F173" s="124">
        <f>SUM(F171:F172)</f>
        <v>22</v>
      </c>
      <c r="G173" s="124">
        <f>SUM(G171:G172)</f>
        <v>22</v>
      </c>
      <c r="H173" s="124">
        <f>SUM(H171:H172)</f>
        <v>21</v>
      </c>
      <c r="I173" s="125">
        <f>AVERAGE(D173:H173)</f>
        <v>21.4</v>
      </c>
      <c r="J173" s="126">
        <f>I173*0.97</f>
        <v>20.757999999999999</v>
      </c>
      <c r="K173" s="126">
        <f>I173*1.03</f>
        <v>22.041999999999998</v>
      </c>
      <c r="L173" s="102" t="str">
        <f>IF(AND(D173&gt;I173*0.97,D173&lt;I173*1.03),"○","×")</f>
        <v>○</v>
      </c>
      <c r="M173" s="102" t="str">
        <f>IF(AND(E173&gt;I173*0.97,E173&lt;I173*1.03),"○","×")</f>
        <v>○</v>
      </c>
      <c r="N173" s="102" t="str">
        <f>IF(AND(F173&gt;I173*0.97,F173&lt;I173*1.03),"○","×")</f>
        <v>○</v>
      </c>
      <c r="O173" s="102" t="str">
        <f>IF(AND(G173&gt;I173*0.97,G173&lt;I173*1.03),"○","×")</f>
        <v>○</v>
      </c>
      <c r="P173" s="102" t="str">
        <f>IF(AND(H173&gt;I173*0.97,H173&lt;I173*1.03),"○","×")</f>
        <v>○</v>
      </c>
      <c r="Q173" s="127" t="str">
        <f>IF(COUNTIF(L173:P173,"○")=5,"同程度","―")</f>
        <v>同程度</v>
      </c>
      <c r="R173" s="118" t="str">
        <f t="shared" si="24"/>
        <v>－</v>
      </c>
      <c r="S173" s="102" t="str">
        <f t="shared" si="24"/>
        <v>↑</v>
      </c>
      <c r="T173" s="102" t="str">
        <f t="shared" si="24"/>
        <v>－</v>
      </c>
      <c r="U173" s="102" t="str">
        <f t="shared" si="24"/>
        <v>↓</v>
      </c>
      <c r="V173" s="102" t="str">
        <f>R173&amp;S173&amp;T173&amp;U173</f>
        <v>－↑－↓</v>
      </c>
      <c r="W173" s="128" t="str" cm="1">
        <f t="array" ref="W173">INDEX($AL$2:$AL$82,MATCH(V173,$AK$2:$AK$82,0),0)</f>
        <v>年度により増減</v>
      </c>
      <c r="X173" s="129" t="str">
        <f>IF(F173-D173&gt;0,"↑",IF(F173-D173&lt;0,"↓","－"))</f>
        <v>↑</v>
      </c>
      <c r="Y173" s="130" t="str">
        <f>IF(V173="↓↑↓↓",IF(X173="↓","減少傾向","×"),"判定外")</f>
        <v>判定外</v>
      </c>
      <c r="Z173" s="131" t="str">
        <f>IF(V173="↑↓↑↑",IF(X173="↑","増加傾向","×"),"判定外")</f>
        <v>判定外</v>
      </c>
      <c r="AA173" s="132" t="str">
        <f>IF(G173-E173&gt;0,"↑",IF(G173-E173&lt;0,"↓","－"))</f>
        <v>↑</v>
      </c>
      <c r="AB173" s="130" t="str">
        <f>IF(V173="↓↓↑↓",IF(AA173="↓","減少傾向","×"),"判定外")</f>
        <v>判定外</v>
      </c>
      <c r="AC173" s="131" t="str">
        <f>IF(V173="↑↑↓↑",IF(AA173="↑","増加傾向","×"),"判定外")</f>
        <v>判定外</v>
      </c>
      <c r="AD173" s="134" t="s">
        <v>285</v>
      </c>
      <c r="AE173" s="190"/>
    </row>
    <row r="174" spans="2:40" ht="27" x14ac:dyDescent="0.15">
      <c r="B174" s="187"/>
      <c r="C174" s="123" t="s">
        <v>263</v>
      </c>
      <c r="D174" s="16" cm="1">
        <f t="array" ref="D174">INDEX('11-3.2020'!F:F,MATCH("F139110110504",'11-3.2020'!A:A,0),0)</f>
        <v>27</v>
      </c>
      <c r="E174" s="16" cm="1">
        <f t="array" ref="E174">INDEX('11-3.2021'!F:F,MATCH("F139110110504",'11-3.2021'!A:A,0),0)</f>
        <v>28</v>
      </c>
      <c r="F174" s="16" cm="1">
        <f t="array" ref="F174">INDEX('11-3.2022'!F:F,MATCH("F139110110504",'11-3.2022'!A:A,0),0)</f>
        <v>27</v>
      </c>
      <c r="G174" s="16" cm="1">
        <f t="array" ref="G174">INDEX('11-3.2023'!F:F,MATCH("F139110110504",'11-3.2023'!A:A,0),0)</f>
        <v>25</v>
      </c>
      <c r="H174" s="16" cm="1">
        <f t="array" ref="H174">INDEX('11-3.2024'!F:F,MATCH("F139110110504",'11-3.2024'!A:A,0),0)</f>
        <v>25</v>
      </c>
      <c r="I174" s="125">
        <f>AVERAGE(D174:H174)</f>
        <v>26.4</v>
      </c>
      <c r="J174" s="126">
        <f>I174*0.97</f>
        <v>25.607999999999997</v>
      </c>
      <c r="K174" s="126">
        <f>I174*1.03</f>
        <v>27.192</v>
      </c>
      <c r="L174" s="102" t="str">
        <f>IF(AND(D174&gt;I174*0.97,D174&lt;I174*1.03),"○","×")</f>
        <v>○</v>
      </c>
      <c r="M174" s="102" t="str">
        <f>IF(AND(E174&gt;I174*0.97,E174&lt;I174*1.03),"○","×")</f>
        <v>×</v>
      </c>
      <c r="N174" s="102" t="str">
        <f>IF(AND(F174&gt;I174*0.97,F174&lt;I174*1.03),"○","×")</f>
        <v>○</v>
      </c>
      <c r="O174" s="102" t="str">
        <f>IF(AND(G174&gt;I174*0.97,G174&lt;I174*1.03),"○","×")</f>
        <v>×</v>
      </c>
      <c r="P174" s="102" t="str">
        <f>IF(AND(H174&gt;I174*0.97,H174&lt;I174*1.03),"○","×")</f>
        <v>×</v>
      </c>
      <c r="Q174" s="127" t="str">
        <f>IF(COUNTIF(L174:P174,"○")=5,"同程度","―")</f>
        <v>―</v>
      </c>
      <c r="R174" s="118" t="str">
        <f t="shared" si="24"/>
        <v>↑</v>
      </c>
      <c r="S174" s="102" t="str">
        <f t="shared" si="24"/>
        <v>↓</v>
      </c>
      <c r="T174" s="102" t="str">
        <f t="shared" si="24"/>
        <v>↓</v>
      </c>
      <c r="U174" s="102" t="str">
        <f t="shared" si="24"/>
        <v>－</v>
      </c>
      <c r="V174" s="102" t="str">
        <f>R174&amp;S174&amp;T174&amp;U174</f>
        <v>↑↓↓－</v>
      </c>
      <c r="W174" s="128" t="str" cm="1">
        <f t="array" ref="W174">INDEX($AL$2:$AL$82,MATCH(V174,$AK$2:$AK$82,0),0)</f>
        <v>減少傾向⤵</v>
      </c>
      <c r="X174" s="129" t="str">
        <f>IF(F174-D174&gt;0,"↑",IF(F174-D174&lt;0,"↓","－"))</f>
        <v>－</v>
      </c>
      <c r="Y174" s="130" t="str">
        <f>IF(V174="↓↑↓↓",IF(X174="↓","減少傾向","×"),"判定外")</f>
        <v>判定外</v>
      </c>
      <c r="Z174" s="131" t="str">
        <f>IF(V174="↑↓↑↑",IF(X174="↑","増加傾向","×"),"判定外")</f>
        <v>判定外</v>
      </c>
      <c r="AA174" s="132" t="str">
        <f>IF(G174-E174&gt;0,"↑",IF(G174-E174&lt;0,"↓","－"))</f>
        <v>↓</v>
      </c>
      <c r="AB174" s="130" t="str">
        <f>IF(V174="↓↓↑↓",IF(AA174="↓","減少傾向","×"),"判定外")</f>
        <v>判定外</v>
      </c>
      <c r="AC174" s="131" t="str">
        <f>IF(V174="↑↑↓↑",IF(AA174="↑","増加傾向","×"),"判定外")</f>
        <v>判定外</v>
      </c>
      <c r="AD174" s="133"/>
      <c r="AE174" s="190"/>
    </row>
    <row r="175" spans="2:40" ht="27.75" thickBot="1" x14ac:dyDescent="0.2">
      <c r="B175" s="187"/>
      <c r="C175" s="123" t="s">
        <v>266</v>
      </c>
      <c r="D175" s="135">
        <f>ROUND(D173/D174,3)</f>
        <v>0.77800000000000002</v>
      </c>
      <c r="E175" s="135">
        <f>ROUND(E173/E174,3)</f>
        <v>0.75</v>
      </c>
      <c r="F175" s="135">
        <f>ROUND(F173/F174,3)</f>
        <v>0.81499999999999995</v>
      </c>
      <c r="G175" s="135">
        <f>ROUND(G173/G174,3)</f>
        <v>0.88</v>
      </c>
      <c r="H175" s="135">
        <f>ROUND(H173/H174,3)</f>
        <v>0.84</v>
      </c>
      <c r="I175" s="136">
        <f>AVERAGE(D175:H175)</f>
        <v>0.81259999999999999</v>
      </c>
      <c r="J175" s="137">
        <f>I175-0.03</f>
        <v>0.78259999999999996</v>
      </c>
      <c r="K175" s="137">
        <f>I175+0.03</f>
        <v>0.84260000000000002</v>
      </c>
      <c r="L175" s="138" t="str">
        <f>IF(AND(D175&gt;I175-0.03,D175&lt;I175+0.03),"○","×")</f>
        <v>×</v>
      </c>
      <c r="M175" s="138" t="str">
        <f>IF(AND(E175&gt;I175-0.03,E175&lt;I175+0.03),"○","×")</f>
        <v>×</v>
      </c>
      <c r="N175" s="138" t="str">
        <f>IF(AND(F175&gt;I175-0.03,F175&lt;I175+0.03),"○","×")</f>
        <v>○</v>
      </c>
      <c r="O175" s="138" t="str">
        <f>IF(AND(G175&gt;I175-0.03,G175&lt;I175+0.03),"○","×")</f>
        <v>×</v>
      </c>
      <c r="P175" s="138" t="str">
        <f>IF(AND(H175&gt;I175-0.03,H175&lt;I175+0.03),"○","×")</f>
        <v>○</v>
      </c>
      <c r="Q175" s="139" t="str">
        <f>IF(COUNTIF(L175:P175,"○")=5,"同程度","―")</f>
        <v>―</v>
      </c>
      <c r="R175" s="140" t="str">
        <f t="shared" si="24"/>
        <v>↓</v>
      </c>
      <c r="S175" s="138" t="str">
        <f t="shared" si="24"/>
        <v>↑</v>
      </c>
      <c r="T175" s="138" t="str">
        <f t="shared" si="24"/>
        <v>↑</v>
      </c>
      <c r="U175" s="138" t="str">
        <f t="shared" si="24"/>
        <v>↓</v>
      </c>
      <c r="V175" s="138" t="str">
        <f>R175&amp;S175&amp;T175&amp;U175</f>
        <v>↓↑↑↓</v>
      </c>
      <c r="W175" s="141" t="str" cm="1">
        <f t="array" ref="W175">INDEX($AL$2:$AL$82,MATCH(V175,$AK$2:$AK$82,0),0)</f>
        <v>年度により増減</v>
      </c>
      <c r="X175" s="142" t="str">
        <f>IF(F175-D175&gt;0,"↑",IF(F175-D175&lt;0,"↓","－"))</f>
        <v>↑</v>
      </c>
      <c r="Y175" s="143" t="str">
        <f>IF(V175="↓↑↓↓",IF(X175="↓","減少傾向","×"),"判定外")</f>
        <v>判定外</v>
      </c>
      <c r="Z175" s="144" t="str">
        <f>IF(V175="↑↓↑↑",IF(X175="↑","増加傾向","×"),"判定外")</f>
        <v>判定外</v>
      </c>
      <c r="AA175" s="145" t="str">
        <f>IF(G175-E175&gt;0,"↑",IF(G175-E175&lt;0,"↓","－"))</f>
        <v>↑</v>
      </c>
      <c r="AB175" s="143" t="str">
        <f>IF(V175="↓↓↑↓",IF(AA175="↓","減少傾向","×"),"判定外")</f>
        <v>判定外</v>
      </c>
      <c r="AC175" s="144" t="str">
        <f>IF(V175="↑↑↓↑",IF(AA175="↑","増加傾向","×"),"判定外")</f>
        <v>判定外</v>
      </c>
      <c r="AD175" s="146" t="s">
        <v>304</v>
      </c>
      <c r="AE175" s="190"/>
    </row>
    <row r="176" spans="2:40" ht="14.25" thickBot="1" x14ac:dyDescent="0.2">
      <c r="B176" s="187"/>
      <c r="C176" s="188"/>
      <c r="D176" s="189"/>
      <c r="E176" s="189"/>
      <c r="F176" s="189"/>
      <c r="G176" s="189"/>
      <c r="H176" s="189"/>
      <c r="I176" s="191"/>
      <c r="J176" s="191"/>
      <c r="K176" s="191"/>
      <c r="L176" s="191"/>
      <c r="M176" s="191"/>
      <c r="N176" s="191"/>
      <c r="O176" s="191"/>
      <c r="P176" s="191"/>
      <c r="Q176" s="191"/>
      <c r="R176" s="191"/>
      <c r="S176" s="191"/>
      <c r="T176" s="191"/>
      <c r="U176" s="191"/>
      <c r="V176" s="191"/>
      <c r="W176" s="191"/>
      <c r="X176" s="191"/>
      <c r="Y176" s="191"/>
      <c r="Z176" s="191"/>
      <c r="AA176" s="191"/>
      <c r="AB176" s="191"/>
      <c r="AC176" s="191"/>
      <c r="AD176" s="191"/>
      <c r="AE176" s="190"/>
    </row>
    <row r="177" spans="2:31" x14ac:dyDescent="0.15">
      <c r="B177" s="187"/>
      <c r="C177" s="188"/>
      <c r="D177" s="189"/>
      <c r="E177" s="189"/>
      <c r="F177" s="189"/>
      <c r="G177" s="189"/>
      <c r="H177" s="189"/>
      <c r="I177" s="277" t="s">
        <v>294</v>
      </c>
      <c r="J177" s="278"/>
      <c r="K177" s="278"/>
      <c r="L177" s="279"/>
      <c r="M177" s="279"/>
      <c r="N177" s="279"/>
      <c r="O177" s="279"/>
      <c r="P177" s="279"/>
      <c r="Q177" s="280" t="s">
        <v>295</v>
      </c>
      <c r="R177" s="277" t="s">
        <v>296</v>
      </c>
      <c r="S177" s="279"/>
      <c r="T177" s="279"/>
      <c r="U177" s="279"/>
      <c r="V177" s="282" t="s">
        <v>297</v>
      </c>
      <c r="W177" s="283"/>
      <c r="X177" s="286" t="s">
        <v>298</v>
      </c>
      <c r="Y177" s="273" t="s">
        <v>299</v>
      </c>
      <c r="Z177" s="274"/>
      <c r="AA177" s="271" t="s">
        <v>300</v>
      </c>
      <c r="AB177" s="273" t="s">
        <v>301</v>
      </c>
      <c r="AC177" s="274"/>
      <c r="AD177" s="275" t="s">
        <v>302</v>
      </c>
      <c r="AE177" s="190"/>
    </row>
    <row r="178" spans="2:31" x14ac:dyDescent="0.15">
      <c r="B178" s="187"/>
      <c r="C178" s="147" t="s">
        <v>3</v>
      </c>
      <c r="D178" s="205" t="str">
        <f ca="1">Q1&amp;"(n="&amp;D192&amp;")"</f>
        <v>R2(n=61)</v>
      </c>
      <c r="E178" s="205" t="str">
        <f ca="1">R1&amp;"(n="&amp;E192&amp;")"</f>
        <v>R3(n=61)</v>
      </c>
      <c r="F178" s="205" t="str">
        <f ca="1">S1&amp;"(n="&amp;F192&amp;")"</f>
        <v>R4(n=60)</v>
      </c>
      <c r="G178" s="205" t="str">
        <f ca="1">T1&amp;"(n="&amp;G192&amp;")"</f>
        <v>R5(n=60)</v>
      </c>
      <c r="H178" s="205" t="str">
        <f ca="1">U1&amp;"(n="&amp;H192&amp;")"</f>
        <v>R6(n=60)</v>
      </c>
      <c r="I178" s="116" t="s">
        <v>305</v>
      </c>
      <c r="J178" s="117">
        <v>-0.03</v>
      </c>
      <c r="K178" s="117">
        <v>0.03</v>
      </c>
      <c r="L178" s="203" t="str">
        <f ca="1">Q1</f>
        <v>R2</v>
      </c>
      <c r="M178" s="203" t="str">
        <f ca="1">R1</f>
        <v>R3</v>
      </c>
      <c r="N178" s="203" t="str">
        <f ca="1">S1</f>
        <v>R4</v>
      </c>
      <c r="O178" s="203" t="str">
        <f ca="1">T1</f>
        <v>R5</v>
      </c>
      <c r="P178" s="203" t="str">
        <f ca="1">U1</f>
        <v>R6</v>
      </c>
      <c r="Q178" s="281"/>
      <c r="R178" s="118" t="s">
        <v>306</v>
      </c>
      <c r="S178" s="102" t="s">
        <v>307</v>
      </c>
      <c r="T178" s="102" t="s">
        <v>308</v>
      </c>
      <c r="U178" s="102" t="s">
        <v>309</v>
      </c>
      <c r="V178" s="284"/>
      <c r="W178" s="285"/>
      <c r="X178" s="287"/>
      <c r="Y178" s="119" t="s">
        <v>310</v>
      </c>
      <c r="Z178" s="120" t="s">
        <v>311</v>
      </c>
      <c r="AA178" s="272"/>
      <c r="AB178" s="121" t="s">
        <v>312</v>
      </c>
      <c r="AC178" s="122" t="s">
        <v>313</v>
      </c>
      <c r="AD178" s="276"/>
      <c r="AE178" s="190"/>
    </row>
    <row r="179" spans="2:31" x14ac:dyDescent="0.15">
      <c r="B179" s="187"/>
      <c r="C179" s="123" t="s">
        <v>240</v>
      </c>
      <c r="D179" s="200">
        <f>'11-3.2020'!G101</f>
        <v>1904</v>
      </c>
      <c r="E179" s="200">
        <f>'11-3.2021'!G101</f>
        <v>1894</v>
      </c>
      <c r="F179" s="200">
        <f>'11-3.2022'!G101</f>
        <v>1915</v>
      </c>
      <c r="G179" s="200">
        <f>'11-3.2023'!G101</f>
        <v>1972</v>
      </c>
      <c r="H179" s="200">
        <f>'11-3.2024'!G101</f>
        <v>2034</v>
      </c>
      <c r="I179" s="125">
        <f>AVERAGE(D179:H179)</f>
        <v>1943.8</v>
      </c>
      <c r="J179" s="126">
        <f>I179*0.97</f>
        <v>1885.4859999999999</v>
      </c>
      <c r="K179" s="126">
        <f>I179*1.03</f>
        <v>2002.114</v>
      </c>
      <c r="L179" s="102" t="str">
        <f>IF(AND(D179&gt;I179*0.97,D179&lt;I179*1.03),"○","×")</f>
        <v>○</v>
      </c>
      <c r="M179" s="102" t="str">
        <f>IF(AND(E179&gt;I179*0.97,E179&lt;I179*1.03),"○","×")</f>
        <v>○</v>
      </c>
      <c r="N179" s="102" t="str">
        <f>IF(AND(F179&gt;I179*0.97,F179&lt;I179*1.03),"○","×")</f>
        <v>○</v>
      </c>
      <c r="O179" s="102" t="str">
        <f>IF(AND(G179&gt;I179*0.97,G179&lt;I179*1.03),"○","×")</f>
        <v>○</v>
      </c>
      <c r="P179" s="102" t="str">
        <f>IF(AND(H179&gt;I179*0.97,H179&lt;I179*1.03),"○","×")</f>
        <v>×</v>
      </c>
      <c r="Q179" s="127" t="str">
        <f>IF(COUNTIF(L179:P179,"○")=5,"同程度","―")</f>
        <v>―</v>
      </c>
      <c r="R179" s="118" t="str">
        <f t="shared" ref="R179:U183" si="25">IF(E179-D179&gt;0,"↑",IF(E179-D179&lt;0,"↓","－"))</f>
        <v>↓</v>
      </c>
      <c r="S179" s="102" t="str">
        <f t="shared" si="25"/>
        <v>↑</v>
      </c>
      <c r="T179" s="102" t="str">
        <f t="shared" si="25"/>
        <v>↑</v>
      </c>
      <c r="U179" s="102" t="str">
        <f t="shared" si="25"/>
        <v>↑</v>
      </c>
      <c r="V179" s="102" t="str">
        <f>R179&amp;S179&amp;T179&amp;U179</f>
        <v>↓↑↑↑</v>
      </c>
      <c r="W179" s="128" t="str" cm="1">
        <f t="array" ref="W179">INDEX($AL$2:$AL$82,MATCH(V179,$AK$2:$AK$82,0),0)</f>
        <v>増加傾向⤴</v>
      </c>
      <c r="X179" s="129" t="str">
        <f>IF(F179-D179&gt;0,"↑",IF(F179-D179&lt;0,"↓","－"))</f>
        <v>↑</v>
      </c>
      <c r="Y179" s="130" t="str">
        <f>IF(V179="↓↑↓↓",IF(X179="↓","減少傾向","×"),"判定外")</f>
        <v>判定外</v>
      </c>
      <c r="Z179" s="131" t="str">
        <f>IF(V179="↑↓↑↑",IF(X179="↑","増加傾向","×"),"判定外")</f>
        <v>判定外</v>
      </c>
      <c r="AA179" s="132" t="str">
        <f>IF(G179-E179&gt;0,"↑",IF(G179-E179&lt;0,"↓","－"))</f>
        <v>↑</v>
      </c>
      <c r="AB179" s="130" t="str">
        <f>IF(V179="↓↓↑↓",IF(AA179="↓","減少傾向","×"),"判定外")</f>
        <v>判定外</v>
      </c>
      <c r="AC179" s="131" t="str">
        <f>IF(V179="↑↑↓↑",IF(AA179="↑","増加傾向","×"),"判定外")</f>
        <v>判定外</v>
      </c>
      <c r="AD179" s="133"/>
      <c r="AE179" s="190"/>
    </row>
    <row r="180" spans="2:31" x14ac:dyDescent="0.15">
      <c r="B180" s="187"/>
      <c r="C180" s="123" t="s">
        <v>241</v>
      </c>
      <c r="D180" s="16">
        <f>'11-3.2020'!H101</f>
        <v>1063</v>
      </c>
      <c r="E180" s="16">
        <f>'11-3.2021'!H101</f>
        <v>1076</v>
      </c>
      <c r="F180" s="16">
        <f>'11-3.2022'!H101</f>
        <v>1167</v>
      </c>
      <c r="G180" s="16">
        <f>'11-3.2023'!H101</f>
        <v>1221</v>
      </c>
      <c r="H180" s="16">
        <f>'11-3.2024'!H101</f>
        <v>1240</v>
      </c>
      <c r="I180" s="125">
        <f>AVERAGE(D180:H180)</f>
        <v>1153.4000000000001</v>
      </c>
      <c r="J180" s="126">
        <f>I180*0.97</f>
        <v>1118.798</v>
      </c>
      <c r="K180" s="126">
        <f>I180*1.03</f>
        <v>1188.0020000000002</v>
      </c>
      <c r="L180" s="102" t="str">
        <f>IF(AND(D180&gt;I180*0.97,D180&lt;I180*1.03),"○","×")</f>
        <v>×</v>
      </c>
      <c r="M180" s="102" t="str">
        <f>IF(AND(E180&gt;I180*0.97,E180&lt;I180*1.03),"○","×")</f>
        <v>×</v>
      </c>
      <c r="N180" s="102" t="str">
        <f>IF(AND(F180&gt;I180*0.97,F180&lt;I180*1.03),"○","×")</f>
        <v>○</v>
      </c>
      <c r="O180" s="102" t="str">
        <f>IF(AND(G180&gt;I180*0.97,G180&lt;I180*1.03),"○","×")</f>
        <v>×</v>
      </c>
      <c r="P180" s="102" t="str">
        <f>IF(AND(H180&gt;I180*0.97,H180&lt;I180*1.03),"○","×")</f>
        <v>×</v>
      </c>
      <c r="Q180" s="127" t="str">
        <f>IF(COUNTIF(L180:P180,"○")=5,"同程度","―")</f>
        <v>―</v>
      </c>
      <c r="R180" s="118" t="str">
        <f t="shared" si="25"/>
        <v>↑</v>
      </c>
      <c r="S180" s="102" t="str">
        <f t="shared" si="25"/>
        <v>↑</v>
      </c>
      <c r="T180" s="102" t="str">
        <f t="shared" si="25"/>
        <v>↑</v>
      </c>
      <c r="U180" s="102" t="str">
        <f t="shared" si="25"/>
        <v>↑</v>
      </c>
      <c r="V180" s="102" t="str">
        <f>R180&amp;S180&amp;T180&amp;U180</f>
        <v>↑↑↑↑</v>
      </c>
      <c r="W180" s="128" t="str" cm="1">
        <f t="array" ref="W180">INDEX($AL$2:$AL$82,MATCH(V180,$AK$2:$AK$82,0),0)</f>
        <v>増加傾向⤴</v>
      </c>
      <c r="X180" s="129" t="str">
        <f>IF(F180-D180&gt;0,"↑",IF(F180-D180&lt;0,"↓","－"))</f>
        <v>↑</v>
      </c>
      <c r="Y180" s="130" t="str">
        <f>IF(V180="↓↑↓↓",IF(X180="↓","減少傾向","×"),"判定外")</f>
        <v>判定外</v>
      </c>
      <c r="Z180" s="131" t="str">
        <f>IF(V180="↑↓↑↑",IF(X180="↑","増加傾向","×"),"判定外")</f>
        <v>判定外</v>
      </c>
      <c r="AA180" s="132" t="str">
        <f>IF(G180-E180&gt;0,"↑",IF(G180-E180&lt;0,"↓","－"))</f>
        <v>↑</v>
      </c>
      <c r="AB180" s="130" t="str">
        <f>IF(V180="↓↓↑↓",IF(AA180="↓","減少傾向","×"),"判定外")</f>
        <v>判定外</v>
      </c>
      <c r="AC180" s="131" t="str">
        <f>IF(V180="↑↑↓↑",IF(AA180="↑","増加傾向","×"),"判定外")</f>
        <v>判定外</v>
      </c>
      <c r="AD180" s="133"/>
      <c r="AE180" s="190"/>
    </row>
    <row r="181" spans="2:31" x14ac:dyDescent="0.15">
      <c r="B181" s="187"/>
      <c r="C181" s="123" t="s">
        <v>264</v>
      </c>
      <c r="D181" s="124">
        <f>SUM(D179:D180)</f>
        <v>2967</v>
      </c>
      <c r="E181" s="124">
        <f>SUM(E179:E180)</f>
        <v>2970</v>
      </c>
      <c r="F181" s="124">
        <f>SUM(F179:F180)</f>
        <v>3082</v>
      </c>
      <c r="G181" s="124">
        <f>SUM(G179:G180)</f>
        <v>3193</v>
      </c>
      <c r="H181" s="124">
        <f>SUM(H179:H180)</f>
        <v>3274</v>
      </c>
      <c r="I181" s="125">
        <f>AVERAGE(D181:H181)</f>
        <v>3097.2</v>
      </c>
      <c r="J181" s="126">
        <f>I181*0.97</f>
        <v>3004.2839999999997</v>
      </c>
      <c r="K181" s="126">
        <f>I181*1.03</f>
        <v>3190.116</v>
      </c>
      <c r="L181" s="102" t="str">
        <f>IF(AND(D181&gt;I181*0.97,D181&lt;I181*1.03),"○","×")</f>
        <v>×</v>
      </c>
      <c r="M181" s="102" t="str">
        <f>IF(AND(E181&gt;I181*0.97,E181&lt;I181*1.03),"○","×")</f>
        <v>×</v>
      </c>
      <c r="N181" s="102" t="str">
        <f>IF(AND(F181&gt;I181*0.97,F181&lt;I181*1.03),"○","×")</f>
        <v>○</v>
      </c>
      <c r="O181" s="102" t="str">
        <f>IF(AND(G181&gt;I181*0.97,G181&lt;I181*1.03),"○","×")</f>
        <v>×</v>
      </c>
      <c r="P181" s="102" t="str">
        <f>IF(AND(H181&gt;I181*0.97,H181&lt;I181*1.03),"○","×")</f>
        <v>×</v>
      </c>
      <c r="Q181" s="127" t="str">
        <f>IF(COUNTIF(L181:P181,"○")=5,"同程度","―")</f>
        <v>―</v>
      </c>
      <c r="R181" s="118" t="str">
        <f t="shared" si="25"/>
        <v>↑</v>
      </c>
      <c r="S181" s="102" t="str">
        <f t="shared" si="25"/>
        <v>↑</v>
      </c>
      <c r="T181" s="102" t="str">
        <f t="shared" si="25"/>
        <v>↑</v>
      </c>
      <c r="U181" s="102" t="str">
        <f t="shared" si="25"/>
        <v>↑</v>
      </c>
      <c r="V181" s="102" t="str">
        <f>R181&amp;S181&amp;T181&amp;U181</f>
        <v>↑↑↑↑</v>
      </c>
      <c r="W181" s="128" t="str" cm="1">
        <f t="array" ref="W181">INDEX($AL$2:$AL$82,MATCH(V181,$AK$2:$AK$82,0),0)</f>
        <v>増加傾向⤴</v>
      </c>
      <c r="X181" s="129" t="str">
        <f>IF(F181-D181&gt;0,"↑",IF(F181-D181&lt;0,"↓","－"))</f>
        <v>↑</v>
      </c>
      <c r="Y181" s="130" t="str">
        <f>IF(V181="↓↑↓↓",IF(X181="↓","減少傾向","×"),"判定外")</f>
        <v>判定外</v>
      </c>
      <c r="Z181" s="131" t="str">
        <f>IF(V181="↑↓↑↑",IF(X181="↑","増加傾向","×"),"判定外")</f>
        <v>判定外</v>
      </c>
      <c r="AA181" s="132" t="str">
        <f>IF(G181-E181&gt;0,"↑",IF(G181-E181&lt;0,"↓","－"))</f>
        <v>↑</v>
      </c>
      <c r="AB181" s="130" t="str">
        <f>IF(V181="↓↓↑↓",IF(AA181="↓","減少傾向","×"),"判定外")</f>
        <v>判定外</v>
      </c>
      <c r="AC181" s="131" t="str">
        <f>IF(V181="↑↑↓↑",IF(AA181="↑","増加傾向","×"),"判定外")</f>
        <v>判定外</v>
      </c>
      <c r="AD181" s="134" t="s">
        <v>219</v>
      </c>
      <c r="AE181" s="190"/>
    </row>
    <row r="182" spans="2:31" ht="27" x14ac:dyDescent="0.15">
      <c r="B182" s="187"/>
      <c r="C182" s="123" t="s">
        <v>263</v>
      </c>
      <c r="D182" s="16">
        <f>'11-3.2020'!F101</f>
        <v>7401</v>
      </c>
      <c r="E182" s="16">
        <f>'11-3.2021'!F101</f>
        <v>7701</v>
      </c>
      <c r="F182" s="16">
        <f>'11-3.2022'!F101</f>
        <v>8076</v>
      </c>
      <c r="G182" s="16">
        <f>'11-3.2023'!F101</f>
        <v>8504</v>
      </c>
      <c r="H182" s="16">
        <f>'11-3.2024'!F101</f>
        <v>8609</v>
      </c>
      <c r="I182" s="125">
        <f>AVERAGE(D182:H182)</f>
        <v>8058.2</v>
      </c>
      <c r="J182" s="126">
        <f>I182*0.97</f>
        <v>7816.4539999999997</v>
      </c>
      <c r="K182" s="126">
        <f>I182*1.03</f>
        <v>8299.9459999999999</v>
      </c>
      <c r="L182" s="102" t="str">
        <f>IF(AND(D182&gt;I182*0.97,D182&lt;I182*1.03),"○","×")</f>
        <v>×</v>
      </c>
      <c r="M182" s="102" t="str">
        <f>IF(AND(E182&gt;I182*0.97,E182&lt;I182*1.03),"○","×")</f>
        <v>×</v>
      </c>
      <c r="N182" s="102" t="str">
        <f>IF(AND(F182&gt;I182*0.97,F182&lt;I182*1.03),"○","×")</f>
        <v>○</v>
      </c>
      <c r="O182" s="102" t="str">
        <f>IF(AND(G182&gt;I182*0.97,G182&lt;I182*1.03),"○","×")</f>
        <v>×</v>
      </c>
      <c r="P182" s="102" t="str">
        <f>IF(AND(H182&gt;I182*0.97,H182&lt;I182*1.03),"○","×")</f>
        <v>×</v>
      </c>
      <c r="Q182" s="127" t="str">
        <f>IF(COUNTIF(L182:P182,"○")=5,"同程度","―")</f>
        <v>―</v>
      </c>
      <c r="R182" s="118" t="str">
        <f t="shared" si="25"/>
        <v>↑</v>
      </c>
      <c r="S182" s="102" t="str">
        <f t="shared" si="25"/>
        <v>↑</v>
      </c>
      <c r="T182" s="102" t="str">
        <f t="shared" si="25"/>
        <v>↑</v>
      </c>
      <c r="U182" s="102" t="str">
        <f t="shared" si="25"/>
        <v>↑</v>
      </c>
      <c r="V182" s="102" t="str">
        <f>R182&amp;S182&amp;T182&amp;U182</f>
        <v>↑↑↑↑</v>
      </c>
      <c r="W182" s="128" t="str" cm="1">
        <f t="array" ref="W182">INDEX($AL$2:$AL$82,MATCH(V182,$AK$2:$AK$82,0),0)</f>
        <v>増加傾向⤴</v>
      </c>
      <c r="X182" s="129" t="str">
        <f>IF(F182-D182&gt;0,"↑",IF(F182-D182&lt;0,"↓","－"))</f>
        <v>↑</v>
      </c>
      <c r="Y182" s="130" t="str">
        <f>IF(V182="↓↑↓↓",IF(X182="↓","減少傾向","×"),"判定外")</f>
        <v>判定外</v>
      </c>
      <c r="Z182" s="131" t="str">
        <f>IF(V182="↑↓↑↑",IF(X182="↑","増加傾向","×"),"判定外")</f>
        <v>判定外</v>
      </c>
      <c r="AA182" s="132" t="str">
        <f>IF(G182-E182&gt;0,"↑",IF(G182-E182&lt;0,"↓","－"))</f>
        <v>↑</v>
      </c>
      <c r="AB182" s="130" t="str">
        <f>IF(V182="↓↓↑↓",IF(AA182="↓","減少傾向","×"),"判定外")</f>
        <v>判定外</v>
      </c>
      <c r="AC182" s="131" t="str">
        <f>IF(V182="↑↑↓↑",IF(AA182="↑","増加傾向","×"),"判定外")</f>
        <v>判定外</v>
      </c>
      <c r="AD182" s="133"/>
      <c r="AE182" s="190"/>
    </row>
    <row r="183" spans="2:31" ht="27.75" thickBot="1" x14ac:dyDescent="0.2">
      <c r="B183" s="187"/>
      <c r="C183" s="123" t="s">
        <v>266</v>
      </c>
      <c r="D183" s="135">
        <f>ROUND(D181/D182,3)</f>
        <v>0.40100000000000002</v>
      </c>
      <c r="E183" s="135">
        <f>ROUND(E181/E182,3)</f>
        <v>0.38600000000000001</v>
      </c>
      <c r="F183" s="135">
        <f>ROUND(F181/F182,3)</f>
        <v>0.38200000000000001</v>
      </c>
      <c r="G183" s="135">
        <f>ROUND(G181/G182,3)</f>
        <v>0.375</v>
      </c>
      <c r="H183" s="135">
        <f>ROUND(H181/H182,3)</f>
        <v>0.38</v>
      </c>
      <c r="I183" s="136">
        <f>AVERAGE(D183:H183)</f>
        <v>0.38479999999999998</v>
      </c>
      <c r="J183" s="137">
        <f>I183-0.03</f>
        <v>0.3548</v>
      </c>
      <c r="K183" s="137">
        <f>I183+0.03</f>
        <v>0.41479999999999995</v>
      </c>
      <c r="L183" s="138" t="str">
        <f>IF(AND(D183&gt;I183-0.03,D183&lt;I183+0.03),"○","×")</f>
        <v>○</v>
      </c>
      <c r="M183" s="138" t="str">
        <f>IF(AND(E183&gt;I183-0.03,E183&lt;I183+0.03),"○","×")</f>
        <v>○</v>
      </c>
      <c r="N183" s="138" t="str">
        <f>IF(AND(F183&gt;I183-0.03,F183&lt;I183+0.03),"○","×")</f>
        <v>○</v>
      </c>
      <c r="O183" s="138" t="str">
        <f>IF(AND(G183&gt;I183-0.03,G183&lt;I183+0.03),"○","×")</f>
        <v>○</v>
      </c>
      <c r="P183" s="138" t="str">
        <f>IF(AND(H183&gt;I183-0.03,H183&lt;I183+0.03),"○","×")</f>
        <v>○</v>
      </c>
      <c r="Q183" s="139" t="str">
        <f>IF(COUNTIF(L183:P183,"○")=5,"同程度","―")</f>
        <v>同程度</v>
      </c>
      <c r="R183" s="140" t="str">
        <f t="shared" si="25"/>
        <v>↓</v>
      </c>
      <c r="S183" s="138" t="str">
        <f t="shared" si="25"/>
        <v>↓</v>
      </c>
      <c r="T183" s="138" t="str">
        <f t="shared" si="25"/>
        <v>↓</v>
      </c>
      <c r="U183" s="138" t="str">
        <f t="shared" si="25"/>
        <v>↑</v>
      </c>
      <c r="V183" s="138" t="str">
        <f>R183&amp;S183&amp;T183&amp;U183</f>
        <v>↓↓↓↑</v>
      </c>
      <c r="W183" s="141" t="str" cm="1">
        <f t="array" ref="W183">INDEX($AL$2:$AL$82,MATCH(V183,$AK$2:$AK$82,0),0)</f>
        <v>最新年度のみ増加</v>
      </c>
      <c r="X183" s="142" t="str">
        <f>IF(F183-D183&gt;0,"↑",IF(F183-D183&lt;0,"↓","－"))</f>
        <v>↓</v>
      </c>
      <c r="Y183" s="143" t="str">
        <f>IF(V183="↓↑↓↓",IF(X183="↓","減少傾向","×"),"判定外")</f>
        <v>判定外</v>
      </c>
      <c r="Z183" s="144" t="str">
        <f>IF(V183="↑↓↑↑",IF(X183="↑","増加傾向","×"),"判定外")</f>
        <v>判定外</v>
      </c>
      <c r="AA183" s="145" t="str">
        <f>IF(G183-E183&gt;0,"↑",IF(G183-E183&lt;0,"↓","－"))</f>
        <v>↓</v>
      </c>
      <c r="AB183" s="143" t="str">
        <f>IF(V183="↓↓↑↓",IF(AA183="↓","減少傾向","×"),"判定外")</f>
        <v>判定外</v>
      </c>
      <c r="AC183" s="144" t="str">
        <f>IF(V183="↑↑↓↑",IF(AA183="↑","増加傾向","×"),"判定外")</f>
        <v>判定外</v>
      </c>
      <c r="AD183" s="146" t="s">
        <v>285</v>
      </c>
      <c r="AE183" s="190"/>
    </row>
    <row r="184" spans="2:31" ht="14.25" thickBot="1" x14ac:dyDescent="0.2">
      <c r="B184" s="187"/>
      <c r="C184" s="188"/>
      <c r="D184" s="189"/>
      <c r="E184" s="189"/>
      <c r="F184" s="189"/>
      <c r="G184" s="189"/>
      <c r="H184" s="189"/>
      <c r="I184" s="191"/>
      <c r="J184" s="191"/>
      <c r="K184" s="191"/>
      <c r="L184" s="191"/>
      <c r="M184" s="191"/>
      <c r="N184" s="191"/>
      <c r="O184" s="191"/>
      <c r="P184" s="191"/>
      <c r="Q184" s="191"/>
      <c r="R184" s="191"/>
      <c r="S184" s="191"/>
      <c r="T184" s="191"/>
      <c r="U184" s="191"/>
      <c r="V184" s="191"/>
      <c r="W184" s="191"/>
      <c r="X184" s="191"/>
      <c r="Y184" s="191"/>
      <c r="Z184" s="191"/>
      <c r="AA184" s="191"/>
      <c r="AB184" s="191"/>
      <c r="AC184" s="191"/>
      <c r="AD184" s="191"/>
      <c r="AE184" s="190"/>
    </row>
    <row r="185" spans="2:31" x14ac:dyDescent="0.15">
      <c r="B185" s="187"/>
      <c r="C185" s="188"/>
      <c r="D185" s="189"/>
      <c r="E185" s="189"/>
      <c r="F185" s="189"/>
      <c r="G185" s="189"/>
      <c r="H185" s="189"/>
      <c r="I185" s="277" t="s">
        <v>294</v>
      </c>
      <c r="J185" s="278"/>
      <c r="K185" s="278"/>
      <c r="L185" s="279"/>
      <c r="M185" s="279"/>
      <c r="N185" s="279"/>
      <c r="O185" s="279"/>
      <c r="P185" s="279"/>
      <c r="Q185" s="280" t="s">
        <v>295</v>
      </c>
      <c r="R185" s="277" t="s">
        <v>296</v>
      </c>
      <c r="S185" s="279"/>
      <c r="T185" s="279"/>
      <c r="U185" s="279"/>
      <c r="V185" s="282" t="s">
        <v>297</v>
      </c>
      <c r="W185" s="283"/>
      <c r="X185" s="286" t="s">
        <v>298</v>
      </c>
      <c r="Y185" s="273" t="s">
        <v>299</v>
      </c>
      <c r="Z185" s="274"/>
      <c r="AA185" s="271" t="s">
        <v>300</v>
      </c>
      <c r="AB185" s="273" t="s">
        <v>301</v>
      </c>
      <c r="AC185" s="274"/>
      <c r="AD185" s="275" t="s">
        <v>302</v>
      </c>
      <c r="AE185" s="190"/>
    </row>
    <row r="186" spans="2:31" x14ac:dyDescent="0.15">
      <c r="B186" s="187"/>
      <c r="C186" s="148" t="s">
        <v>231</v>
      </c>
      <c r="D186" s="115" t="str">
        <f ca="1">D170&amp;"(n="&amp;D192&amp;")"</f>
        <v>R2(n=61)</v>
      </c>
      <c r="E186" s="115" t="str">
        <f ca="1">E170&amp;"(n="&amp;E192&amp;")"</f>
        <v>R3(n=61)</v>
      </c>
      <c r="F186" s="115" t="str">
        <f ca="1">F170&amp;"(n="&amp;F192&amp;")"</f>
        <v>R4(n=60)</v>
      </c>
      <c r="G186" s="115" t="str">
        <f ca="1">G170&amp;"(n="&amp;G192&amp;")"</f>
        <v>R5(n=60)</v>
      </c>
      <c r="H186" s="115" t="str">
        <f ca="1">H170&amp;"(n="&amp;H192&amp;")"</f>
        <v>R6(n=60)</v>
      </c>
      <c r="I186" s="116" t="s">
        <v>305</v>
      </c>
      <c r="J186" s="117">
        <v>-0.03</v>
      </c>
      <c r="K186" s="117">
        <v>0.03</v>
      </c>
      <c r="L186" s="203" t="str">
        <f ca="1">Q1</f>
        <v>R2</v>
      </c>
      <c r="M186" s="203" t="str">
        <f ca="1">R1</f>
        <v>R3</v>
      </c>
      <c r="N186" s="203" t="str">
        <f ca="1">S1</f>
        <v>R4</v>
      </c>
      <c r="O186" s="203" t="str">
        <f ca="1">T1</f>
        <v>R5</v>
      </c>
      <c r="P186" s="203" t="str">
        <f ca="1">U1</f>
        <v>R6</v>
      </c>
      <c r="Q186" s="281"/>
      <c r="R186" s="118" t="s">
        <v>306</v>
      </c>
      <c r="S186" s="102" t="s">
        <v>307</v>
      </c>
      <c r="T186" s="102" t="s">
        <v>308</v>
      </c>
      <c r="U186" s="102" t="s">
        <v>309</v>
      </c>
      <c r="V186" s="284"/>
      <c r="W186" s="285"/>
      <c r="X186" s="287"/>
      <c r="Y186" s="119" t="s">
        <v>310</v>
      </c>
      <c r="Z186" s="120" t="s">
        <v>311</v>
      </c>
      <c r="AA186" s="272"/>
      <c r="AB186" s="121" t="s">
        <v>312</v>
      </c>
      <c r="AC186" s="122" t="s">
        <v>313</v>
      </c>
      <c r="AD186" s="276"/>
      <c r="AE186" s="190"/>
    </row>
    <row r="187" spans="2:31" x14ac:dyDescent="0.15">
      <c r="B187" s="187"/>
      <c r="C187" s="123" t="s">
        <v>240</v>
      </c>
      <c r="D187" s="149">
        <f>ROUND(D179/D192,1)</f>
        <v>31.2</v>
      </c>
      <c r="E187" s="149">
        <f>ROUND(E179/E192,1)</f>
        <v>31</v>
      </c>
      <c r="F187" s="149">
        <f>ROUND(F179/F192,1)</f>
        <v>31.9</v>
      </c>
      <c r="G187" s="149">
        <f>ROUND(G179/G192,1)</f>
        <v>32.9</v>
      </c>
      <c r="H187" s="149">
        <f>ROUND(H179/H192,1)</f>
        <v>33.9</v>
      </c>
      <c r="I187" s="125">
        <f>AVERAGE(D187:H187)</f>
        <v>32.18</v>
      </c>
      <c r="J187" s="126">
        <f>I187*0.97</f>
        <v>31.214599999999997</v>
      </c>
      <c r="K187" s="126">
        <f>I187*1.03</f>
        <v>33.145400000000002</v>
      </c>
      <c r="L187" s="102" t="str">
        <f>IF(AND(D187&gt;I187*0.97,D187&lt;I187*1.03),"○","×")</f>
        <v>×</v>
      </c>
      <c r="M187" s="102" t="str">
        <f>IF(AND(E187&gt;I187*0.97,E187&lt;I187*1.03),"○","×")</f>
        <v>×</v>
      </c>
      <c r="N187" s="102" t="str">
        <f>IF(AND(F187&gt;I187*0.97,F187&lt;I187*1.03),"○","×")</f>
        <v>○</v>
      </c>
      <c r="O187" s="102" t="str">
        <f>IF(AND(G187&gt;I187*0.97,G187&lt;I187*1.03),"○","×")</f>
        <v>○</v>
      </c>
      <c r="P187" s="102" t="str">
        <f>IF(AND(H187&gt;I187*0.97,H187&lt;I187*1.03),"○","×")</f>
        <v>×</v>
      </c>
      <c r="Q187" s="127" t="str">
        <f>IF(COUNTIF(L187:P187,"○")=5,"同程度","―")</f>
        <v>―</v>
      </c>
      <c r="R187" s="118" t="str">
        <f t="shared" ref="R187:U191" si="26">IF(E187-D187&gt;0,"↑",IF(E187-D187&lt;0,"↓","－"))</f>
        <v>↓</v>
      </c>
      <c r="S187" s="102" t="str">
        <f t="shared" si="26"/>
        <v>↑</v>
      </c>
      <c r="T187" s="102" t="str">
        <f t="shared" si="26"/>
        <v>↑</v>
      </c>
      <c r="U187" s="102" t="str">
        <f t="shared" si="26"/>
        <v>↑</v>
      </c>
      <c r="V187" s="102" t="str">
        <f>R187&amp;S187&amp;T187&amp;U187</f>
        <v>↓↑↑↑</v>
      </c>
      <c r="W187" s="128" t="str" cm="1">
        <f t="array" ref="W187">INDEX($AL$2:$AL$82,MATCH(V187,$AK$2:$AK$82,0),0)</f>
        <v>増加傾向⤴</v>
      </c>
      <c r="X187" s="129" t="str">
        <f>IF(F187-D187&gt;0,"↑",IF(F187-D187&lt;0,"↓","－"))</f>
        <v>↑</v>
      </c>
      <c r="Y187" s="130" t="str">
        <f>IF(V187="↓↑↓↓",IF(X187="↓","減少傾向","×"),"判定外")</f>
        <v>判定外</v>
      </c>
      <c r="Z187" s="131" t="str">
        <f>IF(V187="↑↓↑↑",IF(X187="↑","増加傾向","×"),"判定外")</f>
        <v>判定外</v>
      </c>
      <c r="AA187" s="132" t="str">
        <f>IF(G187-E187&gt;0,"↑",IF(G187-E187&lt;0,"↓","－"))</f>
        <v>↑</v>
      </c>
      <c r="AB187" s="130" t="str">
        <f>IF(V187="↓↓↑↓",IF(AA187="↓","減少傾向","×"),"判定外")</f>
        <v>判定外</v>
      </c>
      <c r="AC187" s="131" t="str">
        <f>IF(V187="↑↑↓↑",IF(AA187="↑","増加傾向","×"),"判定外")</f>
        <v>判定外</v>
      </c>
      <c r="AD187" s="133"/>
      <c r="AE187" s="190"/>
    </row>
    <row r="188" spans="2:31" x14ac:dyDescent="0.15">
      <c r="B188" s="187"/>
      <c r="C188" s="123" t="s">
        <v>241</v>
      </c>
      <c r="D188" s="149">
        <f>ROUND(D180/D192,1)</f>
        <v>17.399999999999999</v>
      </c>
      <c r="E188" s="149">
        <f>ROUND(E180/E192,1)</f>
        <v>17.600000000000001</v>
      </c>
      <c r="F188" s="149">
        <f>ROUND(F180/F192,1)</f>
        <v>19.5</v>
      </c>
      <c r="G188" s="149">
        <f>ROUND(G180/G192,1)</f>
        <v>20.399999999999999</v>
      </c>
      <c r="H188" s="149">
        <f>ROUND(H180/H192,1)</f>
        <v>20.7</v>
      </c>
      <c r="I188" s="125">
        <f>AVERAGE(D188:H188)</f>
        <v>19.12</v>
      </c>
      <c r="J188" s="126">
        <f>I188*0.97</f>
        <v>18.546400000000002</v>
      </c>
      <c r="K188" s="126">
        <f>I188*1.03</f>
        <v>19.6936</v>
      </c>
      <c r="L188" s="102" t="str">
        <f>IF(AND(D188&gt;I188*0.97,D188&lt;I188*1.03),"○","×")</f>
        <v>×</v>
      </c>
      <c r="M188" s="102" t="str">
        <f>IF(AND(E188&gt;I188*0.97,E188&lt;I188*1.03),"○","×")</f>
        <v>×</v>
      </c>
      <c r="N188" s="102" t="str">
        <f>IF(AND(F188&gt;I188*0.97,F188&lt;I188*1.03),"○","×")</f>
        <v>○</v>
      </c>
      <c r="O188" s="102" t="str">
        <f>IF(AND(G188&gt;I188*0.97,G188&lt;I188*1.03),"○","×")</f>
        <v>×</v>
      </c>
      <c r="P188" s="102" t="str">
        <f>IF(AND(H188&gt;I188*0.97,H188&lt;I188*1.03),"○","×")</f>
        <v>×</v>
      </c>
      <c r="Q188" s="127" t="str">
        <f>IF(COUNTIF(L188:P188,"○")=5,"同程度","―")</f>
        <v>―</v>
      </c>
      <c r="R188" s="118" t="str">
        <f t="shared" si="26"/>
        <v>↑</v>
      </c>
      <c r="S188" s="102" t="str">
        <f t="shared" si="26"/>
        <v>↑</v>
      </c>
      <c r="T188" s="102" t="str">
        <f t="shared" si="26"/>
        <v>↑</v>
      </c>
      <c r="U188" s="102" t="str">
        <f t="shared" si="26"/>
        <v>↑</v>
      </c>
      <c r="V188" s="102" t="str">
        <f>R188&amp;S188&amp;T188&amp;U188</f>
        <v>↑↑↑↑</v>
      </c>
      <c r="W188" s="128" t="str" cm="1">
        <f t="array" ref="W188">INDEX($AL$2:$AL$82,MATCH(V188,$AK$2:$AK$82,0),0)</f>
        <v>増加傾向⤴</v>
      </c>
      <c r="X188" s="129" t="str">
        <f>IF(F188-D188&gt;0,"↑",IF(F188-D188&lt;0,"↓","－"))</f>
        <v>↑</v>
      </c>
      <c r="Y188" s="130" t="str">
        <f>IF(V188="↓↑↓↓",IF(X188="↓","減少傾向","×"),"判定外")</f>
        <v>判定外</v>
      </c>
      <c r="Z188" s="131" t="str">
        <f>IF(V188="↑↓↑↑",IF(X188="↑","増加傾向","×"),"判定外")</f>
        <v>判定外</v>
      </c>
      <c r="AA188" s="132" t="str">
        <f>IF(G188-E188&gt;0,"↑",IF(G188-E188&lt;0,"↓","－"))</f>
        <v>↑</v>
      </c>
      <c r="AB188" s="130" t="str">
        <f>IF(V188="↓↓↑↓",IF(AA188="↓","減少傾向","×"),"判定外")</f>
        <v>判定外</v>
      </c>
      <c r="AC188" s="131" t="str">
        <f>IF(V188="↑↑↓↑",IF(AA188="↑","増加傾向","×"),"判定外")</f>
        <v>判定外</v>
      </c>
      <c r="AD188" s="133"/>
      <c r="AE188" s="190"/>
    </row>
    <row r="189" spans="2:31" x14ac:dyDescent="0.15">
      <c r="B189" s="187"/>
      <c r="C189" s="123" t="s">
        <v>264</v>
      </c>
      <c r="D189" s="150">
        <f>ROUND(SUM(D187:D188),1)</f>
        <v>48.6</v>
      </c>
      <c r="E189" s="150">
        <f>ROUND(SUM(E187:E188),1)</f>
        <v>48.6</v>
      </c>
      <c r="F189" s="150">
        <f>ROUND(SUM(F187:F188),1)</f>
        <v>51.4</v>
      </c>
      <c r="G189" s="150">
        <f>ROUND(SUM(G187:G188),1)</f>
        <v>53.3</v>
      </c>
      <c r="H189" s="150">
        <f>ROUND(SUM(H187:H188),1)</f>
        <v>54.6</v>
      </c>
      <c r="I189" s="125">
        <f>AVERAGE(D189:H189)</f>
        <v>51.3</v>
      </c>
      <c r="J189" s="126">
        <f>I189*0.97</f>
        <v>49.760999999999996</v>
      </c>
      <c r="K189" s="126">
        <f>I189*1.03</f>
        <v>52.838999999999999</v>
      </c>
      <c r="L189" s="102" t="str">
        <f>IF(AND(D189&gt;I189*0.97,D189&lt;I189*1.03),"○","×")</f>
        <v>×</v>
      </c>
      <c r="M189" s="102" t="str">
        <f>IF(AND(E189&gt;I189*0.97,E189&lt;I189*1.03),"○","×")</f>
        <v>×</v>
      </c>
      <c r="N189" s="102" t="str">
        <f>IF(AND(F189&gt;I189*0.97,F189&lt;I189*1.03),"○","×")</f>
        <v>○</v>
      </c>
      <c r="O189" s="102" t="str">
        <f>IF(AND(G189&gt;I189*0.97,G189&lt;I189*1.03),"○","×")</f>
        <v>×</v>
      </c>
      <c r="P189" s="102" t="str">
        <f>IF(AND(H189&gt;I189*0.97,H189&lt;I189*1.03),"○","×")</f>
        <v>×</v>
      </c>
      <c r="Q189" s="127" t="str">
        <f>IF(COUNTIF(L189:P189,"○")=5,"同程度","―")</f>
        <v>―</v>
      </c>
      <c r="R189" s="118" t="str">
        <f t="shared" si="26"/>
        <v>－</v>
      </c>
      <c r="S189" s="102" t="str">
        <f t="shared" si="26"/>
        <v>↑</v>
      </c>
      <c r="T189" s="102" t="str">
        <f t="shared" si="26"/>
        <v>↑</v>
      </c>
      <c r="U189" s="102" t="str">
        <f t="shared" si="26"/>
        <v>↑</v>
      </c>
      <c r="V189" s="102" t="str">
        <f>R189&amp;S189&amp;T189&amp;U189</f>
        <v>－↑↑↑</v>
      </c>
      <c r="W189" s="128" t="str" cm="1">
        <f t="array" ref="W189">INDEX($AL$2:$AL$82,MATCH(V189,$AK$2:$AK$82,0),0)</f>
        <v>増加傾向⤴</v>
      </c>
      <c r="X189" s="129" t="str">
        <f>IF(F189-D189&gt;0,"↑",IF(F189-D189&lt;0,"↓","－"))</f>
        <v>↑</v>
      </c>
      <c r="Y189" s="130" t="str">
        <f>IF(V189="↓↑↓↓",IF(X189="↓","減少傾向","×"),"判定外")</f>
        <v>判定外</v>
      </c>
      <c r="Z189" s="131" t="str">
        <f>IF(V189="↑↓↑↑",IF(X189="↑","増加傾向","×"),"判定外")</f>
        <v>判定外</v>
      </c>
      <c r="AA189" s="132" t="str">
        <f>IF(G189-E189&gt;0,"↑",IF(G189-E189&lt;0,"↓","－"))</f>
        <v>↑</v>
      </c>
      <c r="AB189" s="130" t="str">
        <f>IF(V189="↓↓↑↓",IF(AA189="↓","減少傾向","×"),"判定外")</f>
        <v>判定外</v>
      </c>
      <c r="AC189" s="131" t="str">
        <f>IF(V189="↑↑↓↑",IF(AA189="↑","増加傾向","×"),"判定外")</f>
        <v>判定外</v>
      </c>
      <c r="AD189" s="134" t="s">
        <v>219</v>
      </c>
      <c r="AE189" s="190"/>
    </row>
    <row r="190" spans="2:31" ht="27" x14ac:dyDescent="0.15">
      <c r="B190" s="187"/>
      <c r="C190" s="123" t="s">
        <v>263</v>
      </c>
      <c r="D190" s="149">
        <f>ROUND(D182/D192,1)</f>
        <v>121.3</v>
      </c>
      <c r="E190" s="149">
        <f>ROUND(E182/E192,1)</f>
        <v>126.2</v>
      </c>
      <c r="F190" s="149">
        <f>ROUND(F182/F192,1)</f>
        <v>134.6</v>
      </c>
      <c r="G190" s="149">
        <f>ROUND(G182/G192,1)</f>
        <v>141.69999999999999</v>
      </c>
      <c r="H190" s="149">
        <f>ROUND(H182/H192,1)</f>
        <v>143.5</v>
      </c>
      <c r="I190" s="125">
        <f>AVERAGE(D190:H190)</f>
        <v>133.45999999999998</v>
      </c>
      <c r="J190" s="126">
        <f>I190*0.97</f>
        <v>129.45619999999997</v>
      </c>
      <c r="K190" s="126">
        <f>I190*1.03</f>
        <v>137.46379999999999</v>
      </c>
      <c r="L190" s="102" t="str">
        <f>IF(AND(D190&gt;I190*0.97,D190&lt;I190*1.03),"○","×")</f>
        <v>×</v>
      </c>
      <c r="M190" s="102" t="str">
        <f>IF(AND(E190&gt;I190*0.97,E190&lt;I190*1.03),"○","×")</f>
        <v>×</v>
      </c>
      <c r="N190" s="102" t="str">
        <f>IF(AND(F190&gt;I190*0.97,F190&lt;I190*1.03),"○","×")</f>
        <v>○</v>
      </c>
      <c r="O190" s="102" t="str">
        <f>IF(AND(G190&gt;I190*0.97,G190&lt;I190*1.03),"○","×")</f>
        <v>×</v>
      </c>
      <c r="P190" s="102" t="str">
        <f>IF(AND(H190&gt;I190*0.97,H190&lt;I190*1.03),"○","×")</f>
        <v>×</v>
      </c>
      <c r="Q190" s="127" t="str">
        <f>IF(COUNTIF(L190:P190,"○")=5,"同程度","―")</f>
        <v>―</v>
      </c>
      <c r="R190" s="118" t="str">
        <f t="shared" si="26"/>
        <v>↑</v>
      </c>
      <c r="S190" s="102" t="str">
        <f t="shared" si="26"/>
        <v>↑</v>
      </c>
      <c r="T190" s="102" t="str">
        <f t="shared" si="26"/>
        <v>↑</v>
      </c>
      <c r="U190" s="102" t="str">
        <f t="shared" si="26"/>
        <v>↑</v>
      </c>
      <c r="V190" s="102" t="str">
        <f>R190&amp;S190&amp;T190&amp;U190</f>
        <v>↑↑↑↑</v>
      </c>
      <c r="W190" s="128" t="str" cm="1">
        <f t="array" ref="W190">INDEX($AL$2:$AL$82,MATCH(V190,$AK$2:$AK$82,0),0)</f>
        <v>増加傾向⤴</v>
      </c>
      <c r="X190" s="129" t="str">
        <f>IF(F190-D190&gt;0,"↑",IF(F190-D190&lt;0,"↓","－"))</f>
        <v>↑</v>
      </c>
      <c r="Y190" s="130" t="str">
        <f>IF(V190="↓↑↓↓",IF(X190="↓","減少傾向","×"),"判定外")</f>
        <v>判定外</v>
      </c>
      <c r="Z190" s="131" t="str">
        <f>IF(V190="↑↓↑↑",IF(X190="↑","増加傾向","×"),"判定外")</f>
        <v>判定外</v>
      </c>
      <c r="AA190" s="132" t="str">
        <f>IF(G190-E190&gt;0,"↑",IF(G190-E190&lt;0,"↓","－"))</f>
        <v>↑</v>
      </c>
      <c r="AB190" s="130" t="str">
        <f>IF(V190="↓↓↑↓",IF(AA190="↓","減少傾向","×"),"判定外")</f>
        <v>判定外</v>
      </c>
      <c r="AC190" s="131" t="str">
        <f>IF(V190="↑↑↓↑",IF(AA190="↑","増加傾向","×"),"判定外")</f>
        <v>判定外</v>
      </c>
      <c r="AD190" s="133"/>
      <c r="AE190" s="190"/>
    </row>
    <row r="191" spans="2:31" ht="27.75" thickBot="1" x14ac:dyDescent="0.2">
      <c r="B191" s="187"/>
      <c r="C191" s="123" t="s">
        <v>266</v>
      </c>
      <c r="D191" s="135">
        <f>ROUND(D189/D190,3)</f>
        <v>0.40100000000000002</v>
      </c>
      <c r="E191" s="135">
        <f>ROUND(E189/E190,3)</f>
        <v>0.38500000000000001</v>
      </c>
      <c r="F191" s="135">
        <f>ROUND(F189/F190,3)</f>
        <v>0.38200000000000001</v>
      </c>
      <c r="G191" s="135">
        <f>ROUND(G189/G190,3)</f>
        <v>0.376</v>
      </c>
      <c r="H191" s="135">
        <f>ROUND(H189/H190,3)</f>
        <v>0.38</v>
      </c>
      <c r="I191" s="136">
        <f>AVERAGE(D191:H191)</f>
        <v>0.38479999999999998</v>
      </c>
      <c r="J191" s="137">
        <f>I191-0.03</f>
        <v>0.3548</v>
      </c>
      <c r="K191" s="137">
        <f>I191+0.03</f>
        <v>0.41479999999999995</v>
      </c>
      <c r="L191" s="138" t="str">
        <f>IF(AND(D191&gt;I191-0.03,D191&lt;I191+0.03),"○","×")</f>
        <v>○</v>
      </c>
      <c r="M191" s="138" t="str">
        <f>IF(AND(E191&gt;I191-0.03,E191&lt;I191+0.03),"○","×")</f>
        <v>○</v>
      </c>
      <c r="N191" s="138" t="str">
        <f>IF(AND(F191&gt;I191-0.03,F191&lt;I191+0.03),"○","×")</f>
        <v>○</v>
      </c>
      <c r="O191" s="138" t="str">
        <f>IF(AND(G191&gt;I191-0.03,G191&lt;I191+0.03),"○","×")</f>
        <v>○</v>
      </c>
      <c r="P191" s="138" t="str">
        <f>IF(AND(H191&gt;I191-0.03,H191&lt;I191+0.03),"○","×")</f>
        <v>○</v>
      </c>
      <c r="Q191" s="139" t="str">
        <f>IF(COUNTIF(L191:P191,"○")=5,"同程度","―")</f>
        <v>同程度</v>
      </c>
      <c r="R191" s="140" t="str">
        <f t="shared" si="26"/>
        <v>↓</v>
      </c>
      <c r="S191" s="138" t="str">
        <f t="shared" si="26"/>
        <v>↓</v>
      </c>
      <c r="T191" s="138" t="str">
        <f t="shared" si="26"/>
        <v>↓</v>
      </c>
      <c r="U191" s="138" t="str">
        <f t="shared" si="26"/>
        <v>↑</v>
      </c>
      <c r="V191" s="138" t="str">
        <f>R191&amp;S191&amp;T191&amp;U191</f>
        <v>↓↓↓↑</v>
      </c>
      <c r="W191" s="141" t="str" cm="1">
        <f t="array" ref="W191">INDEX($AL$2:$AL$82,MATCH(V191,$AK$2:$AK$82,0),0)</f>
        <v>最新年度のみ増加</v>
      </c>
      <c r="X191" s="142" t="str">
        <f>IF(F191-D191&gt;0,"↑",IF(F191-D191&lt;0,"↓","－"))</f>
        <v>↓</v>
      </c>
      <c r="Y191" s="143" t="str">
        <f>IF(V191="↓↑↓↓",IF(X191="↓","減少傾向","×"),"判定外")</f>
        <v>判定外</v>
      </c>
      <c r="Z191" s="144" t="str">
        <f>IF(V191="↑↓↑↑",IF(X191="↑","増加傾向","×"),"判定外")</f>
        <v>判定外</v>
      </c>
      <c r="AA191" s="145" t="str">
        <f>IF(G191-E191&gt;0,"↑",IF(G191-E191&lt;0,"↓","－"))</f>
        <v>↓</v>
      </c>
      <c r="AB191" s="143" t="str">
        <f>IF(V191="↓↓↑↓",IF(AA191="↓","減少傾向","×"),"判定外")</f>
        <v>判定外</v>
      </c>
      <c r="AC191" s="144" t="str">
        <f>IF(V191="↑↑↓↑",IF(AA191="↑","増加傾向","×"),"判定外")</f>
        <v>判定外</v>
      </c>
      <c r="AD191" s="146" t="s">
        <v>285</v>
      </c>
      <c r="AE191" s="190"/>
    </row>
    <row r="192" spans="2:31" x14ac:dyDescent="0.15">
      <c r="B192" s="187"/>
      <c r="C192" s="151" t="s">
        <v>268</v>
      </c>
      <c r="D192" s="152">
        <f>COUNTA('11-3.2020'!D14:D99)</f>
        <v>61</v>
      </c>
      <c r="E192" s="152">
        <f>COUNTA('11-3.2021'!D14:D99)</f>
        <v>61</v>
      </c>
      <c r="F192" s="152">
        <f>COUNTA('11-3.2022'!D14:D99)</f>
        <v>60</v>
      </c>
      <c r="G192" s="152">
        <f>COUNTA('11-3.2023'!D14:D99)</f>
        <v>60</v>
      </c>
      <c r="H192" s="152">
        <f>COUNTA('11-3.2024'!D14:D99)</f>
        <v>60</v>
      </c>
      <c r="I192" s="191"/>
      <c r="J192" s="191"/>
      <c r="K192" s="191"/>
      <c r="L192" s="191"/>
      <c r="M192" s="191"/>
      <c r="N192" s="191"/>
      <c r="O192" s="191"/>
      <c r="P192" s="191"/>
      <c r="Q192" s="191"/>
      <c r="R192" s="191"/>
      <c r="S192" s="191"/>
      <c r="T192" s="191"/>
      <c r="U192" s="191"/>
      <c r="V192" s="191"/>
      <c r="W192" s="191"/>
      <c r="X192" s="191"/>
      <c r="Y192" s="191"/>
      <c r="Z192" s="191"/>
      <c r="AA192" s="191"/>
      <c r="AB192" s="191"/>
      <c r="AC192" s="191"/>
      <c r="AD192" s="191"/>
      <c r="AE192" s="190"/>
    </row>
    <row r="193" spans="2:40" ht="14.25" thickBot="1" x14ac:dyDescent="0.2">
      <c r="B193" s="187"/>
      <c r="C193" s="188"/>
      <c r="D193" s="189"/>
      <c r="E193" s="189"/>
      <c r="F193" s="189"/>
      <c r="G193" s="189"/>
      <c r="H193" s="189"/>
      <c r="I193" s="191"/>
      <c r="J193" s="191"/>
      <c r="K193" s="191"/>
      <c r="L193" s="191"/>
      <c r="M193" s="191"/>
      <c r="N193" s="191"/>
      <c r="O193" s="191"/>
      <c r="P193" s="191"/>
      <c r="Q193" s="191"/>
      <c r="R193" s="191"/>
      <c r="S193" s="191"/>
      <c r="T193" s="191"/>
      <c r="U193" s="191"/>
      <c r="V193" s="191"/>
      <c r="W193" s="191"/>
      <c r="X193" s="191"/>
      <c r="Y193" s="191"/>
      <c r="Z193" s="191"/>
      <c r="AA193" s="191"/>
      <c r="AB193" s="191"/>
      <c r="AC193" s="191"/>
      <c r="AD193" s="191"/>
      <c r="AE193" s="190"/>
    </row>
    <row r="194" spans="2:40" x14ac:dyDescent="0.15">
      <c r="B194" s="187"/>
      <c r="C194" s="188"/>
      <c r="D194" s="189"/>
      <c r="E194" s="189"/>
      <c r="F194" s="189"/>
      <c r="G194" s="189"/>
      <c r="H194" s="189"/>
      <c r="I194" s="277" t="s">
        <v>294</v>
      </c>
      <c r="J194" s="278"/>
      <c r="K194" s="278"/>
      <c r="L194" s="279"/>
      <c r="M194" s="279"/>
      <c r="N194" s="279"/>
      <c r="O194" s="279"/>
      <c r="P194" s="279"/>
      <c r="Q194" s="280" t="s">
        <v>295</v>
      </c>
      <c r="R194" s="277" t="s">
        <v>296</v>
      </c>
      <c r="S194" s="279"/>
      <c r="T194" s="279"/>
      <c r="U194" s="279"/>
      <c r="V194" s="282" t="s">
        <v>297</v>
      </c>
      <c r="W194" s="283"/>
      <c r="X194" s="286" t="s">
        <v>298</v>
      </c>
      <c r="Y194" s="273" t="s">
        <v>299</v>
      </c>
      <c r="Z194" s="274"/>
      <c r="AA194" s="271" t="s">
        <v>300</v>
      </c>
      <c r="AB194" s="273" t="s">
        <v>301</v>
      </c>
      <c r="AC194" s="274"/>
      <c r="AD194" s="275" t="s">
        <v>302</v>
      </c>
      <c r="AE194" s="190"/>
    </row>
    <row r="195" spans="2:40" x14ac:dyDescent="0.15">
      <c r="B195" s="187"/>
      <c r="C195" s="151" t="s">
        <v>230</v>
      </c>
      <c r="D195" s="115" t="str">
        <f ca="1">D170&amp;"(n="&amp;D201&amp;")"</f>
        <v>R2(n=23)</v>
      </c>
      <c r="E195" s="115" t="str">
        <f ca="1">E170&amp;"(n="&amp;E201&amp;")"</f>
        <v>R3(n=23)</v>
      </c>
      <c r="F195" s="115" t="str">
        <f ca="1">F170&amp;"(n="&amp;F201&amp;")"</f>
        <v>R4(n=23)</v>
      </c>
      <c r="G195" s="115" t="str">
        <f ca="1">G170&amp;"(n="&amp;G201&amp;")"</f>
        <v>R5(n=23)</v>
      </c>
      <c r="H195" s="115" t="str">
        <f ca="1">H170&amp;"(n="&amp;H201&amp;")"</f>
        <v>R6(n=23)</v>
      </c>
      <c r="I195" s="116" t="s">
        <v>305</v>
      </c>
      <c r="J195" s="117">
        <v>-0.03</v>
      </c>
      <c r="K195" s="117">
        <v>0.03</v>
      </c>
      <c r="L195" s="203" t="str">
        <f ca="1">Q1</f>
        <v>R2</v>
      </c>
      <c r="M195" s="203" t="str">
        <f ca="1">R1</f>
        <v>R3</v>
      </c>
      <c r="N195" s="203" t="str">
        <f ca="1">S1</f>
        <v>R4</v>
      </c>
      <c r="O195" s="203" t="str">
        <f ca="1">T1</f>
        <v>R5</v>
      </c>
      <c r="P195" s="203" t="str">
        <f ca="1">U1</f>
        <v>R6</v>
      </c>
      <c r="Q195" s="281"/>
      <c r="R195" s="118" t="s">
        <v>306</v>
      </c>
      <c r="S195" s="102" t="s">
        <v>307</v>
      </c>
      <c r="T195" s="102" t="s">
        <v>308</v>
      </c>
      <c r="U195" s="102" t="s">
        <v>309</v>
      </c>
      <c r="V195" s="284"/>
      <c r="W195" s="285"/>
      <c r="X195" s="287"/>
      <c r="Y195" s="119" t="s">
        <v>310</v>
      </c>
      <c r="Z195" s="120" t="s">
        <v>311</v>
      </c>
      <c r="AA195" s="272"/>
      <c r="AB195" s="121" t="s">
        <v>312</v>
      </c>
      <c r="AC195" s="122" t="s">
        <v>313</v>
      </c>
      <c r="AD195" s="276"/>
      <c r="AE195" s="190"/>
    </row>
    <row r="196" spans="2:40" x14ac:dyDescent="0.15">
      <c r="B196" s="187"/>
      <c r="C196" s="123" t="s">
        <v>240</v>
      </c>
      <c r="D196" s="150">
        <f>ROUND('11-3.2020'!G8,1)</f>
        <v>17.2</v>
      </c>
      <c r="E196" s="150">
        <f>ROUND('11-3.2021'!G8,1)</f>
        <v>17.8</v>
      </c>
      <c r="F196" s="150">
        <f>ROUND('11-3.2022'!G8,1)</f>
        <v>17.3</v>
      </c>
      <c r="G196" s="150">
        <f>ROUND('11-3.2023'!G8,1)</f>
        <v>15.9</v>
      </c>
      <c r="H196" s="150">
        <f>ROUND('11-3.2024'!G8,1)</f>
        <v>14.5</v>
      </c>
      <c r="I196" s="125">
        <f>AVERAGE(D196:H196)</f>
        <v>16.54</v>
      </c>
      <c r="J196" s="126">
        <f>I196*0.97</f>
        <v>16.043799999999997</v>
      </c>
      <c r="K196" s="126">
        <f>I196*1.03</f>
        <v>17.036200000000001</v>
      </c>
      <c r="L196" s="102" t="str">
        <f>IF(AND(D196&gt;I196*0.97,D196&lt;I196*1.03),"○","×")</f>
        <v>×</v>
      </c>
      <c r="M196" s="102" t="str">
        <f>IF(AND(E196&gt;I196*0.97,E196&lt;I196*1.03),"○","×")</f>
        <v>×</v>
      </c>
      <c r="N196" s="102" t="str">
        <f>IF(AND(F196&gt;I196*0.97,F196&lt;I196*1.03),"○","×")</f>
        <v>×</v>
      </c>
      <c r="O196" s="102" t="str">
        <f>IF(AND(G196&gt;I196*0.97,G196&lt;I196*1.03),"○","×")</f>
        <v>×</v>
      </c>
      <c r="P196" s="102" t="str">
        <f>IF(AND(H196&gt;I196*0.97,H196&lt;I196*1.03),"○","×")</f>
        <v>×</v>
      </c>
      <c r="Q196" s="127" t="str">
        <f>IF(COUNTIF(L196:P196,"○")=5,"同程度","―")</f>
        <v>―</v>
      </c>
      <c r="R196" s="118" t="str">
        <f t="shared" ref="R196:U200" si="27">IF(E196-D196&gt;0,"↑",IF(E196-D196&lt;0,"↓","－"))</f>
        <v>↑</v>
      </c>
      <c r="S196" s="102" t="str">
        <f t="shared" si="27"/>
        <v>↓</v>
      </c>
      <c r="T196" s="102" t="str">
        <f t="shared" si="27"/>
        <v>↓</v>
      </c>
      <c r="U196" s="102" t="str">
        <f t="shared" si="27"/>
        <v>↓</v>
      </c>
      <c r="V196" s="102" t="str">
        <f>R196&amp;S196&amp;T196&amp;U196</f>
        <v>↑↓↓↓</v>
      </c>
      <c r="W196" s="128" t="str" cm="1">
        <f t="array" ref="W196">INDEX($AL$2:$AL$82,MATCH(V196,$AK$2:$AK$82,0),0)</f>
        <v>減少傾向⤵</v>
      </c>
      <c r="X196" s="129" t="str">
        <f>IF(F196-D196&gt;0,"↑",IF(F196-D196&lt;0,"↓","－"))</f>
        <v>↑</v>
      </c>
      <c r="Y196" s="130" t="str">
        <f>IF(V196="↓↑↓↓",IF(X196="↓","減少傾向","×"),"判定外")</f>
        <v>判定外</v>
      </c>
      <c r="Z196" s="131" t="str">
        <f>IF(V196="↑↓↑↑",IF(X196="↑","増加傾向","×"),"判定外")</f>
        <v>判定外</v>
      </c>
      <c r="AA196" s="132" t="str">
        <f>IF(G196-E196&gt;0,"↑",IF(G196-E196&lt;0,"↓","－"))</f>
        <v>↓</v>
      </c>
      <c r="AB196" s="130" t="str">
        <f>IF(V196="↓↓↑↓",IF(AA196="↓","減少傾向","×"),"判定外")</f>
        <v>判定外</v>
      </c>
      <c r="AC196" s="131" t="str">
        <f>IF(V196="↑↑↓↑",IF(AA196="↑","増加傾向","×"),"判定外")</f>
        <v>判定外</v>
      </c>
      <c r="AD196" s="133"/>
      <c r="AE196" s="190"/>
    </row>
    <row r="197" spans="2:40" x14ac:dyDescent="0.15">
      <c r="B197" s="187"/>
      <c r="C197" s="123" t="s">
        <v>241</v>
      </c>
      <c r="D197" s="153">
        <f>ROUND('11-3.2020'!H8,1)</f>
        <v>11.3</v>
      </c>
      <c r="E197" s="153">
        <f>ROUND('11-3.2021'!H8,1)</f>
        <v>11.3</v>
      </c>
      <c r="F197" s="153">
        <f>ROUND('11-3.2022'!H8,1)</f>
        <v>11.6</v>
      </c>
      <c r="G197" s="153">
        <f>ROUND('11-3.2023'!H8,1)</f>
        <v>12</v>
      </c>
      <c r="H197" s="153">
        <f>ROUND('11-3.2024'!H8,1)</f>
        <v>12.3</v>
      </c>
      <c r="I197" s="125">
        <f>AVERAGE(D197:H197)</f>
        <v>11.7</v>
      </c>
      <c r="J197" s="126">
        <f>I197*0.97</f>
        <v>11.348999999999998</v>
      </c>
      <c r="K197" s="126">
        <f>I197*1.03</f>
        <v>12.051</v>
      </c>
      <c r="L197" s="102" t="str">
        <f>IF(AND(D197&gt;I197*0.97,D197&lt;I197*1.03),"○","×")</f>
        <v>×</v>
      </c>
      <c r="M197" s="102" t="str">
        <f>IF(AND(E197&gt;I197*0.97,E197&lt;I197*1.03),"○","×")</f>
        <v>×</v>
      </c>
      <c r="N197" s="102" t="str">
        <f>IF(AND(F197&gt;I197*0.97,F197&lt;I197*1.03),"○","×")</f>
        <v>○</v>
      </c>
      <c r="O197" s="102" t="str">
        <f>IF(AND(G197&gt;I197*0.97,G197&lt;I197*1.03),"○","×")</f>
        <v>○</v>
      </c>
      <c r="P197" s="102" t="str">
        <f>IF(AND(H197&gt;I197*0.97,H197&lt;I197*1.03),"○","×")</f>
        <v>×</v>
      </c>
      <c r="Q197" s="127" t="str">
        <f>IF(COUNTIF(L197:P197,"○")=5,"同程度","―")</f>
        <v>―</v>
      </c>
      <c r="R197" s="118" t="str">
        <f t="shared" si="27"/>
        <v>－</v>
      </c>
      <c r="S197" s="102" t="str">
        <f t="shared" si="27"/>
        <v>↑</v>
      </c>
      <c r="T197" s="102" t="str">
        <f t="shared" si="27"/>
        <v>↑</v>
      </c>
      <c r="U197" s="102" t="str">
        <f t="shared" si="27"/>
        <v>↑</v>
      </c>
      <c r="V197" s="102" t="str">
        <f>R197&amp;S197&amp;T197&amp;U197</f>
        <v>－↑↑↑</v>
      </c>
      <c r="W197" s="128" t="str" cm="1">
        <f t="array" ref="W197">INDEX($AL$2:$AL$82,MATCH(V197,$AK$2:$AK$82,0),0)</f>
        <v>増加傾向⤴</v>
      </c>
      <c r="X197" s="129" t="str">
        <f>IF(F197-D197&gt;0,"↑",IF(F197-D197&lt;0,"↓","－"))</f>
        <v>↑</v>
      </c>
      <c r="Y197" s="130" t="str">
        <f>IF(V197="↓↑↓↓",IF(X197="↓","減少傾向","×"),"判定外")</f>
        <v>判定外</v>
      </c>
      <c r="Z197" s="131" t="str">
        <f>IF(V197="↑↓↑↑",IF(X197="↑","増加傾向","×"),"判定外")</f>
        <v>判定外</v>
      </c>
      <c r="AA197" s="132" t="str">
        <f>IF(G197-E197&gt;0,"↑",IF(G197-E197&lt;0,"↓","－"))</f>
        <v>↑</v>
      </c>
      <c r="AB197" s="130" t="str">
        <f>IF(V197="↓↓↑↓",IF(AA197="↓","減少傾向","×"),"判定外")</f>
        <v>判定外</v>
      </c>
      <c r="AC197" s="131" t="str">
        <f>IF(V197="↑↑↓↑",IF(AA197="↑","増加傾向","×"),"判定外")</f>
        <v>判定外</v>
      </c>
      <c r="AD197" s="133"/>
      <c r="AE197" s="190"/>
    </row>
    <row r="198" spans="2:40" x14ac:dyDescent="0.15">
      <c r="B198" s="187"/>
      <c r="C198" s="123" t="s">
        <v>264</v>
      </c>
      <c r="D198" s="150">
        <f>ROUND(SUM(D196:D197),1)</f>
        <v>28.5</v>
      </c>
      <c r="E198" s="150">
        <f>ROUND(SUM(E196:E197),1)</f>
        <v>29.1</v>
      </c>
      <c r="F198" s="150">
        <f>ROUND(SUM(F196:F197),1)</f>
        <v>28.9</v>
      </c>
      <c r="G198" s="150">
        <f>ROUND(SUM(G196:G197),1)</f>
        <v>27.9</v>
      </c>
      <c r="H198" s="150">
        <f>ROUND(SUM(H196:H197),1)</f>
        <v>26.8</v>
      </c>
      <c r="I198" s="125">
        <f>AVERAGE(D198:H198)</f>
        <v>28.240000000000002</v>
      </c>
      <c r="J198" s="126">
        <f>I198*0.97</f>
        <v>27.392800000000001</v>
      </c>
      <c r="K198" s="126">
        <f>I198*1.03</f>
        <v>29.087200000000003</v>
      </c>
      <c r="L198" s="102" t="str">
        <f>IF(AND(D198&gt;I198*0.97,D198&lt;I198*1.03),"○","×")</f>
        <v>○</v>
      </c>
      <c r="M198" s="102" t="str">
        <f>IF(AND(E198&gt;I198*0.97,E198&lt;I198*1.03),"○","×")</f>
        <v>×</v>
      </c>
      <c r="N198" s="102" t="str">
        <f>IF(AND(F198&gt;I198*0.97,F198&lt;I198*1.03),"○","×")</f>
        <v>○</v>
      </c>
      <c r="O198" s="102" t="str">
        <f>IF(AND(G198&gt;I198*0.97,G198&lt;I198*1.03),"○","×")</f>
        <v>○</v>
      </c>
      <c r="P198" s="102" t="str">
        <f>IF(AND(H198&gt;I198*0.97,H198&lt;I198*1.03),"○","×")</f>
        <v>×</v>
      </c>
      <c r="Q198" s="127" t="str">
        <f>IF(COUNTIF(L198:P198,"○")=5,"同程度","―")</f>
        <v>―</v>
      </c>
      <c r="R198" s="118" t="str">
        <f t="shared" si="27"/>
        <v>↑</v>
      </c>
      <c r="S198" s="102" t="str">
        <f t="shared" si="27"/>
        <v>↓</v>
      </c>
      <c r="T198" s="102" t="str">
        <f t="shared" si="27"/>
        <v>↓</v>
      </c>
      <c r="U198" s="102" t="str">
        <f t="shared" si="27"/>
        <v>↓</v>
      </c>
      <c r="V198" s="102" t="str">
        <f>R198&amp;S198&amp;T198&amp;U198</f>
        <v>↑↓↓↓</v>
      </c>
      <c r="W198" s="128" t="str" cm="1">
        <f t="array" ref="W198">INDEX($AL$2:$AL$82,MATCH(V198,$AK$2:$AK$82,0),0)</f>
        <v>減少傾向⤵</v>
      </c>
      <c r="X198" s="129" t="str">
        <f>IF(F198-D198&gt;0,"↑",IF(F198-D198&lt;0,"↓","－"))</f>
        <v>↑</v>
      </c>
      <c r="Y198" s="130" t="str">
        <f>IF(V198="↓↑↓↓",IF(X198="↓","減少傾向","×"),"判定外")</f>
        <v>判定外</v>
      </c>
      <c r="Z198" s="131" t="str">
        <f>IF(V198="↑↓↑↑",IF(X198="↑","増加傾向","×"),"判定外")</f>
        <v>判定外</v>
      </c>
      <c r="AA198" s="132" t="str">
        <f>IF(G198-E198&gt;0,"↑",IF(G198-E198&lt;0,"↓","－"))</f>
        <v>↓</v>
      </c>
      <c r="AB198" s="130" t="str">
        <f>IF(V198="↓↓↑↓",IF(AA198="↓","減少傾向","×"),"判定外")</f>
        <v>判定外</v>
      </c>
      <c r="AC198" s="131" t="str">
        <f>IF(V198="↑↑↓↑",IF(AA198="↑","増加傾向","×"),"判定外")</f>
        <v>判定外</v>
      </c>
      <c r="AD198" s="134" t="s">
        <v>223</v>
      </c>
      <c r="AE198" s="190"/>
    </row>
    <row r="199" spans="2:40" ht="27" x14ac:dyDescent="0.15">
      <c r="B199" s="187"/>
      <c r="C199" s="123" t="s">
        <v>263</v>
      </c>
      <c r="D199" s="154">
        <f>ROUND('11-3.2020'!F8,1)</f>
        <v>52.1</v>
      </c>
      <c r="E199" s="154">
        <f>ROUND('11-3.2021'!F8,1)</f>
        <v>54.8</v>
      </c>
      <c r="F199" s="154">
        <f>ROUND('11-3.2022'!F8,1)</f>
        <v>55.9</v>
      </c>
      <c r="G199" s="154">
        <f>ROUND('11-3.2023'!F8,1)</f>
        <v>57.1</v>
      </c>
      <c r="H199" s="154">
        <f>ROUND('11-3.2024'!F8,1)</f>
        <v>56.8</v>
      </c>
      <c r="I199" s="125">
        <f>AVERAGE(D199:H199)</f>
        <v>55.339999999999996</v>
      </c>
      <c r="J199" s="126">
        <f>I199*0.97</f>
        <v>53.679799999999993</v>
      </c>
      <c r="K199" s="126">
        <f>I199*1.03</f>
        <v>57.0002</v>
      </c>
      <c r="L199" s="102" t="str">
        <f>IF(AND(D199&gt;I199*0.97,D199&lt;I199*1.03),"○","×")</f>
        <v>×</v>
      </c>
      <c r="M199" s="102" t="str">
        <f>IF(AND(E199&gt;I199*0.97,E199&lt;I199*1.03),"○","×")</f>
        <v>○</v>
      </c>
      <c r="N199" s="102" t="str">
        <f>IF(AND(F199&gt;I199*0.97,F199&lt;I199*1.03),"○","×")</f>
        <v>○</v>
      </c>
      <c r="O199" s="102" t="str">
        <f>IF(AND(G199&gt;I199*0.97,G199&lt;I199*1.03),"○","×")</f>
        <v>×</v>
      </c>
      <c r="P199" s="102" t="str">
        <f>IF(AND(H199&gt;I199*0.97,H199&lt;I199*1.03),"○","×")</f>
        <v>○</v>
      </c>
      <c r="Q199" s="127" t="str">
        <f>IF(COUNTIF(L199:P199,"○")=5,"同程度","―")</f>
        <v>―</v>
      </c>
      <c r="R199" s="118" t="str">
        <f t="shared" si="27"/>
        <v>↑</v>
      </c>
      <c r="S199" s="102" t="str">
        <f t="shared" si="27"/>
        <v>↑</v>
      </c>
      <c r="T199" s="102" t="str">
        <f t="shared" si="27"/>
        <v>↑</v>
      </c>
      <c r="U199" s="102" t="str">
        <f t="shared" si="27"/>
        <v>↓</v>
      </c>
      <c r="V199" s="102" t="str">
        <f>R199&amp;S199&amp;T199&amp;U199</f>
        <v>↑↑↑↓</v>
      </c>
      <c r="W199" s="128" t="str" cm="1">
        <f t="array" ref="W199">INDEX($AL$2:$AL$82,MATCH(V199,$AK$2:$AK$82,0),0)</f>
        <v>最新年度のみ減少</v>
      </c>
      <c r="X199" s="129" t="str">
        <f>IF(F199-D199&gt;0,"↑",IF(F199-D199&lt;0,"↓","－"))</f>
        <v>↑</v>
      </c>
      <c r="Y199" s="130" t="str">
        <f>IF(V199="↓↑↓↓",IF(X199="↓","減少傾向","×"),"判定外")</f>
        <v>判定外</v>
      </c>
      <c r="Z199" s="131" t="str">
        <f>IF(V199="↑↓↑↑",IF(X199="↑","増加傾向","×"),"判定外")</f>
        <v>判定外</v>
      </c>
      <c r="AA199" s="132" t="str">
        <f>IF(G199-E199&gt;0,"↑",IF(G199-E199&lt;0,"↓","－"))</f>
        <v>↑</v>
      </c>
      <c r="AB199" s="130" t="str">
        <f>IF(V199="↓↓↑↓",IF(AA199="↓","減少傾向","×"),"判定外")</f>
        <v>判定外</v>
      </c>
      <c r="AC199" s="131" t="str">
        <f>IF(V199="↑↑↓↑",IF(AA199="↑","増加傾向","×"),"判定外")</f>
        <v>判定外</v>
      </c>
      <c r="AD199" s="133"/>
      <c r="AE199" s="190"/>
    </row>
    <row r="200" spans="2:40" ht="27.75" thickBot="1" x14ac:dyDescent="0.2">
      <c r="B200" s="187"/>
      <c r="C200" s="123" t="s">
        <v>266</v>
      </c>
      <c r="D200" s="135">
        <f>ROUND(D198/D199,3)</f>
        <v>0.54700000000000004</v>
      </c>
      <c r="E200" s="135">
        <f>ROUND(E198/E199,3)</f>
        <v>0.53100000000000003</v>
      </c>
      <c r="F200" s="135">
        <f>ROUND(F198/F199,3)</f>
        <v>0.51700000000000002</v>
      </c>
      <c r="G200" s="135">
        <f>ROUND(G198/G199,3)</f>
        <v>0.48899999999999999</v>
      </c>
      <c r="H200" s="135">
        <f>ROUND(H198/H199,3)</f>
        <v>0.47199999999999998</v>
      </c>
      <c r="I200" s="136">
        <f>AVERAGE(D200:H200)</f>
        <v>0.51119999999999999</v>
      </c>
      <c r="J200" s="137">
        <f>I200-0.03</f>
        <v>0.48119999999999996</v>
      </c>
      <c r="K200" s="137">
        <f>I200+0.03</f>
        <v>0.54120000000000001</v>
      </c>
      <c r="L200" s="138" t="str">
        <f>IF(AND(D200&gt;I200-0.03,D200&lt;I200+0.03),"○","×")</f>
        <v>×</v>
      </c>
      <c r="M200" s="138" t="str">
        <f>IF(AND(E200&gt;I200-0.03,E200&lt;I200+0.03),"○","×")</f>
        <v>○</v>
      </c>
      <c r="N200" s="138" t="str">
        <f>IF(AND(F200&gt;I200-0.03,F200&lt;I200+0.03),"○","×")</f>
        <v>○</v>
      </c>
      <c r="O200" s="138" t="str">
        <f>IF(AND(G200&gt;I200-0.03,G200&lt;I200+0.03),"○","×")</f>
        <v>○</v>
      </c>
      <c r="P200" s="138" t="str">
        <f>IF(AND(H200&gt;I200-0.03,H200&lt;I200+0.03),"○","×")</f>
        <v>×</v>
      </c>
      <c r="Q200" s="139" t="str">
        <f>IF(COUNTIF(L200:P200,"○")=5,"同程度","―")</f>
        <v>―</v>
      </c>
      <c r="R200" s="140" t="str">
        <f t="shared" si="27"/>
        <v>↓</v>
      </c>
      <c r="S200" s="138" t="str">
        <f t="shared" si="27"/>
        <v>↓</v>
      </c>
      <c r="T200" s="138" t="str">
        <f t="shared" si="27"/>
        <v>↓</v>
      </c>
      <c r="U200" s="138" t="str">
        <f t="shared" si="27"/>
        <v>↓</v>
      </c>
      <c r="V200" s="138" t="str">
        <f>R200&amp;S200&amp;T200&amp;U200</f>
        <v>↓↓↓↓</v>
      </c>
      <c r="W200" s="141" t="str" cm="1">
        <f t="array" ref="W200">INDEX($AL$2:$AL$82,MATCH(V200,$AK$2:$AK$82,0),0)</f>
        <v>減少傾向⤵</v>
      </c>
      <c r="X200" s="142" t="str">
        <f>IF(F200-D200&gt;0,"↑",IF(F200-D200&lt;0,"↓","－"))</f>
        <v>↓</v>
      </c>
      <c r="Y200" s="143" t="str">
        <f>IF(V200="↓↑↓↓",IF(X200="↓","減少傾向","×"),"判定外")</f>
        <v>判定外</v>
      </c>
      <c r="Z200" s="144" t="str">
        <f>IF(V200="↑↓↑↑",IF(X200="↑","増加傾向","×"),"判定外")</f>
        <v>判定外</v>
      </c>
      <c r="AA200" s="145" t="str">
        <f>IF(G200-E200&gt;0,"↑",IF(G200-E200&lt;0,"↓","－"))</f>
        <v>↓</v>
      </c>
      <c r="AB200" s="143" t="str">
        <f>IF(V200="↓↓↑↓",IF(AA200="↓","減少傾向","×"),"判定外")</f>
        <v>判定外</v>
      </c>
      <c r="AC200" s="144" t="str">
        <f>IF(V200="↑↑↓↑",IF(AA200="↑","増加傾向","×"),"判定外")</f>
        <v>判定外</v>
      </c>
      <c r="AD200" s="146" t="s">
        <v>223</v>
      </c>
      <c r="AE200" s="190"/>
    </row>
    <row r="201" spans="2:40" x14ac:dyDescent="0.15">
      <c r="B201" s="187"/>
      <c r="C201" s="151" t="s">
        <v>268</v>
      </c>
      <c r="D201" s="152">
        <f>COUNTIFS('11-3.2020'!B14:B99,"G",'11-3.2020'!D14:D99,"&lt;&gt;")</f>
        <v>23</v>
      </c>
      <c r="E201" s="152">
        <f>COUNTIFS('11-3.2021'!B14:B99,"G",'11-3.2021'!D14:D99,"&lt;&gt;")</f>
        <v>23</v>
      </c>
      <c r="F201" s="152">
        <f>COUNTIFS('11-3.2022'!B14:B99,"G",'11-3.2022'!D14:D99,"&lt;&gt;")</f>
        <v>23</v>
      </c>
      <c r="G201" s="152">
        <f>COUNTIFS('11-3.2023'!B14:B99,"G",'11-3.2023'!D14:D99,"&lt;&gt;")</f>
        <v>23</v>
      </c>
      <c r="H201" s="152">
        <f>COUNTIFS('11-3.2024'!B14:B99,"G",'11-3.2024'!D14:D99,"&lt;&gt;")</f>
        <v>23</v>
      </c>
      <c r="I201" s="191"/>
      <c r="J201" s="191"/>
      <c r="K201" s="191"/>
      <c r="L201" s="191"/>
      <c r="M201" s="191"/>
      <c r="N201" s="191"/>
      <c r="O201" s="191"/>
      <c r="P201" s="191"/>
      <c r="Q201" s="191"/>
      <c r="R201" s="191"/>
      <c r="S201" s="191"/>
      <c r="T201" s="191"/>
      <c r="U201" s="191"/>
      <c r="V201" s="191"/>
      <c r="W201" s="191"/>
      <c r="X201" s="191"/>
      <c r="Y201" s="191"/>
      <c r="Z201" s="191"/>
      <c r="AA201" s="191"/>
      <c r="AB201" s="191"/>
      <c r="AC201" s="191"/>
      <c r="AD201" s="191"/>
      <c r="AE201" s="190"/>
    </row>
    <row r="202" spans="2:40" ht="14.25" thickBot="1" x14ac:dyDescent="0.2">
      <c r="B202" s="192"/>
      <c r="C202" s="193"/>
      <c r="D202" s="194"/>
      <c r="E202" s="194"/>
      <c r="F202" s="194"/>
      <c r="G202" s="194"/>
      <c r="H202" s="194"/>
      <c r="I202" s="195"/>
      <c r="J202" s="195"/>
      <c r="K202" s="195"/>
      <c r="L202" s="195"/>
      <c r="M202" s="195"/>
      <c r="N202" s="195"/>
      <c r="O202" s="195"/>
      <c r="P202" s="195"/>
      <c r="Q202" s="195"/>
      <c r="R202" s="195"/>
      <c r="S202" s="195"/>
      <c r="T202" s="195"/>
      <c r="U202" s="195"/>
      <c r="V202" s="195"/>
      <c r="W202" s="195"/>
      <c r="X202" s="195"/>
      <c r="Y202" s="195"/>
      <c r="Z202" s="195"/>
      <c r="AA202" s="195"/>
      <c r="AB202" s="195"/>
      <c r="AC202" s="195"/>
      <c r="AD202" s="195"/>
      <c r="AE202" s="196"/>
    </row>
    <row r="203" spans="2:40" x14ac:dyDescent="0.15">
      <c r="C203" s="179"/>
      <c r="D203" s="180"/>
      <c r="E203" s="180"/>
      <c r="F203" s="180"/>
      <c r="G203" s="180"/>
      <c r="H203" s="180"/>
      <c r="U203" s="162"/>
      <c r="V203" s="162"/>
      <c r="AE203" s="181"/>
      <c r="AM203" s="179"/>
      <c r="AN203" s="181"/>
    </row>
    <row r="204" spans="2:40" x14ac:dyDescent="0.15">
      <c r="C204" s="179"/>
      <c r="D204" s="180"/>
      <c r="E204" s="180"/>
      <c r="F204" s="180"/>
      <c r="G204" s="180"/>
      <c r="H204" s="180"/>
      <c r="U204" s="162"/>
      <c r="V204" s="162"/>
      <c r="AE204" s="181"/>
      <c r="AK204" s="96"/>
      <c r="AL204" s="96"/>
      <c r="AM204" s="179"/>
      <c r="AN204" s="181"/>
    </row>
    <row r="205" spans="2:40" x14ac:dyDescent="0.15">
      <c r="C205" s="179"/>
      <c r="D205" s="180"/>
      <c r="E205" s="180"/>
      <c r="F205" s="180"/>
      <c r="G205" s="180"/>
      <c r="H205" s="180"/>
      <c r="U205" s="162"/>
      <c r="V205" s="162"/>
      <c r="AE205" s="181"/>
      <c r="AF205" s="96"/>
      <c r="AG205" s="96"/>
      <c r="AJ205" s="96"/>
      <c r="AM205" s="179"/>
      <c r="AN205" s="181"/>
    </row>
    <row r="206" spans="2:40" x14ac:dyDescent="0.15">
      <c r="U206" s="162"/>
      <c r="V206" s="162"/>
    </row>
    <row r="207" spans="2:40" x14ac:dyDescent="0.15">
      <c r="U207" s="162"/>
      <c r="V207" s="162"/>
    </row>
    <row r="208" spans="2:40" x14ac:dyDescent="0.15">
      <c r="U208" s="162"/>
      <c r="V208" s="162"/>
    </row>
    <row r="209" spans="21:22" x14ac:dyDescent="0.15">
      <c r="U209" s="162"/>
      <c r="V209" s="162"/>
    </row>
    <row r="210" spans="21:22" x14ac:dyDescent="0.15">
      <c r="U210" s="162"/>
      <c r="V210" s="162"/>
    </row>
    <row r="211" spans="21:22" x14ac:dyDescent="0.15">
      <c r="U211" s="162"/>
      <c r="V211" s="162"/>
    </row>
    <row r="212" spans="21:22" x14ac:dyDescent="0.15">
      <c r="U212" s="162"/>
      <c r="V212" s="162"/>
    </row>
    <row r="213" spans="21:22" x14ac:dyDescent="0.15">
      <c r="U213" s="162"/>
      <c r="V213" s="162"/>
    </row>
    <row r="214" spans="21:22" x14ac:dyDescent="0.15">
      <c r="U214" s="162"/>
      <c r="V214" s="162"/>
    </row>
    <row r="215" spans="21:22" x14ac:dyDescent="0.15">
      <c r="U215" s="162"/>
      <c r="V215" s="162"/>
    </row>
    <row r="216" spans="21:22" x14ac:dyDescent="0.15">
      <c r="U216" s="162"/>
      <c r="V216" s="162"/>
    </row>
    <row r="217" spans="21:22" x14ac:dyDescent="0.15">
      <c r="U217" s="162"/>
      <c r="V217" s="162"/>
    </row>
    <row r="218" spans="21:22" x14ac:dyDescent="0.15">
      <c r="U218" s="162"/>
      <c r="V218" s="162"/>
    </row>
    <row r="219" spans="21:22" x14ac:dyDescent="0.15">
      <c r="U219" s="162"/>
      <c r="V219" s="162"/>
    </row>
    <row r="220" spans="21:22" x14ac:dyDescent="0.15">
      <c r="U220" s="162"/>
      <c r="V220" s="162"/>
    </row>
    <row r="221" spans="21:22" x14ac:dyDescent="0.15">
      <c r="U221" s="162"/>
      <c r="V221" s="162"/>
    </row>
    <row r="222" spans="21:22" x14ac:dyDescent="0.15">
      <c r="U222" s="162"/>
      <c r="V222" s="162"/>
    </row>
    <row r="223" spans="21:22" x14ac:dyDescent="0.15">
      <c r="U223" s="162"/>
      <c r="V223" s="162"/>
    </row>
    <row r="224" spans="21:22" x14ac:dyDescent="0.15">
      <c r="U224" s="162"/>
      <c r="V224" s="162"/>
    </row>
    <row r="225" spans="21:22" x14ac:dyDescent="0.15">
      <c r="U225" s="162"/>
      <c r="V225" s="162"/>
    </row>
    <row r="226" spans="21:22" x14ac:dyDescent="0.15">
      <c r="U226" s="162"/>
      <c r="V226" s="162"/>
    </row>
    <row r="227" spans="21:22" x14ac:dyDescent="0.15">
      <c r="U227" s="162"/>
      <c r="V227" s="162"/>
    </row>
    <row r="228" spans="21:22" x14ac:dyDescent="0.15">
      <c r="U228" s="162"/>
      <c r="V228" s="162"/>
    </row>
    <row r="229" spans="21:22" x14ac:dyDescent="0.15">
      <c r="U229" s="162"/>
      <c r="V229" s="162"/>
    </row>
    <row r="230" spans="21:22" x14ac:dyDescent="0.15">
      <c r="U230" s="162"/>
      <c r="V230" s="162"/>
    </row>
    <row r="231" spans="21:22" x14ac:dyDescent="0.15">
      <c r="U231" s="162"/>
      <c r="V231" s="162"/>
    </row>
    <row r="232" spans="21:22" x14ac:dyDescent="0.15">
      <c r="U232" s="162"/>
      <c r="V232" s="162"/>
    </row>
    <row r="233" spans="21:22" x14ac:dyDescent="0.15">
      <c r="U233" s="162"/>
      <c r="V233" s="162"/>
    </row>
    <row r="234" spans="21:22" x14ac:dyDescent="0.15">
      <c r="U234" s="162"/>
      <c r="V234" s="162"/>
    </row>
    <row r="235" spans="21:22" x14ac:dyDescent="0.15">
      <c r="U235" s="162"/>
      <c r="V235" s="162"/>
    </row>
    <row r="236" spans="21:22" x14ac:dyDescent="0.15">
      <c r="U236" s="162"/>
      <c r="V236" s="162"/>
    </row>
    <row r="237" spans="21:22" x14ac:dyDescent="0.15">
      <c r="U237" s="162"/>
      <c r="V237" s="162"/>
    </row>
    <row r="238" spans="21:22" x14ac:dyDescent="0.15">
      <c r="U238" s="162"/>
      <c r="V238" s="162"/>
    </row>
    <row r="239" spans="21:22" x14ac:dyDescent="0.15">
      <c r="U239" s="162"/>
      <c r="V239" s="162"/>
    </row>
    <row r="240" spans="21:22" x14ac:dyDescent="0.15">
      <c r="U240" s="162"/>
      <c r="V240" s="162"/>
    </row>
    <row r="241" spans="21:22" x14ac:dyDescent="0.15">
      <c r="U241" s="162"/>
      <c r="V241" s="162"/>
    </row>
    <row r="242" spans="21:22" x14ac:dyDescent="0.15">
      <c r="U242" s="162"/>
      <c r="V242" s="162"/>
    </row>
    <row r="243" spans="21:22" x14ac:dyDescent="0.15">
      <c r="U243" s="162"/>
      <c r="V243" s="162"/>
    </row>
    <row r="244" spans="21:22" x14ac:dyDescent="0.15">
      <c r="U244" s="162"/>
      <c r="V244" s="162"/>
    </row>
    <row r="245" spans="21:22" x14ac:dyDescent="0.15">
      <c r="U245" s="162"/>
      <c r="V245" s="162"/>
    </row>
    <row r="246" spans="21:22" x14ac:dyDescent="0.15">
      <c r="U246" s="162"/>
      <c r="V246" s="162"/>
    </row>
    <row r="247" spans="21:22" x14ac:dyDescent="0.15">
      <c r="U247" s="162"/>
      <c r="V247" s="162"/>
    </row>
    <row r="248" spans="21:22" x14ac:dyDescent="0.15">
      <c r="U248" s="162"/>
      <c r="V248" s="162"/>
    </row>
    <row r="249" spans="21:22" x14ac:dyDescent="0.15">
      <c r="U249" s="162"/>
      <c r="V249" s="162"/>
    </row>
    <row r="250" spans="21:22" x14ac:dyDescent="0.15">
      <c r="U250" s="162"/>
      <c r="V250" s="162"/>
    </row>
    <row r="251" spans="21:22" x14ac:dyDescent="0.15">
      <c r="U251" s="162"/>
      <c r="V251" s="162"/>
    </row>
    <row r="252" spans="21:22" x14ac:dyDescent="0.15">
      <c r="U252" s="162"/>
      <c r="V252" s="162"/>
    </row>
    <row r="253" spans="21:22" x14ac:dyDescent="0.15">
      <c r="U253" s="162"/>
      <c r="V253" s="162"/>
    </row>
    <row r="254" spans="21:22" x14ac:dyDescent="0.15">
      <c r="U254" s="162"/>
      <c r="V254" s="162"/>
    </row>
  </sheetData>
  <sheetProtection algorithmName="SHA-512" hashValue="zXmjGLsDjdhI9Xqixbzp9Ojk0OGhiccZuzSbRmYI/jIFD9jaZ5a7slTpiSqt3aWIvhBAvm79zinz7774pCqfUQ==" saltValue="olwmJQ4hzarOf0a4Q4MHJw==" spinCount="100000" sheet="1" objects="1" scenarios="1"/>
  <mergeCells count="208">
    <mergeCell ref="X97:X98"/>
    <mergeCell ref="Y97:Z97"/>
    <mergeCell ref="AA97:AA98"/>
    <mergeCell ref="AB97:AC97"/>
    <mergeCell ref="AD97:AD98"/>
    <mergeCell ref="N1:P3"/>
    <mergeCell ref="AB185:AC185"/>
    <mergeCell ref="AD185:AD186"/>
    <mergeCell ref="AA177:AA178"/>
    <mergeCell ref="AB177:AC177"/>
    <mergeCell ref="AD177:AD178"/>
    <mergeCell ref="I185:P185"/>
    <mergeCell ref="Q185:Q186"/>
    <mergeCell ref="R185:U185"/>
    <mergeCell ref="V185:W186"/>
    <mergeCell ref="X185:X186"/>
    <mergeCell ref="Y185:Z185"/>
    <mergeCell ref="AA185:AA186"/>
    <mergeCell ref="I177:P177"/>
    <mergeCell ref="Q177:Q178"/>
    <mergeCell ref="R177:U177"/>
    <mergeCell ref="V177:W178"/>
    <mergeCell ref="X177:X178"/>
    <mergeCell ref="Y177:Z177"/>
    <mergeCell ref="I169:P169"/>
    <mergeCell ref="Q169:Q170"/>
    <mergeCell ref="R169:U169"/>
    <mergeCell ref="V169:W170"/>
    <mergeCell ref="X169:X170"/>
    <mergeCell ref="Y169:Z169"/>
    <mergeCell ref="AA169:AA170"/>
    <mergeCell ref="AB169:AC169"/>
    <mergeCell ref="AD169:AD170"/>
    <mergeCell ref="I159:P159"/>
    <mergeCell ref="Q159:Q160"/>
    <mergeCell ref="R159:U159"/>
    <mergeCell ref="V159:W160"/>
    <mergeCell ref="X159:X160"/>
    <mergeCell ref="Y159:Z159"/>
    <mergeCell ref="AA159:AA160"/>
    <mergeCell ref="AB159:AC159"/>
    <mergeCell ref="AD159:AD160"/>
    <mergeCell ref="AA143:AA144"/>
    <mergeCell ref="AB143:AC143"/>
    <mergeCell ref="AD143:AD144"/>
    <mergeCell ref="I151:P151"/>
    <mergeCell ref="Q151:Q152"/>
    <mergeCell ref="R151:U151"/>
    <mergeCell ref="V151:W152"/>
    <mergeCell ref="X151:X152"/>
    <mergeCell ref="Y151:Z151"/>
    <mergeCell ref="AA151:AA152"/>
    <mergeCell ref="I143:P143"/>
    <mergeCell ref="Q143:Q144"/>
    <mergeCell ref="R143:U143"/>
    <mergeCell ref="V143:W144"/>
    <mergeCell ref="X143:X144"/>
    <mergeCell ref="Y143:Z143"/>
    <mergeCell ref="AB151:AC151"/>
    <mergeCell ref="AD151:AD152"/>
    <mergeCell ref="I132:P132"/>
    <mergeCell ref="Q132:Q133"/>
    <mergeCell ref="R132:U132"/>
    <mergeCell ref="V132:W133"/>
    <mergeCell ref="X132:X133"/>
    <mergeCell ref="Y132:Z132"/>
    <mergeCell ref="AA132:AA133"/>
    <mergeCell ref="AB132:AC132"/>
    <mergeCell ref="AD132:AD133"/>
    <mergeCell ref="I123:P123"/>
    <mergeCell ref="Q123:Q124"/>
    <mergeCell ref="R123:U123"/>
    <mergeCell ref="V123:W124"/>
    <mergeCell ref="X123:X124"/>
    <mergeCell ref="Y123:Z123"/>
    <mergeCell ref="AA123:AA124"/>
    <mergeCell ref="AB123:AC123"/>
    <mergeCell ref="AD123:AD124"/>
    <mergeCell ref="AA81:AA82"/>
    <mergeCell ref="AB81:AC81"/>
    <mergeCell ref="AA107:AA108"/>
    <mergeCell ref="AB107:AC107"/>
    <mergeCell ref="AD107:AD108"/>
    <mergeCell ref="I115:P115"/>
    <mergeCell ref="Q115:Q116"/>
    <mergeCell ref="R115:U115"/>
    <mergeCell ref="V115:W116"/>
    <mergeCell ref="X115:X116"/>
    <mergeCell ref="Y115:Z115"/>
    <mergeCell ref="AA115:AA116"/>
    <mergeCell ref="I107:P107"/>
    <mergeCell ref="Q107:Q108"/>
    <mergeCell ref="R107:U107"/>
    <mergeCell ref="V107:W108"/>
    <mergeCell ref="X107:X108"/>
    <mergeCell ref="Y107:Z107"/>
    <mergeCell ref="AB115:AC115"/>
    <mergeCell ref="AD115:AD116"/>
    <mergeCell ref="I97:P97"/>
    <mergeCell ref="Q97:Q98"/>
    <mergeCell ref="R97:U97"/>
    <mergeCell ref="V97:W98"/>
    <mergeCell ref="AD65:AD66"/>
    <mergeCell ref="I65:P65"/>
    <mergeCell ref="Q65:Q66"/>
    <mergeCell ref="R65:U65"/>
    <mergeCell ref="V65:W66"/>
    <mergeCell ref="X65:X66"/>
    <mergeCell ref="Y65:Z65"/>
    <mergeCell ref="AD73:AD74"/>
    <mergeCell ref="I89:P89"/>
    <mergeCell ref="Q89:Q90"/>
    <mergeCell ref="R89:U89"/>
    <mergeCell ref="V89:W90"/>
    <mergeCell ref="X89:X90"/>
    <mergeCell ref="Y89:Z89"/>
    <mergeCell ref="AA89:AA90"/>
    <mergeCell ref="AB89:AC89"/>
    <mergeCell ref="AD89:AD90"/>
    <mergeCell ref="AD81:AD82"/>
    <mergeCell ref="I81:P81"/>
    <mergeCell ref="Q81:Q82"/>
    <mergeCell ref="R81:U81"/>
    <mergeCell ref="V81:W82"/>
    <mergeCell ref="X81:X82"/>
    <mergeCell ref="Y81:Z81"/>
    <mergeCell ref="I73:P73"/>
    <mergeCell ref="Q73:Q74"/>
    <mergeCell ref="R73:U73"/>
    <mergeCell ref="V73:W74"/>
    <mergeCell ref="X73:X74"/>
    <mergeCell ref="Y73:Z73"/>
    <mergeCell ref="AA73:AA74"/>
    <mergeCell ref="AB73:AC73"/>
    <mergeCell ref="AA65:AA66"/>
    <mergeCell ref="AB65:AC65"/>
    <mergeCell ref="AA49:AA50"/>
    <mergeCell ref="AB49:AC49"/>
    <mergeCell ref="AD49:AD50"/>
    <mergeCell ref="I57:P57"/>
    <mergeCell ref="Q57:Q58"/>
    <mergeCell ref="R57:U57"/>
    <mergeCell ref="V57:W58"/>
    <mergeCell ref="X57:X58"/>
    <mergeCell ref="Y57:Z57"/>
    <mergeCell ref="AA57:AA58"/>
    <mergeCell ref="I49:P49"/>
    <mergeCell ref="Q49:Q50"/>
    <mergeCell ref="R49:U49"/>
    <mergeCell ref="V49:W50"/>
    <mergeCell ref="X49:X50"/>
    <mergeCell ref="Y49:Z49"/>
    <mergeCell ref="AB57:AC57"/>
    <mergeCell ref="AD57:AD58"/>
    <mergeCell ref="I41:P41"/>
    <mergeCell ref="Q41:Q42"/>
    <mergeCell ref="R41:U41"/>
    <mergeCell ref="V41:W42"/>
    <mergeCell ref="X41:X42"/>
    <mergeCell ref="Y41:Z41"/>
    <mergeCell ref="AA41:AA42"/>
    <mergeCell ref="AB41:AC41"/>
    <mergeCell ref="AD41:AD42"/>
    <mergeCell ref="I30:P30"/>
    <mergeCell ref="Q30:Q31"/>
    <mergeCell ref="R30:U30"/>
    <mergeCell ref="V30:W31"/>
    <mergeCell ref="X30:X31"/>
    <mergeCell ref="Y30:Z30"/>
    <mergeCell ref="AA30:AA31"/>
    <mergeCell ref="AB30:AC30"/>
    <mergeCell ref="AD30:AD31"/>
    <mergeCell ref="AA13:AA14"/>
    <mergeCell ref="AB13:AC13"/>
    <mergeCell ref="AD13:AD14"/>
    <mergeCell ref="I21:P21"/>
    <mergeCell ref="Q21:Q22"/>
    <mergeCell ref="R21:U21"/>
    <mergeCell ref="V21:W22"/>
    <mergeCell ref="X21:X22"/>
    <mergeCell ref="Y21:Z21"/>
    <mergeCell ref="AA21:AA22"/>
    <mergeCell ref="I13:P13"/>
    <mergeCell ref="Q13:Q14"/>
    <mergeCell ref="R13:U13"/>
    <mergeCell ref="V13:W14"/>
    <mergeCell ref="X13:X14"/>
    <mergeCell ref="Y13:Z13"/>
    <mergeCell ref="AB21:AC21"/>
    <mergeCell ref="AD21:AD22"/>
    <mergeCell ref="AA194:AA195"/>
    <mergeCell ref="AB194:AC194"/>
    <mergeCell ref="AD194:AD195"/>
    <mergeCell ref="I194:P194"/>
    <mergeCell ref="Q194:Q195"/>
    <mergeCell ref="R194:U194"/>
    <mergeCell ref="V194:W195"/>
    <mergeCell ref="X194:X195"/>
    <mergeCell ref="Y194:Z194"/>
    <mergeCell ref="AA5:AA6"/>
    <mergeCell ref="AB5:AC5"/>
    <mergeCell ref="AD5:AD6"/>
    <mergeCell ref="I5:P5"/>
    <mergeCell ref="Q5:Q6"/>
    <mergeCell ref="R5:U5"/>
    <mergeCell ref="V5:W6"/>
    <mergeCell ref="X5:X6"/>
    <mergeCell ref="Y5:Z5"/>
  </mergeCells>
  <phoneticPr fontId="1"/>
  <conditionalFormatting sqref="L1:P5 L7:P13 L15:P21 L23:P30 L32:P40 L104:P107 L109:P115 L117:P123 L125:P132 L134:P142 L166:P169 L171:P177 L179:P185 L187:P194 L196:P1048576">
    <cfRule type="containsText" dxfId="88" priority="99" operator="containsText" text="×">
      <formula>NOT(ISERROR(SEARCH("×",L1)))</formula>
    </cfRule>
  </conditionalFormatting>
  <conditionalFormatting sqref="I1:I40 I104:I142 I166:I1048576">
    <cfRule type="cellIs" dxfId="87" priority="86" operator="between">
      <formula>1E-26</formula>
      <formula>0.05</formula>
    </cfRule>
  </conditionalFormatting>
  <conditionalFormatting sqref="Q2:Q40 Q104:Q142 Q166:Q1048576">
    <cfRule type="containsText" dxfId="86" priority="97" operator="containsText" text="同程度">
      <formula>NOT(ISERROR(SEARCH("同程度",Q2)))</formula>
    </cfRule>
    <cfRule type="containsText" dxfId="85" priority="98" operator="containsText" text="―">
      <formula>NOT(ISERROR(SEARCH("―",Q2)))</formula>
    </cfRule>
  </conditionalFormatting>
  <conditionalFormatting sqref="R2:U40 X1:X40 AA1:AA40 AA104:AA142 X104:X142 R104:U142 R166:U1048576 X166:X1048576 AA166:AA1048576">
    <cfRule type="containsText" dxfId="84" priority="91" operator="containsText" text="－">
      <formula>NOT(ISERROR(SEARCH("－",R1)))</formula>
    </cfRule>
    <cfRule type="containsText" dxfId="83" priority="92" operator="containsText" text="↓">
      <formula>NOT(ISERROR(SEARCH("↓",R1)))</formula>
    </cfRule>
    <cfRule type="containsText" dxfId="82" priority="93" operator="containsText" text="↑">
      <formula>NOT(ISERROR(SEARCH("↑",R1)))</formula>
    </cfRule>
  </conditionalFormatting>
  <conditionalFormatting sqref="V1:V40 V104:V142 V166:V1048576">
    <cfRule type="containsText" dxfId="81" priority="85" operator="containsText" text="－">
      <formula>NOT(ISERROR(SEARCH("－",V1)))</formula>
    </cfRule>
    <cfRule type="containsText" dxfId="80" priority="100" operator="containsText" text="↓↓↑↓">
      <formula>NOT(ISERROR(SEARCH("↓↓↑↓",V1)))</formula>
    </cfRule>
    <cfRule type="containsText" dxfId="79" priority="101" operator="containsText" text="↓↑↓↓">
      <formula>NOT(ISERROR(SEARCH("↓↑↓↓",V1)))</formula>
    </cfRule>
    <cfRule type="containsText" dxfId="78" priority="102" operator="containsText" text="↑↓↑↑">
      <formula>NOT(ISERROR(SEARCH("↑↓↑↑",V1)))</formula>
    </cfRule>
    <cfRule type="containsText" dxfId="77" priority="103" operator="containsText" text="↑↑↓↑">
      <formula>NOT(ISERROR(SEARCH("↑↑↓↑",V1)))</formula>
    </cfRule>
  </conditionalFormatting>
  <conditionalFormatting sqref="Y1:Z40 AB1:AC40 AB104:AC142 Y104:Z142 Y166:Z1048576 AB166:AC1048576">
    <cfRule type="containsText" dxfId="76" priority="87" operator="containsText" text="判定外">
      <formula>NOT(ISERROR(SEARCH("判定外",Y1)))</formula>
    </cfRule>
    <cfRule type="containsText" dxfId="75" priority="88" operator="containsText" text="×">
      <formula>NOT(ISERROR(SEARCH("×",Y1)))</formula>
    </cfRule>
    <cfRule type="containsText" dxfId="74" priority="89" operator="containsText" text="減少">
      <formula>NOT(ISERROR(SEARCH("減少",Y1)))</formula>
    </cfRule>
    <cfRule type="containsText" dxfId="73" priority="90" operator="containsText" text="増加">
      <formula>NOT(ISERROR(SEARCH("増加",Y1)))</formula>
    </cfRule>
  </conditionalFormatting>
  <conditionalFormatting sqref="L6:P6">
    <cfRule type="containsText" dxfId="72" priority="83" operator="containsText" text="×">
      <formula>NOT(ISERROR(SEARCH("×",L6)))</formula>
    </cfRule>
  </conditionalFormatting>
  <conditionalFormatting sqref="Q1:U1">
    <cfRule type="containsText" dxfId="71" priority="82" operator="containsText" text="×">
      <formula>NOT(ISERROR(SEARCH("×",Q1)))</formula>
    </cfRule>
  </conditionalFormatting>
  <conditionalFormatting sqref="L14:P14">
    <cfRule type="containsText" dxfId="70" priority="81" operator="containsText" text="×">
      <formula>NOT(ISERROR(SEARCH("×",L14)))</formula>
    </cfRule>
  </conditionalFormatting>
  <conditionalFormatting sqref="L22:P22">
    <cfRule type="containsText" dxfId="69" priority="80" operator="containsText" text="×">
      <formula>NOT(ISERROR(SEARCH("×",L22)))</formula>
    </cfRule>
  </conditionalFormatting>
  <conditionalFormatting sqref="L31:P31">
    <cfRule type="containsText" dxfId="68" priority="79" operator="containsText" text="×">
      <formula>NOT(ISERROR(SEARCH("×",L31)))</formula>
    </cfRule>
  </conditionalFormatting>
  <conditionalFormatting sqref="L143:P143 L145:P151 L153:P159 L161:P165">
    <cfRule type="containsText" dxfId="67" priority="40" operator="containsText" text="×">
      <formula>NOT(ISERROR(SEARCH("×",L143)))</formula>
    </cfRule>
  </conditionalFormatting>
  <conditionalFormatting sqref="L116:P116">
    <cfRule type="containsText" dxfId="66" priority="70" operator="containsText" text="×">
      <formula>NOT(ISERROR(SEARCH("×",L116)))</formula>
    </cfRule>
  </conditionalFormatting>
  <conditionalFormatting sqref="L124:P124">
    <cfRule type="containsText" dxfId="65" priority="69" operator="containsText" text="×">
      <formula>NOT(ISERROR(SEARCH("×",L124)))</formula>
    </cfRule>
  </conditionalFormatting>
  <conditionalFormatting sqref="L133:P133">
    <cfRule type="containsText" dxfId="64" priority="68" operator="containsText" text="×">
      <formula>NOT(ISERROR(SEARCH("×",L133)))</formula>
    </cfRule>
  </conditionalFormatting>
  <conditionalFormatting sqref="L170:P170">
    <cfRule type="containsText" dxfId="63" priority="64" operator="containsText" text="×">
      <formula>NOT(ISERROR(SEARCH("×",L170)))</formula>
    </cfRule>
  </conditionalFormatting>
  <conditionalFormatting sqref="L178:P178">
    <cfRule type="containsText" dxfId="62" priority="63" operator="containsText" text="×">
      <formula>NOT(ISERROR(SEARCH("×",L178)))</formula>
    </cfRule>
  </conditionalFormatting>
  <conditionalFormatting sqref="L186:P186">
    <cfRule type="containsText" dxfId="61" priority="62" operator="containsText" text="×">
      <formula>NOT(ISERROR(SEARCH("×",L186)))</formula>
    </cfRule>
  </conditionalFormatting>
  <conditionalFormatting sqref="L195:P195">
    <cfRule type="containsText" dxfId="60" priority="61" operator="containsText" text="×">
      <formula>NOT(ISERROR(SEARCH("×",L195)))</formula>
    </cfRule>
  </conditionalFormatting>
  <conditionalFormatting sqref="L41:P41 L43:P49 L51:P57 L59:P65 L67:P73 L75:P81 L83:P89 L91:P95">
    <cfRule type="containsText" dxfId="59" priority="56" operator="containsText" text="×">
      <formula>NOT(ISERROR(SEARCH("×",L41)))</formula>
    </cfRule>
  </conditionalFormatting>
  <conditionalFormatting sqref="I41:I95">
    <cfRule type="cellIs" dxfId="58" priority="46" operator="between">
      <formula>1E-26</formula>
      <formula>0.05</formula>
    </cfRule>
  </conditionalFormatting>
  <conditionalFormatting sqref="Q41:Q95">
    <cfRule type="containsText" dxfId="57" priority="54" operator="containsText" text="同程度">
      <formula>NOT(ISERROR(SEARCH("同程度",Q41)))</formula>
    </cfRule>
    <cfRule type="containsText" dxfId="56" priority="55" operator="containsText" text="―">
      <formula>NOT(ISERROR(SEARCH("―",Q41)))</formula>
    </cfRule>
  </conditionalFormatting>
  <conditionalFormatting sqref="R41:U95 X41:X95 AA41:AA95">
    <cfRule type="containsText" dxfId="55" priority="51" operator="containsText" text="－">
      <formula>NOT(ISERROR(SEARCH("－",R41)))</formula>
    </cfRule>
    <cfRule type="containsText" dxfId="54" priority="52" operator="containsText" text="↓">
      <formula>NOT(ISERROR(SEARCH("↓",R41)))</formula>
    </cfRule>
    <cfRule type="containsText" dxfId="53" priority="53" operator="containsText" text="↑">
      <formula>NOT(ISERROR(SEARCH("↑",R41)))</formula>
    </cfRule>
  </conditionalFormatting>
  <conditionalFormatting sqref="V41:V95">
    <cfRule type="containsText" dxfId="52" priority="45" operator="containsText" text="－">
      <formula>NOT(ISERROR(SEARCH("－",V41)))</formula>
    </cfRule>
    <cfRule type="containsText" dxfId="51" priority="57" operator="containsText" text="↓↓↑↓">
      <formula>NOT(ISERROR(SEARCH("↓↓↑↓",V41)))</formula>
    </cfRule>
    <cfRule type="containsText" dxfId="50" priority="58" operator="containsText" text="↓↑↓↓">
      <formula>NOT(ISERROR(SEARCH("↓↑↓↓",V41)))</formula>
    </cfRule>
    <cfRule type="containsText" dxfId="49" priority="59" operator="containsText" text="↑↓↑↑">
      <formula>NOT(ISERROR(SEARCH("↑↓↑↑",V41)))</formula>
    </cfRule>
    <cfRule type="containsText" dxfId="48" priority="60" operator="containsText" text="↑↑↓↑">
      <formula>NOT(ISERROR(SEARCH("↑↑↓↑",V41)))</formula>
    </cfRule>
  </conditionalFormatting>
  <conditionalFormatting sqref="Y41:Z95 AB41:AC95">
    <cfRule type="containsText" dxfId="47" priority="47" operator="containsText" text="判定外">
      <formula>NOT(ISERROR(SEARCH("判定外",Y41)))</formula>
    </cfRule>
    <cfRule type="containsText" dxfId="46" priority="48" operator="containsText" text="×">
      <formula>NOT(ISERROR(SEARCH("×",Y41)))</formula>
    </cfRule>
    <cfRule type="containsText" dxfId="45" priority="49" operator="containsText" text="減少">
      <formula>NOT(ISERROR(SEARCH("減少",Y41)))</formula>
    </cfRule>
    <cfRule type="containsText" dxfId="44" priority="50" operator="containsText" text="増加">
      <formula>NOT(ISERROR(SEARCH("増加",Y41)))</formula>
    </cfRule>
  </conditionalFormatting>
  <conditionalFormatting sqref="I143:I165">
    <cfRule type="cellIs" dxfId="43" priority="30" operator="between">
      <formula>1E-26</formula>
      <formula>0.05</formula>
    </cfRule>
  </conditionalFormatting>
  <conditionalFormatting sqref="Q143:Q165">
    <cfRule type="containsText" dxfId="42" priority="38" operator="containsText" text="同程度">
      <formula>NOT(ISERROR(SEARCH("同程度",Q143)))</formula>
    </cfRule>
    <cfRule type="containsText" dxfId="41" priority="39" operator="containsText" text="―">
      <formula>NOT(ISERROR(SEARCH("―",Q143)))</formula>
    </cfRule>
  </conditionalFormatting>
  <conditionalFormatting sqref="R143:U165 X143:X165 AA143:AA165">
    <cfRule type="containsText" dxfId="40" priority="35" operator="containsText" text="－">
      <formula>NOT(ISERROR(SEARCH("－",R143)))</formula>
    </cfRule>
    <cfRule type="containsText" dxfId="39" priority="36" operator="containsText" text="↓">
      <formula>NOT(ISERROR(SEARCH("↓",R143)))</formula>
    </cfRule>
    <cfRule type="containsText" dxfId="38" priority="37" operator="containsText" text="↑">
      <formula>NOT(ISERROR(SEARCH("↑",R143)))</formula>
    </cfRule>
  </conditionalFormatting>
  <conditionalFormatting sqref="V143:V165">
    <cfRule type="containsText" dxfId="37" priority="29" operator="containsText" text="－">
      <formula>NOT(ISERROR(SEARCH("－",V143)))</formula>
    </cfRule>
    <cfRule type="containsText" dxfId="36" priority="41" operator="containsText" text="↓↓↑↓">
      <formula>NOT(ISERROR(SEARCH("↓↓↑↓",V143)))</formula>
    </cfRule>
    <cfRule type="containsText" dxfId="35" priority="42" operator="containsText" text="↓↑↓↓">
      <formula>NOT(ISERROR(SEARCH("↓↑↓↓",V143)))</formula>
    </cfRule>
    <cfRule type="containsText" dxfId="34" priority="43" operator="containsText" text="↑↓↑↑">
      <formula>NOT(ISERROR(SEARCH("↑↓↑↑",V143)))</formula>
    </cfRule>
    <cfRule type="containsText" dxfId="33" priority="44" operator="containsText" text="↑↑↓↑">
      <formula>NOT(ISERROR(SEARCH("↑↑↓↑",V143)))</formula>
    </cfRule>
  </conditionalFormatting>
  <conditionalFormatting sqref="Y143:Z165 AB143:AC165">
    <cfRule type="containsText" dxfId="32" priority="31" operator="containsText" text="判定外">
      <formula>NOT(ISERROR(SEARCH("判定外",Y143)))</formula>
    </cfRule>
    <cfRule type="containsText" dxfId="31" priority="32" operator="containsText" text="×">
      <formula>NOT(ISERROR(SEARCH("×",Y143)))</formula>
    </cfRule>
    <cfRule type="containsText" dxfId="30" priority="33" operator="containsText" text="減少">
      <formula>NOT(ISERROR(SEARCH("減少",Y143)))</formula>
    </cfRule>
    <cfRule type="containsText" dxfId="29" priority="34" operator="containsText" text="増加">
      <formula>NOT(ISERROR(SEARCH("増加",Y143)))</formula>
    </cfRule>
  </conditionalFormatting>
  <conditionalFormatting sqref="L42:P42">
    <cfRule type="containsText" dxfId="28" priority="28" operator="containsText" text="×">
      <formula>NOT(ISERROR(SEARCH("×",L42)))</formula>
    </cfRule>
  </conditionalFormatting>
  <conditionalFormatting sqref="L50:P50">
    <cfRule type="containsText" dxfId="27" priority="27" operator="containsText" text="×">
      <formula>NOT(ISERROR(SEARCH("×",L50)))</formula>
    </cfRule>
  </conditionalFormatting>
  <conditionalFormatting sqref="L58:P58">
    <cfRule type="containsText" dxfId="26" priority="26" operator="containsText" text="×">
      <formula>NOT(ISERROR(SEARCH("×",L58)))</formula>
    </cfRule>
  </conditionalFormatting>
  <conditionalFormatting sqref="L66:P66">
    <cfRule type="containsText" dxfId="25" priority="25" operator="containsText" text="×">
      <formula>NOT(ISERROR(SEARCH("×",L66)))</formula>
    </cfRule>
  </conditionalFormatting>
  <conditionalFormatting sqref="L74:P74">
    <cfRule type="containsText" dxfId="24" priority="24" operator="containsText" text="×">
      <formula>NOT(ISERROR(SEARCH("×",L74)))</formula>
    </cfRule>
  </conditionalFormatting>
  <conditionalFormatting sqref="L82:P82">
    <cfRule type="containsText" dxfId="23" priority="23" operator="containsText" text="×">
      <formula>NOT(ISERROR(SEARCH("×",L82)))</formula>
    </cfRule>
  </conditionalFormatting>
  <conditionalFormatting sqref="L90:P90">
    <cfRule type="containsText" dxfId="22" priority="22" operator="containsText" text="×">
      <formula>NOT(ISERROR(SEARCH("×",L90)))</formula>
    </cfRule>
  </conditionalFormatting>
  <conditionalFormatting sqref="L108:P108">
    <cfRule type="containsText" dxfId="21" priority="21" operator="containsText" text="×">
      <formula>NOT(ISERROR(SEARCH("×",L108)))</formula>
    </cfRule>
  </conditionalFormatting>
  <conditionalFormatting sqref="L144:P144">
    <cfRule type="containsText" dxfId="20" priority="20" operator="containsText" text="×">
      <formula>NOT(ISERROR(SEARCH("×",L144)))</formula>
    </cfRule>
  </conditionalFormatting>
  <conditionalFormatting sqref="L152:P152">
    <cfRule type="containsText" dxfId="19" priority="19" operator="containsText" text="×">
      <formula>NOT(ISERROR(SEARCH("×",L152)))</formula>
    </cfRule>
  </conditionalFormatting>
  <conditionalFormatting sqref="L160:P160">
    <cfRule type="containsText" dxfId="18" priority="18" operator="containsText" text="×">
      <formula>NOT(ISERROR(SEARCH("×",L160)))</formula>
    </cfRule>
  </conditionalFormatting>
  <conditionalFormatting sqref="L96:P97 L99:P103">
    <cfRule type="containsText" dxfId="17" priority="13" operator="containsText" text="×">
      <formula>NOT(ISERROR(SEARCH("×",L96)))</formula>
    </cfRule>
  </conditionalFormatting>
  <conditionalFormatting sqref="I96:I103">
    <cfRule type="cellIs" dxfId="16" priority="3" operator="between">
      <formula>1E-26</formula>
      <formula>0.05</formula>
    </cfRule>
  </conditionalFormatting>
  <conditionalFormatting sqref="Q96:Q103">
    <cfRule type="containsText" dxfId="15" priority="11" operator="containsText" text="同程度">
      <formula>NOT(ISERROR(SEARCH("同程度",Q96)))</formula>
    </cfRule>
    <cfRule type="containsText" dxfId="14" priority="12" operator="containsText" text="―">
      <formula>NOT(ISERROR(SEARCH("―",Q96)))</formula>
    </cfRule>
  </conditionalFormatting>
  <conditionalFormatting sqref="R96:U103 X96:X103 AA96:AA103">
    <cfRule type="containsText" dxfId="13" priority="8" operator="containsText" text="－">
      <formula>NOT(ISERROR(SEARCH("－",R96)))</formula>
    </cfRule>
    <cfRule type="containsText" dxfId="12" priority="9" operator="containsText" text="↓">
      <formula>NOT(ISERROR(SEARCH("↓",R96)))</formula>
    </cfRule>
    <cfRule type="containsText" dxfId="11" priority="10" operator="containsText" text="↑">
      <formula>NOT(ISERROR(SEARCH("↑",R96)))</formula>
    </cfRule>
  </conditionalFormatting>
  <conditionalFormatting sqref="V96:V103">
    <cfRule type="containsText" dxfId="10" priority="2" operator="containsText" text="－">
      <formula>NOT(ISERROR(SEARCH("－",V96)))</formula>
    </cfRule>
    <cfRule type="containsText" dxfId="9" priority="14" operator="containsText" text="↓↓↑↓">
      <formula>NOT(ISERROR(SEARCH("↓↓↑↓",V96)))</formula>
    </cfRule>
    <cfRule type="containsText" dxfId="8" priority="15" operator="containsText" text="↓↑↓↓">
      <formula>NOT(ISERROR(SEARCH("↓↑↓↓",V96)))</formula>
    </cfRule>
    <cfRule type="containsText" dxfId="7" priority="16" operator="containsText" text="↑↓↑↑">
      <formula>NOT(ISERROR(SEARCH("↑↓↑↑",V96)))</formula>
    </cfRule>
    <cfRule type="containsText" dxfId="6" priority="17" operator="containsText" text="↑↑↓↑">
      <formula>NOT(ISERROR(SEARCH("↑↑↓↑",V96)))</formula>
    </cfRule>
  </conditionalFormatting>
  <conditionalFormatting sqref="Y96:Z103 AB96:AC103">
    <cfRule type="containsText" dxfId="5" priority="4" operator="containsText" text="判定外">
      <formula>NOT(ISERROR(SEARCH("判定外",Y96)))</formula>
    </cfRule>
    <cfRule type="containsText" dxfId="4" priority="5" operator="containsText" text="×">
      <formula>NOT(ISERROR(SEARCH("×",Y96)))</formula>
    </cfRule>
    <cfRule type="containsText" dxfId="3" priority="6" operator="containsText" text="減少">
      <formula>NOT(ISERROR(SEARCH("減少",Y96)))</formula>
    </cfRule>
    <cfRule type="containsText" dxfId="2" priority="7" operator="containsText" text="増加">
      <formula>NOT(ISERROR(SEARCH("増加",Y96)))</formula>
    </cfRule>
  </conditionalFormatting>
  <conditionalFormatting sqref="L98:P98">
    <cfRule type="containsText" dxfId="1" priority="1" operator="containsText" text="×">
      <formula>NOT(ISERROR(SEARCH("×",L98)))</formula>
    </cfRule>
  </conditionalFormatting>
  <dataValidations count="1">
    <dataValidation type="list" allowBlank="1" showInputMessage="1" showErrorMessage="1" sqref="AD9:AE11 AD17:AD19 AD25:AD27 AD34:AD36 AD45:AD47 AD53:AD55 AD61:AD63 AD198:AD200 AD69:AD71 AD85:AD87 AD77:AD79 AD111:AD113 AD119:AD121 AD127:AD129 AD136:AD138 AD147:AD149 AD155:AD157 AD163:AD165 AD173:AD175 AD181:AD183 AD189:AD191 AD93:AD95 AD101:AD103" xr:uid="{D1705C6A-6285-47C8-9292-56FEBC4A225D}">
      <formula1>$AI$2:$AI$9</formula1>
    </dataValidation>
  </dataValidations>
  <hyperlinks>
    <hyperlink ref="C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Footer>&amp;R&amp;6出典：大学改革支援・学位授与機構「大学基本情報」（https://portal.niad.ac.jp/ptrt/table.html）を加工して作成</oddFooter>
  </headerFooter>
  <rowBreaks count="3" manualBreakCount="3">
    <brk id="48" min="1" max="30" man="1"/>
    <brk id="88" min="1" max="30" man="1"/>
    <brk id="184" min="1" max="30" man="1"/>
  </rowBreaks>
  <colBreaks count="1" manualBreakCount="1">
    <brk id="31" max="201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>
    <tabColor rgb="FFFFFF00"/>
  </sheetPr>
  <dimension ref="A1:BI34"/>
  <sheetViews>
    <sheetView workbookViewId="0">
      <pane xSplit="1" ySplit="5" topLeftCell="C6" activePane="bottomRight" state="frozen"/>
      <selection pane="topRight" activeCell="B1" sqref="B1"/>
      <selection pane="bottomLeft" activeCell="A6" sqref="A6"/>
      <selection pane="bottomRight" sqref="A1:C1"/>
    </sheetView>
  </sheetViews>
  <sheetFormatPr defaultRowHeight="13.5" x14ac:dyDescent="0.15"/>
  <cols>
    <col min="1" max="223" width="4.75" customWidth="1"/>
  </cols>
  <sheetData>
    <row r="1" spans="1:61" ht="25.5" customHeight="1" thickBot="1" x14ac:dyDescent="0.2">
      <c r="A1" s="313" t="s">
        <v>198</v>
      </c>
      <c r="B1" s="314"/>
      <c r="C1" s="315"/>
      <c r="D1" s="235"/>
      <c r="I1" s="235"/>
      <c r="N1" s="235"/>
      <c r="S1" s="235"/>
      <c r="X1" s="235"/>
      <c r="AC1" s="235"/>
      <c r="AH1" s="235"/>
      <c r="AM1" s="235"/>
      <c r="AR1" s="235"/>
      <c r="AW1" s="235"/>
      <c r="BB1" s="235"/>
      <c r="BG1" s="235"/>
    </row>
    <row r="2" spans="1:61" ht="25.5" customHeight="1" thickBot="1" x14ac:dyDescent="0.2"/>
    <row r="3" spans="1:61" x14ac:dyDescent="0.15">
      <c r="A3" s="3"/>
      <c r="B3" s="316" t="s">
        <v>4</v>
      </c>
      <c r="C3" s="317"/>
      <c r="D3" s="317"/>
      <c r="E3" s="317"/>
      <c r="F3" s="318"/>
      <c r="G3" s="316" t="s">
        <v>5</v>
      </c>
      <c r="H3" s="317"/>
      <c r="I3" s="317"/>
      <c r="J3" s="317"/>
      <c r="K3" s="318"/>
      <c r="L3" s="316" t="s">
        <v>424</v>
      </c>
      <c r="M3" s="317"/>
      <c r="N3" s="317"/>
      <c r="O3" s="317"/>
      <c r="P3" s="318"/>
      <c r="Q3" s="316" t="s">
        <v>6</v>
      </c>
      <c r="R3" s="317"/>
      <c r="S3" s="317"/>
      <c r="T3" s="317"/>
      <c r="U3" s="318"/>
      <c r="V3" s="316" t="s">
        <v>7</v>
      </c>
      <c r="W3" s="317"/>
      <c r="X3" s="317"/>
      <c r="Y3" s="317"/>
      <c r="Z3" s="318"/>
      <c r="AA3" s="316" t="s">
        <v>8</v>
      </c>
      <c r="AB3" s="317"/>
      <c r="AC3" s="317"/>
      <c r="AD3" s="317"/>
      <c r="AE3" s="318"/>
      <c r="AF3" s="316" t="s">
        <v>9</v>
      </c>
      <c r="AG3" s="317"/>
      <c r="AH3" s="317"/>
      <c r="AI3" s="317"/>
      <c r="AJ3" s="318"/>
      <c r="AK3" s="316" t="s">
        <v>436</v>
      </c>
      <c r="AL3" s="317"/>
      <c r="AM3" s="317"/>
      <c r="AN3" s="317"/>
      <c r="AO3" s="318"/>
      <c r="AP3" s="316" t="s">
        <v>10</v>
      </c>
      <c r="AQ3" s="317"/>
      <c r="AR3" s="317"/>
      <c r="AS3" s="317"/>
      <c r="AT3" s="318"/>
      <c r="AU3" s="316" t="s">
        <v>11</v>
      </c>
      <c r="AV3" s="317"/>
      <c r="AW3" s="317"/>
      <c r="AX3" s="317"/>
      <c r="AY3" s="318"/>
      <c r="AZ3" s="316" t="s">
        <v>12</v>
      </c>
      <c r="BA3" s="317"/>
      <c r="BB3" s="317"/>
      <c r="BC3" s="317"/>
      <c r="BD3" s="318"/>
      <c r="BE3" s="316" t="s">
        <v>425</v>
      </c>
      <c r="BF3" s="317"/>
      <c r="BG3" s="317"/>
      <c r="BH3" s="317"/>
      <c r="BI3" s="318"/>
    </row>
    <row r="4" spans="1:61" x14ac:dyDescent="0.15">
      <c r="A4" s="3"/>
      <c r="B4" s="321" t="s">
        <v>267</v>
      </c>
      <c r="C4" s="322"/>
      <c r="D4" s="322"/>
      <c r="E4" s="319" t="s">
        <v>411</v>
      </c>
      <c r="F4" s="320"/>
      <c r="G4" s="321" t="s">
        <v>267</v>
      </c>
      <c r="H4" s="322"/>
      <c r="I4" s="322"/>
      <c r="J4" s="319" t="s">
        <v>411</v>
      </c>
      <c r="K4" s="320"/>
      <c r="L4" s="321" t="s">
        <v>267</v>
      </c>
      <c r="M4" s="322"/>
      <c r="N4" s="322"/>
      <c r="O4" s="319" t="s">
        <v>411</v>
      </c>
      <c r="P4" s="320"/>
      <c r="Q4" s="321" t="s">
        <v>267</v>
      </c>
      <c r="R4" s="322"/>
      <c r="S4" s="322"/>
      <c r="T4" s="319" t="s">
        <v>411</v>
      </c>
      <c r="U4" s="320"/>
      <c r="V4" s="321" t="s">
        <v>267</v>
      </c>
      <c r="W4" s="322"/>
      <c r="X4" s="322"/>
      <c r="Y4" s="319" t="s">
        <v>411</v>
      </c>
      <c r="Z4" s="320"/>
      <c r="AA4" s="321" t="s">
        <v>267</v>
      </c>
      <c r="AB4" s="322"/>
      <c r="AC4" s="322"/>
      <c r="AD4" s="319" t="s">
        <v>411</v>
      </c>
      <c r="AE4" s="320"/>
      <c r="AF4" s="321" t="s">
        <v>267</v>
      </c>
      <c r="AG4" s="322"/>
      <c r="AH4" s="322"/>
      <c r="AI4" s="319" t="s">
        <v>411</v>
      </c>
      <c r="AJ4" s="320"/>
      <c r="AK4" s="321" t="s">
        <v>267</v>
      </c>
      <c r="AL4" s="322"/>
      <c r="AM4" s="322"/>
      <c r="AN4" s="319" t="s">
        <v>411</v>
      </c>
      <c r="AO4" s="320"/>
      <c r="AP4" s="321" t="s">
        <v>267</v>
      </c>
      <c r="AQ4" s="322"/>
      <c r="AR4" s="322"/>
      <c r="AS4" s="319" t="s">
        <v>411</v>
      </c>
      <c r="AT4" s="320"/>
      <c r="AU4" s="321" t="s">
        <v>267</v>
      </c>
      <c r="AV4" s="322"/>
      <c r="AW4" s="322"/>
      <c r="AX4" s="319" t="s">
        <v>411</v>
      </c>
      <c r="AY4" s="320"/>
      <c r="AZ4" s="321" t="s">
        <v>267</v>
      </c>
      <c r="BA4" s="322"/>
      <c r="BB4" s="322"/>
      <c r="BC4" s="319" t="s">
        <v>411</v>
      </c>
      <c r="BD4" s="320"/>
      <c r="BE4" s="321" t="s">
        <v>267</v>
      </c>
      <c r="BF4" s="322"/>
      <c r="BG4" s="322"/>
      <c r="BH4" s="319" t="s">
        <v>411</v>
      </c>
      <c r="BI4" s="320"/>
    </row>
    <row r="5" spans="1:61" x14ac:dyDescent="0.15">
      <c r="A5" s="3"/>
      <c r="B5" s="246" t="s">
        <v>412</v>
      </c>
      <c r="C5" s="234" t="s">
        <v>413</v>
      </c>
      <c r="D5" s="239" t="s">
        <v>426</v>
      </c>
      <c r="E5" s="243" t="s">
        <v>412</v>
      </c>
      <c r="F5" s="247" t="s">
        <v>413</v>
      </c>
      <c r="G5" s="246" t="s">
        <v>412</v>
      </c>
      <c r="H5" s="234" t="s">
        <v>413</v>
      </c>
      <c r="I5" s="239" t="s">
        <v>426</v>
      </c>
      <c r="J5" s="243" t="s">
        <v>412</v>
      </c>
      <c r="K5" s="247" t="s">
        <v>413</v>
      </c>
      <c r="L5" s="246" t="s">
        <v>412</v>
      </c>
      <c r="M5" s="234" t="s">
        <v>413</v>
      </c>
      <c r="N5" s="239" t="s">
        <v>426</v>
      </c>
      <c r="O5" s="243" t="s">
        <v>412</v>
      </c>
      <c r="P5" s="247" t="s">
        <v>413</v>
      </c>
      <c r="Q5" s="246" t="s">
        <v>412</v>
      </c>
      <c r="R5" s="234" t="s">
        <v>413</v>
      </c>
      <c r="S5" s="239" t="s">
        <v>426</v>
      </c>
      <c r="T5" s="243" t="s">
        <v>412</v>
      </c>
      <c r="U5" s="247" t="s">
        <v>413</v>
      </c>
      <c r="V5" s="246" t="s">
        <v>412</v>
      </c>
      <c r="W5" s="234" t="s">
        <v>413</v>
      </c>
      <c r="X5" s="239" t="s">
        <v>426</v>
      </c>
      <c r="Y5" s="243" t="s">
        <v>412</v>
      </c>
      <c r="Z5" s="247" t="s">
        <v>413</v>
      </c>
      <c r="AA5" s="246" t="s">
        <v>412</v>
      </c>
      <c r="AB5" s="234" t="s">
        <v>413</v>
      </c>
      <c r="AC5" s="239" t="s">
        <v>426</v>
      </c>
      <c r="AD5" s="243" t="s">
        <v>412</v>
      </c>
      <c r="AE5" s="247" t="s">
        <v>413</v>
      </c>
      <c r="AF5" s="246" t="s">
        <v>412</v>
      </c>
      <c r="AG5" s="234" t="s">
        <v>413</v>
      </c>
      <c r="AH5" s="239" t="s">
        <v>426</v>
      </c>
      <c r="AI5" s="243" t="s">
        <v>412</v>
      </c>
      <c r="AJ5" s="247" t="s">
        <v>413</v>
      </c>
      <c r="AK5" s="246" t="s">
        <v>412</v>
      </c>
      <c r="AL5" s="234" t="s">
        <v>413</v>
      </c>
      <c r="AM5" s="239" t="s">
        <v>426</v>
      </c>
      <c r="AN5" s="243" t="s">
        <v>412</v>
      </c>
      <c r="AO5" s="247" t="s">
        <v>413</v>
      </c>
      <c r="AP5" s="246" t="s">
        <v>412</v>
      </c>
      <c r="AQ5" s="234" t="s">
        <v>413</v>
      </c>
      <c r="AR5" s="239" t="s">
        <v>426</v>
      </c>
      <c r="AS5" s="243" t="s">
        <v>412</v>
      </c>
      <c r="AT5" s="247" t="s">
        <v>413</v>
      </c>
      <c r="AU5" s="246" t="s">
        <v>412</v>
      </c>
      <c r="AV5" s="234" t="s">
        <v>413</v>
      </c>
      <c r="AW5" s="239" t="s">
        <v>426</v>
      </c>
      <c r="AX5" s="243" t="s">
        <v>412</v>
      </c>
      <c r="AY5" s="247" t="s">
        <v>413</v>
      </c>
      <c r="AZ5" s="246" t="s">
        <v>412</v>
      </c>
      <c r="BA5" s="234" t="s">
        <v>413</v>
      </c>
      <c r="BB5" s="239" t="s">
        <v>426</v>
      </c>
      <c r="BC5" s="243" t="s">
        <v>412</v>
      </c>
      <c r="BD5" s="247" t="s">
        <v>413</v>
      </c>
      <c r="BE5" s="246" t="s">
        <v>412</v>
      </c>
      <c r="BF5" s="234" t="s">
        <v>413</v>
      </c>
      <c r="BG5" s="239" t="s">
        <v>426</v>
      </c>
      <c r="BH5" s="243" t="s">
        <v>412</v>
      </c>
      <c r="BI5" s="247" t="s">
        <v>413</v>
      </c>
    </row>
    <row r="6" spans="1:61" x14ac:dyDescent="0.15">
      <c r="A6" s="201" t="s">
        <v>1</v>
      </c>
      <c r="B6" s="248">
        <v>4</v>
      </c>
      <c r="C6" s="209">
        <v>9</v>
      </c>
      <c r="D6" s="242">
        <v>13</v>
      </c>
      <c r="E6" s="244">
        <v>3</v>
      </c>
      <c r="F6" s="249">
        <v>2</v>
      </c>
      <c r="G6" s="248">
        <v>13</v>
      </c>
      <c r="H6" s="209">
        <v>9</v>
      </c>
      <c r="I6" s="242">
        <v>22</v>
      </c>
      <c r="J6" s="244">
        <v>0</v>
      </c>
      <c r="K6" s="249">
        <v>2</v>
      </c>
      <c r="L6" s="248">
        <v>87</v>
      </c>
      <c r="M6" s="209">
        <v>26</v>
      </c>
      <c r="N6" s="242">
        <v>113</v>
      </c>
      <c r="O6" s="244">
        <v>0</v>
      </c>
      <c r="P6" s="249">
        <v>0</v>
      </c>
      <c r="Q6" s="248">
        <v>19</v>
      </c>
      <c r="R6" s="209">
        <v>9</v>
      </c>
      <c r="S6" s="242">
        <v>28</v>
      </c>
      <c r="T6" s="244">
        <v>14</v>
      </c>
      <c r="U6" s="249">
        <v>5</v>
      </c>
      <c r="V6" s="248">
        <v>1</v>
      </c>
      <c r="W6" s="209">
        <v>37</v>
      </c>
      <c r="X6" s="242">
        <v>38</v>
      </c>
      <c r="Y6" s="244">
        <v>1</v>
      </c>
      <c r="Z6" s="249">
        <v>24</v>
      </c>
      <c r="AA6" s="248">
        <v>51</v>
      </c>
      <c r="AB6" s="209">
        <v>33</v>
      </c>
      <c r="AC6" s="242">
        <v>84</v>
      </c>
      <c r="AD6" s="244">
        <v>1</v>
      </c>
      <c r="AE6" s="249">
        <v>2</v>
      </c>
      <c r="AF6" s="252"/>
      <c r="AG6" s="240"/>
      <c r="AH6" s="253"/>
      <c r="AI6" s="254"/>
      <c r="AJ6" s="255"/>
      <c r="AK6" s="252"/>
      <c r="AL6" s="240"/>
      <c r="AM6" s="253"/>
      <c r="AN6" s="254"/>
      <c r="AO6" s="255"/>
      <c r="AP6" s="248">
        <v>15</v>
      </c>
      <c r="AQ6" s="209">
        <v>2</v>
      </c>
      <c r="AR6" s="242">
        <v>17</v>
      </c>
      <c r="AS6" s="244">
        <v>3</v>
      </c>
      <c r="AT6" s="249">
        <v>2</v>
      </c>
      <c r="AU6" s="248">
        <v>89</v>
      </c>
      <c r="AV6" s="209">
        <v>44</v>
      </c>
      <c r="AW6" s="242">
        <v>133</v>
      </c>
      <c r="AX6" s="244">
        <v>83</v>
      </c>
      <c r="AY6" s="249">
        <v>39</v>
      </c>
      <c r="AZ6" s="248">
        <v>21</v>
      </c>
      <c r="BA6" s="209">
        <v>9</v>
      </c>
      <c r="BB6" s="242">
        <v>30</v>
      </c>
      <c r="BC6" s="244">
        <v>8</v>
      </c>
      <c r="BD6" s="249">
        <v>2</v>
      </c>
      <c r="BE6" s="248">
        <v>10</v>
      </c>
      <c r="BF6" s="209">
        <v>15</v>
      </c>
      <c r="BG6" s="242">
        <v>25</v>
      </c>
      <c r="BH6" s="244">
        <v>8</v>
      </c>
      <c r="BI6" s="249">
        <v>14</v>
      </c>
    </row>
    <row r="7" spans="1:61" x14ac:dyDescent="0.15">
      <c r="A7" s="201" t="s">
        <v>414</v>
      </c>
      <c r="B7" s="250">
        <v>6</v>
      </c>
      <c r="C7" s="200">
        <v>7</v>
      </c>
      <c r="D7" s="242">
        <v>13</v>
      </c>
      <c r="E7" s="245">
        <v>4</v>
      </c>
      <c r="F7" s="251">
        <v>2</v>
      </c>
      <c r="G7" s="250">
        <v>13</v>
      </c>
      <c r="H7" s="200">
        <v>5</v>
      </c>
      <c r="I7" s="242">
        <v>18</v>
      </c>
      <c r="J7" s="245">
        <v>2</v>
      </c>
      <c r="K7" s="251">
        <v>1</v>
      </c>
      <c r="L7" s="250">
        <v>91</v>
      </c>
      <c r="M7" s="200">
        <v>31</v>
      </c>
      <c r="N7" s="242">
        <v>122</v>
      </c>
      <c r="O7" s="245">
        <v>0</v>
      </c>
      <c r="P7" s="251">
        <v>0</v>
      </c>
      <c r="Q7" s="250">
        <v>20</v>
      </c>
      <c r="R7" s="200">
        <v>6</v>
      </c>
      <c r="S7" s="242">
        <v>26</v>
      </c>
      <c r="T7" s="245">
        <v>17</v>
      </c>
      <c r="U7" s="251">
        <v>5</v>
      </c>
      <c r="V7" s="250">
        <v>1</v>
      </c>
      <c r="W7" s="200">
        <v>39</v>
      </c>
      <c r="X7" s="242">
        <v>40</v>
      </c>
      <c r="Y7" s="245">
        <v>1</v>
      </c>
      <c r="Z7" s="251">
        <v>25</v>
      </c>
      <c r="AA7" s="250">
        <v>45</v>
      </c>
      <c r="AB7" s="200">
        <v>29</v>
      </c>
      <c r="AC7" s="242">
        <v>74</v>
      </c>
      <c r="AD7" s="245">
        <v>0</v>
      </c>
      <c r="AE7" s="251">
        <v>3</v>
      </c>
      <c r="AF7" s="250">
        <v>2</v>
      </c>
      <c r="AG7" s="200">
        <v>1</v>
      </c>
      <c r="AH7" s="242">
        <v>3</v>
      </c>
      <c r="AI7" s="245">
        <v>0</v>
      </c>
      <c r="AJ7" s="251">
        <v>1</v>
      </c>
      <c r="AK7" s="256"/>
      <c r="AL7" s="257"/>
      <c r="AM7" s="253"/>
      <c r="AN7" s="258"/>
      <c r="AO7" s="259"/>
      <c r="AP7" s="250">
        <v>14</v>
      </c>
      <c r="AQ7" s="200">
        <v>3</v>
      </c>
      <c r="AR7" s="242">
        <v>17</v>
      </c>
      <c r="AS7" s="245">
        <v>4</v>
      </c>
      <c r="AT7" s="251">
        <v>2</v>
      </c>
      <c r="AU7" s="250">
        <v>83</v>
      </c>
      <c r="AV7" s="200">
        <v>47</v>
      </c>
      <c r="AW7" s="242">
        <v>130</v>
      </c>
      <c r="AX7" s="245">
        <v>78</v>
      </c>
      <c r="AY7" s="251">
        <v>42</v>
      </c>
      <c r="AZ7" s="250">
        <v>17</v>
      </c>
      <c r="BA7" s="200">
        <v>7</v>
      </c>
      <c r="BB7" s="242">
        <v>24</v>
      </c>
      <c r="BC7" s="245">
        <v>8</v>
      </c>
      <c r="BD7" s="251">
        <v>1</v>
      </c>
      <c r="BE7" s="250">
        <v>13</v>
      </c>
      <c r="BF7" s="200">
        <v>14</v>
      </c>
      <c r="BG7" s="242">
        <v>27</v>
      </c>
      <c r="BH7" s="245">
        <v>8</v>
      </c>
      <c r="BI7" s="251">
        <v>13</v>
      </c>
    </row>
    <row r="8" spans="1:61" x14ac:dyDescent="0.15">
      <c r="A8" s="201" t="s">
        <v>415</v>
      </c>
      <c r="B8" s="250">
        <v>8</v>
      </c>
      <c r="C8" s="200">
        <v>9</v>
      </c>
      <c r="D8" s="242">
        <v>17</v>
      </c>
      <c r="E8" s="245">
        <v>4</v>
      </c>
      <c r="F8" s="251">
        <v>2</v>
      </c>
      <c r="G8" s="250">
        <v>12</v>
      </c>
      <c r="H8" s="200">
        <v>8</v>
      </c>
      <c r="I8" s="242">
        <v>20</v>
      </c>
      <c r="J8" s="245">
        <v>3</v>
      </c>
      <c r="K8" s="251">
        <v>1</v>
      </c>
      <c r="L8" s="250">
        <v>95</v>
      </c>
      <c r="M8" s="200">
        <v>24</v>
      </c>
      <c r="N8" s="242">
        <v>119</v>
      </c>
      <c r="O8" s="245">
        <v>2</v>
      </c>
      <c r="P8" s="251">
        <v>0</v>
      </c>
      <c r="Q8" s="250">
        <v>23</v>
      </c>
      <c r="R8" s="200">
        <v>7</v>
      </c>
      <c r="S8" s="242">
        <v>30</v>
      </c>
      <c r="T8" s="245">
        <v>21</v>
      </c>
      <c r="U8" s="251">
        <v>7</v>
      </c>
      <c r="V8" s="250">
        <v>0</v>
      </c>
      <c r="W8" s="200">
        <v>31</v>
      </c>
      <c r="X8" s="242">
        <v>31</v>
      </c>
      <c r="Y8" s="245">
        <v>0</v>
      </c>
      <c r="Z8" s="251">
        <v>20</v>
      </c>
      <c r="AA8" s="250">
        <v>59</v>
      </c>
      <c r="AB8" s="200">
        <v>28</v>
      </c>
      <c r="AC8" s="242">
        <v>87</v>
      </c>
      <c r="AD8" s="245">
        <v>0</v>
      </c>
      <c r="AE8" s="251">
        <v>3</v>
      </c>
      <c r="AF8" s="250">
        <v>4</v>
      </c>
      <c r="AG8" s="200">
        <v>1</v>
      </c>
      <c r="AH8" s="242">
        <v>5</v>
      </c>
      <c r="AI8" s="245">
        <v>0</v>
      </c>
      <c r="AJ8" s="251">
        <v>1</v>
      </c>
      <c r="AK8" s="256"/>
      <c r="AL8" s="257"/>
      <c r="AM8" s="253"/>
      <c r="AN8" s="258"/>
      <c r="AO8" s="259"/>
      <c r="AP8" s="250">
        <v>13</v>
      </c>
      <c r="AQ8" s="200">
        <v>3</v>
      </c>
      <c r="AR8" s="242">
        <v>16</v>
      </c>
      <c r="AS8" s="245">
        <v>4</v>
      </c>
      <c r="AT8" s="251">
        <v>2</v>
      </c>
      <c r="AU8" s="250">
        <v>84</v>
      </c>
      <c r="AV8" s="200">
        <v>44</v>
      </c>
      <c r="AW8" s="242">
        <v>128</v>
      </c>
      <c r="AX8" s="245">
        <v>78</v>
      </c>
      <c r="AY8" s="251">
        <v>39</v>
      </c>
      <c r="AZ8" s="250">
        <v>15</v>
      </c>
      <c r="BA8" s="200">
        <v>7</v>
      </c>
      <c r="BB8" s="242">
        <v>22</v>
      </c>
      <c r="BC8" s="245">
        <v>6</v>
      </c>
      <c r="BD8" s="251">
        <v>0</v>
      </c>
      <c r="BE8" s="250">
        <v>14</v>
      </c>
      <c r="BF8" s="200">
        <v>14</v>
      </c>
      <c r="BG8" s="242">
        <v>28</v>
      </c>
      <c r="BH8" s="245">
        <v>8</v>
      </c>
      <c r="BI8" s="251">
        <v>13</v>
      </c>
    </row>
    <row r="9" spans="1:61" x14ac:dyDescent="0.15">
      <c r="A9" s="201" t="s">
        <v>416</v>
      </c>
      <c r="B9" s="250">
        <v>8</v>
      </c>
      <c r="C9" s="200">
        <v>10</v>
      </c>
      <c r="D9" s="242">
        <v>18</v>
      </c>
      <c r="E9" s="245">
        <v>3</v>
      </c>
      <c r="F9" s="251">
        <v>2</v>
      </c>
      <c r="G9" s="250">
        <v>6</v>
      </c>
      <c r="H9" s="200">
        <v>7</v>
      </c>
      <c r="I9" s="242">
        <v>13</v>
      </c>
      <c r="J9" s="245">
        <v>1</v>
      </c>
      <c r="K9" s="251">
        <v>1</v>
      </c>
      <c r="L9" s="250">
        <v>95</v>
      </c>
      <c r="M9" s="200">
        <v>31</v>
      </c>
      <c r="N9" s="242">
        <v>126</v>
      </c>
      <c r="O9" s="245">
        <v>2</v>
      </c>
      <c r="P9" s="251">
        <v>0</v>
      </c>
      <c r="Q9" s="250">
        <v>22</v>
      </c>
      <c r="R9" s="200">
        <v>11</v>
      </c>
      <c r="S9" s="242">
        <v>33</v>
      </c>
      <c r="T9" s="245">
        <v>18</v>
      </c>
      <c r="U9" s="251">
        <v>9</v>
      </c>
      <c r="V9" s="250">
        <v>0</v>
      </c>
      <c r="W9" s="200">
        <v>25</v>
      </c>
      <c r="X9" s="242">
        <v>25</v>
      </c>
      <c r="Y9" s="245">
        <v>0</v>
      </c>
      <c r="Z9" s="251">
        <v>16</v>
      </c>
      <c r="AA9" s="250">
        <v>80</v>
      </c>
      <c r="AB9" s="200">
        <v>27</v>
      </c>
      <c r="AC9" s="242">
        <v>107</v>
      </c>
      <c r="AD9" s="245">
        <v>1</v>
      </c>
      <c r="AE9" s="251">
        <v>5</v>
      </c>
      <c r="AF9" s="250">
        <v>3</v>
      </c>
      <c r="AG9" s="200">
        <v>2</v>
      </c>
      <c r="AH9" s="242">
        <v>5</v>
      </c>
      <c r="AI9" s="245">
        <v>1</v>
      </c>
      <c r="AJ9" s="251">
        <v>1</v>
      </c>
      <c r="AK9" s="256"/>
      <c r="AL9" s="257"/>
      <c r="AM9" s="253"/>
      <c r="AN9" s="258"/>
      <c r="AO9" s="259"/>
      <c r="AP9" s="250">
        <v>16</v>
      </c>
      <c r="AQ9" s="200">
        <v>3</v>
      </c>
      <c r="AR9" s="242">
        <v>19</v>
      </c>
      <c r="AS9" s="245">
        <v>6</v>
      </c>
      <c r="AT9" s="251">
        <v>2</v>
      </c>
      <c r="AU9" s="250">
        <v>83</v>
      </c>
      <c r="AV9" s="200">
        <v>40</v>
      </c>
      <c r="AW9" s="242">
        <v>123</v>
      </c>
      <c r="AX9" s="245">
        <v>77</v>
      </c>
      <c r="AY9" s="251">
        <v>36</v>
      </c>
      <c r="AZ9" s="250">
        <v>11</v>
      </c>
      <c r="BA9" s="200">
        <v>9</v>
      </c>
      <c r="BB9" s="242">
        <v>20</v>
      </c>
      <c r="BC9" s="245">
        <v>6</v>
      </c>
      <c r="BD9" s="251">
        <v>6</v>
      </c>
      <c r="BE9" s="250">
        <v>15</v>
      </c>
      <c r="BF9" s="200">
        <v>12</v>
      </c>
      <c r="BG9" s="242">
        <v>27</v>
      </c>
      <c r="BH9" s="245">
        <v>10</v>
      </c>
      <c r="BI9" s="251">
        <v>12</v>
      </c>
    </row>
    <row r="10" spans="1:61" x14ac:dyDescent="0.15">
      <c r="A10" s="201" t="s">
        <v>430</v>
      </c>
      <c r="B10" s="248">
        <v>11</v>
      </c>
      <c r="C10" s="209">
        <v>6</v>
      </c>
      <c r="D10" s="242">
        <v>17</v>
      </c>
      <c r="E10" s="244">
        <v>2</v>
      </c>
      <c r="F10" s="249">
        <v>1</v>
      </c>
      <c r="G10" s="248">
        <v>0</v>
      </c>
      <c r="H10" s="209">
        <v>1</v>
      </c>
      <c r="I10" s="242">
        <v>1</v>
      </c>
      <c r="J10" s="244">
        <v>0</v>
      </c>
      <c r="K10" s="249">
        <v>0</v>
      </c>
      <c r="L10" s="248">
        <v>101</v>
      </c>
      <c r="M10" s="209">
        <v>34</v>
      </c>
      <c r="N10" s="242">
        <v>135</v>
      </c>
      <c r="O10" s="244">
        <v>2</v>
      </c>
      <c r="P10" s="249">
        <v>0</v>
      </c>
      <c r="Q10" s="248">
        <v>16</v>
      </c>
      <c r="R10" s="209">
        <v>8</v>
      </c>
      <c r="S10" s="242">
        <v>24</v>
      </c>
      <c r="T10" s="244">
        <v>10</v>
      </c>
      <c r="U10" s="249">
        <v>6</v>
      </c>
      <c r="V10" s="248">
        <v>0</v>
      </c>
      <c r="W10" s="209">
        <v>24</v>
      </c>
      <c r="X10" s="242">
        <v>24</v>
      </c>
      <c r="Y10" s="244">
        <v>0</v>
      </c>
      <c r="Z10" s="249">
        <v>16</v>
      </c>
      <c r="AA10" s="248">
        <v>84</v>
      </c>
      <c r="AB10" s="209">
        <v>31</v>
      </c>
      <c r="AC10" s="242">
        <v>115</v>
      </c>
      <c r="AD10" s="244">
        <v>1</v>
      </c>
      <c r="AE10" s="249">
        <v>4</v>
      </c>
      <c r="AF10" s="248">
        <v>4</v>
      </c>
      <c r="AG10" s="209">
        <v>3</v>
      </c>
      <c r="AH10" s="242">
        <v>7</v>
      </c>
      <c r="AI10" s="244">
        <v>3</v>
      </c>
      <c r="AJ10" s="249">
        <v>2</v>
      </c>
      <c r="AK10" s="252"/>
      <c r="AL10" s="240"/>
      <c r="AM10" s="253"/>
      <c r="AN10" s="254"/>
      <c r="AO10" s="255"/>
      <c r="AP10" s="248">
        <v>17</v>
      </c>
      <c r="AQ10" s="209">
        <v>4</v>
      </c>
      <c r="AR10" s="242">
        <v>21</v>
      </c>
      <c r="AS10" s="244">
        <v>6</v>
      </c>
      <c r="AT10" s="249">
        <v>2</v>
      </c>
      <c r="AU10" s="248">
        <v>83</v>
      </c>
      <c r="AV10" s="209">
        <v>41</v>
      </c>
      <c r="AW10" s="242">
        <v>124</v>
      </c>
      <c r="AX10" s="244">
        <v>77</v>
      </c>
      <c r="AY10" s="249">
        <v>38</v>
      </c>
      <c r="AZ10" s="248">
        <v>6</v>
      </c>
      <c r="BA10" s="209">
        <v>11</v>
      </c>
      <c r="BB10" s="242">
        <v>17</v>
      </c>
      <c r="BC10" s="244">
        <v>3</v>
      </c>
      <c r="BD10" s="249">
        <v>9</v>
      </c>
      <c r="BE10" s="248">
        <v>13</v>
      </c>
      <c r="BF10" s="209">
        <v>12</v>
      </c>
      <c r="BG10" s="242">
        <v>25</v>
      </c>
      <c r="BH10" s="244">
        <v>10</v>
      </c>
      <c r="BI10" s="249">
        <v>12</v>
      </c>
    </row>
    <row r="11" spans="1:61" x14ac:dyDescent="0.15">
      <c r="A11" s="201" t="s">
        <v>431</v>
      </c>
      <c r="B11" s="248">
        <v>13</v>
      </c>
      <c r="C11" s="209">
        <v>9</v>
      </c>
      <c r="D11" s="242">
        <v>22</v>
      </c>
      <c r="E11" s="244">
        <v>2</v>
      </c>
      <c r="F11" s="249">
        <v>1</v>
      </c>
      <c r="G11" s="252"/>
      <c r="H11" s="240"/>
      <c r="I11" s="253"/>
      <c r="J11" s="254"/>
      <c r="K11" s="255"/>
      <c r="L11" s="248">
        <v>94</v>
      </c>
      <c r="M11" s="209">
        <v>33</v>
      </c>
      <c r="N11" s="242">
        <v>127</v>
      </c>
      <c r="O11" s="244">
        <v>1</v>
      </c>
      <c r="P11" s="249">
        <v>0</v>
      </c>
      <c r="Q11" s="248">
        <v>10</v>
      </c>
      <c r="R11" s="209">
        <v>4</v>
      </c>
      <c r="S11" s="242">
        <v>14</v>
      </c>
      <c r="T11" s="244">
        <v>8</v>
      </c>
      <c r="U11" s="249">
        <v>3</v>
      </c>
      <c r="V11" s="248">
        <v>0</v>
      </c>
      <c r="W11" s="209">
        <v>27</v>
      </c>
      <c r="X11" s="242">
        <v>27</v>
      </c>
      <c r="Y11" s="244">
        <v>0</v>
      </c>
      <c r="Z11" s="249">
        <v>20</v>
      </c>
      <c r="AA11" s="248">
        <v>75</v>
      </c>
      <c r="AB11" s="209">
        <v>36</v>
      </c>
      <c r="AC11" s="242">
        <v>111</v>
      </c>
      <c r="AD11" s="244">
        <v>4</v>
      </c>
      <c r="AE11" s="249">
        <v>4</v>
      </c>
      <c r="AF11" s="248">
        <v>6</v>
      </c>
      <c r="AG11" s="209">
        <v>1</v>
      </c>
      <c r="AH11" s="242">
        <v>7</v>
      </c>
      <c r="AI11" s="244">
        <v>4</v>
      </c>
      <c r="AJ11" s="249">
        <v>1</v>
      </c>
      <c r="AK11" s="248">
        <v>2</v>
      </c>
      <c r="AL11" s="209">
        <v>3</v>
      </c>
      <c r="AM11" s="242">
        <v>5</v>
      </c>
      <c r="AN11" s="244">
        <v>1</v>
      </c>
      <c r="AO11" s="249">
        <v>0</v>
      </c>
      <c r="AP11" s="248">
        <v>17</v>
      </c>
      <c r="AQ11" s="209">
        <v>3</v>
      </c>
      <c r="AR11" s="242">
        <v>20</v>
      </c>
      <c r="AS11" s="244">
        <v>4</v>
      </c>
      <c r="AT11" s="249">
        <v>1</v>
      </c>
      <c r="AU11" s="248">
        <v>86</v>
      </c>
      <c r="AV11" s="209">
        <v>40</v>
      </c>
      <c r="AW11" s="242">
        <v>126</v>
      </c>
      <c r="AX11" s="244">
        <v>81</v>
      </c>
      <c r="AY11" s="249">
        <v>37</v>
      </c>
      <c r="AZ11" s="248">
        <v>10</v>
      </c>
      <c r="BA11" s="209">
        <v>16</v>
      </c>
      <c r="BB11" s="242">
        <v>26</v>
      </c>
      <c r="BC11" s="244">
        <v>6</v>
      </c>
      <c r="BD11" s="249">
        <v>14</v>
      </c>
      <c r="BE11" s="248">
        <v>12</v>
      </c>
      <c r="BF11" s="209">
        <v>13</v>
      </c>
      <c r="BG11" s="242">
        <v>25</v>
      </c>
      <c r="BH11" s="244">
        <v>9</v>
      </c>
      <c r="BI11" s="249">
        <v>12</v>
      </c>
    </row>
    <row r="12" spans="1:61" x14ac:dyDescent="0.15">
      <c r="A12" s="201" t="s">
        <v>432</v>
      </c>
      <c r="B12" s="248"/>
      <c r="C12" s="209"/>
      <c r="D12" s="242"/>
      <c r="E12" s="244"/>
      <c r="F12" s="249"/>
      <c r="G12" s="252"/>
      <c r="H12" s="240"/>
      <c r="I12" s="253"/>
      <c r="J12" s="254"/>
      <c r="K12" s="255"/>
      <c r="L12" s="248"/>
      <c r="M12" s="209"/>
      <c r="N12" s="242"/>
      <c r="O12" s="244"/>
      <c r="P12" s="249"/>
      <c r="Q12" s="248"/>
      <c r="R12" s="209"/>
      <c r="S12" s="242"/>
      <c r="T12" s="244"/>
      <c r="U12" s="249"/>
      <c r="V12" s="248"/>
      <c r="W12" s="209"/>
      <c r="X12" s="242"/>
      <c r="Y12" s="244"/>
      <c r="Z12" s="249"/>
      <c r="AA12" s="248"/>
      <c r="AB12" s="209"/>
      <c r="AC12" s="242"/>
      <c r="AD12" s="244"/>
      <c r="AE12" s="249"/>
      <c r="AF12" s="248"/>
      <c r="AG12" s="209"/>
      <c r="AH12" s="242"/>
      <c r="AI12" s="244"/>
      <c r="AJ12" s="249"/>
      <c r="AK12" s="248"/>
      <c r="AL12" s="209"/>
      <c r="AM12" s="242"/>
      <c r="AN12" s="244"/>
      <c r="AO12" s="249"/>
      <c r="AP12" s="248"/>
      <c r="AQ12" s="209"/>
      <c r="AR12" s="242"/>
      <c r="AS12" s="244"/>
      <c r="AT12" s="249"/>
      <c r="AU12" s="248"/>
      <c r="AV12" s="209"/>
      <c r="AW12" s="242"/>
      <c r="AX12" s="244"/>
      <c r="AY12" s="249"/>
      <c r="AZ12" s="248"/>
      <c r="BA12" s="209"/>
      <c r="BB12" s="242"/>
      <c r="BC12" s="244"/>
      <c r="BD12" s="249"/>
      <c r="BE12" s="248"/>
      <c r="BF12" s="209"/>
      <c r="BG12" s="242"/>
      <c r="BH12" s="244"/>
      <c r="BI12" s="249"/>
    </row>
    <row r="13" spans="1:61" x14ac:dyDescent="0.15">
      <c r="A13" s="201" t="s">
        <v>433</v>
      </c>
      <c r="B13" s="248"/>
      <c r="C13" s="209"/>
      <c r="D13" s="242"/>
      <c r="E13" s="244"/>
      <c r="F13" s="249"/>
      <c r="G13" s="252"/>
      <c r="H13" s="240"/>
      <c r="I13" s="253"/>
      <c r="J13" s="254"/>
      <c r="K13" s="255"/>
      <c r="L13" s="248"/>
      <c r="M13" s="209"/>
      <c r="N13" s="242"/>
      <c r="O13" s="244"/>
      <c r="P13" s="249"/>
      <c r="Q13" s="248"/>
      <c r="R13" s="209"/>
      <c r="S13" s="242"/>
      <c r="T13" s="244"/>
      <c r="U13" s="249"/>
      <c r="V13" s="248"/>
      <c r="W13" s="209"/>
      <c r="X13" s="242"/>
      <c r="Y13" s="244"/>
      <c r="Z13" s="249"/>
      <c r="AA13" s="248"/>
      <c r="AB13" s="209"/>
      <c r="AC13" s="242"/>
      <c r="AD13" s="244"/>
      <c r="AE13" s="249"/>
      <c r="AF13" s="248"/>
      <c r="AG13" s="209"/>
      <c r="AH13" s="242"/>
      <c r="AI13" s="244"/>
      <c r="AJ13" s="249"/>
      <c r="AK13" s="248"/>
      <c r="AL13" s="209"/>
      <c r="AM13" s="242"/>
      <c r="AN13" s="244"/>
      <c r="AO13" s="249"/>
      <c r="AP13" s="248"/>
      <c r="AQ13" s="209"/>
      <c r="AR13" s="242"/>
      <c r="AS13" s="244"/>
      <c r="AT13" s="249"/>
      <c r="AU13" s="248"/>
      <c r="AV13" s="209"/>
      <c r="AW13" s="242"/>
      <c r="AX13" s="244"/>
      <c r="AY13" s="249"/>
      <c r="AZ13" s="248"/>
      <c r="BA13" s="209"/>
      <c r="BB13" s="242"/>
      <c r="BC13" s="244"/>
      <c r="BD13" s="249"/>
      <c r="BE13" s="248"/>
      <c r="BF13" s="209"/>
      <c r="BG13" s="242"/>
      <c r="BH13" s="244"/>
      <c r="BI13" s="249"/>
    </row>
    <row r="14" spans="1:61" x14ac:dyDescent="0.15">
      <c r="A14" s="201" t="s">
        <v>434</v>
      </c>
      <c r="B14" s="248"/>
      <c r="C14" s="209"/>
      <c r="D14" s="242"/>
      <c r="E14" s="244"/>
      <c r="F14" s="249"/>
      <c r="G14" s="252"/>
      <c r="H14" s="240"/>
      <c r="I14" s="253"/>
      <c r="J14" s="254"/>
      <c r="K14" s="255"/>
      <c r="L14" s="248"/>
      <c r="M14" s="209"/>
      <c r="N14" s="242"/>
      <c r="O14" s="244"/>
      <c r="P14" s="249"/>
      <c r="Q14" s="248"/>
      <c r="R14" s="209"/>
      <c r="S14" s="242"/>
      <c r="T14" s="244"/>
      <c r="U14" s="249"/>
      <c r="V14" s="248"/>
      <c r="W14" s="209"/>
      <c r="X14" s="242"/>
      <c r="Y14" s="244"/>
      <c r="Z14" s="249"/>
      <c r="AA14" s="248"/>
      <c r="AB14" s="209"/>
      <c r="AC14" s="242"/>
      <c r="AD14" s="244"/>
      <c r="AE14" s="249"/>
      <c r="AF14" s="248"/>
      <c r="AG14" s="209"/>
      <c r="AH14" s="242"/>
      <c r="AI14" s="244"/>
      <c r="AJ14" s="249"/>
      <c r="AK14" s="248"/>
      <c r="AL14" s="209"/>
      <c r="AM14" s="242"/>
      <c r="AN14" s="244"/>
      <c r="AO14" s="249"/>
      <c r="AP14" s="248"/>
      <c r="AQ14" s="209"/>
      <c r="AR14" s="242"/>
      <c r="AS14" s="244"/>
      <c r="AT14" s="249"/>
      <c r="AU14" s="248"/>
      <c r="AV14" s="209"/>
      <c r="AW14" s="242"/>
      <c r="AX14" s="244"/>
      <c r="AY14" s="249"/>
      <c r="AZ14" s="248"/>
      <c r="BA14" s="209"/>
      <c r="BB14" s="242"/>
      <c r="BC14" s="244"/>
      <c r="BD14" s="249"/>
      <c r="BE14" s="248"/>
      <c r="BF14" s="209"/>
      <c r="BG14" s="242"/>
      <c r="BH14" s="244"/>
      <c r="BI14" s="249"/>
    </row>
    <row r="15" spans="1:61" x14ac:dyDescent="0.15">
      <c r="A15" s="201" t="s">
        <v>435</v>
      </c>
      <c r="B15" s="248"/>
      <c r="C15" s="209"/>
      <c r="D15" s="242"/>
      <c r="E15" s="244"/>
      <c r="F15" s="249"/>
      <c r="G15" s="252"/>
      <c r="H15" s="240"/>
      <c r="I15" s="253"/>
      <c r="J15" s="254"/>
      <c r="K15" s="255"/>
      <c r="L15" s="248"/>
      <c r="M15" s="209"/>
      <c r="N15" s="242"/>
      <c r="O15" s="244"/>
      <c r="P15" s="249"/>
      <c r="Q15" s="248"/>
      <c r="R15" s="209"/>
      <c r="S15" s="242"/>
      <c r="T15" s="244"/>
      <c r="U15" s="249"/>
      <c r="V15" s="248"/>
      <c r="W15" s="209"/>
      <c r="X15" s="242"/>
      <c r="Y15" s="244"/>
      <c r="Z15" s="249"/>
      <c r="AA15" s="248"/>
      <c r="AB15" s="209"/>
      <c r="AC15" s="242"/>
      <c r="AD15" s="244"/>
      <c r="AE15" s="249"/>
      <c r="AF15" s="248"/>
      <c r="AG15" s="209"/>
      <c r="AH15" s="242"/>
      <c r="AI15" s="244"/>
      <c r="AJ15" s="249"/>
      <c r="AK15" s="248"/>
      <c r="AL15" s="209"/>
      <c r="AM15" s="242"/>
      <c r="AN15" s="244"/>
      <c r="AO15" s="249"/>
      <c r="AP15" s="248"/>
      <c r="AQ15" s="209"/>
      <c r="AR15" s="242"/>
      <c r="AS15" s="244"/>
      <c r="AT15" s="249"/>
      <c r="AU15" s="248"/>
      <c r="AV15" s="209"/>
      <c r="AW15" s="242"/>
      <c r="AX15" s="244"/>
      <c r="AY15" s="249"/>
      <c r="AZ15" s="248"/>
      <c r="BA15" s="209"/>
      <c r="BB15" s="242"/>
      <c r="BC15" s="244"/>
      <c r="BD15" s="249"/>
      <c r="BE15" s="248"/>
      <c r="BF15" s="209"/>
      <c r="BG15" s="242"/>
      <c r="BH15" s="244"/>
      <c r="BI15" s="249"/>
    </row>
    <row r="34" spans="1:59" x14ac:dyDescent="0.1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H34" s="3"/>
      <c r="AM34" s="3"/>
      <c r="AR34" s="3"/>
      <c r="AW34" s="3"/>
      <c r="BB34" s="3"/>
      <c r="BG34" s="3"/>
    </row>
  </sheetData>
  <mergeCells count="37">
    <mergeCell ref="AZ4:BB4"/>
    <mergeCell ref="BC4:BD4"/>
    <mergeCell ref="BE4:BG4"/>
    <mergeCell ref="BH4:BI4"/>
    <mergeCell ref="AZ3:BD3"/>
    <mergeCell ref="BE3:BI3"/>
    <mergeCell ref="B4:D4"/>
    <mergeCell ref="E4:F4"/>
    <mergeCell ref="G4:I4"/>
    <mergeCell ref="L4:N4"/>
    <mergeCell ref="O4:P4"/>
    <mergeCell ref="J4:K4"/>
    <mergeCell ref="Q4:S4"/>
    <mergeCell ref="V4:X4"/>
    <mergeCell ref="Y4:Z4"/>
    <mergeCell ref="AA4:AC4"/>
    <mergeCell ref="AF4:AH4"/>
    <mergeCell ref="T4:U4"/>
    <mergeCell ref="AI4:AJ4"/>
    <mergeCell ref="AP4:AR4"/>
    <mergeCell ref="AU4:AW4"/>
    <mergeCell ref="AX4:AY4"/>
    <mergeCell ref="V3:Z3"/>
    <mergeCell ref="AA3:AE3"/>
    <mergeCell ref="AF3:AJ3"/>
    <mergeCell ref="AP3:AT3"/>
    <mergeCell ref="AU3:AY3"/>
    <mergeCell ref="AS4:AT4"/>
    <mergeCell ref="AD4:AE4"/>
    <mergeCell ref="AK3:AO3"/>
    <mergeCell ref="AK4:AM4"/>
    <mergeCell ref="AN4:AO4"/>
    <mergeCell ref="A1:C1"/>
    <mergeCell ref="B3:F3"/>
    <mergeCell ref="G3:K3"/>
    <mergeCell ref="L3:P3"/>
    <mergeCell ref="Q3:U3"/>
  </mergeCells>
  <phoneticPr fontId="1"/>
  <conditionalFormatting sqref="A7:AJ10 A11:F15 L11:BI15 AP6:BI10 A6:AE6">
    <cfRule type="expression" dxfId="0" priority="1">
      <formula>MOD(ROW(),2)=0</formula>
    </cfRule>
  </conditionalFormatting>
  <hyperlinks>
    <hyperlink ref="A1" location="目次!A1" display="目次に戻る" xr:uid="{00000000-0004-0000-0B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8" width="7.5" style="44" bestFit="1" customWidth="1"/>
    <col min="9" max="9" width="7.5" style="44" customWidth="1"/>
    <col min="10" max="10" width="8.5" style="44" bestFit="1" customWidth="1"/>
    <col min="11" max="11" width="9" style="44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208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402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41.25" thickBot="1" x14ac:dyDescent="0.2">
      <c r="C6" s="13"/>
      <c r="D6" s="80" t="s">
        <v>15</v>
      </c>
      <c r="E6" s="69" t="s">
        <v>16</v>
      </c>
      <c r="F6" s="70" t="s">
        <v>17</v>
      </c>
      <c r="G6" s="71" t="s">
        <v>15</v>
      </c>
      <c r="H6" s="69" t="s">
        <v>16</v>
      </c>
      <c r="I6" s="69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178</v>
      </c>
      <c r="E7" s="20">
        <f>INDEX(E14:E99,MATCH(C7,C14:C99,0),0)</f>
        <v>118</v>
      </c>
      <c r="F7" s="21">
        <f>INDEX(F14:F99,MATCH(C7,C14:C99,0),0)</f>
        <v>296</v>
      </c>
      <c r="G7" s="22">
        <f>INDEX(G14:G99,MATCH(C7,C14:C99,0),0)</f>
        <v>24</v>
      </c>
      <c r="H7" s="20">
        <f>INDEX(H14:H99,MATCH(C7,C14:C99,0),0)</f>
        <v>37</v>
      </c>
      <c r="I7" s="20">
        <f>INDEX(I14:I99,MATCH(C7,C14:C99,0),0)</f>
        <v>61</v>
      </c>
      <c r="J7" s="23">
        <f>I7/F7</f>
        <v>0.20608108108108109</v>
      </c>
      <c r="K7" s="24">
        <f>_xlfn.RANK.EQ(J7,$J$14:$J$99,0)</f>
        <v>19</v>
      </c>
    </row>
    <row r="8" spans="1:18" x14ac:dyDescent="0.15">
      <c r="C8" s="25" t="s">
        <v>20</v>
      </c>
      <c r="D8" s="72">
        <f>ROUND(SUMIF($B$14:$B$99,"G",D14:D99)/(COUNTIFS(B14:B99,"G",D14:D99,"&lt;&gt;")),1)</f>
        <v>565.70000000000005</v>
      </c>
      <c r="E8" s="73">
        <f>ROUND(SUMIF($B$14:$B$99,"G",E14:E99)/(COUNTIFS(B14:B99,"G",D14:D99,"&lt;&gt;")),1)</f>
        <v>176.4</v>
      </c>
      <c r="F8" s="74">
        <f>ROUND(SUM(D8:E8),1)</f>
        <v>742.1</v>
      </c>
      <c r="G8" s="75">
        <f>ROUND(SUMIF($B$14:$B$99,"G",G14:G99)/(COUNTIFS(B14:B99,"G",D14:D99,"&lt;&gt;")),1)</f>
        <v>28.2</v>
      </c>
      <c r="H8" s="73">
        <f>ROUND(SUMIF($B$14:$B$99,"G",H14:H99)/(COUNTIFS(B14:B99,"G",D14:D99,"&lt;&gt;")),1)</f>
        <v>32.200000000000003</v>
      </c>
      <c r="I8" s="73">
        <f>ROUND(SUM(G8:H8),1)</f>
        <v>60.4</v>
      </c>
      <c r="J8" s="29">
        <f>I8/F8</f>
        <v>8.1390648160625245E-2</v>
      </c>
      <c r="K8" s="30"/>
    </row>
    <row r="9" spans="1:18" ht="14.25" thickBot="1" x14ac:dyDescent="0.2">
      <c r="C9" s="31" t="s">
        <v>21</v>
      </c>
      <c r="D9" s="76">
        <f>ROUND(AVERAGE(D14:D99),1)</f>
        <v>792.6</v>
      </c>
      <c r="E9" s="77">
        <f>ROUND(AVERAGE(E14:E99),1)</f>
        <v>302.3</v>
      </c>
      <c r="F9" s="78">
        <f>ROUND(SUM(D9:E9),1)</f>
        <v>1094.9000000000001</v>
      </c>
      <c r="G9" s="79">
        <f>ROUND(AVERAGE(G14:G99),1)</f>
        <v>39</v>
      </c>
      <c r="H9" s="77">
        <f>ROUND(AVERAGE(H14:H99),1)</f>
        <v>32.799999999999997</v>
      </c>
      <c r="I9" s="77">
        <f>ROUND(SUM(G9:H9),1)</f>
        <v>71.8</v>
      </c>
      <c r="J9" s="32">
        <f>I9/F9</f>
        <v>6.5576765001369983E-2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2020年度（基準日：５月１日）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40.5" x14ac:dyDescent="0.15">
      <c r="A13" s="12" t="s">
        <v>22</v>
      </c>
      <c r="B13" s="34" t="s">
        <v>23</v>
      </c>
      <c r="C13" s="12" t="s">
        <v>24</v>
      </c>
      <c r="D13" s="64" t="s">
        <v>15</v>
      </c>
      <c r="E13" s="64" t="s">
        <v>16</v>
      </c>
      <c r="F13" s="63" t="s">
        <v>17</v>
      </c>
      <c r="G13" s="65" t="s">
        <v>15</v>
      </c>
      <c r="H13" s="64" t="s">
        <v>16</v>
      </c>
      <c r="I13" s="64" t="s">
        <v>17</v>
      </c>
      <c r="J13" s="16" t="s">
        <v>18</v>
      </c>
      <c r="K13" s="17" t="s">
        <v>19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2647</v>
      </c>
      <c r="E14" s="26">
        <v>1143</v>
      </c>
      <c r="F14" s="27">
        <v>3790</v>
      </c>
      <c r="G14" s="39">
        <v>36</v>
      </c>
      <c r="H14" s="10">
        <v>29</v>
      </c>
      <c r="I14" s="10">
        <v>65</v>
      </c>
      <c r="J14" s="29">
        <f t="shared" ref="J14:J47" si="0">I14/F14</f>
        <v>1.7150395778364115E-2</v>
      </c>
      <c r="K14" s="26">
        <f t="shared" ref="K14:K47" si="1">_xlfn.RANK.EQ(J14,$J$14:$J$100,0)</f>
        <v>74</v>
      </c>
    </row>
    <row r="15" spans="1:18" x14ac:dyDescent="0.15">
      <c r="A15" s="1" t="s">
        <v>30</v>
      </c>
      <c r="B15" s="1" t="s">
        <v>254</v>
      </c>
      <c r="C15" s="1" t="s">
        <v>31</v>
      </c>
      <c r="D15" s="26">
        <v>95</v>
      </c>
      <c r="E15" s="26">
        <v>94</v>
      </c>
      <c r="F15" s="27">
        <v>189</v>
      </c>
      <c r="G15" s="28">
        <v>33</v>
      </c>
      <c r="H15" s="26">
        <v>37</v>
      </c>
      <c r="I15" s="26">
        <v>70</v>
      </c>
      <c r="J15" s="29">
        <f t="shared" si="0"/>
        <v>0.37037037037037035</v>
      </c>
      <c r="K15" s="26">
        <f t="shared" si="1"/>
        <v>9</v>
      </c>
    </row>
    <row r="16" spans="1:18" x14ac:dyDescent="0.15">
      <c r="A16" s="1" t="s">
        <v>32</v>
      </c>
      <c r="B16" s="1" t="s">
        <v>255</v>
      </c>
      <c r="C16" s="1" t="s">
        <v>33</v>
      </c>
      <c r="D16" s="26">
        <v>446</v>
      </c>
      <c r="E16" s="26">
        <v>52</v>
      </c>
      <c r="F16" s="27">
        <v>498</v>
      </c>
      <c r="G16" s="28">
        <v>0</v>
      </c>
      <c r="H16" s="26">
        <v>0</v>
      </c>
      <c r="I16" s="26">
        <v>0</v>
      </c>
      <c r="J16" s="29">
        <f t="shared" si="0"/>
        <v>0</v>
      </c>
      <c r="K16" s="26">
        <f t="shared" si="1"/>
        <v>83</v>
      </c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11</v>
      </c>
      <c r="E17" s="26">
        <v>9</v>
      </c>
      <c r="F17" s="27">
        <v>20</v>
      </c>
      <c r="G17" s="28">
        <v>0</v>
      </c>
      <c r="H17" s="26">
        <v>0</v>
      </c>
      <c r="I17" s="26">
        <v>0</v>
      </c>
      <c r="J17" s="29">
        <f t="shared" si="0"/>
        <v>0</v>
      </c>
      <c r="K17" s="26">
        <f t="shared" si="1"/>
        <v>83</v>
      </c>
    </row>
    <row r="18" spans="1:11" x14ac:dyDescent="0.15">
      <c r="A18" s="1" t="s">
        <v>36</v>
      </c>
      <c r="B18" s="1" t="s">
        <v>255</v>
      </c>
      <c r="C18" s="1" t="s">
        <v>37</v>
      </c>
      <c r="D18" s="26">
        <v>51</v>
      </c>
      <c r="E18" s="26">
        <v>48</v>
      </c>
      <c r="F18" s="27">
        <v>99</v>
      </c>
      <c r="G18" s="28">
        <v>4</v>
      </c>
      <c r="H18" s="26">
        <v>0</v>
      </c>
      <c r="I18" s="26">
        <v>4</v>
      </c>
      <c r="J18" s="29">
        <f t="shared" si="0"/>
        <v>4.0404040404040407E-2</v>
      </c>
      <c r="K18" s="26">
        <f t="shared" si="1"/>
        <v>61</v>
      </c>
    </row>
    <row r="19" spans="1:11" x14ac:dyDescent="0.15">
      <c r="A19" s="1" t="s">
        <v>38</v>
      </c>
      <c r="B19" s="1" t="s">
        <v>255</v>
      </c>
      <c r="C19" s="1" t="s">
        <v>39</v>
      </c>
      <c r="D19" s="26">
        <v>192</v>
      </c>
      <c r="E19" s="26">
        <v>34</v>
      </c>
      <c r="F19" s="27">
        <v>226</v>
      </c>
      <c r="G19" s="28">
        <v>1</v>
      </c>
      <c r="H19" s="26">
        <v>0</v>
      </c>
      <c r="I19" s="26">
        <v>1</v>
      </c>
      <c r="J19" s="29">
        <f t="shared" si="0"/>
        <v>4.4247787610619468E-3</v>
      </c>
      <c r="K19" s="26">
        <f t="shared" si="1"/>
        <v>81</v>
      </c>
    </row>
    <row r="20" spans="1:11" x14ac:dyDescent="0.15">
      <c r="A20" s="1" t="s">
        <v>40</v>
      </c>
      <c r="B20" s="1" t="s">
        <v>257</v>
      </c>
      <c r="C20" s="1" t="s">
        <v>41</v>
      </c>
      <c r="D20" s="26">
        <v>14</v>
      </c>
      <c r="E20" s="26">
        <v>32</v>
      </c>
      <c r="F20" s="27">
        <v>46</v>
      </c>
      <c r="G20" s="28">
        <v>14</v>
      </c>
      <c r="H20" s="26">
        <v>30</v>
      </c>
      <c r="I20" s="26">
        <v>44</v>
      </c>
      <c r="J20" s="29">
        <f t="shared" si="0"/>
        <v>0.95652173913043481</v>
      </c>
      <c r="K20" s="26">
        <f t="shared" si="1"/>
        <v>2</v>
      </c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350</v>
      </c>
      <c r="E21" s="26">
        <v>123</v>
      </c>
      <c r="F21" s="27">
        <v>473</v>
      </c>
      <c r="G21" s="28">
        <v>42</v>
      </c>
      <c r="H21" s="26">
        <v>32</v>
      </c>
      <c r="I21" s="26">
        <v>74</v>
      </c>
      <c r="J21" s="29">
        <f t="shared" si="0"/>
        <v>0.15644820295983086</v>
      </c>
      <c r="K21" s="26">
        <f t="shared" si="1"/>
        <v>22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445</v>
      </c>
      <c r="E22" s="26">
        <v>138</v>
      </c>
      <c r="F22" s="27">
        <v>583</v>
      </c>
      <c r="G22" s="28">
        <v>4</v>
      </c>
      <c r="H22" s="26">
        <v>2</v>
      </c>
      <c r="I22" s="26">
        <v>6</v>
      </c>
      <c r="J22" s="29">
        <f t="shared" si="0"/>
        <v>1.0291595197255575E-2</v>
      </c>
      <c r="K22" s="26">
        <f t="shared" si="1"/>
        <v>79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3065</v>
      </c>
      <c r="E23" s="26">
        <v>1075</v>
      </c>
      <c r="F23" s="27">
        <v>4140</v>
      </c>
      <c r="G23" s="28">
        <v>49</v>
      </c>
      <c r="H23" s="26">
        <v>36</v>
      </c>
      <c r="I23" s="26">
        <v>85</v>
      </c>
      <c r="J23" s="29">
        <f t="shared" si="0"/>
        <v>2.0531400966183576E-2</v>
      </c>
      <c r="K23" s="26">
        <f t="shared" si="1"/>
        <v>72</v>
      </c>
    </row>
    <row r="24" spans="1:11" x14ac:dyDescent="0.15">
      <c r="A24" s="1" t="s">
        <v>48</v>
      </c>
      <c r="B24" s="1" t="s">
        <v>254</v>
      </c>
      <c r="C24" s="1" t="s">
        <v>49</v>
      </c>
      <c r="D24" s="26">
        <v>23</v>
      </c>
      <c r="E24" s="26">
        <v>28</v>
      </c>
      <c r="F24" s="27">
        <v>51</v>
      </c>
      <c r="G24" s="28">
        <v>2</v>
      </c>
      <c r="H24" s="26">
        <v>2</v>
      </c>
      <c r="I24" s="26">
        <v>4</v>
      </c>
      <c r="J24" s="29">
        <f t="shared" si="0"/>
        <v>7.8431372549019607E-2</v>
      </c>
      <c r="K24" s="26">
        <f t="shared" si="1"/>
        <v>41</v>
      </c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367</v>
      </c>
      <c r="E25" s="26">
        <v>90</v>
      </c>
      <c r="F25" s="27">
        <v>457</v>
      </c>
      <c r="G25" s="28">
        <v>28</v>
      </c>
      <c r="H25" s="26">
        <v>21</v>
      </c>
      <c r="I25" s="26">
        <v>49</v>
      </c>
      <c r="J25" s="29">
        <f t="shared" si="0"/>
        <v>0.10722100656455143</v>
      </c>
      <c r="K25" s="26">
        <f t="shared" si="1"/>
        <v>30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743</v>
      </c>
      <c r="E26" s="26">
        <v>204</v>
      </c>
      <c r="F26" s="27">
        <v>947</v>
      </c>
      <c r="G26" s="28">
        <v>25</v>
      </c>
      <c r="H26" s="26">
        <v>34</v>
      </c>
      <c r="I26" s="26">
        <v>59</v>
      </c>
      <c r="J26" s="29">
        <f t="shared" si="0"/>
        <v>6.2302006335797251E-2</v>
      </c>
      <c r="K26" s="26">
        <f t="shared" si="1"/>
        <v>46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136</v>
      </c>
      <c r="E27" s="26">
        <v>70</v>
      </c>
      <c r="F27" s="27">
        <v>206</v>
      </c>
      <c r="G27" s="28">
        <v>39</v>
      </c>
      <c r="H27" s="26">
        <v>9</v>
      </c>
      <c r="I27" s="26">
        <v>48</v>
      </c>
      <c r="J27" s="29">
        <f t="shared" si="0"/>
        <v>0.23300970873786409</v>
      </c>
      <c r="K27" s="26">
        <f t="shared" si="1"/>
        <v>16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807</v>
      </c>
      <c r="E28" s="26">
        <v>216</v>
      </c>
      <c r="F28" s="27">
        <v>1023</v>
      </c>
      <c r="G28" s="28">
        <v>12</v>
      </c>
      <c r="H28" s="26">
        <v>12</v>
      </c>
      <c r="I28" s="26">
        <v>24</v>
      </c>
      <c r="J28" s="29">
        <f t="shared" si="0"/>
        <v>2.3460410557184751E-2</v>
      </c>
      <c r="K28" s="26">
        <f t="shared" si="1"/>
        <v>69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2686</v>
      </c>
      <c r="E29" s="26">
        <v>1374</v>
      </c>
      <c r="F29" s="27">
        <v>4060</v>
      </c>
      <c r="G29" s="28">
        <v>304</v>
      </c>
      <c r="H29" s="26">
        <v>190</v>
      </c>
      <c r="I29" s="26">
        <v>494</v>
      </c>
      <c r="J29" s="29">
        <f t="shared" si="0"/>
        <v>0.12167487684729064</v>
      </c>
      <c r="K29" s="26">
        <f t="shared" si="1"/>
        <v>26</v>
      </c>
    </row>
    <row r="30" spans="1:11" x14ac:dyDescent="0.15">
      <c r="A30" s="1" t="s">
        <v>60</v>
      </c>
      <c r="B30" s="1" t="s">
        <v>256</v>
      </c>
      <c r="C30" s="1" t="s">
        <v>61</v>
      </c>
      <c r="D30" s="26">
        <v>8</v>
      </c>
      <c r="E30" s="26">
        <v>15</v>
      </c>
      <c r="F30" s="27">
        <v>23</v>
      </c>
      <c r="G30" s="28">
        <v>4</v>
      </c>
      <c r="H30" s="26">
        <v>9</v>
      </c>
      <c r="I30" s="26">
        <v>13</v>
      </c>
      <c r="J30" s="29">
        <f t="shared" si="0"/>
        <v>0.56521739130434778</v>
      </c>
      <c r="K30" s="26">
        <f t="shared" si="1"/>
        <v>6</v>
      </c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558</v>
      </c>
      <c r="E31" s="26">
        <v>193</v>
      </c>
      <c r="F31" s="27">
        <v>751</v>
      </c>
      <c r="G31" s="28">
        <v>8</v>
      </c>
      <c r="H31" s="26">
        <v>11</v>
      </c>
      <c r="I31" s="26">
        <v>19</v>
      </c>
      <c r="J31" s="29">
        <f t="shared" si="0"/>
        <v>2.529960053262317E-2</v>
      </c>
      <c r="K31" s="26">
        <f t="shared" si="1"/>
        <v>68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640</v>
      </c>
      <c r="E32" s="26">
        <v>173</v>
      </c>
      <c r="F32" s="27">
        <v>813</v>
      </c>
      <c r="G32" s="28">
        <v>24</v>
      </c>
      <c r="H32" s="26">
        <v>21</v>
      </c>
      <c r="I32" s="26">
        <v>45</v>
      </c>
      <c r="J32" s="29">
        <f t="shared" si="0"/>
        <v>5.5350553505535055E-2</v>
      </c>
      <c r="K32" s="26">
        <f t="shared" si="1"/>
        <v>51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920</v>
      </c>
      <c r="E33" s="26">
        <v>296</v>
      </c>
      <c r="F33" s="27">
        <v>1216</v>
      </c>
      <c r="G33" s="28">
        <v>46</v>
      </c>
      <c r="H33" s="26">
        <v>20</v>
      </c>
      <c r="I33" s="26">
        <v>66</v>
      </c>
      <c r="J33" s="29">
        <f t="shared" si="0"/>
        <v>5.4276315789473686E-2</v>
      </c>
      <c r="K33" s="26">
        <f t="shared" si="1"/>
        <v>52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1381</v>
      </c>
      <c r="E34" s="26">
        <v>657</v>
      </c>
      <c r="F34" s="27">
        <v>2038</v>
      </c>
      <c r="G34" s="28">
        <v>40</v>
      </c>
      <c r="H34" s="26">
        <v>97</v>
      </c>
      <c r="I34" s="26">
        <v>137</v>
      </c>
      <c r="J34" s="29">
        <f t="shared" si="0"/>
        <v>6.7222767419038279E-2</v>
      </c>
      <c r="K34" s="26">
        <f t="shared" si="1"/>
        <v>43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5404</v>
      </c>
      <c r="E35" s="26">
        <v>1842</v>
      </c>
      <c r="F35" s="27">
        <v>7246</v>
      </c>
      <c r="G35" s="28">
        <v>206</v>
      </c>
      <c r="H35" s="26">
        <v>152</v>
      </c>
      <c r="I35" s="26">
        <v>358</v>
      </c>
      <c r="J35" s="29">
        <f t="shared" si="0"/>
        <v>4.9406569141595365E-2</v>
      </c>
      <c r="K35" s="26">
        <f t="shared" si="1"/>
        <v>57</v>
      </c>
    </row>
    <row r="36" spans="1:11" x14ac:dyDescent="0.15">
      <c r="A36" s="1" t="s">
        <v>72</v>
      </c>
      <c r="B36" s="1" t="s">
        <v>257</v>
      </c>
      <c r="C36" s="1" t="s">
        <v>73</v>
      </c>
      <c r="D36" s="26">
        <v>131</v>
      </c>
      <c r="E36" s="26">
        <v>152</v>
      </c>
      <c r="F36" s="27">
        <v>283</v>
      </c>
      <c r="G36" s="28">
        <v>31</v>
      </c>
      <c r="H36" s="26">
        <v>27</v>
      </c>
      <c r="I36" s="26">
        <v>58</v>
      </c>
      <c r="J36" s="29">
        <f t="shared" si="0"/>
        <v>0.20494699646643111</v>
      </c>
      <c r="K36" s="26">
        <f t="shared" si="1"/>
        <v>20</v>
      </c>
    </row>
    <row r="37" spans="1:11" x14ac:dyDescent="0.15">
      <c r="A37" s="1" t="s">
        <v>74</v>
      </c>
      <c r="B37" s="1" t="s">
        <v>256</v>
      </c>
      <c r="C37" s="1" t="s">
        <v>75</v>
      </c>
      <c r="D37" s="26">
        <v>112</v>
      </c>
      <c r="E37" s="26">
        <v>205</v>
      </c>
      <c r="F37" s="27">
        <v>317</v>
      </c>
      <c r="G37" s="28">
        <v>4</v>
      </c>
      <c r="H37" s="26">
        <v>13</v>
      </c>
      <c r="I37" s="26">
        <v>17</v>
      </c>
      <c r="J37" s="29">
        <f t="shared" si="0"/>
        <v>5.362776025236593E-2</v>
      </c>
      <c r="K37" s="26">
        <f t="shared" si="1"/>
        <v>53</v>
      </c>
    </row>
    <row r="38" spans="1:11" x14ac:dyDescent="0.15">
      <c r="A38" s="1" t="s">
        <v>76</v>
      </c>
      <c r="B38" s="1" t="s">
        <v>256</v>
      </c>
      <c r="C38" s="1" t="s">
        <v>77</v>
      </c>
      <c r="D38" s="26">
        <v>356</v>
      </c>
      <c r="E38" s="26">
        <v>667</v>
      </c>
      <c r="F38" s="27">
        <v>1023</v>
      </c>
      <c r="G38" s="28">
        <v>29</v>
      </c>
      <c r="H38" s="26">
        <v>52</v>
      </c>
      <c r="I38" s="26">
        <v>81</v>
      </c>
      <c r="J38" s="29">
        <f t="shared" si="0"/>
        <v>7.9178885630498533E-2</v>
      </c>
      <c r="K38" s="26">
        <f t="shared" si="1"/>
        <v>40</v>
      </c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3195</v>
      </c>
      <c r="E39" s="26">
        <v>757</v>
      </c>
      <c r="F39" s="27">
        <v>3952</v>
      </c>
      <c r="G39" s="28">
        <v>0</v>
      </c>
      <c r="H39" s="26">
        <v>0</v>
      </c>
      <c r="I39" s="26">
        <v>0</v>
      </c>
      <c r="J39" s="29">
        <f t="shared" si="0"/>
        <v>0</v>
      </c>
      <c r="K39" s="26">
        <f t="shared" si="1"/>
        <v>83</v>
      </c>
    </row>
    <row r="40" spans="1:11" x14ac:dyDescent="0.15">
      <c r="A40" s="1" t="s">
        <v>80</v>
      </c>
      <c r="B40" s="1" t="s">
        <v>259</v>
      </c>
      <c r="C40" s="1" t="s">
        <v>81</v>
      </c>
      <c r="D40" s="26">
        <v>2</v>
      </c>
      <c r="E40" s="26">
        <v>477</v>
      </c>
      <c r="F40" s="27">
        <v>479</v>
      </c>
      <c r="G40" s="28">
        <v>2</v>
      </c>
      <c r="H40" s="26">
        <v>42</v>
      </c>
      <c r="I40" s="26">
        <v>44</v>
      </c>
      <c r="J40" s="29">
        <f t="shared" si="0"/>
        <v>9.1858037578288101E-2</v>
      </c>
      <c r="K40" s="26">
        <f t="shared" si="1"/>
        <v>34</v>
      </c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96</v>
      </c>
      <c r="E41" s="26">
        <v>188</v>
      </c>
      <c r="F41" s="27">
        <v>284</v>
      </c>
      <c r="G41" s="28">
        <v>30</v>
      </c>
      <c r="H41" s="26">
        <v>35</v>
      </c>
      <c r="I41" s="26">
        <v>65</v>
      </c>
      <c r="J41" s="29">
        <f t="shared" si="0"/>
        <v>0.22887323943661972</v>
      </c>
      <c r="K41" s="26">
        <f t="shared" si="1"/>
        <v>17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904</v>
      </c>
      <c r="E42" s="26">
        <v>367</v>
      </c>
      <c r="F42" s="27">
        <v>1271</v>
      </c>
      <c r="G42" s="28">
        <v>11</v>
      </c>
      <c r="H42" s="26">
        <v>4</v>
      </c>
      <c r="I42" s="26">
        <v>15</v>
      </c>
      <c r="J42" s="29">
        <f t="shared" si="0"/>
        <v>1.1801730920535013E-2</v>
      </c>
      <c r="K42" s="26">
        <f t="shared" si="1"/>
        <v>77</v>
      </c>
    </row>
    <row r="43" spans="1:11" x14ac:dyDescent="0.15">
      <c r="A43" s="1" t="s">
        <v>86</v>
      </c>
      <c r="B43" s="1" t="s">
        <v>255</v>
      </c>
      <c r="C43" s="1" t="s">
        <v>87</v>
      </c>
      <c r="D43" s="26">
        <v>1028</v>
      </c>
      <c r="E43" s="26">
        <v>113</v>
      </c>
      <c r="F43" s="27">
        <v>1141</v>
      </c>
      <c r="G43" s="28">
        <v>10</v>
      </c>
      <c r="H43" s="26">
        <v>2</v>
      </c>
      <c r="I43" s="26">
        <v>12</v>
      </c>
      <c r="J43" s="29">
        <f t="shared" si="0"/>
        <v>1.0517090271691499E-2</v>
      </c>
      <c r="K43" s="26">
        <f t="shared" si="1"/>
        <v>78</v>
      </c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539</v>
      </c>
      <c r="E44" s="26">
        <v>396</v>
      </c>
      <c r="F44" s="27">
        <v>935</v>
      </c>
      <c r="G44" s="28">
        <v>273</v>
      </c>
      <c r="H44" s="26">
        <v>91</v>
      </c>
      <c r="I44" s="26">
        <v>364</v>
      </c>
      <c r="J44" s="29">
        <f t="shared" si="0"/>
        <v>0.38930481283422458</v>
      </c>
      <c r="K44" s="26">
        <f t="shared" si="1"/>
        <v>8</v>
      </c>
    </row>
    <row r="45" spans="1:11" x14ac:dyDescent="0.15">
      <c r="A45" s="1" t="s">
        <v>90</v>
      </c>
      <c r="B45" s="1" t="s">
        <v>260</v>
      </c>
      <c r="C45" s="1" t="s">
        <v>91</v>
      </c>
      <c r="D45" s="26">
        <v>160</v>
      </c>
      <c r="E45" s="26">
        <v>72</v>
      </c>
      <c r="F45" s="27">
        <v>232</v>
      </c>
      <c r="G45" s="28">
        <v>160</v>
      </c>
      <c r="H45" s="26">
        <v>72</v>
      </c>
      <c r="I45" s="26">
        <v>232</v>
      </c>
      <c r="J45" s="29">
        <f t="shared" si="0"/>
        <v>1</v>
      </c>
      <c r="K45" s="26">
        <f t="shared" si="1"/>
        <v>1</v>
      </c>
    </row>
    <row r="46" spans="1:11" x14ac:dyDescent="0.15">
      <c r="A46" s="1" t="s">
        <v>92</v>
      </c>
      <c r="B46" s="1" t="s">
        <v>255</v>
      </c>
      <c r="C46" s="1" t="s">
        <v>93</v>
      </c>
      <c r="D46" s="26">
        <v>358</v>
      </c>
      <c r="E46" s="26">
        <v>180</v>
      </c>
      <c r="F46" s="27">
        <v>538</v>
      </c>
      <c r="G46" s="28">
        <v>14</v>
      </c>
      <c r="H46" s="26">
        <v>7</v>
      </c>
      <c r="I46" s="26">
        <v>21</v>
      </c>
      <c r="J46" s="29">
        <f t="shared" si="0"/>
        <v>3.9033457249070633E-2</v>
      </c>
      <c r="K46" s="26">
        <f t="shared" si="1"/>
        <v>62</v>
      </c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1243</v>
      </c>
      <c r="E47" s="26">
        <v>539</v>
      </c>
      <c r="F47" s="27">
        <v>1782</v>
      </c>
      <c r="G47" s="28">
        <v>63</v>
      </c>
      <c r="H47" s="26">
        <v>37</v>
      </c>
      <c r="I47" s="26">
        <v>100</v>
      </c>
      <c r="J47" s="29">
        <f t="shared" si="0"/>
        <v>5.6116722783389451E-2</v>
      </c>
      <c r="K47" s="26">
        <f t="shared" si="1"/>
        <v>49</v>
      </c>
    </row>
    <row r="48" spans="1:11" x14ac:dyDescent="0.15">
      <c r="A48" s="35" t="s">
        <v>26</v>
      </c>
      <c r="B48" s="35" t="s">
        <v>260</v>
      </c>
      <c r="C48" s="35" t="s">
        <v>27</v>
      </c>
      <c r="D48" s="36"/>
      <c r="E48" s="36"/>
      <c r="F48" s="37"/>
      <c r="G48" s="38"/>
      <c r="H48" s="36"/>
      <c r="I48" s="36"/>
      <c r="J48" s="36"/>
      <c r="K48" s="36"/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935</v>
      </c>
      <c r="E49" s="26">
        <v>288</v>
      </c>
      <c r="F49" s="27">
        <v>1223</v>
      </c>
      <c r="G49" s="28">
        <v>27</v>
      </c>
      <c r="H49" s="26">
        <v>35</v>
      </c>
      <c r="I49" s="26">
        <v>62</v>
      </c>
      <c r="J49" s="29">
        <f t="shared" ref="J49:J80" si="2">I49/F49</f>
        <v>5.0695012264922325E-2</v>
      </c>
      <c r="K49" s="26">
        <f t="shared" ref="K49:K80" si="3">_xlfn.RANK.EQ(J49,$J$14:$J$100,0)</f>
        <v>56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790</v>
      </c>
      <c r="E50" s="26">
        <v>77</v>
      </c>
      <c r="F50" s="27">
        <v>867</v>
      </c>
      <c r="G50" s="28">
        <v>14</v>
      </c>
      <c r="H50" s="26">
        <v>4</v>
      </c>
      <c r="I50" s="26">
        <v>18</v>
      </c>
      <c r="J50" s="29">
        <f t="shared" si="2"/>
        <v>2.0761245674740483E-2</v>
      </c>
      <c r="K50" s="26">
        <f t="shared" si="3"/>
        <v>71</v>
      </c>
    </row>
    <row r="51" spans="1:11" x14ac:dyDescent="0.15">
      <c r="A51" s="1" t="s">
        <v>100</v>
      </c>
      <c r="B51" s="1" t="s">
        <v>254</v>
      </c>
      <c r="C51" s="1" t="s">
        <v>101</v>
      </c>
      <c r="D51" s="26">
        <v>169</v>
      </c>
      <c r="E51" s="26">
        <v>144</v>
      </c>
      <c r="F51" s="27">
        <v>313</v>
      </c>
      <c r="G51" s="28">
        <v>47</v>
      </c>
      <c r="H51" s="26">
        <v>22</v>
      </c>
      <c r="I51" s="26">
        <v>69</v>
      </c>
      <c r="J51" s="29">
        <f t="shared" si="2"/>
        <v>0.22044728434504793</v>
      </c>
      <c r="K51" s="26">
        <f t="shared" si="3"/>
        <v>18</v>
      </c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601</v>
      </c>
      <c r="E52" s="26">
        <v>197</v>
      </c>
      <c r="F52" s="27">
        <v>798</v>
      </c>
      <c r="G52" s="28">
        <v>22</v>
      </c>
      <c r="H52" s="26">
        <v>29</v>
      </c>
      <c r="I52" s="26">
        <v>51</v>
      </c>
      <c r="J52" s="29">
        <f t="shared" si="2"/>
        <v>6.3909774436090222E-2</v>
      </c>
      <c r="K52" s="26">
        <f t="shared" si="3"/>
        <v>45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955</v>
      </c>
      <c r="E53" s="26">
        <v>304</v>
      </c>
      <c r="F53" s="27">
        <v>1259</v>
      </c>
      <c r="G53" s="28">
        <v>61</v>
      </c>
      <c r="H53" s="26">
        <v>39</v>
      </c>
      <c r="I53" s="26">
        <v>100</v>
      </c>
      <c r="J53" s="29">
        <f t="shared" si="2"/>
        <v>7.9428117553613981E-2</v>
      </c>
      <c r="K53" s="26">
        <f t="shared" si="3"/>
        <v>39</v>
      </c>
    </row>
    <row r="54" spans="1:11" x14ac:dyDescent="0.15">
      <c r="A54" s="1" t="s">
        <v>106</v>
      </c>
      <c r="B54" s="1" t="s">
        <v>260</v>
      </c>
      <c r="C54" s="1" t="s">
        <v>107</v>
      </c>
      <c r="D54" s="26">
        <v>650</v>
      </c>
      <c r="E54" s="26">
        <v>168</v>
      </c>
      <c r="F54" s="27">
        <v>818</v>
      </c>
      <c r="G54" s="28">
        <v>178</v>
      </c>
      <c r="H54" s="26">
        <v>53</v>
      </c>
      <c r="I54" s="26">
        <v>231</v>
      </c>
      <c r="J54" s="29">
        <f t="shared" si="2"/>
        <v>0.2823960880195599</v>
      </c>
      <c r="K54" s="26">
        <f t="shared" si="3"/>
        <v>13</v>
      </c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515</v>
      </c>
      <c r="E55" s="26">
        <v>102</v>
      </c>
      <c r="F55" s="27">
        <v>617</v>
      </c>
      <c r="G55" s="28">
        <v>14</v>
      </c>
      <c r="H55" s="26">
        <v>27</v>
      </c>
      <c r="I55" s="26">
        <v>41</v>
      </c>
      <c r="J55" s="29">
        <f t="shared" si="2"/>
        <v>6.6450567260940036E-2</v>
      </c>
      <c r="K55" s="26">
        <f t="shared" si="3"/>
        <v>44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383</v>
      </c>
      <c r="E56" s="26">
        <v>118</v>
      </c>
      <c r="F56" s="27">
        <v>501</v>
      </c>
      <c r="G56" s="28">
        <v>21</v>
      </c>
      <c r="H56" s="26">
        <v>26</v>
      </c>
      <c r="I56" s="26">
        <v>47</v>
      </c>
      <c r="J56" s="29">
        <f t="shared" si="2"/>
        <v>9.3812375249500993E-2</v>
      </c>
      <c r="K56" s="26">
        <f t="shared" si="3"/>
        <v>32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1133</v>
      </c>
      <c r="E57" s="26">
        <v>302</v>
      </c>
      <c r="F57" s="27">
        <v>1435</v>
      </c>
      <c r="G57" s="28">
        <v>49</v>
      </c>
      <c r="H57" s="26">
        <v>35</v>
      </c>
      <c r="I57" s="26">
        <v>84</v>
      </c>
      <c r="J57" s="29">
        <f t="shared" si="2"/>
        <v>5.8536585365853662E-2</v>
      </c>
      <c r="K57" s="26">
        <f t="shared" si="3"/>
        <v>48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772</v>
      </c>
      <c r="E58" s="26">
        <v>279</v>
      </c>
      <c r="F58" s="27">
        <v>1051</v>
      </c>
      <c r="G58" s="28">
        <v>27</v>
      </c>
      <c r="H58" s="26">
        <v>27</v>
      </c>
      <c r="I58" s="26">
        <v>54</v>
      </c>
      <c r="J58" s="29">
        <f t="shared" si="2"/>
        <v>5.1379638439581349E-2</v>
      </c>
      <c r="K58" s="26">
        <f t="shared" si="3"/>
        <v>54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1065</v>
      </c>
      <c r="E59" s="26">
        <v>236</v>
      </c>
      <c r="F59" s="27">
        <v>1301</v>
      </c>
      <c r="G59" s="28">
        <v>41</v>
      </c>
      <c r="H59" s="26">
        <v>8</v>
      </c>
      <c r="I59" s="26">
        <v>49</v>
      </c>
      <c r="J59" s="29">
        <f t="shared" si="2"/>
        <v>3.7663335895465028E-2</v>
      </c>
      <c r="K59" s="26">
        <f t="shared" si="3"/>
        <v>63</v>
      </c>
    </row>
    <row r="60" spans="1:11" x14ac:dyDescent="0.15">
      <c r="A60" s="1" t="s">
        <v>118</v>
      </c>
      <c r="B60" s="1" t="s">
        <v>257</v>
      </c>
      <c r="C60" s="1" t="s">
        <v>119</v>
      </c>
      <c r="D60" s="26">
        <v>12</v>
      </c>
      <c r="E60" s="26">
        <v>36</v>
      </c>
      <c r="F60" s="27">
        <v>48</v>
      </c>
      <c r="G60" s="28">
        <v>12</v>
      </c>
      <c r="H60" s="26">
        <v>32</v>
      </c>
      <c r="I60" s="26">
        <v>44</v>
      </c>
      <c r="J60" s="29">
        <f t="shared" si="2"/>
        <v>0.91666666666666663</v>
      </c>
      <c r="K60" s="26">
        <f t="shared" si="3"/>
        <v>3</v>
      </c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2689</v>
      </c>
      <c r="E61" s="26">
        <v>1077</v>
      </c>
      <c r="F61" s="27">
        <v>3766</v>
      </c>
      <c r="G61" s="28">
        <v>79</v>
      </c>
      <c r="H61" s="26">
        <v>83</v>
      </c>
      <c r="I61" s="26">
        <v>162</v>
      </c>
      <c r="J61" s="29">
        <f t="shared" si="2"/>
        <v>4.3016463090812536E-2</v>
      </c>
      <c r="K61" s="26">
        <f t="shared" si="3"/>
        <v>60</v>
      </c>
    </row>
    <row r="62" spans="1:11" x14ac:dyDescent="0.15">
      <c r="A62" s="1" t="s">
        <v>122</v>
      </c>
      <c r="B62" s="1" t="s">
        <v>255</v>
      </c>
      <c r="C62" s="1" t="s">
        <v>123</v>
      </c>
      <c r="D62" s="26">
        <v>1289</v>
      </c>
      <c r="E62" s="26">
        <v>205</v>
      </c>
      <c r="F62" s="27">
        <v>1494</v>
      </c>
      <c r="G62" s="28">
        <v>16</v>
      </c>
      <c r="H62" s="26">
        <v>2</v>
      </c>
      <c r="I62" s="26">
        <v>18</v>
      </c>
      <c r="J62" s="29">
        <f t="shared" si="2"/>
        <v>1.2048192771084338E-2</v>
      </c>
      <c r="K62" s="26">
        <f t="shared" si="3"/>
        <v>76</v>
      </c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41</v>
      </c>
      <c r="E63" s="26">
        <v>80</v>
      </c>
      <c r="F63" s="27">
        <v>121</v>
      </c>
      <c r="G63" s="28">
        <v>16</v>
      </c>
      <c r="H63" s="26">
        <v>18</v>
      </c>
      <c r="I63" s="26">
        <v>34</v>
      </c>
      <c r="J63" s="29">
        <f t="shared" si="2"/>
        <v>0.28099173553719009</v>
      </c>
      <c r="K63" s="26">
        <f t="shared" si="3"/>
        <v>14</v>
      </c>
    </row>
    <row r="64" spans="1:11" x14ac:dyDescent="0.15">
      <c r="A64" s="1" t="s">
        <v>126</v>
      </c>
      <c r="B64" s="1" t="s">
        <v>255</v>
      </c>
      <c r="C64" s="1" t="s">
        <v>127</v>
      </c>
      <c r="D64" s="26">
        <v>705</v>
      </c>
      <c r="E64" s="26">
        <v>71</v>
      </c>
      <c r="F64" s="27">
        <v>776</v>
      </c>
      <c r="G64" s="28">
        <v>4</v>
      </c>
      <c r="H64" s="26">
        <v>0</v>
      </c>
      <c r="I64" s="26">
        <v>4</v>
      </c>
      <c r="J64" s="29">
        <f t="shared" si="2"/>
        <v>5.1546391752577319E-3</v>
      </c>
      <c r="K64" s="26">
        <f t="shared" si="3"/>
        <v>80</v>
      </c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568</v>
      </c>
      <c r="E65" s="26">
        <v>167</v>
      </c>
      <c r="F65" s="27">
        <v>735</v>
      </c>
      <c r="G65" s="28">
        <v>37</v>
      </c>
      <c r="H65" s="26">
        <v>43</v>
      </c>
      <c r="I65" s="26">
        <v>80</v>
      </c>
      <c r="J65" s="29">
        <f t="shared" si="2"/>
        <v>0.10884353741496598</v>
      </c>
      <c r="K65" s="26">
        <f t="shared" si="3"/>
        <v>29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116</v>
      </c>
      <c r="E66" s="26">
        <v>52</v>
      </c>
      <c r="F66" s="27">
        <v>168</v>
      </c>
      <c r="G66" s="28">
        <v>62</v>
      </c>
      <c r="H66" s="26">
        <v>22</v>
      </c>
      <c r="I66" s="26">
        <v>84</v>
      </c>
      <c r="J66" s="29">
        <f t="shared" si="2"/>
        <v>0.5</v>
      </c>
      <c r="K66" s="26">
        <f t="shared" si="3"/>
        <v>7</v>
      </c>
    </row>
    <row r="67" spans="1:11" x14ac:dyDescent="0.15">
      <c r="A67" s="1" t="s">
        <v>132</v>
      </c>
      <c r="B67" s="1" t="s">
        <v>257</v>
      </c>
      <c r="C67" s="1" t="s">
        <v>133</v>
      </c>
      <c r="D67" s="26">
        <v>8</v>
      </c>
      <c r="E67" s="26">
        <v>22</v>
      </c>
      <c r="F67" s="27">
        <v>30</v>
      </c>
      <c r="G67" s="28">
        <v>7</v>
      </c>
      <c r="H67" s="26">
        <v>14</v>
      </c>
      <c r="I67" s="26">
        <v>21</v>
      </c>
      <c r="J67" s="29">
        <f t="shared" si="2"/>
        <v>0.7</v>
      </c>
      <c r="K67" s="26">
        <f t="shared" si="3"/>
        <v>4</v>
      </c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3701</v>
      </c>
      <c r="E68" s="26">
        <v>1266</v>
      </c>
      <c r="F68" s="27">
        <v>4967</v>
      </c>
      <c r="G68" s="28">
        <v>71</v>
      </c>
      <c r="H68" s="26">
        <v>78</v>
      </c>
      <c r="I68" s="26">
        <v>149</v>
      </c>
      <c r="J68" s="29">
        <f t="shared" si="2"/>
        <v>2.9997986712301188E-2</v>
      </c>
      <c r="K68" s="26">
        <f t="shared" si="3"/>
        <v>67</v>
      </c>
    </row>
    <row r="69" spans="1:11" x14ac:dyDescent="0.15">
      <c r="A69" s="1" t="s">
        <v>136</v>
      </c>
      <c r="B69" s="1" t="s">
        <v>254</v>
      </c>
      <c r="C69" s="1" t="s">
        <v>137</v>
      </c>
      <c r="D69" s="26">
        <v>60</v>
      </c>
      <c r="E69" s="26">
        <v>56</v>
      </c>
      <c r="F69" s="27">
        <v>116</v>
      </c>
      <c r="G69" s="28">
        <v>17</v>
      </c>
      <c r="H69" s="26">
        <v>21</v>
      </c>
      <c r="I69" s="26">
        <v>38</v>
      </c>
      <c r="J69" s="29">
        <f t="shared" si="2"/>
        <v>0.32758620689655171</v>
      </c>
      <c r="K69" s="26">
        <f t="shared" si="3"/>
        <v>10</v>
      </c>
    </row>
    <row r="70" spans="1:11" x14ac:dyDescent="0.15">
      <c r="A70" s="1" t="s">
        <v>138</v>
      </c>
      <c r="B70" s="1" t="s">
        <v>255</v>
      </c>
      <c r="C70" s="1" t="s">
        <v>139</v>
      </c>
      <c r="D70" s="26">
        <v>779</v>
      </c>
      <c r="E70" s="26">
        <v>295</v>
      </c>
      <c r="F70" s="27">
        <v>1074</v>
      </c>
      <c r="G70" s="28">
        <v>10</v>
      </c>
      <c r="H70" s="26">
        <v>3</v>
      </c>
      <c r="I70" s="26">
        <v>13</v>
      </c>
      <c r="J70" s="29">
        <f t="shared" si="2"/>
        <v>1.2104283054003724E-2</v>
      </c>
      <c r="K70" s="26">
        <f t="shared" si="3"/>
        <v>75</v>
      </c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3240</v>
      </c>
      <c r="E71" s="26">
        <v>1265</v>
      </c>
      <c r="F71" s="27">
        <v>4505</v>
      </c>
      <c r="G71" s="28">
        <v>56</v>
      </c>
      <c r="H71" s="26">
        <v>46</v>
      </c>
      <c r="I71" s="26">
        <v>102</v>
      </c>
      <c r="J71" s="29">
        <f t="shared" si="2"/>
        <v>2.2641509433962263E-2</v>
      </c>
      <c r="K71" s="26">
        <f t="shared" si="3"/>
        <v>70</v>
      </c>
    </row>
    <row r="72" spans="1:11" x14ac:dyDescent="0.15">
      <c r="A72" s="1" t="s">
        <v>142</v>
      </c>
      <c r="B72" s="1" t="s">
        <v>254</v>
      </c>
      <c r="C72" s="1" t="s">
        <v>143</v>
      </c>
      <c r="D72" s="26">
        <v>70</v>
      </c>
      <c r="E72" s="26">
        <v>87</v>
      </c>
      <c r="F72" s="27">
        <v>157</v>
      </c>
      <c r="G72" s="28">
        <v>16</v>
      </c>
      <c r="H72" s="26">
        <v>24</v>
      </c>
      <c r="I72" s="26">
        <v>40</v>
      </c>
      <c r="J72" s="29">
        <f t="shared" si="2"/>
        <v>0.25477707006369427</v>
      </c>
      <c r="K72" s="26">
        <f t="shared" si="3"/>
        <v>15</v>
      </c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1689</v>
      </c>
      <c r="E73" s="26">
        <v>925</v>
      </c>
      <c r="F73" s="27">
        <v>2614</v>
      </c>
      <c r="G73" s="28">
        <v>89</v>
      </c>
      <c r="H73" s="26">
        <v>87</v>
      </c>
      <c r="I73" s="26">
        <v>176</v>
      </c>
      <c r="J73" s="29">
        <f t="shared" si="2"/>
        <v>6.7329762815608263E-2</v>
      </c>
      <c r="K73" s="26">
        <f t="shared" si="3"/>
        <v>42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136</v>
      </c>
      <c r="E74" s="26">
        <v>235</v>
      </c>
      <c r="F74" s="27">
        <v>371</v>
      </c>
      <c r="G74" s="28">
        <v>98</v>
      </c>
      <c r="H74" s="26">
        <v>154</v>
      </c>
      <c r="I74" s="26">
        <v>252</v>
      </c>
      <c r="J74" s="29">
        <f t="shared" si="2"/>
        <v>0.67924528301886788</v>
      </c>
      <c r="K74" s="26">
        <f t="shared" si="3"/>
        <v>5</v>
      </c>
    </row>
    <row r="75" spans="1:11" x14ac:dyDescent="0.15">
      <c r="A75" s="1" t="s">
        <v>148</v>
      </c>
      <c r="B75" s="1" t="s">
        <v>254</v>
      </c>
      <c r="C75" s="1" t="s">
        <v>149</v>
      </c>
      <c r="D75" s="26">
        <v>37</v>
      </c>
      <c r="E75" s="26">
        <v>39</v>
      </c>
      <c r="F75" s="27">
        <v>76</v>
      </c>
      <c r="G75" s="28">
        <v>4</v>
      </c>
      <c r="H75" s="26">
        <v>11</v>
      </c>
      <c r="I75" s="26">
        <v>15</v>
      </c>
      <c r="J75" s="29">
        <f t="shared" si="2"/>
        <v>0.19736842105263158</v>
      </c>
      <c r="K75" s="26">
        <f t="shared" si="3"/>
        <v>21</v>
      </c>
    </row>
    <row r="76" spans="1:11" x14ac:dyDescent="0.15">
      <c r="A76" s="1" t="s">
        <v>150</v>
      </c>
      <c r="B76" s="1" t="s">
        <v>259</v>
      </c>
      <c r="C76" s="1" t="s">
        <v>151</v>
      </c>
      <c r="D76" s="26">
        <v>0</v>
      </c>
      <c r="E76" s="26">
        <v>382</v>
      </c>
      <c r="F76" s="27">
        <v>382</v>
      </c>
      <c r="G76" s="28">
        <v>0</v>
      </c>
      <c r="H76" s="26">
        <v>14</v>
      </c>
      <c r="I76" s="26">
        <v>14</v>
      </c>
      <c r="J76" s="29">
        <f t="shared" si="2"/>
        <v>3.6649214659685861E-2</v>
      </c>
      <c r="K76" s="26">
        <f t="shared" si="3"/>
        <v>64</v>
      </c>
    </row>
    <row r="77" spans="1:11" x14ac:dyDescent="0.15">
      <c r="A77" s="1" t="s">
        <v>152</v>
      </c>
      <c r="B77" s="1" t="s">
        <v>260</v>
      </c>
      <c r="C77" s="1" t="s">
        <v>153</v>
      </c>
      <c r="D77" s="26">
        <v>555</v>
      </c>
      <c r="E77" s="26">
        <v>148</v>
      </c>
      <c r="F77" s="27">
        <v>703</v>
      </c>
      <c r="G77" s="28">
        <v>26</v>
      </c>
      <c r="H77" s="26">
        <v>6</v>
      </c>
      <c r="I77" s="26">
        <v>32</v>
      </c>
      <c r="J77" s="29">
        <f t="shared" si="2"/>
        <v>4.5519203413940258E-2</v>
      </c>
      <c r="K77" s="26">
        <f t="shared" si="3"/>
        <v>59</v>
      </c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306</v>
      </c>
      <c r="E78" s="26">
        <v>90</v>
      </c>
      <c r="F78" s="27">
        <v>396</v>
      </c>
      <c r="G78" s="28">
        <v>19</v>
      </c>
      <c r="H78" s="26">
        <v>3</v>
      </c>
      <c r="I78" s="26">
        <v>22</v>
      </c>
      <c r="J78" s="29">
        <f t="shared" si="2"/>
        <v>5.5555555555555552E-2</v>
      </c>
      <c r="K78" s="26">
        <f t="shared" si="3"/>
        <v>50</v>
      </c>
    </row>
    <row r="79" spans="1:11" x14ac:dyDescent="0.15">
      <c r="A79" s="1" t="s">
        <v>156</v>
      </c>
      <c r="B79" s="1" t="s">
        <v>258</v>
      </c>
      <c r="C79" s="1" t="s">
        <v>157</v>
      </c>
      <c r="D79" s="26">
        <v>473</v>
      </c>
      <c r="E79" s="26">
        <v>148</v>
      </c>
      <c r="F79" s="27">
        <v>621</v>
      </c>
      <c r="G79" s="28">
        <v>11</v>
      </c>
      <c r="H79" s="26">
        <v>18</v>
      </c>
      <c r="I79" s="26">
        <v>29</v>
      </c>
      <c r="J79" s="29">
        <f t="shared" si="2"/>
        <v>4.6698872785829307E-2</v>
      </c>
      <c r="K79" s="26">
        <f t="shared" si="3"/>
        <v>58</v>
      </c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323</v>
      </c>
      <c r="E80" s="26">
        <v>131</v>
      </c>
      <c r="F80" s="27">
        <v>454</v>
      </c>
      <c r="G80" s="28">
        <v>18</v>
      </c>
      <c r="H80" s="26">
        <v>37</v>
      </c>
      <c r="I80" s="26">
        <v>55</v>
      </c>
      <c r="J80" s="29">
        <f t="shared" si="2"/>
        <v>0.1211453744493392</v>
      </c>
      <c r="K80" s="26">
        <f t="shared" si="3"/>
        <v>27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1172</v>
      </c>
      <c r="E81" s="26">
        <v>435</v>
      </c>
      <c r="F81" s="27">
        <v>1607</v>
      </c>
      <c r="G81" s="28">
        <v>52</v>
      </c>
      <c r="H81" s="26">
        <v>30</v>
      </c>
      <c r="I81" s="26">
        <v>82</v>
      </c>
      <c r="J81" s="29">
        <f t="shared" ref="J81:J99" si="4">I81/F81</f>
        <v>5.1026757934038582E-2</v>
      </c>
      <c r="K81" s="26">
        <f t="shared" ref="K81:K99" si="5">_xlfn.RANK.EQ(J81,$J$14:$J$100,0)</f>
        <v>55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1704</v>
      </c>
      <c r="E82" s="26">
        <v>902</v>
      </c>
      <c r="F82" s="27">
        <v>2606</v>
      </c>
      <c r="G82" s="28">
        <v>140</v>
      </c>
      <c r="H82" s="26">
        <v>101</v>
      </c>
      <c r="I82" s="26">
        <v>241</v>
      </c>
      <c r="J82" s="29">
        <f t="shared" si="4"/>
        <v>9.2478894858019953E-2</v>
      </c>
      <c r="K82" s="26">
        <f t="shared" si="5"/>
        <v>33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760</v>
      </c>
      <c r="E83" s="26">
        <v>168</v>
      </c>
      <c r="F83" s="27">
        <v>928</v>
      </c>
      <c r="G83" s="28">
        <v>23</v>
      </c>
      <c r="H83" s="26">
        <v>9</v>
      </c>
      <c r="I83" s="26">
        <v>32</v>
      </c>
      <c r="J83" s="29">
        <f t="shared" si="4"/>
        <v>3.4482758620689655E-2</v>
      </c>
      <c r="K83" s="26">
        <f t="shared" si="5"/>
        <v>66</v>
      </c>
    </row>
    <row r="84" spans="1:11" x14ac:dyDescent="0.15">
      <c r="A84" s="1" t="s">
        <v>166</v>
      </c>
      <c r="B84" s="1" t="s">
        <v>258</v>
      </c>
      <c r="C84" s="1" t="s">
        <v>167</v>
      </c>
      <c r="D84" s="26">
        <v>734</v>
      </c>
      <c r="E84" s="26">
        <v>231</v>
      </c>
      <c r="F84" s="27">
        <v>965</v>
      </c>
      <c r="G84" s="28">
        <v>17</v>
      </c>
      <c r="H84" s="26">
        <v>17</v>
      </c>
      <c r="I84" s="26">
        <v>34</v>
      </c>
      <c r="J84" s="29">
        <f t="shared" si="4"/>
        <v>3.5233160621761656E-2</v>
      </c>
      <c r="K84" s="26">
        <f t="shared" si="5"/>
        <v>65</v>
      </c>
    </row>
    <row r="85" spans="1:11" x14ac:dyDescent="0.15">
      <c r="A85" s="1" t="s">
        <v>168</v>
      </c>
      <c r="B85" s="1" t="s">
        <v>254</v>
      </c>
      <c r="C85" s="1" t="s">
        <v>169</v>
      </c>
      <c r="D85" s="26">
        <v>109</v>
      </c>
      <c r="E85" s="26">
        <v>135</v>
      </c>
      <c r="F85" s="27">
        <v>244</v>
      </c>
      <c r="G85" s="28">
        <v>36</v>
      </c>
      <c r="H85" s="26">
        <v>39</v>
      </c>
      <c r="I85" s="26">
        <v>75</v>
      </c>
      <c r="J85" s="29">
        <f t="shared" si="4"/>
        <v>0.30737704918032788</v>
      </c>
      <c r="K85" s="26">
        <f t="shared" si="5"/>
        <v>12</v>
      </c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271</v>
      </c>
      <c r="E86" s="26">
        <v>123</v>
      </c>
      <c r="F86" s="27">
        <v>394</v>
      </c>
      <c r="G86" s="28">
        <v>18</v>
      </c>
      <c r="H86" s="26">
        <v>32</v>
      </c>
      <c r="I86" s="26">
        <v>50</v>
      </c>
      <c r="J86" s="29">
        <f t="shared" si="4"/>
        <v>0.12690355329949238</v>
      </c>
      <c r="K86" s="26">
        <f t="shared" si="5"/>
        <v>25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621</v>
      </c>
      <c r="E87" s="26">
        <v>163</v>
      </c>
      <c r="F87" s="27">
        <v>784</v>
      </c>
      <c r="G87" s="28">
        <v>11</v>
      </c>
      <c r="H87" s="26">
        <v>35</v>
      </c>
      <c r="I87" s="26">
        <v>46</v>
      </c>
      <c r="J87" s="29">
        <f t="shared" si="4"/>
        <v>5.8673469387755105E-2</v>
      </c>
      <c r="K87" s="26">
        <f t="shared" si="5"/>
        <v>47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178</v>
      </c>
      <c r="E88" s="40">
        <v>118</v>
      </c>
      <c r="F88" s="41">
        <v>296</v>
      </c>
      <c r="G88" s="42">
        <v>24</v>
      </c>
      <c r="H88" s="40">
        <v>37</v>
      </c>
      <c r="I88" s="40">
        <v>61</v>
      </c>
      <c r="J88" s="43">
        <f t="shared" si="4"/>
        <v>0.20608108108108109</v>
      </c>
      <c r="K88" s="40">
        <f t="shared" si="5"/>
        <v>19</v>
      </c>
    </row>
    <row r="89" spans="1:11" x14ac:dyDescent="0.15">
      <c r="A89" s="1" t="s">
        <v>176</v>
      </c>
      <c r="B89" s="1" t="s">
        <v>255</v>
      </c>
      <c r="C89" s="1" t="s">
        <v>177</v>
      </c>
      <c r="D89" s="26">
        <v>1121</v>
      </c>
      <c r="E89" s="26">
        <v>123</v>
      </c>
      <c r="F89" s="27">
        <v>1244</v>
      </c>
      <c r="G89" s="28">
        <v>2</v>
      </c>
      <c r="H89" s="26">
        <v>1</v>
      </c>
      <c r="I89" s="26">
        <v>3</v>
      </c>
      <c r="J89" s="29">
        <f t="shared" si="4"/>
        <v>2.4115755627009648E-3</v>
      </c>
      <c r="K89" s="26">
        <f t="shared" si="5"/>
        <v>82</v>
      </c>
    </row>
    <row r="90" spans="1:11" x14ac:dyDescent="0.15">
      <c r="A90" s="1" t="s">
        <v>178</v>
      </c>
      <c r="B90" s="1" t="s">
        <v>254</v>
      </c>
      <c r="C90" s="1" t="s">
        <v>179</v>
      </c>
      <c r="D90" s="26">
        <v>37</v>
      </c>
      <c r="E90" s="26">
        <v>35</v>
      </c>
      <c r="F90" s="27">
        <v>72</v>
      </c>
      <c r="G90" s="28">
        <v>8</v>
      </c>
      <c r="H90" s="26">
        <v>15</v>
      </c>
      <c r="I90" s="26">
        <v>23</v>
      </c>
      <c r="J90" s="29">
        <f t="shared" si="4"/>
        <v>0.31944444444444442</v>
      </c>
      <c r="K90" s="26">
        <f t="shared" si="5"/>
        <v>11</v>
      </c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3004</v>
      </c>
      <c r="E91" s="26">
        <v>977</v>
      </c>
      <c r="F91" s="27">
        <v>3981</v>
      </c>
      <c r="G91" s="28">
        <v>34</v>
      </c>
      <c r="H91" s="26">
        <v>39</v>
      </c>
      <c r="I91" s="26">
        <v>73</v>
      </c>
      <c r="J91" s="29">
        <f t="shared" si="4"/>
        <v>1.833710123084652E-2</v>
      </c>
      <c r="K91" s="26">
        <f t="shared" si="5"/>
        <v>73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428</v>
      </c>
      <c r="E92" s="26">
        <v>150</v>
      </c>
      <c r="F92" s="27">
        <v>578</v>
      </c>
      <c r="G92" s="28">
        <v>12</v>
      </c>
      <c r="H92" s="26">
        <v>34</v>
      </c>
      <c r="I92" s="26">
        <v>46</v>
      </c>
      <c r="J92" s="29">
        <f t="shared" si="4"/>
        <v>7.9584775086505188E-2</v>
      </c>
      <c r="K92" s="26">
        <f t="shared" si="5"/>
        <v>38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596</v>
      </c>
      <c r="E93" s="26">
        <v>210</v>
      </c>
      <c r="F93" s="27">
        <v>806</v>
      </c>
      <c r="G93" s="28">
        <v>46</v>
      </c>
      <c r="H93" s="26">
        <v>62</v>
      </c>
      <c r="I93" s="26">
        <v>108</v>
      </c>
      <c r="J93" s="29">
        <f t="shared" si="4"/>
        <v>0.13399503722084366</v>
      </c>
      <c r="K93" s="26">
        <f t="shared" si="5"/>
        <v>24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990</v>
      </c>
      <c r="E94" s="26">
        <v>301</v>
      </c>
      <c r="F94" s="27">
        <v>1291</v>
      </c>
      <c r="G94" s="28">
        <v>58</v>
      </c>
      <c r="H94" s="26">
        <v>54</v>
      </c>
      <c r="I94" s="26">
        <v>112</v>
      </c>
      <c r="J94" s="29">
        <f t="shared" si="4"/>
        <v>8.6754453911696353E-2</v>
      </c>
      <c r="K94" s="26">
        <f t="shared" si="5"/>
        <v>36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335</v>
      </c>
      <c r="E95" s="26">
        <v>109</v>
      </c>
      <c r="F95" s="27">
        <v>444</v>
      </c>
      <c r="G95" s="28">
        <v>24</v>
      </c>
      <c r="H95" s="26">
        <v>29</v>
      </c>
      <c r="I95" s="26">
        <v>53</v>
      </c>
      <c r="J95" s="29">
        <f t="shared" si="4"/>
        <v>0.11936936936936937</v>
      </c>
      <c r="K95" s="26">
        <f t="shared" si="5"/>
        <v>28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364</v>
      </c>
      <c r="E96" s="26">
        <v>127</v>
      </c>
      <c r="F96" s="27">
        <v>491</v>
      </c>
      <c r="G96" s="28">
        <v>14</v>
      </c>
      <c r="H96" s="26">
        <v>35</v>
      </c>
      <c r="I96" s="26">
        <v>49</v>
      </c>
      <c r="J96" s="29">
        <f t="shared" si="4"/>
        <v>9.9796334012219962E-2</v>
      </c>
      <c r="K96" s="26">
        <f t="shared" si="5"/>
        <v>31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721</v>
      </c>
      <c r="E97" s="26">
        <v>216</v>
      </c>
      <c r="F97" s="27">
        <v>937</v>
      </c>
      <c r="G97" s="28">
        <v>47</v>
      </c>
      <c r="H97" s="26">
        <v>32</v>
      </c>
      <c r="I97" s="26">
        <v>79</v>
      </c>
      <c r="J97" s="29">
        <f t="shared" si="4"/>
        <v>8.4311632870864461E-2</v>
      </c>
      <c r="K97" s="26">
        <f t="shared" si="5"/>
        <v>37</v>
      </c>
    </row>
    <row r="98" spans="1:11" x14ac:dyDescent="0.15">
      <c r="A98" s="1" t="s">
        <v>194</v>
      </c>
      <c r="B98" s="1" t="s">
        <v>255</v>
      </c>
      <c r="C98" s="1" t="s">
        <v>195</v>
      </c>
      <c r="D98" s="26">
        <v>26</v>
      </c>
      <c r="E98" s="26">
        <v>7</v>
      </c>
      <c r="F98" s="27">
        <v>33</v>
      </c>
      <c r="G98" s="28">
        <v>2</v>
      </c>
      <c r="H98" s="26">
        <v>1</v>
      </c>
      <c r="I98" s="26">
        <v>3</v>
      </c>
      <c r="J98" s="29">
        <f t="shared" si="4"/>
        <v>9.0909090909090912E-2</v>
      </c>
      <c r="K98" s="26">
        <f t="shared" si="5"/>
        <v>35</v>
      </c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321</v>
      </c>
      <c r="E99" s="26">
        <v>156</v>
      </c>
      <c r="F99" s="27">
        <v>477</v>
      </c>
      <c r="G99" s="28">
        <v>31</v>
      </c>
      <c r="H99" s="26">
        <v>40</v>
      </c>
      <c r="I99" s="26">
        <v>71</v>
      </c>
      <c r="J99" s="29">
        <f t="shared" si="4"/>
        <v>0.1488469601677149</v>
      </c>
      <c r="K99" s="26">
        <f t="shared" si="5"/>
        <v>23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67370</v>
      </c>
      <c r="E101" s="207">
        <f t="shared" ref="E101:I101" si="6">SUM(E14:E99)</f>
        <v>25697</v>
      </c>
      <c r="F101" s="207">
        <f t="shared" si="6"/>
        <v>93067</v>
      </c>
      <c r="G101" s="207">
        <f t="shared" si="6"/>
        <v>3316</v>
      </c>
      <c r="H101" s="207">
        <f t="shared" si="6"/>
        <v>2789</v>
      </c>
      <c r="I101" s="208">
        <f t="shared" si="6"/>
        <v>6105</v>
      </c>
    </row>
  </sheetData>
  <autoFilter ref="A13:K13" xr:uid="{00000000-0009-0000-0000-00000F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00000000-0004-0000-0F00-000000000000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8" width="7.5" style="44" bestFit="1" customWidth="1"/>
    <col min="9" max="9" width="7.5" style="44" customWidth="1"/>
    <col min="10" max="10" width="8.5" style="44" bestFit="1" customWidth="1"/>
    <col min="11" max="11" width="9" style="44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208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402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41.25" thickBot="1" x14ac:dyDescent="0.2">
      <c r="C6" s="13"/>
      <c r="D6" s="80" t="s">
        <v>15</v>
      </c>
      <c r="E6" s="69" t="s">
        <v>16</v>
      </c>
      <c r="F6" s="70" t="s">
        <v>17</v>
      </c>
      <c r="G6" s="71" t="s">
        <v>15</v>
      </c>
      <c r="H6" s="69" t="s">
        <v>16</v>
      </c>
      <c r="I6" s="69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201</v>
      </c>
      <c r="E7" s="20">
        <f>INDEX(E14:E99,MATCH(C7,C14:C99,0),0)</f>
        <v>108</v>
      </c>
      <c r="F7" s="21">
        <f>INDEX(F14:F99,MATCH(C7,C14:C99,0),0)</f>
        <v>309</v>
      </c>
      <c r="G7" s="22">
        <f>INDEX(G14:G99,MATCH(C7,C14:C99,0),0)</f>
        <v>30</v>
      </c>
      <c r="H7" s="20">
        <f>INDEX(H14:H99,MATCH(C7,C14:C99,0),0)</f>
        <v>34</v>
      </c>
      <c r="I7" s="20">
        <f>INDEX(I14:I99,MATCH(C7,C14:C99,0),0)</f>
        <v>64</v>
      </c>
      <c r="J7" s="23">
        <f>I7/F7</f>
        <v>0.20711974110032363</v>
      </c>
      <c r="K7" s="24">
        <f>_xlfn.RANK.EQ(J7,$J$14:$J$99,0)</f>
        <v>19</v>
      </c>
    </row>
    <row r="8" spans="1:18" x14ac:dyDescent="0.15">
      <c r="C8" s="25" t="s">
        <v>20</v>
      </c>
      <c r="D8" s="72">
        <f>ROUND(SUMIF($B$14:$B$99,"G",D14:D99)/(COUNTIFS(B14:B99,"G",D14:D99,"&lt;&gt;")),1)</f>
        <v>560.4</v>
      </c>
      <c r="E8" s="73">
        <f>ROUND(SUMIF($B$14:$B$99,"G",E14:E99)/(COUNTIFS(B14:B99,"G",D14:D99,"&lt;&gt;")),1)</f>
        <v>183.5</v>
      </c>
      <c r="F8" s="74">
        <f>ROUND(SUM(D8:E8),1)</f>
        <v>743.9</v>
      </c>
      <c r="G8" s="75">
        <f>ROUND(SUMIF($B$14:$B$99,"G",G14:G99)/(COUNTIFS(B14:B99,"G",D14:D99,"&lt;&gt;")),1)</f>
        <v>26.8</v>
      </c>
      <c r="H8" s="73">
        <f>ROUND(SUMIF($B$14:$B$99,"G",H14:H99)/(COUNTIFS(B14:B99,"G",D14:D99,"&lt;&gt;")),1)</f>
        <v>29.4</v>
      </c>
      <c r="I8" s="73">
        <f>ROUND(SUM(G8:H8),1)</f>
        <v>56.2</v>
      </c>
      <c r="J8" s="29">
        <f>I8/F8</f>
        <v>7.5547788681274375E-2</v>
      </c>
      <c r="K8" s="30"/>
    </row>
    <row r="9" spans="1:18" ht="14.25" thickBot="1" x14ac:dyDescent="0.2">
      <c r="C9" s="31" t="s">
        <v>21</v>
      </c>
      <c r="D9" s="76">
        <f>ROUND(AVERAGE(D14:D99),1)</f>
        <v>788.7</v>
      </c>
      <c r="E9" s="77">
        <f>ROUND(AVERAGE(E14:E99),1)</f>
        <v>302.60000000000002</v>
      </c>
      <c r="F9" s="78">
        <f>ROUND(SUM(D9:E9),1)</f>
        <v>1091.3</v>
      </c>
      <c r="G9" s="79">
        <f>ROUND(AVERAGE(G14:G99),1)</f>
        <v>37.1</v>
      </c>
      <c r="H9" s="77">
        <f>ROUND(AVERAGE(H14:H99),1)</f>
        <v>31.9</v>
      </c>
      <c r="I9" s="77">
        <f>ROUND(SUM(G9:H9),1)</f>
        <v>69</v>
      </c>
      <c r="J9" s="32">
        <f>I9/F9</f>
        <v>6.322734353523321E-2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2021年度（基準日：５月１日）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40.5" x14ac:dyDescent="0.15">
      <c r="A13" s="12" t="s">
        <v>22</v>
      </c>
      <c r="B13" s="34" t="s">
        <v>23</v>
      </c>
      <c r="C13" s="12" t="s">
        <v>24</v>
      </c>
      <c r="D13" s="64" t="s">
        <v>15</v>
      </c>
      <c r="E13" s="64" t="s">
        <v>16</v>
      </c>
      <c r="F13" s="63" t="s">
        <v>17</v>
      </c>
      <c r="G13" s="65" t="s">
        <v>15</v>
      </c>
      <c r="H13" s="64" t="s">
        <v>16</v>
      </c>
      <c r="I13" s="64" t="s">
        <v>17</v>
      </c>
      <c r="J13" s="16" t="s">
        <v>18</v>
      </c>
      <c r="K13" s="17" t="s">
        <v>19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2630</v>
      </c>
      <c r="E14" s="26">
        <v>1094</v>
      </c>
      <c r="F14" s="27">
        <v>3724</v>
      </c>
      <c r="G14" s="39">
        <v>44</v>
      </c>
      <c r="H14" s="10">
        <v>36</v>
      </c>
      <c r="I14" s="10">
        <v>80</v>
      </c>
      <c r="J14" s="29">
        <f t="shared" ref="J14:J47" si="0">I14/F14</f>
        <v>2.1482277121374866E-2</v>
      </c>
      <c r="K14" s="26">
        <f t="shared" ref="K14:K47" si="1">_xlfn.RANK.EQ(J14,$J$14:$J$100,0)</f>
        <v>70</v>
      </c>
    </row>
    <row r="15" spans="1:18" x14ac:dyDescent="0.15">
      <c r="A15" s="1" t="s">
        <v>30</v>
      </c>
      <c r="B15" s="1" t="s">
        <v>254</v>
      </c>
      <c r="C15" s="1" t="s">
        <v>31</v>
      </c>
      <c r="D15" s="26">
        <v>64</v>
      </c>
      <c r="E15" s="26">
        <v>64</v>
      </c>
      <c r="F15" s="27">
        <v>128</v>
      </c>
      <c r="G15" s="28">
        <v>24</v>
      </c>
      <c r="H15" s="26">
        <v>24</v>
      </c>
      <c r="I15" s="26">
        <v>48</v>
      </c>
      <c r="J15" s="29">
        <f t="shared" si="0"/>
        <v>0.375</v>
      </c>
      <c r="K15" s="26">
        <f t="shared" si="1"/>
        <v>10</v>
      </c>
    </row>
    <row r="16" spans="1:18" x14ac:dyDescent="0.15">
      <c r="A16" s="1" t="s">
        <v>32</v>
      </c>
      <c r="B16" s="1" t="s">
        <v>255</v>
      </c>
      <c r="C16" s="1" t="s">
        <v>33</v>
      </c>
      <c r="D16" s="26">
        <v>421</v>
      </c>
      <c r="E16" s="26">
        <v>56</v>
      </c>
      <c r="F16" s="27">
        <v>477</v>
      </c>
      <c r="G16" s="28">
        <v>0</v>
      </c>
      <c r="H16" s="26">
        <v>0</v>
      </c>
      <c r="I16" s="26">
        <v>0</v>
      </c>
      <c r="J16" s="29">
        <f t="shared" si="0"/>
        <v>0</v>
      </c>
      <c r="K16" s="26">
        <f t="shared" si="1"/>
        <v>82</v>
      </c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9</v>
      </c>
      <c r="E17" s="26">
        <v>9</v>
      </c>
      <c r="F17" s="27">
        <v>18</v>
      </c>
      <c r="G17" s="28">
        <v>0</v>
      </c>
      <c r="H17" s="26">
        <v>0</v>
      </c>
      <c r="I17" s="26">
        <v>0</v>
      </c>
      <c r="J17" s="29">
        <f t="shared" si="0"/>
        <v>0</v>
      </c>
      <c r="K17" s="26">
        <f t="shared" si="1"/>
        <v>82</v>
      </c>
    </row>
    <row r="18" spans="1:11" x14ac:dyDescent="0.15">
      <c r="A18" s="1" t="s">
        <v>36</v>
      </c>
      <c r="B18" s="1" t="s">
        <v>255</v>
      </c>
      <c r="C18" s="1" t="s">
        <v>37</v>
      </c>
      <c r="D18" s="26">
        <v>51</v>
      </c>
      <c r="E18" s="26">
        <v>67</v>
      </c>
      <c r="F18" s="27">
        <v>118</v>
      </c>
      <c r="G18" s="28">
        <v>4</v>
      </c>
      <c r="H18" s="26">
        <v>4</v>
      </c>
      <c r="I18" s="26">
        <v>8</v>
      </c>
      <c r="J18" s="29">
        <f t="shared" si="0"/>
        <v>6.7796610169491525E-2</v>
      </c>
      <c r="K18" s="26">
        <f t="shared" si="1"/>
        <v>39</v>
      </c>
    </row>
    <row r="19" spans="1:11" x14ac:dyDescent="0.15">
      <c r="A19" s="1" t="s">
        <v>38</v>
      </c>
      <c r="B19" s="1" t="s">
        <v>255</v>
      </c>
      <c r="C19" s="1" t="s">
        <v>39</v>
      </c>
      <c r="D19" s="26">
        <v>200</v>
      </c>
      <c r="E19" s="26">
        <v>28</v>
      </c>
      <c r="F19" s="27">
        <v>228</v>
      </c>
      <c r="G19" s="28">
        <v>0</v>
      </c>
      <c r="H19" s="26">
        <v>0</v>
      </c>
      <c r="I19" s="26">
        <v>0</v>
      </c>
      <c r="J19" s="29">
        <f t="shared" si="0"/>
        <v>0</v>
      </c>
      <c r="K19" s="26">
        <f t="shared" si="1"/>
        <v>82</v>
      </c>
    </row>
    <row r="20" spans="1:11" x14ac:dyDescent="0.15">
      <c r="A20" s="1" t="s">
        <v>40</v>
      </c>
      <c r="B20" s="1" t="s">
        <v>257</v>
      </c>
      <c r="C20" s="1" t="s">
        <v>41</v>
      </c>
      <c r="D20" s="26">
        <v>15</v>
      </c>
      <c r="E20" s="26">
        <v>29</v>
      </c>
      <c r="F20" s="27">
        <v>44</v>
      </c>
      <c r="G20" s="28">
        <v>15</v>
      </c>
      <c r="H20" s="26">
        <v>26</v>
      </c>
      <c r="I20" s="26">
        <v>41</v>
      </c>
      <c r="J20" s="29">
        <f t="shared" si="0"/>
        <v>0.93181818181818177</v>
      </c>
      <c r="K20" s="26">
        <f t="shared" si="1"/>
        <v>2</v>
      </c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363</v>
      </c>
      <c r="E21" s="26">
        <v>128</v>
      </c>
      <c r="F21" s="27">
        <v>491</v>
      </c>
      <c r="G21" s="28">
        <v>50</v>
      </c>
      <c r="H21" s="26">
        <v>31</v>
      </c>
      <c r="I21" s="26">
        <v>81</v>
      </c>
      <c r="J21" s="29">
        <f t="shared" si="0"/>
        <v>0.164969450101833</v>
      </c>
      <c r="K21" s="26">
        <f t="shared" si="1"/>
        <v>22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446</v>
      </c>
      <c r="E22" s="26">
        <v>122</v>
      </c>
      <c r="F22" s="27">
        <v>568</v>
      </c>
      <c r="G22" s="28">
        <v>3</v>
      </c>
      <c r="H22" s="26">
        <v>0</v>
      </c>
      <c r="I22" s="26">
        <v>3</v>
      </c>
      <c r="J22" s="29">
        <f t="shared" si="0"/>
        <v>5.2816901408450703E-3</v>
      </c>
      <c r="K22" s="26">
        <f t="shared" si="1"/>
        <v>80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3002</v>
      </c>
      <c r="E23" s="26">
        <v>997</v>
      </c>
      <c r="F23" s="27">
        <v>3999</v>
      </c>
      <c r="G23" s="28">
        <v>35</v>
      </c>
      <c r="H23" s="26">
        <v>30</v>
      </c>
      <c r="I23" s="26">
        <v>65</v>
      </c>
      <c r="J23" s="29">
        <f t="shared" si="0"/>
        <v>1.6254063515878971E-2</v>
      </c>
      <c r="K23" s="26">
        <f t="shared" si="1"/>
        <v>74</v>
      </c>
    </row>
    <row r="24" spans="1:11" x14ac:dyDescent="0.15">
      <c r="A24" s="1" t="s">
        <v>48</v>
      </c>
      <c r="B24" s="1" t="s">
        <v>254</v>
      </c>
      <c r="C24" s="1" t="s">
        <v>49</v>
      </c>
      <c r="D24" s="26">
        <v>11</v>
      </c>
      <c r="E24" s="26">
        <v>12</v>
      </c>
      <c r="F24" s="27">
        <v>23</v>
      </c>
      <c r="G24" s="28">
        <v>0</v>
      </c>
      <c r="H24" s="26">
        <v>2</v>
      </c>
      <c r="I24" s="26">
        <v>2</v>
      </c>
      <c r="J24" s="29">
        <f t="shared" si="0"/>
        <v>8.6956521739130432E-2</v>
      </c>
      <c r="K24" s="26">
        <f t="shared" si="1"/>
        <v>32</v>
      </c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353</v>
      </c>
      <c r="E25" s="26">
        <v>112</v>
      </c>
      <c r="F25" s="27">
        <v>465</v>
      </c>
      <c r="G25" s="28">
        <v>30</v>
      </c>
      <c r="H25" s="26">
        <v>26</v>
      </c>
      <c r="I25" s="26">
        <v>56</v>
      </c>
      <c r="J25" s="29">
        <f t="shared" si="0"/>
        <v>0.12043010752688173</v>
      </c>
      <c r="K25" s="26">
        <f t="shared" si="1"/>
        <v>27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737</v>
      </c>
      <c r="E26" s="26">
        <v>195</v>
      </c>
      <c r="F26" s="27">
        <v>932</v>
      </c>
      <c r="G26" s="28">
        <v>27</v>
      </c>
      <c r="H26" s="26">
        <v>23</v>
      </c>
      <c r="I26" s="26">
        <v>50</v>
      </c>
      <c r="J26" s="29">
        <f t="shared" si="0"/>
        <v>5.3648068669527899E-2</v>
      </c>
      <c r="K26" s="26">
        <f t="shared" si="1"/>
        <v>47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132</v>
      </c>
      <c r="E27" s="26">
        <v>78</v>
      </c>
      <c r="F27" s="27">
        <v>210</v>
      </c>
      <c r="G27" s="28">
        <v>36</v>
      </c>
      <c r="H27" s="26">
        <v>10</v>
      </c>
      <c r="I27" s="26">
        <v>46</v>
      </c>
      <c r="J27" s="29">
        <f t="shared" si="0"/>
        <v>0.21904761904761905</v>
      </c>
      <c r="K27" s="26">
        <f t="shared" si="1"/>
        <v>17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849</v>
      </c>
      <c r="E28" s="26">
        <v>190</v>
      </c>
      <c r="F28" s="27">
        <v>1039</v>
      </c>
      <c r="G28" s="28">
        <v>14</v>
      </c>
      <c r="H28" s="26">
        <v>5</v>
      </c>
      <c r="I28" s="26">
        <v>19</v>
      </c>
      <c r="J28" s="29">
        <f t="shared" si="0"/>
        <v>1.8286814244465831E-2</v>
      </c>
      <c r="K28" s="26">
        <f t="shared" si="1"/>
        <v>73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2670</v>
      </c>
      <c r="E29" s="26">
        <v>1391</v>
      </c>
      <c r="F29" s="27">
        <v>4061</v>
      </c>
      <c r="G29" s="28">
        <v>316</v>
      </c>
      <c r="H29" s="26">
        <v>204</v>
      </c>
      <c r="I29" s="26">
        <v>520</v>
      </c>
      <c r="J29" s="29">
        <f t="shared" si="0"/>
        <v>0.12804727899532134</v>
      </c>
      <c r="K29" s="26">
        <f t="shared" si="1"/>
        <v>26</v>
      </c>
    </row>
    <row r="30" spans="1:11" x14ac:dyDescent="0.15">
      <c r="A30" s="1" t="s">
        <v>60</v>
      </c>
      <c r="B30" s="1" t="s">
        <v>256</v>
      </c>
      <c r="C30" s="1" t="s">
        <v>61</v>
      </c>
      <c r="D30" s="26">
        <v>9</v>
      </c>
      <c r="E30" s="26">
        <v>13</v>
      </c>
      <c r="F30" s="27">
        <v>22</v>
      </c>
      <c r="G30" s="28">
        <v>3</v>
      </c>
      <c r="H30" s="26">
        <v>6</v>
      </c>
      <c r="I30" s="26">
        <v>9</v>
      </c>
      <c r="J30" s="29">
        <f t="shared" si="0"/>
        <v>0.40909090909090912</v>
      </c>
      <c r="K30" s="26">
        <f t="shared" si="1"/>
        <v>9</v>
      </c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580</v>
      </c>
      <c r="E31" s="26">
        <v>204</v>
      </c>
      <c r="F31" s="27">
        <v>784</v>
      </c>
      <c r="G31" s="28">
        <v>7</v>
      </c>
      <c r="H31" s="26">
        <v>16</v>
      </c>
      <c r="I31" s="26">
        <v>23</v>
      </c>
      <c r="J31" s="29">
        <f t="shared" si="0"/>
        <v>2.9336734693877552E-2</v>
      </c>
      <c r="K31" s="26">
        <f t="shared" si="1"/>
        <v>68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612</v>
      </c>
      <c r="E32" s="26">
        <v>198</v>
      </c>
      <c r="F32" s="27">
        <v>810</v>
      </c>
      <c r="G32" s="28">
        <v>19</v>
      </c>
      <c r="H32" s="26">
        <v>24</v>
      </c>
      <c r="I32" s="26">
        <v>43</v>
      </c>
      <c r="J32" s="29">
        <f t="shared" si="0"/>
        <v>5.3086419753086422E-2</v>
      </c>
      <c r="K32" s="26">
        <f t="shared" si="1"/>
        <v>48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866</v>
      </c>
      <c r="E33" s="26">
        <v>283</v>
      </c>
      <c r="F33" s="27">
        <v>1149</v>
      </c>
      <c r="G33" s="28">
        <v>35</v>
      </c>
      <c r="H33" s="26">
        <v>17</v>
      </c>
      <c r="I33" s="26">
        <v>52</v>
      </c>
      <c r="J33" s="29">
        <f t="shared" si="0"/>
        <v>4.5256744995648392E-2</v>
      </c>
      <c r="K33" s="26">
        <f t="shared" si="1"/>
        <v>57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1400</v>
      </c>
      <c r="E34" s="26">
        <v>647</v>
      </c>
      <c r="F34" s="27">
        <v>2047</v>
      </c>
      <c r="G34" s="28">
        <v>43</v>
      </c>
      <c r="H34" s="26">
        <v>102</v>
      </c>
      <c r="I34" s="26">
        <v>145</v>
      </c>
      <c r="J34" s="29">
        <f t="shared" si="0"/>
        <v>7.0835368832437712E-2</v>
      </c>
      <c r="K34" s="26">
        <f t="shared" si="1"/>
        <v>37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5481</v>
      </c>
      <c r="E35" s="26">
        <v>1838</v>
      </c>
      <c r="F35" s="27">
        <v>7319</v>
      </c>
      <c r="G35" s="28">
        <v>216</v>
      </c>
      <c r="H35" s="26">
        <v>150</v>
      </c>
      <c r="I35" s="26">
        <v>366</v>
      </c>
      <c r="J35" s="29">
        <f t="shared" si="0"/>
        <v>5.0006831534362618E-2</v>
      </c>
      <c r="K35" s="26">
        <f t="shared" si="1"/>
        <v>54</v>
      </c>
    </row>
    <row r="36" spans="1:11" x14ac:dyDescent="0.15">
      <c r="A36" s="1" t="s">
        <v>72</v>
      </c>
      <c r="B36" s="1" t="s">
        <v>257</v>
      </c>
      <c r="C36" s="1" t="s">
        <v>73</v>
      </c>
      <c r="D36" s="26">
        <v>118</v>
      </c>
      <c r="E36" s="26">
        <v>166</v>
      </c>
      <c r="F36" s="27">
        <v>284</v>
      </c>
      <c r="G36" s="28">
        <v>38</v>
      </c>
      <c r="H36" s="26">
        <v>47</v>
      </c>
      <c r="I36" s="26">
        <v>85</v>
      </c>
      <c r="J36" s="29">
        <f t="shared" si="0"/>
        <v>0.29929577464788731</v>
      </c>
      <c r="K36" s="26">
        <f t="shared" si="1"/>
        <v>14</v>
      </c>
    </row>
    <row r="37" spans="1:11" x14ac:dyDescent="0.15">
      <c r="A37" s="1" t="s">
        <v>74</v>
      </c>
      <c r="B37" s="1" t="s">
        <v>256</v>
      </c>
      <c r="C37" s="1" t="s">
        <v>75</v>
      </c>
      <c r="D37" s="26">
        <v>117</v>
      </c>
      <c r="E37" s="26">
        <v>194</v>
      </c>
      <c r="F37" s="27">
        <v>311</v>
      </c>
      <c r="G37" s="28">
        <v>5</v>
      </c>
      <c r="H37" s="26">
        <v>8</v>
      </c>
      <c r="I37" s="26">
        <v>13</v>
      </c>
      <c r="J37" s="29">
        <f t="shared" si="0"/>
        <v>4.1800643086816719E-2</v>
      </c>
      <c r="K37" s="26">
        <f t="shared" si="1"/>
        <v>60</v>
      </c>
    </row>
    <row r="38" spans="1:11" x14ac:dyDescent="0.15">
      <c r="A38" s="1" t="s">
        <v>76</v>
      </c>
      <c r="B38" s="1" t="s">
        <v>256</v>
      </c>
      <c r="C38" s="1" t="s">
        <v>77</v>
      </c>
      <c r="D38" s="26">
        <v>363</v>
      </c>
      <c r="E38" s="26">
        <v>670</v>
      </c>
      <c r="F38" s="27">
        <v>1033</v>
      </c>
      <c r="G38" s="28">
        <v>23</v>
      </c>
      <c r="H38" s="26">
        <v>50</v>
      </c>
      <c r="I38" s="26">
        <v>73</v>
      </c>
      <c r="J38" s="29">
        <f t="shared" si="0"/>
        <v>7.0667957405614712E-2</v>
      </c>
      <c r="K38" s="26">
        <f t="shared" si="1"/>
        <v>38</v>
      </c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3221</v>
      </c>
      <c r="E39" s="26">
        <v>794</v>
      </c>
      <c r="F39" s="27">
        <v>4015</v>
      </c>
      <c r="G39" s="28">
        <v>0</v>
      </c>
      <c r="H39" s="26">
        <v>0</v>
      </c>
      <c r="I39" s="26">
        <v>0</v>
      </c>
      <c r="J39" s="29">
        <f t="shared" si="0"/>
        <v>0</v>
      </c>
      <c r="K39" s="26">
        <f t="shared" si="1"/>
        <v>82</v>
      </c>
    </row>
    <row r="40" spans="1:11" x14ac:dyDescent="0.15">
      <c r="A40" s="1" t="s">
        <v>80</v>
      </c>
      <c r="B40" s="1" t="s">
        <v>259</v>
      </c>
      <c r="C40" s="1" t="s">
        <v>81</v>
      </c>
      <c r="D40" s="26">
        <v>2</v>
      </c>
      <c r="E40" s="26">
        <v>495</v>
      </c>
      <c r="F40" s="27">
        <v>497</v>
      </c>
      <c r="G40" s="28">
        <v>2</v>
      </c>
      <c r="H40" s="26">
        <v>22</v>
      </c>
      <c r="I40" s="26">
        <v>24</v>
      </c>
      <c r="J40" s="29">
        <f t="shared" si="0"/>
        <v>4.8289738430583498E-2</v>
      </c>
      <c r="K40" s="26">
        <f t="shared" si="1"/>
        <v>55</v>
      </c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83</v>
      </c>
      <c r="E41" s="26">
        <v>163</v>
      </c>
      <c r="F41" s="27">
        <v>246</v>
      </c>
      <c r="G41" s="28">
        <v>17</v>
      </c>
      <c r="H41" s="26">
        <v>22</v>
      </c>
      <c r="I41" s="26">
        <v>39</v>
      </c>
      <c r="J41" s="29">
        <f t="shared" si="0"/>
        <v>0.15853658536585366</v>
      </c>
      <c r="K41" s="26">
        <f t="shared" si="1"/>
        <v>23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929</v>
      </c>
      <c r="E42" s="26">
        <v>391</v>
      </c>
      <c r="F42" s="27">
        <v>1320</v>
      </c>
      <c r="G42" s="28">
        <v>9</v>
      </c>
      <c r="H42" s="26">
        <v>6</v>
      </c>
      <c r="I42" s="26">
        <v>15</v>
      </c>
      <c r="J42" s="29">
        <f t="shared" si="0"/>
        <v>1.1363636363636364E-2</v>
      </c>
      <c r="K42" s="26">
        <f t="shared" si="1"/>
        <v>78</v>
      </c>
    </row>
    <row r="43" spans="1:11" x14ac:dyDescent="0.15">
      <c r="A43" s="1" t="s">
        <v>86</v>
      </c>
      <c r="B43" s="1" t="s">
        <v>255</v>
      </c>
      <c r="C43" s="1" t="s">
        <v>87</v>
      </c>
      <c r="D43" s="26">
        <v>1010</v>
      </c>
      <c r="E43" s="26">
        <v>130</v>
      </c>
      <c r="F43" s="27">
        <v>1140</v>
      </c>
      <c r="G43" s="28">
        <v>11</v>
      </c>
      <c r="H43" s="26">
        <v>4</v>
      </c>
      <c r="I43" s="26">
        <v>15</v>
      </c>
      <c r="J43" s="29">
        <f t="shared" si="0"/>
        <v>1.3157894736842105E-2</v>
      </c>
      <c r="K43" s="26">
        <f t="shared" si="1"/>
        <v>75</v>
      </c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539</v>
      </c>
      <c r="E44" s="26">
        <v>383</v>
      </c>
      <c r="F44" s="27">
        <v>922</v>
      </c>
      <c r="G44" s="28">
        <v>277</v>
      </c>
      <c r="H44" s="26">
        <v>107</v>
      </c>
      <c r="I44" s="26">
        <v>384</v>
      </c>
      <c r="J44" s="29">
        <f t="shared" si="0"/>
        <v>0.41648590021691972</v>
      </c>
      <c r="K44" s="26">
        <f t="shared" si="1"/>
        <v>8</v>
      </c>
    </row>
    <row r="45" spans="1:11" x14ac:dyDescent="0.15">
      <c r="A45" s="1" t="s">
        <v>90</v>
      </c>
      <c r="B45" s="1" t="s">
        <v>260</v>
      </c>
      <c r="C45" s="1" t="s">
        <v>91</v>
      </c>
      <c r="D45" s="26">
        <v>178</v>
      </c>
      <c r="E45" s="26">
        <v>96</v>
      </c>
      <c r="F45" s="27">
        <v>274</v>
      </c>
      <c r="G45" s="28">
        <v>178</v>
      </c>
      <c r="H45" s="26">
        <v>95</v>
      </c>
      <c r="I45" s="26">
        <v>273</v>
      </c>
      <c r="J45" s="29">
        <f t="shared" si="0"/>
        <v>0.9963503649635036</v>
      </c>
      <c r="K45" s="26">
        <f t="shared" si="1"/>
        <v>1</v>
      </c>
    </row>
    <row r="46" spans="1:11" x14ac:dyDescent="0.15">
      <c r="A46" s="1" t="s">
        <v>92</v>
      </c>
      <c r="B46" s="1" t="s">
        <v>255</v>
      </c>
      <c r="C46" s="1" t="s">
        <v>93</v>
      </c>
      <c r="D46" s="26">
        <v>348</v>
      </c>
      <c r="E46" s="26">
        <v>189</v>
      </c>
      <c r="F46" s="27">
        <v>537</v>
      </c>
      <c r="G46" s="28">
        <v>13</v>
      </c>
      <c r="H46" s="26">
        <v>5</v>
      </c>
      <c r="I46" s="26">
        <v>18</v>
      </c>
      <c r="J46" s="29">
        <f t="shared" si="0"/>
        <v>3.3519553072625698E-2</v>
      </c>
      <c r="K46" s="26">
        <f t="shared" si="1"/>
        <v>65</v>
      </c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1219</v>
      </c>
      <c r="E47" s="26">
        <v>515</v>
      </c>
      <c r="F47" s="27">
        <v>1734</v>
      </c>
      <c r="G47" s="28">
        <v>53</v>
      </c>
      <c r="H47" s="26">
        <v>37</v>
      </c>
      <c r="I47" s="26">
        <v>90</v>
      </c>
      <c r="J47" s="29">
        <f t="shared" si="0"/>
        <v>5.1903114186851208E-2</v>
      </c>
      <c r="K47" s="26">
        <f t="shared" si="1"/>
        <v>49</v>
      </c>
    </row>
    <row r="48" spans="1:11" x14ac:dyDescent="0.15">
      <c r="A48" s="35" t="s">
        <v>26</v>
      </c>
      <c r="B48" s="35" t="s">
        <v>260</v>
      </c>
      <c r="C48" s="35" t="s">
        <v>27</v>
      </c>
      <c r="D48" s="36"/>
      <c r="E48" s="36"/>
      <c r="F48" s="37"/>
      <c r="G48" s="38"/>
      <c r="H48" s="36"/>
      <c r="I48" s="36"/>
      <c r="J48" s="36"/>
      <c r="K48" s="36"/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964</v>
      </c>
      <c r="E49" s="26">
        <v>278</v>
      </c>
      <c r="F49" s="27">
        <v>1242</v>
      </c>
      <c r="G49" s="28">
        <v>31</v>
      </c>
      <c r="H49" s="26">
        <v>28</v>
      </c>
      <c r="I49" s="26">
        <v>59</v>
      </c>
      <c r="J49" s="29">
        <f t="shared" ref="J49:J80" si="2">I49/F49</f>
        <v>4.7504025764895333E-2</v>
      </c>
      <c r="K49" s="26">
        <f t="shared" ref="K49:K80" si="3">_xlfn.RANK.EQ(J49,$J$14:$J$100,0)</f>
        <v>56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767</v>
      </c>
      <c r="E50" s="26">
        <v>85</v>
      </c>
      <c r="F50" s="27">
        <v>852</v>
      </c>
      <c r="G50" s="28">
        <v>21</v>
      </c>
      <c r="H50" s="26">
        <v>9</v>
      </c>
      <c r="I50" s="26">
        <v>30</v>
      </c>
      <c r="J50" s="29">
        <f t="shared" si="2"/>
        <v>3.5211267605633804E-2</v>
      </c>
      <c r="K50" s="26">
        <f t="shared" si="3"/>
        <v>63</v>
      </c>
    </row>
    <row r="51" spans="1:11" x14ac:dyDescent="0.15">
      <c r="A51" s="1" t="s">
        <v>100</v>
      </c>
      <c r="B51" s="1" t="s">
        <v>254</v>
      </c>
      <c r="C51" s="1" t="s">
        <v>101</v>
      </c>
      <c r="D51" s="26">
        <v>137</v>
      </c>
      <c r="E51" s="26">
        <v>139</v>
      </c>
      <c r="F51" s="27">
        <v>276</v>
      </c>
      <c r="G51" s="28">
        <v>34</v>
      </c>
      <c r="H51" s="26">
        <v>21</v>
      </c>
      <c r="I51" s="26">
        <v>55</v>
      </c>
      <c r="J51" s="29">
        <f t="shared" si="2"/>
        <v>0.19927536231884058</v>
      </c>
      <c r="K51" s="26">
        <f t="shared" si="3"/>
        <v>20</v>
      </c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616</v>
      </c>
      <c r="E52" s="26">
        <v>181</v>
      </c>
      <c r="F52" s="27">
        <v>797</v>
      </c>
      <c r="G52" s="28">
        <v>12</v>
      </c>
      <c r="H52" s="26">
        <v>24</v>
      </c>
      <c r="I52" s="26">
        <v>36</v>
      </c>
      <c r="J52" s="29">
        <f t="shared" si="2"/>
        <v>4.51693851944793E-2</v>
      </c>
      <c r="K52" s="26">
        <f t="shared" si="3"/>
        <v>58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976</v>
      </c>
      <c r="E53" s="26">
        <v>322</v>
      </c>
      <c r="F53" s="27">
        <v>1298</v>
      </c>
      <c r="G53" s="28">
        <v>52</v>
      </c>
      <c r="H53" s="26">
        <v>33</v>
      </c>
      <c r="I53" s="26">
        <v>85</v>
      </c>
      <c r="J53" s="29">
        <f t="shared" si="2"/>
        <v>6.5485362095531588E-2</v>
      </c>
      <c r="K53" s="26">
        <f t="shared" si="3"/>
        <v>40</v>
      </c>
    </row>
    <row r="54" spans="1:11" x14ac:dyDescent="0.15">
      <c r="A54" s="1" t="s">
        <v>106</v>
      </c>
      <c r="B54" s="1" t="s">
        <v>260</v>
      </c>
      <c r="C54" s="1" t="s">
        <v>107</v>
      </c>
      <c r="D54" s="26">
        <v>627</v>
      </c>
      <c r="E54" s="26">
        <v>153</v>
      </c>
      <c r="F54" s="27">
        <v>780</v>
      </c>
      <c r="G54" s="28">
        <v>192</v>
      </c>
      <c r="H54" s="26">
        <v>59</v>
      </c>
      <c r="I54" s="26">
        <v>251</v>
      </c>
      <c r="J54" s="29">
        <f t="shared" si="2"/>
        <v>0.32179487179487182</v>
      </c>
      <c r="K54" s="26">
        <f t="shared" si="3"/>
        <v>12</v>
      </c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506</v>
      </c>
      <c r="E55" s="26">
        <v>79</v>
      </c>
      <c r="F55" s="27">
        <v>585</v>
      </c>
      <c r="G55" s="28">
        <v>11</v>
      </c>
      <c r="H55" s="26">
        <v>24</v>
      </c>
      <c r="I55" s="26">
        <v>35</v>
      </c>
      <c r="J55" s="29">
        <f t="shared" si="2"/>
        <v>5.9829059829059832E-2</v>
      </c>
      <c r="K55" s="26">
        <f t="shared" si="3"/>
        <v>43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404</v>
      </c>
      <c r="E56" s="26">
        <v>127</v>
      </c>
      <c r="F56" s="27">
        <v>531</v>
      </c>
      <c r="G56" s="28">
        <v>15</v>
      </c>
      <c r="H56" s="26">
        <v>27</v>
      </c>
      <c r="I56" s="26">
        <v>42</v>
      </c>
      <c r="J56" s="29">
        <f t="shared" si="2"/>
        <v>7.909604519774012E-2</v>
      </c>
      <c r="K56" s="26">
        <f t="shared" si="3"/>
        <v>35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1137</v>
      </c>
      <c r="E57" s="26">
        <v>311</v>
      </c>
      <c r="F57" s="27">
        <v>1448</v>
      </c>
      <c r="G57" s="28">
        <v>50</v>
      </c>
      <c r="H57" s="26">
        <v>32</v>
      </c>
      <c r="I57" s="26">
        <v>82</v>
      </c>
      <c r="J57" s="29">
        <f t="shared" si="2"/>
        <v>5.6629834254143648E-2</v>
      </c>
      <c r="K57" s="26">
        <f t="shared" si="3"/>
        <v>46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760</v>
      </c>
      <c r="E58" s="26">
        <v>304</v>
      </c>
      <c r="F58" s="27">
        <v>1064</v>
      </c>
      <c r="G58" s="28">
        <v>30</v>
      </c>
      <c r="H58" s="26">
        <v>31</v>
      </c>
      <c r="I58" s="26">
        <v>61</v>
      </c>
      <c r="J58" s="29">
        <f t="shared" si="2"/>
        <v>5.733082706766917E-2</v>
      </c>
      <c r="K58" s="26">
        <f t="shared" si="3"/>
        <v>45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1034</v>
      </c>
      <c r="E59" s="26">
        <v>229</v>
      </c>
      <c r="F59" s="27">
        <v>1263</v>
      </c>
      <c r="G59" s="28">
        <v>31</v>
      </c>
      <c r="H59" s="26">
        <v>10</v>
      </c>
      <c r="I59" s="26">
        <v>41</v>
      </c>
      <c r="J59" s="29">
        <f t="shared" si="2"/>
        <v>3.2462391132224863E-2</v>
      </c>
      <c r="K59" s="26">
        <f t="shared" si="3"/>
        <v>67</v>
      </c>
    </row>
    <row r="60" spans="1:11" x14ac:dyDescent="0.15">
      <c r="A60" s="1" t="s">
        <v>118</v>
      </c>
      <c r="B60" s="1" t="s">
        <v>257</v>
      </c>
      <c r="C60" s="1" t="s">
        <v>119</v>
      </c>
      <c r="D60" s="26">
        <v>11</v>
      </c>
      <c r="E60" s="26">
        <v>35</v>
      </c>
      <c r="F60" s="27">
        <v>46</v>
      </c>
      <c r="G60" s="28">
        <v>11</v>
      </c>
      <c r="H60" s="26">
        <v>30</v>
      </c>
      <c r="I60" s="26">
        <v>41</v>
      </c>
      <c r="J60" s="29">
        <f t="shared" si="2"/>
        <v>0.89130434782608692</v>
      </c>
      <c r="K60" s="26">
        <f t="shared" si="3"/>
        <v>3</v>
      </c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2733</v>
      </c>
      <c r="E61" s="26">
        <v>1070</v>
      </c>
      <c r="F61" s="27">
        <v>3803</v>
      </c>
      <c r="G61" s="28">
        <v>58</v>
      </c>
      <c r="H61" s="26">
        <v>72</v>
      </c>
      <c r="I61" s="26">
        <v>130</v>
      </c>
      <c r="J61" s="29">
        <f t="shared" si="2"/>
        <v>3.418353931107021E-2</v>
      </c>
      <c r="K61" s="26">
        <f t="shared" si="3"/>
        <v>64</v>
      </c>
    </row>
    <row r="62" spans="1:11" x14ac:dyDescent="0.15">
      <c r="A62" s="1" t="s">
        <v>122</v>
      </c>
      <c r="B62" s="1" t="s">
        <v>255</v>
      </c>
      <c r="C62" s="1" t="s">
        <v>123</v>
      </c>
      <c r="D62" s="26">
        <v>1258</v>
      </c>
      <c r="E62" s="26">
        <v>218</v>
      </c>
      <c r="F62" s="27">
        <v>1476</v>
      </c>
      <c r="G62" s="28">
        <v>13</v>
      </c>
      <c r="H62" s="26">
        <v>4</v>
      </c>
      <c r="I62" s="26">
        <v>17</v>
      </c>
      <c r="J62" s="29">
        <f t="shared" si="2"/>
        <v>1.1517615176151762E-2</v>
      </c>
      <c r="K62" s="26">
        <f t="shared" si="3"/>
        <v>77</v>
      </c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19</v>
      </c>
      <c r="E63" s="26">
        <v>63</v>
      </c>
      <c r="F63" s="27">
        <v>82</v>
      </c>
      <c r="G63" s="28">
        <v>7</v>
      </c>
      <c r="H63" s="26">
        <v>10</v>
      </c>
      <c r="I63" s="26">
        <v>17</v>
      </c>
      <c r="J63" s="29">
        <f t="shared" si="2"/>
        <v>0.2073170731707317</v>
      </c>
      <c r="K63" s="26">
        <f t="shared" si="3"/>
        <v>18</v>
      </c>
    </row>
    <row r="64" spans="1:11" x14ac:dyDescent="0.15">
      <c r="A64" s="1" t="s">
        <v>126</v>
      </c>
      <c r="B64" s="1" t="s">
        <v>255</v>
      </c>
      <c r="C64" s="1" t="s">
        <v>127</v>
      </c>
      <c r="D64" s="26">
        <v>679</v>
      </c>
      <c r="E64" s="26">
        <v>69</v>
      </c>
      <c r="F64" s="27">
        <v>748</v>
      </c>
      <c r="G64" s="28">
        <v>5</v>
      </c>
      <c r="H64" s="26">
        <v>0</v>
      </c>
      <c r="I64" s="26">
        <v>5</v>
      </c>
      <c r="J64" s="29">
        <f t="shared" si="2"/>
        <v>6.6844919786096255E-3</v>
      </c>
      <c r="K64" s="26">
        <f t="shared" si="3"/>
        <v>79</v>
      </c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568</v>
      </c>
      <c r="E65" s="26">
        <v>175</v>
      </c>
      <c r="F65" s="27">
        <v>743</v>
      </c>
      <c r="G65" s="28">
        <v>36</v>
      </c>
      <c r="H65" s="26">
        <v>43</v>
      </c>
      <c r="I65" s="26">
        <v>79</v>
      </c>
      <c r="J65" s="29">
        <f t="shared" si="2"/>
        <v>0.10632570659488561</v>
      </c>
      <c r="K65" s="26">
        <f t="shared" si="3"/>
        <v>29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110</v>
      </c>
      <c r="E66" s="26">
        <v>44</v>
      </c>
      <c r="F66" s="27">
        <v>154</v>
      </c>
      <c r="G66" s="28">
        <v>51</v>
      </c>
      <c r="H66" s="26">
        <v>23</v>
      </c>
      <c r="I66" s="26">
        <v>74</v>
      </c>
      <c r="J66" s="29">
        <f t="shared" si="2"/>
        <v>0.48051948051948051</v>
      </c>
      <c r="K66" s="26">
        <f t="shared" si="3"/>
        <v>6</v>
      </c>
    </row>
    <row r="67" spans="1:11" x14ac:dyDescent="0.15">
      <c r="A67" s="1" t="s">
        <v>132</v>
      </c>
      <c r="B67" s="1" t="s">
        <v>257</v>
      </c>
      <c r="C67" s="1" t="s">
        <v>133</v>
      </c>
      <c r="D67" s="26">
        <v>8</v>
      </c>
      <c r="E67" s="26">
        <v>22</v>
      </c>
      <c r="F67" s="27">
        <v>30</v>
      </c>
      <c r="G67" s="28">
        <v>6</v>
      </c>
      <c r="H67" s="26">
        <v>15</v>
      </c>
      <c r="I67" s="26">
        <v>21</v>
      </c>
      <c r="J67" s="29">
        <f t="shared" si="2"/>
        <v>0.7</v>
      </c>
      <c r="K67" s="26">
        <f t="shared" si="3"/>
        <v>4</v>
      </c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3652</v>
      </c>
      <c r="E68" s="26">
        <v>1304</v>
      </c>
      <c r="F68" s="27">
        <v>4956</v>
      </c>
      <c r="G68" s="28">
        <v>73</v>
      </c>
      <c r="H68" s="26">
        <v>88</v>
      </c>
      <c r="I68" s="26">
        <v>161</v>
      </c>
      <c r="J68" s="29">
        <f t="shared" si="2"/>
        <v>3.2485875706214688E-2</v>
      </c>
      <c r="K68" s="26">
        <f t="shared" si="3"/>
        <v>66</v>
      </c>
    </row>
    <row r="69" spans="1:11" x14ac:dyDescent="0.15">
      <c r="A69" s="1" t="s">
        <v>136</v>
      </c>
      <c r="B69" s="1" t="s">
        <v>254</v>
      </c>
      <c r="C69" s="1" t="s">
        <v>137</v>
      </c>
      <c r="D69" s="26">
        <v>51</v>
      </c>
      <c r="E69" s="26">
        <v>50</v>
      </c>
      <c r="F69" s="27">
        <v>101</v>
      </c>
      <c r="G69" s="28">
        <v>24</v>
      </c>
      <c r="H69" s="26">
        <v>24</v>
      </c>
      <c r="I69" s="26">
        <v>48</v>
      </c>
      <c r="J69" s="29">
        <f t="shared" si="2"/>
        <v>0.47524752475247523</v>
      </c>
      <c r="K69" s="26">
        <f t="shared" si="3"/>
        <v>7</v>
      </c>
    </row>
    <row r="70" spans="1:11" x14ac:dyDescent="0.15">
      <c r="A70" s="1" t="s">
        <v>138</v>
      </c>
      <c r="B70" s="1" t="s">
        <v>255</v>
      </c>
      <c r="C70" s="1" t="s">
        <v>139</v>
      </c>
      <c r="D70" s="26">
        <v>775</v>
      </c>
      <c r="E70" s="26">
        <v>306</v>
      </c>
      <c r="F70" s="27">
        <v>1081</v>
      </c>
      <c r="G70" s="28">
        <v>9</v>
      </c>
      <c r="H70" s="26">
        <v>4</v>
      </c>
      <c r="I70" s="26">
        <v>13</v>
      </c>
      <c r="J70" s="29">
        <f t="shared" si="2"/>
        <v>1.2025901942645698E-2</v>
      </c>
      <c r="K70" s="26">
        <f t="shared" si="3"/>
        <v>76</v>
      </c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3255</v>
      </c>
      <c r="E71" s="26">
        <v>1316</v>
      </c>
      <c r="F71" s="27">
        <v>4571</v>
      </c>
      <c r="G71" s="28">
        <v>51</v>
      </c>
      <c r="H71" s="26">
        <v>57</v>
      </c>
      <c r="I71" s="26">
        <v>108</v>
      </c>
      <c r="J71" s="29">
        <f t="shared" si="2"/>
        <v>2.362721505141107E-2</v>
      </c>
      <c r="K71" s="26">
        <f t="shared" si="3"/>
        <v>69</v>
      </c>
    </row>
    <row r="72" spans="1:11" x14ac:dyDescent="0.15">
      <c r="A72" s="1" t="s">
        <v>142</v>
      </c>
      <c r="B72" s="1" t="s">
        <v>254</v>
      </c>
      <c r="C72" s="1" t="s">
        <v>143</v>
      </c>
      <c r="D72" s="26">
        <v>56</v>
      </c>
      <c r="E72" s="26">
        <v>78</v>
      </c>
      <c r="F72" s="27">
        <v>134</v>
      </c>
      <c r="G72" s="28">
        <v>9</v>
      </c>
      <c r="H72" s="26">
        <v>15</v>
      </c>
      <c r="I72" s="26">
        <v>24</v>
      </c>
      <c r="J72" s="29">
        <f t="shared" si="2"/>
        <v>0.17910447761194029</v>
      </c>
      <c r="K72" s="26">
        <f t="shared" si="3"/>
        <v>21</v>
      </c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1661</v>
      </c>
      <c r="E73" s="26">
        <v>910</v>
      </c>
      <c r="F73" s="27">
        <v>2571</v>
      </c>
      <c r="G73" s="28">
        <v>68</v>
      </c>
      <c r="H73" s="26">
        <v>92</v>
      </c>
      <c r="I73" s="26">
        <v>160</v>
      </c>
      <c r="J73" s="29">
        <f t="shared" si="2"/>
        <v>6.2232594321275765E-2</v>
      </c>
      <c r="K73" s="26">
        <f t="shared" si="3"/>
        <v>42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124</v>
      </c>
      <c r="E74" s="26">
        <v>235</v>
      </c>
      <c r="F74" s="27">
        <v>359</v>
      </c>
      <c r="G74" s="28">
        <v>87</v>
      </c>
      <c r="H74" s="26">
        <v>158</v>
      </c>
      <c r="I74" s="26">
        <v>245</v>
      </c>
      <c r="J74" s="29">
        <f t="shared" si="2"/>
        <v>0.68245125348189417</v>
      </c>
      <c r="K74" s="26">
        <f t="shared" si="3"/>
        <v>5</v>
      </c>
    </row>
    <row r="75" spans="1:11" x14ac:dyDescent="0.15">
      <c r="A75" s="1" t="s">
        <v>148</v>
      </c>
      <c r="B75" s="1" t="s">
        <v>254</v>
      </c>
      <c r="C75" s="1" t="s">
        <v>149</v>
      </c>
      <c r="D75" s="26">
        <v>36</v>
      </c>
      <c r="E75" s="26">
        <v>35</v>
      </c>
      <c r="F75" s="27">
        <v>71</v>
      </c>
      <c r="G75" s="28">
        <v>4</v>
      </c>
      <c r="H75" s="26">
        <v>13</v>
      </c>
      <c r="I75" s="26">
        <v>17</v>
      </c>
      <c r="J75" s="29">
        <f t="shared" si="2"/>
        <v>0.23943661971830985</v>
      </c>
      <c r="K75" s="26">
        <f t="shared" si="3"/>
        <v>15</v>
      </c>
    </row>
    <row r="76" spans="1:11" x14ac:dyDescent="0.15">
      <c r="A76" s="1" t="s">
        <v>150</v>
      </c>
      <c r="B76" s="1" t="s">
        <v>259</v>
      </c>
      <c r="C76" s="1" t="s">
        <v>151</v>
      </c>
      <c r="D76" s="26">
        <v>0</v>
      </c>
      <c r="E76" s="26">
        <v>401</v>
      </c>
      <c r="F76" s="27">
        <v>401</v>
      </c>
      <c r="G76" s="28">
        <v>0</v>
      </c>
      <c r="H76" s="26">
        <v>17</v>
      </c>
      <c r="I76" s="26">
        <v>17</v>
      </c>
      <c r="J76" s="29">
        <f t="shared" si="2"/>
        <v>4.2394014962593519E-2</v>
      </c>
      <c r="K76" s="26">
        <f t="shared" si="3"/>
        <v>59</v>
      </c>
    </row>
    <row r="77" spans="1:11" x14ac:dyDescent="0.15">
      <c r="A77" s="1" t="s">
        <v>152</v>
      </c>
      <c r="B77" s="1" t="s">
        <v>260</v>
      </c>
      <c r="C77" s="1" t="s">
        <v>153</v>
      </c>
      <c r="D77" s="26">
        <v>565</v>
      </c>
      <c r="E77" s="26">
        <v>136</v>
      </c>
      <c r="F77" s="27">
        <v>701</v>
      </c>
      <c r="G77" s="28">
        <v>29</v>
      </c>
      <c r="H77" s="26">
        <v>7</v>
      </c>
      <c r="I77" s="26">
        <v>36</v>
      </c>
      <c r="J77" s="29">
        <f t="shared" si="2"/>
        <v>5.1355206847360911E-2</v>
      </c>
      <c r="K77" s="26">
        <f t="shared" si="3"/>
        <v>51</v>
      </c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298</v>
      </c>
      <c r="E78" s="26">
        <v>101</v>
      </c>
      <c r="F78" s="27">
        <v>399</v>
      </c>
      <c r="G78" s="28">
        <v>13</v>
      </c>
      <c r="H78" s="26">
        <v>3</v>
      </c>
      <c r="I78" s="26">
        <v>16</v>
      </c>
      <c r="J78" s="29">
        <f t="shared" si="2"/>
        <v>4.0100250626566414E-2</v>
      </c>
      <c r="K78" s="26">
        <f t="shared" si="3"/>
        <v>61</v>
      </c>
    </row>
    <row r="79" spans="1:11" x14ac:dyDescent="0.15">
      <c r="A79" s="1" t="s">
        <v>156</v>
      </c>
      <c r="B79" s="1" t="s">
        <v>258</v>
      </c>
      <c r="C79" s="1" t="s">
        <v>157</v>
      </c>
      <c r="D79" s="26">
        <v>473</v>
      </c>
      <c r="E79" s="26">
        <v>177</v>
      </c>
      <c r="F79" s="27">
        <v>650</v>
      </c>
      <c r="G79" s="28">
        <v>15</v>
      </c>
      <c r="H79" s="26">
        <v>18</v>
      </c>
      <c r="I79" s="26">
        <v>33</v>
      </c>
      <c r="J79" s="29">
        <f t="shared" si="2"/>
        <v>5.0769230769230768E-2</v>
      </c>
      <c r="K79" s="26">
        <f t="shared" si="3"/>
        <v>52</v>
      </c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320</v>
      </c>
      <c r="E80" s="26">
        <v>161</v>
      </c>
      <c r="F80" s="27">
        <v>481</v>
      </c>
      <c r="G80" s="28">
        <v>16</v>
      </c>
      <c r="H80" s="26">
        <v>35</v>
      </c>
      <c r="I80" s="26">
        <v>51</v>
      </c>
      <c r="J80" s="29">
        <f t="shared" si="2"/>
        <v>0.10602910602910603</v>
      </c>
      <c r="K80" s="26">
        <f t="shared" si="3"/>
        <v>30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1184</v>
      </c>
      <c r="E81" s="26">
        <v>477</v>
      </c>
      <c r="F81" s="27">
        <v>1661</v>
      </c>
      <c r="G81" s="28">
        <v>56</v>
      </c>
      <c r="H81" s="26">
        <v>30</v>
      </c>
      <c r="I81" s="26">
        <v>86</v>
      </c>
      <c r="J81" s="29">
        <f t="shared" ref="J81:J99" si="4">I81/F81</f>
        <v>5.1776038531005417E-2</v>
      </c>
      <c r="K81" s="26">
        <f t="shared" ref="K81:K99" si="5">_xlfn.RANK.EQ(J81,$J$14:$J$100,0)</f>
        <v>50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1661</v>
      </c>
      <c r="E82" s="26">
        <v>852</v>
      </c>
      <c r="F82" s="27">
        <v>2513</v>
      </c>
      <c r="G82" s="28">
        <v>91</v>
      </c>
      <c r="H82" s="26">
        <v>59</v>
      </c>
      <c r="I82" s="26">
        <v>150</v>
      </c>
      <c r="J82" s="29">
        <f t="shared" si="4"/>
        <v>5.9689614007162752E-2</v>
      </c>
      <c r="K82" s="26">
        <f t="shared" si="5"/>
        <v>44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753</v>
      </c>
      <c r="E83" s="26">
        <v>193</v>
      </c>
      <c r="F83" s="27">
        <v>946</v>
      </c>
      <c r="G83" s="28">
        <v>20</v>
      </c>
      <c r="H83" s="26">
        <v>15</v>
      </c>
      <c r="I83" s="26">
        <v>35</v>
      </c>
      <c r="J83" s="29">
        <f t="shared" si="4"/>
        <v>3.699788583509514E-2</v>
      </c>
      <c r="K83" s="26">
        <f t="shared" si="5"/>
        <v>62</v>
      </c>
    </row>
    <row r="84" spans="1:11" x14ac:dyDescent="0.15">
      <c r="A84" s="1" t="s">
        <v>166</v>
      </c>
      <c r="B84" s="1" t="s">
        <v>258</v>
      </c>
      <c r="C84" s="1" t="s">
        <v>167</v>
      </c>
      <c r="D84" s="26">
        <v>744</v>
      </c>
      <c r="E84" s="26">
        <v>241</v>
      </c>
      <c r="F84" s="27">
        <v>985</v>
      </c>
      <c r="G84" s="28">
        <v>11</v>
      </c>
      <c r="H84" s="26">
        <v>9</v>
      </c>
      <c r="I84" s="26">
        <v>20</v>
      </c>
      <c r="J84" s="29">
        <f t="shared" si="4"/>
        <v>2.030456852791878E-2</v>
      </c>
      <c r="K84" s="26">
        <f t="shared" si="5"/>
        <v>72</v>
      </c>
    </row>
    <row r="85" spans="1:11" x14ac:dyDescent="0.15">
      <c r="A85" s="1" t="s">
        <v>168</v>
      </c>
      <c r="B85" s="1" t="s">
        <v>254</v>
      </c>
      <c r="C85" s="1" t="s">
        <v>169</v>
      </c>
      <c r="D85" s="26">
        <v>107</v>
      </c>
      <c r="E85" s="26">
        <v>122</v>
      </c>
      <c r="F85" s="27">
        <v>229</v>
      </c>
      <c r="G85" s="28">
        <v>36</v>
      </c>
      <c r="H85" s="26">
        <v>37</v>
      </c>
      <c r="I85" s="26">
        <v>73</v>
      </c>
      <c r="J85" s="29">
        <f t="shared" si="4"/>
        <v>0.31877729257641924</v>
      </c>
      <c r="K85" s="26">
        <f t="shared" si="5"/>
        <v>13</v>
      </c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261</v>
      </c>
      <c r="E86" s="26">
        <v>119</v>
      </c>
      <c r="F86" s="27">
        <v>380</v>
      </c>
      <c r="G86" s="28">
        <v>13</v>
      </c>
      <c r="H86" s="26">
        <v>19</v>
      </c>
      <c r="I86" s="26">
        <v>32</v>
      </c>
      <c r="J86" s="29">
        <f t="shared" si="4"/>
        <v>8.4210526315789472E-2</v>
      </c>
      <c r="K86" s="26">
        <f t="shared" si="5"/>
        <v>33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575</v>
      </c>
      <c r="E87" s="26">
        <v>158</v>
      </c>
      <c r="F87" s="27">
        <v>733</v>
      </c>
      <c r="G87" s="28">
        <v>7</v>
      </c>
      <c r="H87" s="26">
        <v>30</v>
      </c>
      <c r="I87" s="26">
        <v>37</v>
      </c>
      <c r="J87" s="29">
        <f t="shared" si="4"/>
        <v>5.0477489768076401E-2</v>
      </c>
      <c r="K87" s="26">
        <f t="shared" si="5"/>
        <v>53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201</v>
      </c>
      <c r="E88" s="40">
        <v>108</v>
      </c>
      <c r="F88" s="41">
        <v>309</v>
      </c>
      <c r="G88" s="42">
        <v>30</v>
      </c>
      <c r="H88" s="40">
        <v>34</v>
      </c>
      <c r="I88" s="40">
        <v>64</v>
      </c>
      <c r="J88" s="43">
        <f t="shared" si="4"/>
        <v>0.20711974110032363</v>
      </c>
      <c r="K88" s="40">
        <f t="shared" si="5"/>
        <v>19</v>
      </c>
    </row>
    <row r="89" spans="1:11" x14ac:dyDescent="0.15">
      <c r="A89" s="1" t="s">
        <v>176</v>
      </c>
      <c r="B89" s="1" t="s">
        <v>255</v>
      </c>
      <c r="C89" s="1" t="s">
        <v>177</v>
      </c>
      <c r="D89" s="26">
        <v>1195</v>
      </c>
      <c r="E89" s="26">
        <v>101</v>
      </c>
      <c r="F89" s="27">
        <v>1296</v>
      </c>
      <c r="G89" s="28">
        <v>2</v>
      </c>
      <c r="H89" s="26">
        <v>0</v>
      </c>
      <c r="I89" s="26">
        <v>2</v>
      </c>
      <c r="J89" s="29">
        <f t="shared" si="4"/>
        <v>1.5432098765432098E-3</v>
      </c>
      <c r="K89" s="26">
        <f t="shared" si="5"/>
        <v>81</v>
      </c>
    </row>
    <row r="90" spans="1:11" x14ac:dyDescent="0.15">
      <c r="A90" s="1" t="s">
        <v>178</v>
      </c>
      <c r="B90" s="1" t="s">
        <v>254</v>
      </c>
      <c r="C90" s="1" t="s">
        <v>179</v>
      </c>
      <c r="D90" s="26">
        <v>16</v>
      </c>
      <c r="E90" s="26">
        <v>20</v>
      </c>
      <c r="F90" s="27">
        <v>36</v>
      </c>
      <c r="G90" s="28">
        <v>3</v>
      </c>
      <c r="H90" s="26">
        <v>10</v>
      </c>
      <c r="I90" s="26">
        <v>13</v>
      </c>
      <c r="J90" s="29">
        <f t="shared" si="4"/>
        <v>0.3611111111111111</v>
      </c>
      <c r="K90" s="26">
        <f t="shared" si="5"/>
        <v>11</v>
      </c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3053</v>
      </c>
      <c r="E91" s="26">
        <v>971</v>
      </c>
      <c r="F91" s="27">
        <v>4024</v>
      </c>
      <c r="G91" s="28">
        <v>45</v>
      </c>
      <c r="H91" s="26">
        <v>41</v>
      </c>
      <c r="I91" s="26">
        <v>86</v>
      </c>
      <c r="J91" s="29">
        <f t="shared" si="4"/>
        <v>2.1371769383697812E-2</v>
      </c>
      <c r="K91" s="26">
        <f t="shared" si="5"/>
        <v>71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437</v>
      </c>
      <c r="E92" s="26">
        <v>150</v>
      </c>
      <c r="F92" s="27">
        <v>587</v>
      </c>
      <c r="G92" s="28">
        <v>8</v>
      </c>
      <c r="H92" s="26">
        <v>30</v>
      </c>
      <c r="I92" s="26">
        <v>38</v>
      </c>
      <c r="J92" s="29">
        <f t="shared" si="4"/>
        <v>6.4735945485519586E-2</v>
      </c>
      <c r="K92" s="26">
        <f t="shared" si="5"/>
        <v>41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548</v>
      </c>
      <c r="E93" s="26">
        <v>236</v>
      </c>
      <c r="F93" s="27">
        <v>784</v>
      </c>
      <c r="G93" s="28">
        <v>51</v>
      </c>
      <c r="H93" s="26">
        <v>55</v>
      </c>
      <c r="I93" s="26">
        <v>106</v>
      </c>
      <c r="J93" s="29">
        <f t="shared" si="4"/>
        <v>0.13520408163265307</v>
      </c>
      <c r="K93" s="26">
        <f t="shared" si="5"/>
        <v>25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946</v>
      </c>
      <c r="E94" s="26">
        <v>294</v>
      </c>
      <c r="F94" s="27">
        <v>1240</v>
      </c>
      <c r="G94" s="28">
        <v>49</v>
      </c>
      <c r="H94" s="26">
        <v>50</v>
      </c>
      <c r="I94" s="26">
        <v>99</v>
      </c>
      <c r="J94" s="29">
        <f t="shared" si="4"/>
        <v>7.9838709677419351E-2</v>
      </c>
      <c r="K94" s="26">
        <f t="shared" si="5"/>
        <v>34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301</v>
      </c>
      <c r="E95" s="26">
        <v>113</v>
      </c>
      <c r="F95" s="27">
        <v>414</v>
      </c>
      <c r="G95" s="28">
        <v>31</v>
      </c>
      <c r="H95" s="26">
        <v>32</v>
      </c>
      <c r="I95" s="26">
        <v>63</v>
      </c>
      <c r="J95" s="29">
        <f t="shared" si="4"/>
        <v>0.15217391304347827</v>
      </c>
      <c r="K95" s="26">
        <f t="shared" si="5"/>
        <v>24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370</v>
      </c>
      <c r="E96" s="26">
        <v>118</v>
      </c>
      <c r="F96" s="27">
        <v>488</v>
      </c>
      <c r="G96" s="28">
        <v>20</v>
      </c>
      <c r="H96" s="26">
        <v>29</v>
      </c>
      <c r="I96" s="26">
        <v>49</v>
      </c>
      <c r="J96" s="29">
        <f t="shared" si="4"/>
        <v>0.10040983606557377</v>
      </c>
      <c r="K96" s="26">
        <f t="shared" si="5"/>
        <v>31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719</v>
      </c>
      <c r="E97" s="26">
        <v>244</v>
      </c>
      <c r="F97" s="27">
        <v>963</v>
      </c>
      <c r="G97" s="28">
        <v>40</v>
      </c>
      <c r="H97" s="26">
        <v>31</v>
      </c>
      <c r="I97" s="26">
        <v>71</v>
      </c>
      <c r="J97" s="29">
        <f t="shared" si="4"/>
        <v>7.3727933541017657E-2</v>
      </c>
      <c r="K97" s="26">
        <f t="shared" si="5"/>
        <v>36</v>
      </c>
    </row>
    <row r="98" spans="1:11" x14ac:dyDescent="0.15">
      <c r="A98" s="1" t="s">
        <v>194</v>
      </c>
      <c r="B98" s="1" t="s">
        <v>255</v>
      </c>
      <c r="C98" s="1" t="s">
        <v>195</v>
      </c>
      <c r="D98" s="26">
        <v>32</v>
      </c>
      <c r="E98" s="26">
        <v>4</v>
      </c>
      <c r="F98" s="27">
        <v>36</v>
      </c>
      <c r="G98" s="28">
        <v>6</v>
      </c>
      <c r="H98" s="26">
        <v>2</v>
      </c>
      <c r="I98" s="26">
        <v>8</v>
      </c>
      <c r="J98" s="29">
        <f t="shared" si="4"/>
        <v>0.22222222222222221</v>
      </c>
      <c r="K98" s="26">
        <f t="shared" si="5"/>
        <v>16</v>
      </c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330</v>
      </c>
      <c r="E99" s="26">
        <v>144</v>
      </c>
      <c r="F99" s="27">
        <v>474</v>
      </c>
      <c r="G99" s="28">
        <v>26</v>
      </c>
      <c r="H99" s="26">
        <v>30</v>
      </c>
      <c r="I99" s="26">
        <v>56</v>
      </c>
      <c r="J99" s="29">
        <f t="shared" si="4"/>
        <v>0.11814345991561181</v>
      </c>
      <c r="K99" s="26">
        <f t="shared" si="5"/>
        <v>28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67041</v>
      </c>
      <c r="E101" s="207">
        <f t="shared" ref="E101:I101" si="6">SUM(E14:E99)</f>
        <v>25720</v>
      </c>
      <c r="F101" s="207">
        <f t="shared" si="6"/>
        <v>92761</v>
      </c>
      <c r="G101" s="207">
        <f t="shared" si="6"/>
        <v>3156</v>
      </c>
      <c r="H101" s="207">
        <f t="shared" si="6"/>
        <v>2708</v>
      </c>
      <c r="I101" s="208">
        <f t="shared" si="6"/>
        <v>5864</v>
      </c>
    </row>
  </sheetData>
  <autoFilter ref="A13:K13" xr:uid="{00000000-0009-0000-0000-000010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00000000-0004-0000-1000-000000000000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P35" sqref="P35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8" width="7.5" style="44" bestFit="1" customWidth="1"/>
    <col min="9" max="9" width="7.5" style="44" customWidth="1"/>
    <col min="10" max="10" width="8.5" style="44" bestFit="1" customWidth="1"/>
    <col min="11" max="11" width="9" style="44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208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402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41.25" thickBot="1" x14ac:dyDescent="0.2">
      <c r="C6" s="13"/>
      <c r="D6" s="80" t="s">
        <v>15</v>
      </c>
      <c r="E6" s="69" t="s">
        <v>16</v>
      </c>
      <c r="F6" s="70" t="s">
        <v>17</v>
      </c>
      <c r="G6" s="71" t="s">
        <v>15</v>
      </c>
      <c r="H6" s="69" t="s">
        <v>16</v>
      </c>
      <c r="I6" s="69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214</v>
      </c>
      <c r="E7" s="20">
        <f>INDEX(E14:E99,MATCH(C7,C14:C99,0),0)</f>
        <v>113</v>
      </c>
      <c r="F7" s="21">
        <f>INDEX(F14:F99,MATCH(C7,C14:C99,0),0)</f>
        <v>327</v>
      </c>
      <c r="G7" s="22">
        <f>INDEX(G14:G99,MATCH(C7,C14:C99,0),0)</f>
        <v>26</v>
      </c>
      <c r="H7" s="20">
        <f>INDEX(H14:H99,MATCH(C7,C14:C99,0),0)</f>
        <v>34</v>
      </c>
      <c r="I7" s="20">
        <f>INDEX(I14:I99,MATCH(C7,C14:C99,0),0)</f>
        <v>60</v>
      </c>
      <c r="J7" s="23">
        <f>I7/F7</f>
        <v>0.1834862385321101</v>
      </c>
      <c r="K7" s="24">
        <f>_xlfn.RANK.EQ(J7,$J$14:$J$99,0)</f>
        <v>21</v>
      </c>
    </row>
    <row r="8" spans="1:18" x14ac:dyDescent="0.15">
      <c r="C8" s="25" t="s">
        <v>20</v>
      </c>
      <c r="D8" s="72">
        <f>ROUND(SUMIF($B$14:$B$99,"G",D14:D99)/(COUNTIFS(B14:B99,"G",D14:D99,"&lt;&gt;")),1)</f>
        <v>583</v>
      </c>
      <c r="E8" s="73">
        <f>ROUND(SUMIF($B$14:$B$99,"G",E14:E99)/(COUNTIFS(B14:B99,"G",D14:D99,"&lt;&gt;")),1)</f>
        <v>193.6</v>
      </c>
      <c r="F8" s="74">
        <f>ROUND(SUM(D8:E8),1)</f>
        <v>776.6</v>
      </c>
      <c r="G8" s="75">
        <f>ROUND(SUMIF($B$14:$B$99,"G",G14:G99)/(COUNTIFS(B14:B99,"G",D14:D99,"&lt;&gt;")),1)</f>
        <v>26.2</v>
      </c>
      <c r="H8" s="73">
        <f>ROUND(SUMIF($B$14:$B$99,"G",H14:H99)/(COUNTIFS(B14:B99,"G",D14:D99,"&lt;&gt;")),1)</f>
        <v>27.8</v>
      </c>
      <c r="I8" s="73">
        <f>ROUND(SUM(G8:H8),1)</f>
        <v>54</v>
      </c>
      <c r="J8" s="29">
        <f>I8/F8</f>
        <v>6.9533865567859898E-2</v>
      </c>
      <c r="K8" s="30"/>
    </row>
    <row r="9" spans="1:18" ht="14.25" thickBot="1" x14ac:dyDescent="0.2">
      <c r="C9" s="31" t="s">
        <v>21</v>
      </c>
      <c r="D9" s="76">
        <f>ROUND(AVERAGE(D14:D99),1)</f>
        <v>796.6</v>
      </c>
      <c r="E9" s="77">
        <f>ROUND(AVERAGE(E14:E99),1)</f>
        <v>304.3</v>
      </c>
      <c r="F9" s="78">
        <f>ROUND(SUM(D9:E9),1)</f>
        <v>1100.9000000000001</v>
      </c>
      <c r="G9" s="79">
        <f>ROUND(AVERAGE(G14:G99),1)</f>
        <v>35.4</v>
      </c>
      <c r="H9" s="77">
        <f>ROUND(AVERAGE(H14:H99),1)</f>
        <v>30.2</v>
      </c>
      <c r="I9" s="77">
        <f>ROUND(SUM(G9:H9),1)</f>
        <v>65.599999999999994</v>
      </c>
      <c r="J9" s="32">
        <f>I9/F9</f>
        <v>5.9587610137160497E-2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2022年度（基準日：５月１日）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40.5" x14ac:dyDescent="0.15">
      <c r="A13" s="64" t="s">
        <v>22</v>
      </c>
      <c r="B13" s="34" t="s">
        <v>23</v>
      </c>
      <c r="C13" s="64" t="s">
        <v>24</v>
      </c>
      <c r="D13" s="64" t="s">
        <v>15</v>
      </c>
      <c r="E13" s="64" t="s">
        <v>16</v>
      </c>
      <c r="F13" s="63" t="s">
        <v>17</v>
      </c>
      <c r="G13" s="65" t="s">
        <v>15</v>
      </c>
      <c r="H13" s="64" t="s">
        <v>16</v>
      </c>
      <c r="I13" s="64" t="s">
        <v>17</v>
      </c>
      <c r="J13" s="16" t="s">
        <v>18</v>
      </c>
      <c r="K13" s="17" t="s">
        <v>19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2656</v>
      </c>
      <c r="E14" s="26">
        <v>1078</v>
      </c>
      <c r="F14" s="27">
        <v>3734</v>
      </c>
      <c r="G14" s="39">
        <v>43</v>
      </c>
      <c r="H14" s="10">
        <v>42</v>
      </c>
      <c r="I14" s="10">
        <v>85</v>
      </c>
      <c r="J14" s="29">
        <f t="shared" ref="J14:J47" si="0">I14/F14</f>
        <v>2.2763792179967862E-2</v>
      </c>
      <c r="K14" s="26">
        <f t="shared" ref="K14:K47" si="1">_xlfn.RANK.EQ(J14,$J$14:$J$100,0)</f>
        <v>71</v>
      </c>
    </row>
    <row r="15" spans="1:18" x14ac:dyDescent="0.15">
      <c r="A15" s="1" t="s">
        <v>30</v>
      </c>
      <c r="B15" s="1" t="s">
        <v>254</v>
      </c>
      <c r="C15" s="1" t="s">
        <v>31</v>
      </c>
      <c r="D15" s="26">
        <v>28</v>
      </c>
      <c r="E15" s="26">
        <v>32</v>
      </c>
      <c r="F15" s="27">
        <v>60</v>
      </c>
      <c r="G15" s="28">
        <v>19</v>
      </c>
      <c r="H15" s="26">
        <v>16</v>
      </c>
      <c r="I15" s="26">
        <v>35</v>
      </c>
      <c r="J15" s="29">
        <f t="shared" si="0"/>
        <v>0.58333333333333337</v>
      </c>
      <c r="K15" s="26">
        <f t="shared" si="1"/>
        <v>8</v>
      </c>
    </row>
    <row r="16" spans="1:18" x14ac:dyDescent="0.15">
      <c r="A16" s="1" t="s">
        <v>32</v>
      </c>
      <c r="B16" s="1" t="s">
        <v>255</v>
      </c>
      <c r="C16" s="1" t="s">
        <v>33</v>
      </c>
      <c r="D16" s="26">
        <v>447</v>
      </c>
      <c r="E16" s="26">
        <v>57</v>
      </c>
      <c r="F16" s="27">
        <v>504</v>
      </c>
      <c r="G16" s="28">
        <v>0</v>
      </c>
      <c r="H16" s="26">
        <v>0</v>
      </c>
      <c r="I16" s="26">
        <v>0</v>
      </c>
      <c r="J16" s="29">
        <f t="shared" si="0"/>
        <v>0</v>
      </c>
      <c r="K16" s="26">
        <f t="shared" si="1"/>
        <v>80</v>
      </c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7</v>
      </c>
      <c r="E17" s="26">
        <v>4</v>
      </c>
      <c r="F17" s="27">
        <v>11</v>
      </c>
      <c r="G17" s="28">
        <v>0</v>
      </c>
      <c r="H17" s="26">
        <v>0</v>
      </c>
      <c r="I17" s="26">
        <v>0</v>
      </c>
      <c r="J17" s="29">
        <f t="shared" si="0"/>
        <v>0</v>
      </c>
      <c r="K17" s="26">
        <f t="shared" si="1"/>
        <v>80</v>
      </c>
    </row>
    <row r="18" spans="1:11" x14ac:dyDescent="0.15">
      <c r="A18" s="1" t="s">
        <v>36</v>
      </c>
      <c r="B18" s="1" t="s">
        <v>255</v>
      </c>
      <c r="C18" s="1" t="s">
        <v>37</v>
      </c>
      <c r="D18" s="26">
        <v>52</v>
      </c>
      <c r="E18" s="26">
        <v>70</v>
      </c>
      <c r="F18" s="27">
        <v>122</v>
      </c>
      <c r="G18" s="28">
        <v>2</v>
      </c>
      <c r="H18" s="26">
        <v>3</v>
      </c>
      <c r="I18" s="26">
        <v>5</v>
      </c>
      <c r="J18" s="29">
        <f t="shared" si="0"/>
        <v>4.0983606557377046E-2</v>
      </c>
      <c r="K18" s="26">
        <f t="shared" si="1"/>
        <v>54</v>
      </c>
    </row>
    <row r="19" spans="1:11" x14ac:dyDescent="0.15">
      <c r="A19" s="1" t="s">
        <v>38</v>
      </c>
      <c r="B19" s="1" t="s">
        <v>255</v>
      </c>
      <c r="C19" s="1" t="s">
        <v>39</v>
      </c>
      <c r="D19" s="26">
        <v>234</v>
      </c>
      <c r="E19" s="26">
        <v>25</v>
      </c>
      <c r="F19" s="27">
        <v>259</v>
      </c>
      <c r="G19" s="28">
        <v>0</v>
      </c>
      <c r="H19" s="26">
        <v>0</v>
      </c>
      <c r="I19" s="26">
        <v>0</v>
      </c>
      <c r="J19" s="29">
        <f t="shared" si="0"/>
        <v>0</v>
      </c>
      <c r="K19" s="26">
        <f t="shared" si="1"/>
        <v>80</v>
      </c>
    </row>
    <row r="20" spans="1:11" x14ac:dyDescent="0.15">
      <c r="A20" s="1" t="s">
        <v>40</v>
      </c>
      <c r="B20" s="1" t="s">
        <v>257</v>
      </c>
      <c r="C20" s="1" t="s">
        <v>41</v>
      </c>
      <c r="D20" s="26">
        <v>13</v>
      </c>
      <c r="E20" s="26">
        <v>26</v>
      </c>
      <c r="F20" s="27">
        <v>39</v>
      </c>
      <c r="G20" s="28">
        <v>13</v>
      </c>
      <c r="H20" s="26">
        <v>23</v>
      </c>
      <c r="I20" s="26">
        <v>36</v>
      </c>
      <c r="J20" s="29">
        <f t="shared" si="0"/>
        <v>0.92307692307692313</v>
      </c>
      <c r="K20" s="26">
        <f t="shared" si="1"/>
        <v>3</v>
      </c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386</v>
      </c>
      <c r="E21" s="26">
        <v>141</v>
      </c>
      <c r="F21" s="27">
        <v>527</v>
      </c>
      <c r="G21" s="28">
        <v>45</v>
      </c>
      <c r="H21" s="26">
        <v>29</v>
      </c>
      <c r="I21" s="26">
        <v>74</v>
      </c>
      <c r="J21" s="29">
        <f t="shared" si="0"/>
        <v>0.14041745730550284</v>
      </c>
      <c r="K21" s="26">
        <f t="shared" si="1"/>
        <v>26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486</v>
      </c>
      <c r="E22" s="26">
        <v>146</v>
      </c>
      <c r="F22" s="27">
        <v>632</v>
      </c>
      <c r="G22" s="28">
        <v>12</v>
      </c>
      <c r="H22" s="26">
        <v>4</v>
      </c>
      <c r="I22" s="26">
        <v>16</v>
      </c>
      <c r="J22" s="29">
        <f t="shared" si="0"/>
        <v>2.5316455696202531E-2</v>
      </c>
      <c r="K22" s="26">
        <f t="shared" si="1"/>
        <v>67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2943</v>
      </c>
      <c r="E23" s="26">
        <v>1011</v>
      </c>
      <c r="F23" s="27">
        <v>3954</v>
      </c>
      <c r="G23" s="28">
        <v>29</v>
      </c>
      <c r="H23" s="26">
        <v>47</v>
      </c>
      <c r="I23" s="26">
        <v>76</v>
      </c>
      <c r="J23" s="29">
        <f t="shared" si="0"/>
        <v>1.9221041982802226E-2</v>
      </c>
      <c r="K23" s="26">
        <f t="shared" si="1"/>
        <v>74</v>
      </c>
    </row>
    <row r="24" spans="1:11" x14ac:dyDescent="0.15">
      <c r="A24" s="1" t="s">
        <v>48</v>
      </c>
      <c r="B24" s="1" t="s">
        <v>254</v>
      </c>
      <c r="C24" s="1" t="s">
        <v>49</v>
      </c>
      <c r="D24" s="26">
        <v>0</v>
      </c>
      <c r="E24" s="26">
        <v>1</v>
      </c>
      <c r="F24" s="27">
        <v>1</v>
      </c>
      <c r="G24" s="28">
        <v>0</v>
      </c>
      <c r="H24" s="26">
        <v>1</v>
      </c>
      <c r="I24" s="26">
        <v>1</v>
      </c>
      <c r="J24" s="29">
        <f t="shared" si="0"/>
        <v>1</v>
      </c>
      <c r="K24" s="26">
        <f t="shared" si="1"/>
        <v>1</v>
      </c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414</v>
      </c>
      <c r="E25" s="26">
        <v>109</v>
      </c>
      <c r="F25" s="27">
        <v>523</v>
      </c>
      <c r="G25" s="28">
        <v>27</v>
      </c>
      <c r="H25" s="26">
        <v>19</v>
      </c>
      <c r="I25" s="26">
        <v>46</v>
      </c>
      <c r="J25" s="29">
        <f t="shared" si="0"/>
        <v>8.7954110898661564E-2</v>
      </c>
      <c r="K25" s="26">
        <f t="shared" si="1"/>
        <v>32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778</v>
      </c>
      <c r="E26" s="26">
        <v>216</v>
      </c>
      <c r="F26" s="27">
        <v>994</v>
      </c>
      <c r="G26" s="28">
        <v>27</v>
      </c>
      <c r="H26" s="26">
        <v>29</v>
      </c>
      <c r="I26" s="26">
        <v>56</v>
      </c>
      <c r="J26" s="29">
        <f t="shared" si="0"/>
        <v>5.6338028169014086E-2</v>
      </c>
      <c r="K26" s="26">
        <f t="shared" si="1"/>
        <v>41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153</v>
      </c>
      <c r="E27" s="26">
        <v>67</v>
      </c>
      <c r="F27" s="27">
        <v>220</v>
      </c>
      <c r="G27" s="28">
        <v>31</v>
      </c>
      <c r="H27" s="26">
        <v>6</v>
      </c>
      <c r="I27" s="26">
        <v>37</v>
      </c>
      <c r="J27" s="29">
        <f t="shared" si="0"/>
        <v>0.16818181818181818</v>
      </c>
      <c r="K27" s="26">
        <f t="shared" si="1"/>
        <v>23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858</v>
      </c>
      <c r="E28" s="26">
        <v>182</v>
      </c>
      <c r="F28" s="27">
        <v>1040</v>
      </c>
      <c r="G28" s="28">
        <v>13</v>
      </c>
      <c r="H28" s="26">
        <v>2</v>
      </c>
      <c r="I28" s="26">
        <v>15</v>
      </c>
      <c r="J28" s="29">
        <f t="shared" si="0"/>
        <v>1.4423076923076924E-2</v>
      </c>
      <c r="K28" s="26">
        <f t="shared" si="1"/>
        <v>77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2687</v>
      </c>
      <c r="E29" s="26">
        <v>1401</v>
      </c>
      <c r="F29" s="27">
        <v>4088</v>
      </c>
      <c r="G29" s="28">
        <v>313</v>
      </c>
      <c r="H29" s="26">
        <v>217</v>
      </c>
      <c r="I29" s="26">
        <v>530</v>
      </c>
      <c r="J29" s="29">
        <f t="shared" si="0"/>
        <v>0.12964774951076322</v>
      </c>
      <c r="K29" s="26">
        <f t="shared" si="1"/>
        <v>27</v>
      </c>
    </row>
    <row r="30" spans="1:11" x14ac:dyDescent="0.15">
      <c r="A30" s="1" t="s">
        <v>60</v>
      </c>
      <c r="B30" s="1" t="s">
        <v>256</v>
      </c>
      <c r="C30" s="1" t="s">
        <v>61</v>
      </c>
      <c r="D30" s="26">
        <v>9</v>
      </c>
      <c r="E30" s="26">
        <v>6</v>
      </c>
      <c r="F30" s="27">
        <v>15</v>
      </c>
      <c r="G30" s="28">
        <v>5</v>
      </c>
      <c r="H30" s="26">
        <v>2</v>
      </c>
      <c r="I30" s="26">
        <v>7</v>
      </c>
      <c r="J30" s="29">
        <f t="shared" si="0"/>
        <v>0.46666666666666667</v>
      </c>
      <c r="K30" s="26">
        <f t="shared" si="1"/>
        <v>11</v>
      </c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600</v>
      </c>
      <c r="E31" s="26">
        <v>206</v>
      </c>
      <c r="F31" s="27">
        <v>806</v>
      </c>
      <c r="G31" s="28">
        <v>4</v>
      </c>
      <c r="H31" s="26">
        <v>12</v>
      </c>
      <c r="I31" s="26">
        <v>16</v>
      </c>
      <c r="J31" s="29">
        <f t="shared" si="0"/>
        <v>1.9851116625310174E-2</v>
      </c>
      <c r="K31" s="26">
        <f t="shared" si="1"/>
        <v>73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623</v>
      </c>
      <c r="E32" s="26">
        <v>211</v>
      </c>
      <c r="F32" s="27">
        <v>834</v>
      </c>
      <c r="G32" s="28">
        <v>22</v>
      </c>
      <c r="H32" s="26">
        <v>24</v>
      </c>
      <c r="I32" s="26">
        <v>46</v>
      </c>
      <c r="J32" s="29">
        <f t="shared" si="0"/>
        <v>5.5155875299760189E-2</v>
      </c>
      <c r="K32" s="26">
        <f t="shared" si="1"/>
        <v>43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909</v>
      </c>
      <c r="E33" s="26">
        <v>256</v>
      </c>
      <c r="F33" s="27">
        <v>1165</v>
      </c>
      <c r="G33" s="28">
        <v>27</v>
      </c>
      <c r="H33" s="26">
        <v>17</v>
      </c>
      <c r="I33" s="26">
        <v>44</v>
      </c>
      <c r="J33" s="29">
        <f t="shared" si="0"/>
        <v>3.7768240343347637E-2</v>
      </c>
      <c r="K33" s="26">
        <f t="shared" si="1"/>
        <v>59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1343</v>
      </c>
      <c r="E34" s="26">
        <v>687</v>
      </c>
      <c r="F34" s="27">
        <v>2030</v>
      </c>
      <c r="G34" s="28">
        <v>43</v>
      </c>
      <c r="H34" s="26">
        <v>92</v>
      </c>
      <c r="I34" s="26">
        <v>135</v>
      </c>
      <c r="J34" s="29">
        <f t="shared" si="0"/>
        <v>6.6502463054187194E-2</v>
      </c>
      <c r="K34" s="26">
        <f t="shared" si="1"/>
        <v>37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5440</v>
      </c>
      <c r="E35" s="26">
        <v>1778</v>
      </c>
      <c r="F35" s="27">
        <v>7218</v>
      </c>
      <c r="G35" s="28">
        <v>229</v>
      </c>
      <c r="H35" s="26">
        <v>130</v>
      </c>
      <c r="I35" s="26">
        <v>359</v>
      </c>
      <c r="J35" s="29">
        <f t="shared" si="0"/>
        <v>4.973676918814076E-2</v>
      </c>
      <c r="K35" s="26">
        <f t="shared" si="1"/>
        <v>48</v>
      </c>
    </row>
    <row r="36" spans="1:11" x14ac:dyDescent="0.15">
      <c r="A36" s="1" t="s">
        <v>72</v>
      </c>
      <c r="B36" s="1" t="s">
        <v>257</v>
      </c>
      <c r="C36" s="1" t="s">
        <v>73</v>
      </c>
      <c r="D36" s="26">
        <v>114</v>
      </c>
      <c r="E36" s="26">
        <v>172</v>
      </c>
      <c r="F36" s="27">
        <v>286</v>
      </c>
      <c r="G36" s="28">
        <v>29</v>
      </c>
      <c r="H36" s="26">
        <v>38</v>
      </c>
      <c r="I36" s="26">
        <v>67</v>
      </c>
      <c r="J36" s="29">
        <f t="shared" si="0"/>
        <v>0.23426573426573427</v>
      </c>
      <c r="K36" s="26">
        <f t="shared" si="1"/>
        <v>17</v>
      </c>
    </row>
    <row r="37" spans="1:11" x14ac:dyDescent="0.15">
      <c r="A37" s="1" t="s">
        <v>74</v>
      </c>
      <c r="B37" s="1" t="s">
        <v>256</v>
      </c>
      <c r="C37" s="1" t="s">
        <v>75</v>
      </c>
      <c r="D37" s="26">
        <v>125</v>
      </c>
      <c r="E37" s="26">
        <v>200</v>
      </c>
      <c r="F37" s="27">
        <v>325</v>
      </c>
      <c r="G37" s="28">
        <v>7</v>
      </c>
      <c r="H37" s="26">
        <v>5</v>
      </c>
      <c r="I37" s="26">
        <v>12</v>
      </c>
      <c r="J37" s="29">
        <f t="shared" si="0"/>
        <v>3.6923076923076927E-2</v>
      </c>
      <c r="K37" s="26">
        <f t="shared" si="1"/>
        <v>60</v>
      </c>
    </row>
    <row r="38" spans="1:11" x14ac:dyDescent="0.15">
      <c r="A38" s="1" t="s">
        <v>76</v>
      </c>
      <c r="B38" s="1" t="s">
        <v>256</v>
      </c>
      <c r="C38" s="1" t="s">
        <v>77</v>
      </c>
      <c r="D38" s="26">
        <v>391</v>
      </c>
      <c r="E38" s="26">
        <v>658</v>
      </c>
      <c r="F38" s="27">
        <v>1049</v>
      </c>
      <c r="G38" s="28">
        <v>15</v>
      </c>
      <c r="H38" s="26">
        <v>18</v>
      </c>
      <c r="I38" s="26">
        <v>33</v>
      </c>
      <c r="J38" s="29">
        <f t="shared" si="0"/>
        <v>3.1458531935176358E-2</v>
      </c>
      <c r="K38" s="26">
        <f t="shared" si="1"/>
        <v>65</v>
      </c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3208</v>
      </c>
      <c r="E39" s="26">
        <v>833</v>
      </c>
      <c r="F39" s="27">
        <v>4041</v>
      </c>
      <c r="G39" s="28">
        <v>0</v>
      </c>
      <c r="H39" s="26">
        <v>0</v>
      </c>
      <c r="I39" s="26">
        <v>0</v>
      </c>
      <c r="J39" s="29">
        <f t="shared" si="0"/>
        <v>0</v>
      </c>
      <c r="K39" s="26">
        <f t="shared" si="1"/>
        <v>80</v>
      </c>
    </row>
    <row r="40" spans="1:11" x14ac:dyDescent="0.15">
      <c r="A40" s="1" t="s">
        <v>80</v>
      </c>
      <c r="B40" s="1" t="s">
        <v>259</v>
      </c>
      <c r="C40" s="1" t="s">
        <v>81</v>
      </c>
      <c r="D40" s="26">
        <v>2</v>
      </c>
      <c r="E40" s="26">
        <v>479</v>
      </c>
      <c r="F40" s="27">
        <v>481</v>
      </c>
      <c r="G40" s="28">
        <v>2</v>
      </c>
      <c r="H40" s="26">
        <v>25</v>
      </c>
      <c r="I40" s="26">
        <v>27</v>
      </c>
      <c r="J40" s="29">
        <f t="shared" si="0"/>
        <v>5.6133056133056136E-2</v>
      </c>
      <c r="K40" s="26">
        <f t="shared" si="1"/>
        <v>42</v>
      </c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82</v>
      </c>
      <c r="E41" s="26">
        <v>156</v>
      </c>
      <c r="F41" s="27">
        <v>238</v>
      </c>
      <c r="G41" s="28">
        <v>17</v>
      </c>
      <c r="H41" s="26">
        <v>30</v>
      </c>
      <c r="I41" s="26">
        <v>47</v>
      </c>
      <c r="J41" s="29">
        <f t="shared" si="0"/>
        <v>0.19747899159663865</v>
      </c>
      <c r="K41" s="26">
        <f t="shared" si="1"/>
        <v>20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900</v>
      </c>
      <c r="E42" s="26">
        <v>442</v>
      </c>
      <c r="F42" s="27">
        <v>1342</v>
      </c>
      <c r="G42" s="28">
        <v>7</v>
      </c>
      <c r="H42" s="26">
        <v>6</v>
      </c>
      <c r="I42" s="26">
        <v>13</v>
      </c>
      <c r="J42" s="29">
        <f t="shared" si="0"/>
        <v>9.6870342771982112E-3</v>
      </c>
      <c r="K42" s="26">
        <f t="shared" si="1"/>
        <v>78</v>
      </c>
    </row>
    <row r="43" spans="1:11" x14ac:dyDescent="0.15">
      <c r="A43" s="1" t="s">
        <v>86</v>
      </c>
      <c r="B43" s="1" t="s">
        <v>255</v>
      </c>
      <c r="C43" s="1" t="s">
        <v>87</v>
      </c>
      <c r="D43" s="26">
        <v>1031</v>
      </c>
      <c r="E43" s="26">
        <v>125</v>
      </c>
      <c r="F43" s="27">
        <v>1156</v>
      </c>
      <c r="G43" s="28">
        <v>22</v>
      </c>
      <c r="H43" s="26">
        <v>9</v>
      </c>
      <c r="I43" s="26">
        <v>31</v>
      </c>
      <c r="J43" s="29">
        <f t="shared" si="0"/>
        <v>2.6816608996539794E-2</v>
      </c>
      <c r="K43" s="26">
        <f t="shared" si="1"/>
        <v>66</v>
      </c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539</v>
      </c>
      <c r="E44" s="26">
        <v>342</v>
      </c>
      <c r="F44" s="27">
        <v>881</v>
      </c>
      <c r="G44" s="28">
        <v>275</v>
      </c>
      <c r="H44" s="26">
        <v>108</v>
      </c>
      <c r="I44" s="26">
        <v>383</v>
      </c>
      <c r="J44" s="29">
        <f t="shared" si="0"/>
        <v>0.43473325766174803</v>
      </c>
      <c r="K44" s="26">
        <f t="shared" si="1"/>
        <v>12</v>
      </c>
    </row>
    <row r="45" spans="1:11" x14ac:dyDescent="0.15">
      <c r="A45" s="1" t="s">
        <v>90</v>
      </c>
      <c r="B45" s="1" t="s">
        <v>260</v>
      </c>
      <c r="C45" s="1" t="s">
        <v>91</v>
      </c>
      <c r="D45" s="26">
        <v>154</v>
      </c>
      <c r="E45" s="26">
        <v>106</v>
      </c>
      <c r="F45" s="27">
        <v>260</v>
      </c>
      <c r="G45" s="28">
        <v>153</v>
      </c>
      <c r="H45" s="26">
        <v>104</v>
      </c>
      <c r="I45" s="26">
        <v>257</v>
      </c>
      <c r="J45" s="29">
        <f t="shared" si="0"/>
        <v>0.9884615384615385</v>
      </c>
      <c r="K45" s="26">
        <f t="shared" si="1"/>
        <v>2</v>
      </c>
    </row>
    <row r="46" spans="1:11" x14ac:dyDescent="0.15">
      <c r="A46" s="1" t="s">
        <v>92</v>
      </c>
      <c r="B46" s="1" t="s">
        <v>255</v>
      </c>
      <c r="C46" s="1" t="s">
        <v>93</v>
      </c>
      <c r="D46" s="26">
        <v>340</v>
      </c>
      <c r="E46" s="26">
        <v>208</v>
      </c>
      <c r="F46" s="27">
        <v>548</v>
      </c>
      <c r="G46" s="28">
        <v>14</v>
      </c>
      <c r="H46" s="26">
        <v>4</v>
      </c>
      <c r="I46" s="26">
        <v>18</v>
      </c>
      <c r="J46" s="29">
        <f t="shared" si="0"/>
        <v>3.2846715328467155E-2</v>
      </c>
      <c r="K46" s="26">
        <f t="shared" si="1"/>
        <v>62</v>
      </c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1235</v>
      </c>
      <c r="E47" s="26">
        <v>455</v>
      </c>
      <c r="F47" s="27">
        <v>1690</v>
      </c>
      <c r="G47" s="28">
        <v>50</v>
      </c>
      <c r="H47" s="26">
        <v>30</v>
      </c>
      <c r="I47" s="26">
        <v>80</v>
      </c>
      <c r="J47" s="29">
        <f t="shared" si="0"/>
        <v>4.7337278106508875E-2</v>
      </c>
      <c r="K47" s="26">
        <f t="shared" si="1"/>
        <v>49</v>
      </c>
    </row>
    <row r="48" spans="1:11" x14ac:dyDescent="0.15">
      <c r="A48" s="35" t="s">
        <v>26</v>
      </c>
      <c r="B48" s="35" t="s">
        <v>260</v>
      </c>
      <c r="C48" s="35" t="s">
        <v>27</v>
      </c>
      <c r="D48" s="36"/>
      <c r="E48" s="36"/>
      <c r="F48" s="37"/>
      <c r="G48" s="38"/>
      <c r="H48" s="36"/>
      <c r="I48" s="36"/>
      <c r="J48" s="36"/>
      <c r="K48" s="36"/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963</v>
      </c>
      <c r="E49" s="26">
        <v>295</v>
      </c>
      <c r="F49" s="27">
        <v>1258</v>
      </c>
      <c r="G49" s="28">
        <v>27</v>
      </c>
      <c r="H49" s="26">
        <v>25</v>
      </c>
      <c r="I49" s="26">
        <v>52</v>
      </c>
      <c r="J49" s="29">
        <f t="shared" ref="J49:J80" si="2">I49/F49</f>
        <v>4.133545310015898E-2</v>
      </c>
      <c r="K49" s="26">
        <f t="shared" ref="K49:K80" si="3">_xlfn.RANK.EQ(J49,$J$14:$J$100,0)</f>
        <v>53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784</v>
      </c>
      <c r="E50" s="26">
        <v>78</v>
      </c>
      <c r="F50" s="27">
        <v>862</v>
      </c>
      <c r="G50" s="28">
        <v>26</v>
      </c>
      <c r="H50" s="26">
        <v>7</v>
      </c>
      <c r="I50" s="26">
        <v>33</v>
      </c>
      <c r="J50" s="29">
        <f t="shared" si="2"/>
        <v>3.8283062645011599E-2</v>
      </c>
      <c r="K50" s="26">
        <f t="shared" si="3"/>
        <v>57</v>
      </c>
    </row>
    <row r="51" spans="1:11" x14ac:dyDescent="0.15">
      <c r="A51" s="1" t="s">
        <v>100</v>
      </c>
      <c r="B51" s="1" t="s">
        <v>254</v>
      </c>
      <c r="C51" s="1" t="s">
        <v>101</v>
      </c>
      <c r="D51" s="26">
        <v>93</v>
      </c>
      <c r="E51" s="26">
        <v>92</v>
      </c>
      <c r="F51" s="27">
        <v>185</v>
      </c>
      <c r="G51" s="28">
        <v>16</v>
      </c>
      <c r="H51" s="26">
        <v>13</v>
      </c>
      <c r="I51" s="26">
        <v>29</v>
      </c>
      <c r="J51" s="29">
        <f t="shared" si="2"/>
        <v>0.15675675675675677</v>
      </c>
      <c r="K51" s="26">
        <f t="shared" si="3"/>
        <v>24</v>
      </c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696</v>
      </c>
      <c r="E52" s="26">
        <v>196</v>
      </c>
      <c r="F52" s="27">
        <v>892</v>
      </c>
      <c r="G52" s="28">
        <v>10</v>
      </c>
      <c r="H52" s="26">
        <v>29</v>
      </c>
      <c r="I52" s="26">
        <v>39</v>
      </c>
      <c r="J52" s="29">
        <f t="shared" si="2"/>
        <v>4.3721973094170405E-2</v>
      </c>
      <c r="K52" s="26">
        <f t="shared" si="3"/>
        <v>51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1022</v>
      </c>
      <c r="E53" s="26">
        <v>330</v>
      </c>
      <c r="F53" s="27">
        <v>1352</v>
      </c>
      <c r="G53" s="28">
        <v>44</v>
      </c>
      <c r="H53" s="26">
        <v>35</v>
      </c>
      <c r="I53" s="26">
        <v>79</v>
      </c>
      <c r="J53" s="29">
        <f t="shared" si="2"/>
        <v>5.8431952662721894E-2</v>
      </c>
      <c r="K53" s="26">
        <f t="shared" si="3"/>
        <v>38</v>
      </c>
    </row>
    <row r="54" spans="1:11" x14ac:dyDescent="0.15">
      <c r="A54" s="1" t="s">
        <v>106</v>
      </c>
      <c r="B54" s="1" t="s">
        <v>260</v>
      </c>
      <c r="C54" s="1" t="s">
        <v>107</v>
      </c>
      <c r="D54" s="26">
        <v>620</v>
      </c>
      <c r="E54" s="26">
        <v>134</v>
      </c>
      <c r="F54" s="27">
        <v>754</v>
      </c>
      <c r="G54" s="28">
        <v>205</v>
      </c>
      <c r="H54" s="26">
        <v>53</v>
      </c>
      <c r="I54" s="26">
        <v>258</v>
      </c>
      <c r="J54" s="29">
        <f t="shared" si="2"/>
        <v>0.34217506631299732</v>
      </c>
      <c r="K54" s="26">
        <f t="shared" si="3"/>
        <v>13</v>
      </c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542</v>
      </c>
      <c r="E55" s="26">
        <v>80</v>
      </c>
      <c r="F55" s="27">
        <v>622</v>
      </c>
      <c r="G55" s="28">
        <v>8</v>
      </c>
      <c r="H55" s="26">
        <v>26</v>
      </c>
      <c r="I55" s="26">
        <v>34</v>
      </c>
      <c r="J55" s="29">
        <f t="shared" si="2"/>
        <v>5.4662379421221867E-2</v>
      </c>
      <c r="K55" s="26">
        <f t="shared" si="3"/>
        <v>44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442</v>
      </c>
      <c r="E56" s="26">
        <v>123</v>
      </c>
      <c r="F56" s="27">
        <v>565</v>
      </c>
      <c r="G56" s="28">
        <v>15</v>
      </c>
      <c r="H56" s="26">
        <v>28</v>
      </c>
      <c r="I56" s="26">
        <v>43</v>
      </c>
      <c r="J56" s="29">
        <f t="shared" si="2"/>
        <v>7.6106194690265486E-2</v>
      </c>
      <c r="K56" s="26">
        <f t="shared" si="3"/>
        <v>35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1174</v>
      </c>
      <c r="E57" s="26">
        <v>331</v>
      </c>
      <c r="F57" s="27">
        <v>1505</v>
      </c>
      <c r="G57" s="28">
        <v>34</v>
      </c>
      <c r="H57" s="26">
        <v>26</v>
      </c>
      <c r="I57" s="26">
        <v>60</v>
      </c>
      <c r="J57" s="29">
        <f t="shared" si="2"/>
        <v>3.9867109634551492E-2</v>
      </c>
      <c r="K57" s="26">
        <f t="shared" si="3"/>
        <v>55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770</v>
      </c>
      <c r="E58" s="26">
        <v>290</v>
      </c>
      <c r="F58" s="27">
        <v>1060</v>
      </c>
      <c r="G58" s="28">
        <v>26</v>
      </c>
      <c r="H58" s="26">
        <v>27</v>
      </c>
      <c r="I58" s="26">
        <v>53</v>
      </c>
      <c r="J58" s="29">
        <f t="shared" si="2"/>
        <v>0.05</v>
      </c>
      <c r="K58" s="26">
        <f t="shared" si="3"/>
        <v>47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1033</v>
      </c>
      <c r="E59" s="26">
        <v>242</v>
      </c>
      <c r="F59" s="27">
        <v>1275</v>
      </c>
      <c r="G59" s="28">
        <v>19</v>
      </c>
      <c r="H59" s="26">
        <v>11</v>
      </c>
      <c r="I59" s="26">
        <v>30</v>
      </c>
      <c r="J59" s="29">
        <f t="shared" si="2"/>
        <v>2.3529411764705882E-2</v>
      </c>
      <c r="K59" s="26">
        <f t="shared" si="3"/>
        <v>70</v>
      </c>
    </row>
    <row r="60" spans="1:11" x14ac:dyDescent="0.15">
      <c r="A60" s="1" t="s">
        <v>118</v>
      </c>
      <c r="B60" s="1" t="s">
        <v>257</v>
      </c>
      <c r="C60" s="1" t="s">
        <v>119</v>
      </c>
      <c r="D60" s="26">
        <v>9</v>
      </c>
      <c r="E60" s="26">
        <v>37</v>
      </c>
      <c r="F60" s="27">
        <v>46</v>
      </c>
      <c r="G60" s="28">
        <v>9</v>
      </c>
      <c r="H60" s="26">
        <v>32</v>
      </c>
      <c r="I60" s="26">
        <v>41</v>
      </c>
      <c r="J60" s="29">
        <f t="shared" si="2"/>
        <v>0.89130434782608692</v>
      </c>
      <c r="K60" s="26">
        <f t="shared" si="3"/>
        <v>4</v>
      </c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2774</v>
      </c>
      <c r="E61" s="26">
        <v>1090</v>
      </c>
      <c r="F61" s="27">
        <v>3864</v>
      </c>
      <c r="G61" s="28">
        <v>46</v>
      </c>
      <c r="H61" s="26">
        <v>51</v>
      </c>
      <c r="I61" s="26">
        <v>97</v>
      </c>
      <c r="J61" s="29">
        <f t="shared" si="2"/>
        <v>2.510351966873706E-2</v>
      </c>
      <c r="K61" s="26">
        <f t="shared" si="3"/>
        <v>68</v>
      </c>
    </row>
    <row r="62" spans="1:11" x14ac:dyDescent="0.15">
      <c r="A62" s="1" t="s">
        <v>122</v>
      </c>
      <c r="B62" s="1" t="s">
        <v>255</v>
      </c>
      <c r="C62" s="1" t="s">
        <v>123</v>
      </c>
      <c r="D62" s="26">
        <v>1260</v>
      </c>
      <c r="E62" s="26">
        <v>233</v>
      </c>
      <c r="F62" s="27">
        <v>1493</v>
      </c>
      <c r="G62" s="28">
        <v>22</v>
      </c>
      <c r="H62" s="26">
        <v>2</v>
      </c>
      <c r="I62" s="26">
        <v>24</v>
      </c>
      <c r="J62" s="29">
        <f t="shared" si="2"/>
        <v>1.6075016744809108E-2</v>
      </c>
      <c r="K62" s="26">
        <f t="shared" si="3"/>
        <v>76</v>
      </c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20</v>
      </c>
      <c r="E63" s="26">
        <v>55</v>
      </c>
      <c r="F63" s="27">
        <v>75</v>
      </c>
      <c r="G63" s="28">
        <v>7</v>
      </c>
      <c r="H63" s="26">
        <v>10</v>
      </c>
      <c r="I63" s="26">
        <v>17</v>
      </c>
      <c r="J63" s="29">
        <f t="shared" si="2"/>
        <v>0.22666666666666666</v>
      </c>
      <c r="K63" s="26">
        <f t="shared" si="3"/>
        <v>19</v>
      </c>
    </row>
    <row r="64" spans="1:11" x14ac:dyDescent="0.15">
      <c r="A64" s="1" t="s">
        <v>126</v>
      </c>
      <c r="B64" s="1" t="s">
        <v>255</v>
      </c>
      <c r="C64" s="1" t="s">
        <v>127</v>
      </c>
      <c r="D64" s="26">
        <v>700</v>
      </c>
      <c r="E64" s="26">
        <v>88</v>
      </c>
      <c r="F64" s="27">
        <v>788</v>
      </c>
      <c r="G64" s="28">
        <v>0</v>
      </c>
      <c r="H64" s="26">
        <v>0</v>
      </c>
      <c r="I64" s="26">
        <v>0</v>
      </c>
      <c r="J64" s="29">
        <f t="shared" si="2"/>
        <v>0</v>
      </c>
      <c r="K64" s="26">
        <f t="shared" si="3"/>
        <v>80</v>
      </c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622</v>
      </c>
      <c r="E65" s="26">
        <v>174</v>
      </c>
      <c r="F65" s="27">
        <v>796</v>
      </c>
      <c r="G65" s="28">
        <v>32</v>
      </c>
      <c r="H65" s="26">
        <v>45</v>
      </c>
      <c r="I65" s="26">
        <v>77</v>
      </c>
      <c r="J65" s="29">
        <f t="shared" si="2"/>
        <v>9.6733668341708545E-2</v>
      </c>
      <c r="K65" s="26">
        <f t="shared" si="3"/>
        <v>29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116</v>
      </c>
      <c r="E66" s="26">
        <v>38</v>
      </c>
      <c r="F66" s="27">
        <v>154</v>
      </c>
      <c r="G66" s="28">
        <v>55</v>
      </c>
      <c r="H66" s="26">
        <v>23</v>
      </c>
      <c r="I66" s="26">
        <v>78</v>
      </c>
      <c r="J66" s="29">
        <f t="shared" si="2"/>
        <v>0.50649350649350644</v>
      </c>
      <c r="K66" s="26">
        <f t="shared" si="3"/>
        <v>10</v>
      </c>
    </row>
    <row r="67" spans="1:11" x14ac:dyDescent="0.15">
      <c r="A67" s="1" t="s">
        <v>132</v>
      </c>
      <c r="B67" s="1" t="s">
        <v>257</v>
      </c>
      <c r="C67" s="1" t="s">
        <v>133</v>
      </c>
      <c r="D67" s="26">
        <v>9</v>
      </c>
      <c r="E67" s="26">
        <v>35</v>
      </c>
      <c r="F67" s="27">
        <v>44</v>
      </c>
      <c r="G67" s="28">
        <v>7</v>
      </c>
      <c r="H67" s="26">
        <v>23</v>
      </c>
      <c r="I67" s="26">
        <v>30</v>
      </c>
      <c r="J67" s="29">
        <f t="shared" si="2"/>
        <v>0.68181818181818177</v>
      </c>
      <c r="K67" s="26">
        <f t="shared" si="3"/>
        <v>5</v>
      </c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3633</v>
      </c>
      <c r="E68" s="26">
        <v>1312</v>
      </c>
      <c r="F68" s="27">
        <v>4945</v>
      </c>
      <c r="G68" s="28">
        <v>67</v>
      </c>
      <c r="H68" s="26">
        <v>90</v>
      </c>
      <c r="I68" s="26">
        <v>157</v>
      </c>
      <c r="J68" s="29">
        <f t="shared" si="2"/>
        <v>3.1749241658240647E-2</v>
      </c>
      <c r="K68" s="26">
        <f t="shared" si="3"/>
        <v>63</v>
      </c>
    </row>
    <row r="69" spans="1:11" x14ac:dyDescent="0.15">
      <c r="A69" s="1" t="s">
        <v>136</v>
      </c>
      <c r="B69" s="1" t="s">
        <v>254</v>
      </c>
      <c r="C69" s="1" t="s">
        <v>137</v>
      </c>
      <c r="D69" s="26">
        <v>29</v>
      </c>
      <c r="E69" s="26">
        <v>27</v>
      </c>
      <c r="F69" s="27">
        <v>56</v>
      </c>
      <c r="G69" s="28">
        <v>18</v>
      </c>
      <c r="H69" s="26">
        <v>17</v>
      </c>
      <c r="I69" s="26">
        <v>35</v>
      </c>
      <c r="J69" s="29">
        <f t="shared" si="2"/>
        <v>0.625</v>
      </c>
      <c r="K69" s="26">
        <f t="shared" si="3"/>
        <v>7</v>
      </c>
    </row>
    <row r="70" spans="1:11" x14ac:dyDescent="0.15">
      <c r="A70" s="1" t="s">
        <v>138</v>
      </c>
      <c r="B70" s="1" t="s">
        <v>255</v>
      </c>
      <c r="C70" s="1" t="s">
        <v>139</v>
      </c>
      <c r="D70" s="26">
        <v>788</v>
      </c>
      <c r="E70" s="26">
        <v>334</v>
      </c>
      <c r="F70" s="27">
        <v>1122</v>
      </c>
      <c r="G70" s="28">
        <v>6</v>
      </c>
      <c r="H70" s="26">
        <v>3</v>
      </c>
      <c r="I70" s="26">
        <v>9</v>
      </c>
      <c r="J70" s="29">
        <f t="shared" si="2"/>
        <v>8.0213903743315516E-3</v>
      </c>
      <c r="K70" s="26">
        <f t="shared" si="3"/>
        <v>79</v>
      </c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3271</v>
      </c>
      <c r="E71" s="26">
        <v>1258</v>
      </c>
      <c r="F71" s="27">
        <v>4529</v>
      </c>
      <c r="G71" s="28">
        <v>42</v>
      </c>
      <c r="H71" s="26">
        <v>57</v>
      </c>
      <c r="I71" s="26">
        <v>99</v>
      </c>
      <c r="J71" s="29">
        <f t="shared" si="2"/>
        <v>2.1859130050783836E-2</v>
      </c>
      <c r="K71" s="26">
        <f t="shared" si="3"/>
        <v>72</v>
      </c>
    </row>
    <row r="72" spans="1:11" x14ac:dyDescent="0.15">
      <c r="A72" s="1" t="s">
        <v>142</v>
      </c>
      <c r="B72" s="1" t="s">
        <v>254</v>
      </c>
      <c r="C72" s="1" t="s">
        <v>143</v>
      </c>
      <c r="D72" s="26">
        <v>48</v>
      </c>
      <c r="E72" s="26">
        <v>67</v>
      </c>
      <c r="F72" s="27">
        <v>115</v>
      </c>
      <c r="G72" s="28">
        <v>15</v>
      </c>
      <c r="H72" s="26">
        <v>19</v>
      </c>
      <c r="I72" s="26">
        <v>34</v>
      </c>
      <c r="J72" s="29">
        <f t="shared" si="2"/>
        <v>0.29565217391304349</v>
      </c>
      <c r="K72" s="26">
        <f t="shared" si="3"/>
        <v>14</v>
      </c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1656</v>
      </c>
      <c r="E73" s="26">
        <v>914</v>
      </c>
      <c r="F73" s="27">
        <v>2570</v>
      </c>
      <c r="G73" s="28">
        <v>70</v>
      </c>
      <c r="H73" s="26">
        <v>79</v>
      </c>
      <c r="I73" s="26">
        <v>149</v>
      </c>
      <c r="J73" s="29">
        <f t="shared" si="2"/>
        <v>5.7976653696498057E-2</v>
      </c>
      <c r="K73" s="26">
        <f t="shared" si="3"/>
        <v>39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138</v>
      </c>
      <c r="E74" s="26">
        <v>243</v>
      </c>
      <c r="F74" s="27">
        <v>381</v>
      </c>
      <c r="G74" s="28">
        <v>82</v>
      </c>
      <c r="H74" s="26">
        <v>158</v>
      </c>
      <c r="I74" s="26">
        <v>240</v>
      </c>
      <c r="J74" s="29">
        <f t="shared" si="2"/>
        <v>0.62992125984251968</v>
      </c>
      <c r="K74" s="26">
        <f t="shared" si="3"/>
        <v>6</v>
      </c>
    </row>
    <row r="75" spans="1:11" x14ac:dyDescent="0.15">
      <c r="A75" s="1" t="s">
        <v>148</v>
      </c>
      <c r="B75" s="1" t="s">
        <v>254</v>
      </c>
      <c r="C75" s="1" t="s">
        <v>149</v>
      </c>
      <c r="D75" s="26">
        <v>28</v>
      </c>
      <c r="E75" s="26">
        <v>29</v>
      </c>
      <c r="F75" s="27">
        <v>57</v>
      </c>
      <c r="G75" s="28">
        <v>5</v>
      </c>
      <c r="H75" s="26">
        <v>8</v>
      </c>
      <c r="I75" s="26">
        <v>13</v>
      </c>
      <c r="J75" s="29">
        <f t="shared" si="2"/>
        <v>0.22807017543859648</v>
      </c>
      <c r="K75" s="26">
        <f t="shared" si="3"/>
        <v>18</v>
      </c>
    </row>
    <row r="76" spans="1:11" x14ac:dyDescent="0.15">
      <c r="A76" s="1" t="s">
        <v>150</v>
      </c>
      <c r="B76" s="1" t="s">
        <v>259</v>
      </c>
      <c r="C76" s="1" t="s">
        <v>151</v>
      </c>
      <c r="D76" s="26">
        <v>0</v>
      </c>
      <c r="E76" s="26">
        <v>397</v>
      </c>
      <c r="F76" s="27">
        <v>397</v>
      </c>
      <c r="G76" s="28">
        <v>0</v>
      </c>
      <c r="H76" s="26">
        <v>15</v>
      </c>
      <c r="I76" s="26">
        <v>15</v>
      </c>
      <c r="J76" s="29">
        <f t="shared" si="2"/>
        <v>3.7783375314861464E-2</v>
      </c>
      <c r="K76" s="26">
        <f t="shared" si="3"/>
        <v>58</v>
      </c>
    </row>
    <row r="77" spans="1:11" x14ac:dyDescent="0.15">
      <c r="A77" s="1" t="s">
        <v>152</v>
      </c>
      <c r="B77" s="1" t="s">
        <v>260</v>
      </c>
      <c r="C77" s="1" t="s">
        <v>153</v>
      </c>
      <c r="D77" s="26">
        <v>604</v>
      </c>
      <c r="E77" s="26">
        <v>158</v>
      </c>
      <c r="F77" s="27">
        <v>762</v>
      </c>
      <c r="G77" s="28">
        <v>24</v>
      </c>
      <c r="H77" s="26">
        <v>9</v>
      </c>
      <c r="I77" s="26">
        <v>33</v>
      </c>
      <c r="J77" s="29">
        <f t="shared" si="2"/>
        <v>4.3307086614173228E-2</v>
      </c>
      <c r="K77" s="26">
        <f t="shared" si="3"/>
        <v>52</v>
      </c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319</v>
      </c>
      <c r="E78" s="26">
        <v>96</v>
      </c>
      <c r="F78" s="27">
        <v>415</v>
      </c>
      <c r="G78" s="28">
        <v>17</v>
      </c>
      <c r="H78" s="26">
        <v>4</v>
      </c>
      <c r="I78" s="26">
        <v>21</v>
      </c>
      <c r="J78" s="29">
        <f t="shared" si="2"/>
        <v>5.0602409638554217E-2</v>
      </c>
      <c r="K78" s="26">
        <f t="shared" si="3"/>
        <v>46</v>
      </c>
    </row>
    <row r="79" spans="1:11" x14ac:dyDescent="0.15">
      <c r="A79" s="1" t="s">
        <v>156</v>
      </c>
      <c r="B79" s="1" t="s">
        <v>258</v>
      </c>
      <c r="C79" s="1" t="s">
        <v>157</v>
      </c>
      <c r="D79" s="26">
        <v>500</v>
      </c>
      <c r="E79" s="26">
        <v>174</v>
      </c>
      <c r="F79" s="27">
        <v>674</v>
      </c>
      <c r="G79" s="28">
        <v>10</v>
      </c>
      <c r="H79" s="26">
        <v>16</v>
      </c>
      <c r="I79" s="26">
        <v>26</v>
      </c>
      <c r="J79" s="29">
        <f t="shared" si="2"/>
        <v>3.857566765578635E-2</v>
      </c>
      <c r="K79" s="26">
        <f t="shared" si="3"/>
        <v>56</v>
      </c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333</v>
      </c>
      <c r="E80" s="26">
        <v>182</v>
      </c>
      <c r="F80" s="27">
        <v>515</v>
      </c>
      <c r="G80" s="28">
        <v>12</v>
      </c>
      <c r="H80" s="26">
        <v>24</v>
      </c>
      <c r="I80" s="26">
        <v>36</v>
      </c>
      <c r="J80" s="29">
        <f t="shared" si="2"/>
        <v>6.9902912621359226E-2</v>
      </c>
      <c r="K80" s="26">
        <f t="shared" si="3"/>
        <v>36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1205</v>
      </c>
      <c r="E81" s="26">
        <v>467</v>
      </c>
      <c r="F81" s="27">
        <v>1672</v>
      </c>
      <c r="G81" s="28">
        <v>54</v>
      </c>
      <c r="H81" s="26">
        <v>37</v>
      </c>
      <c r="I81" s="26">
        <v>91</v>
      </c>
      <c r="J81" s="29">
        <f t="shared" ref="J81:J99" si="4">I81/F81</f>
        <v>5.4425837320574162E-2</v>
      </c>
      <c r="K81" s="26">
        <f t="shared" ref="K81:K99" si="5">_xlfn.RANK.EQ(J81,$J$14:$J$100,0)</f>
        <v>45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1683</v>
      </c>
      <c r="E82" s="26">
        <v>847</v>
      </c>
      <c r="F82" s="27">
        <v>2530</v>
      </c>
      <c r="G82" s="28">
        <v>51</v>
      </c>
      <c r="H82" s="26">
        <v>42</v>
      </c>
      <c r="I82" s="26">
        <v>93</v>
      </c>
      <c r="J82" s="29">
        <f t="shared" si="4"/>
        <v>3.6758893280632414E-2</v>
      </c>
      <c r="K82" s="26">
        <f t="shared" si="5"/>
        <v>61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798</v>
      </c>
      <c r="E83" s="26">
        <v>210</v>
      </c>
      <c r="F83" s="27">
        <v>1008</v>
      </c>
      <c r="G83" s="28">
        <v>16</v>
      </c>
      <c r="H83" s="26">
        <v>16</v>
      </c>
      <c r="I83" s="26">
        <v>32</v>
      </c>
      <c r="J83" s="29">
        <f t="shared" si="4"/>
        <v>3.1746031746031744E-2</v>
      </c>
      <c r="K83" s="26">
        <f t="shared" si="5"/>
        <v>64</v>
      </c>
    </row>
    <row r="84" spans="1:11" x14ac:dyDescent="0.15">
      <c r="A84" s="1" t="s">
        <v>166</v>
      </c>
      <c r="B84" s="1" t="s">
        <v>258</v>
      </c>
      <c r="C84" s="1" t="s">
        <v>167</v>
      </c>
      <c r="D84" s="26">
        <v>737</v>
      </c>
      <c r="E84" s="26">
        <v>251</v>
      </c>
      <c r="F84" s="27">
        <v>988</v>
      </c>
      <c r="G84" s="28">
        <v>9</v>
      </c>
      <c r="H84" s="26">
        <v>8</v>
      </c>
      <c r="I84" s="26">
        <v>17</v>
      </c>
      <c r="J84" s="29">
        <f t="shared" si="4"/>
        <v>1.7206477732793522E-2</v>
      </c>
      <c r="K84" s="26">
        <f t="shared" si="5"/>
        <v>75</v>
      </c>
    </row>
    <row r="85" spans="1:11" x14ac:dyDescent="0.15">
      <c r="A85" s="1" t="s">
        <v>168</v>
      </c>
      <c r="B85" s="1" t="s">
        <v>254</v>
      </c>
      <c r="C85" s="1" t="s">
        <v>169</v>
      </c>
      <c r="D85" s="26">
        <v>116</v>
      </c>
      <c r="E85" s="26">
        <v>127</v>
      </c>
      <c r="F85" s="27">
        <v>243</v>
      </c>
      <c r="G85" s="28">
        <v>32</v>
      </c>
      <c r="H85" s="26">
        <v>32</v>
      </c>
      <c r="I85" s="26">
        <v>64</v>
      </c>
      <c r="J85" s="29">
        <f t="shared" si="4"/>
        <v>0.26337448559670784</v>
      </c>
      <c r="K85" s="26">
        <f t="shared" si="5"/>
        <v>16</v>
      </c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297</v>
      </c>
      <c r="E86" s="26">
        <v>139</v>
      </c>
      <c r="F86" s="27">
        <v>436</v>
      </c>
      <c r="G86" s="28">
        <v>18</v>
      </c>
      <c r="H86" s="26">
        <v>17</v>
      </c>
      <c r="I86" s="26">
        <v>35</v>
      </c>
      <c r="J86" s="29">
        <f t="shared" si="4"/>
        <v>8.027522935779817E-2</v>
      </c>
      <c r="K86" s="26">
        <f t="shared" si="5"/>
        <v>33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561</v>
      </c>
      <c r="E87" s="26">
        <v>174</v>
      </c>
      <c r="F87" s="27">
        <v>735</v>
      </c>
      <c r="G87" s="28">
        <v>88</v>
      </c>
      <c r="H87" s="26">
        <v>38</v>
      </c>
      <c r="I87" s="26">
        <v>126</v>
      </c>
      <c r="J87" s="29">
        <f t="shared" si="4"/>
        <v>0.17142857142857143</v>
      </c>
      <c r="K87" s="26">
        <f t="shared" si="5"/>
        <v>22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214</v>
      </c>
      <c r="E88" s="40">
        <v>113</v>
      </c>
      <c r="F88" s="41">
        <v>327</v>
      </c>
      <c r="G88" s="42">
        <v>26</v>
      </c>
      <c r="H88" s="40">
        <v>34</v>
      </c>
      <c r="I88" s="40">
        <v>60</v>
      </c>
      <c r="J88" s="43">
        <f t="shared" si="4"/>
        <v>0.1834862385321101</v>
      </c>
      <c r="K88" s="40">
        <f t="shared" si="5"/>
        <v>21</v>
      </c>
    </row>
    <row r="89" spans="1:11" x14ac:dyDescent="0.15">
      <c r="A89" s="1" t="s">
        <v>176</v>
      </c>
      <c r="B89" s="1" t="s">
        <v>255</v>
      </c>
      <c r="C89" s="1" t="s">
        <v>177</v>
      </c>
      <c r="D89" s="26">
        <v>1199</v>
      </c>
      <c r="E89" s="26">
        <v>127</v>
      </c>
      <c r="F89" s="27">
        <v>1326</v>
      </c>
      <c r="G89" s="28">
        <v>0</v>
      </c>
      <c r="H89" s="26">
        <v>0</v>
      </c>
      <c r="I89" s="26">
        <v>0</v>
      </c>
      <c r="J89" s="29">
        <f t="shared" si="4"/>
        <v>0</v>
      </c>
      <c r="K89" s="26">
        <f t="shared" si="5"/>
        <v>80</v>
      </c>
    </row>
    <row r="90" spans="1:11" x14ac:dyDescent="0.15">
      <c r="A90" s="1" t="s">
        <v>178</v>
      </c>
      <c r="B90" s="1" t="s">
        <v>254</v>
      </c>
      <c r="C90" s="1" t="s">
        <v>179</v>
      </c>
      <c r="D90" s="26">
        <v>4</v>
      </c>
      <c r="E90" s="26">
        <v>8</v>
      </c>
      <c r="F90" s="27">
        <v>12</v>
      </c>
      <c r="G90" s="28">
        <v>1</v>
      </c>
      <c r="H90" s="26">
        <v>6</v>
      </c>
      <c r="I90" s="26">
        <v>7</v>
      </c>
      <c r="J90" s="29">
        <f t="shared" si="4"/>
        <v>0.58333333333333337</v>
      </c>
      <c r="K90" s="26">
        <f t="shared" si="5"/>
        <v>8</v>
      </c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3004</v>
      </c>
      <c r="E91" s="26">
        <v>980</v>
      </c>
      <c r="F91" s="27">
        <v>3984</v>
      </c>
      <c r="G91" s="28">
        <v>50</v>
      </c>
      <c r="H91" s="26">
        <v>49</v>
      </c>
      <c r="I91" s="26">
        <v>99</v>
      </c>
      <c r="J91" s="29">
        <f t="shared" si="4"/>
        <v>2.4849397590361446E-2</v>
      </c>
      <c r="K91" s="26">
        <f t="shared" si="5"/>
        <v>69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439</v>
      </c>
      <c r="E92" s="26">
        <v>154</v>
      </c>
      <c r="F92" s="27">
        <v>593</v>
      </c>
      <c r="G92" s="28">
        <v>6</v>
      </c>
      <c r="H92" s="26">
        <v>21</v>
      </c>
      <c r="I92" s="26">
        <v>27</v>
      </c>
      <c r="J92" s="29">
        <f t="shared" si="4"/>
        <v>4.5531197301854974E-2</v>
      </c>
      <c r="K92" s="26">
        <f t="shared" si="5"/>
        <v>50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560</v>
      </c>
      <c r="E93" s="26">
        <v>290</v>
      </c>
      <c r="F93" s="27">
        <v>850</v>
      </c>
      <c r="G93" s="28">
        <v>32</v>
      </c>
      <c r="H93" s="26">
        <v>44</v>
      </c>
      <c r="I93" s="26">
        <v>76</v>
      </c>
      <c r="J93" s="29">
        <f t="shared" si="4"/>
        <v>8.9411764705882357E-2</v>
      </c>
      <c r="K93" s="26">
        <f t="shared" si="5"/>
        <v>31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939</v>
      </c>
      <c r="E94" s="26">
        <v>280</v>
      </c>
      <c r="F94" s="27">
        <v>1219</v>
      </c>
      <c r="G94" s="28">
        <v>45</v>
      </c>
      <c r="H94" s="26">
        <v>49</v>
      </c>
      <c r="I94" s="26">
        <v>94</v>
      </c>
      <c r="J94" s="29">
        <f t="shared" si="4"/>
        <v>7.7112387202625102E-2</v>
      </c>
      <c r="K94" s="26">
        <f t="shared" si="5"/>
        <v>34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283</v>
      </c>
      <c r="E95" s="26">
        <v>110</v>
      </c>
      <c r="F95" s="27">
        <v>393</v>
      </c>
      <c r="G95" s="28">
        <v>32</v>
      </c>
      <c r="H95" s="26">
        <v>27</v>
      </c>
      <c r="I95" s="26">
        <v>59</v>
      </c>
      <c r="J95" s="29">
        <f t="shared" si="4"/>
        <v>0.15012722646310434</v>
      </c>
      <c r="K95" s="26">
        <f t="shared" si="5"/>
        <v>25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390</v>
      </c>
      <c r="E96" s="26">
        <v>148</v>
      </c>
      <c r="F96" s="27">
        <v>538</v>
      </c>
      <c r="G96" s="28">
        <v>18</v>
      </c>
      <c r="H96" s="26">
        <v>32</v>
      </c>
      <c r="I96" s="26">
        <v>50</v>
      </c>
      <c r="J96" s="29">
        <f t="shared" si="4"/>
        <v>9.2936802973977689E-2</v>
      </c>
      <c r="K96" s="26">
        <f t="shared" si="5"/>
        <v>30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700</v>
      </c>
      <c r="E97" s="26">
        <v>256</v>
      </c>
      <c r="F97" s="27">
        <v>956</v>
      </c>
      <c r="G97" s="28">
        <v>29</v>
      </c>
      <c r="H97" s="26">
        <v>25</v>
      </c>
      <c r="I97" s="26">
        <v>54</v>
      </c>
      <c r="J97" s="29">
        <f t="shared" si="4"/>
        <v>5.6485355648535567E-2</v>
      </c>
      <c r="K97" s="26">
        <f t="shared" si="5"/>
        <v>40</v>
      </c>
    </row>
    <row r="98" spans="1:11" x14ac:dyDescent="0.15">
      <c r="A98" s="1" t="s">
        <v>194</v>
      </c>
      <c r="B98" s="1" t="s">
        <v>255</v>
      </c>
      <c r="C98" s="1" t="s">
        <v>195</v>
      </c>
      <c r="D98" s="26">
        <v>39</v>
      </c>
      <c r="E98" s="26">
        <v>6</v>
      </c>
      <c r="F98" s="27">
        <v>45</v>
      </c>
      <c r="G98" s="28">
        <v>10</v>
      </c>
      <c r="H98" s="26">
        <v>2</v>
      </c>
      <c r="I98" s="26">
        <v>12</v>
      </c>
      <c r="J98" s="29">
        <f t="shared" si="4"/>
        <v>0.26666666666666666</v>
      </c>
      <c r="K98" s="26">
        <f t="shared" si="5"/>
        <v>15</v>
      </c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356</v>
      </c>
      <c r="E99" s="26">
        <v>159</v>
      </c>
      <c r="F99" s="27">
        <v>515</v>
      </c>
      <c r="G99" s="28">
        <v>25</v>
      </c>
      <c r="H99" s="26">
        <v>27</v>
      </c>
      <c r="I99" s="26">
        <v>52</v>
      </c>
      <c r="J99" s="29">
        <f t="shared" si="4"/>
        <v>0.10097087378640776</v>
      </c>
      <c r="K99" s="26">
        <f t="shared" si="5"/>
        <v>28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67707</v>
      </c>
      <c r="E101" s="207">
        <f t="shared" ref="E101:I101" si="6">SUM(E14:E99)</f>
        <v>25864</v>
      </c>
      <c r="F101" s="207">
        <f t="shared" si="6"/>
        <v>93571</v>
      </c>
      <c r="G101" s="207">
        <f t="shared" si="6"/>
        <v>3013</v>
      </c>
      <c r="H101" s="207">
        <f t="shared" si="6"/>
        <v>2563</v>
      </c>
      <c r="I101" s="208">
        <f t="shared" si="6"/>
        <v>5576</v>
      </c>
    </row>
  </sheetData>
  <autoFilter ref="A13:K13" xr:uid="{00000000-0009-0000-0000-000011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00000000-0004-0000-1100-000000000000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06B2B-6FD1-41DC-A1FC-9873C10894DD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F14" sqref="F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8" width="7.5" style="44" bestFit="1" customWidth="1"/>
    <col min="9" max="9" width="7.5" style="44" customWidth="1"/>
    <col min="10" max="10" width="8.5" style="44" bestFit="1" customWidth="1"/>
    <col min="11" max="11" width="9" style="44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208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402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41.25" thickBot="1" x14ac:dyDescent="0.2">
      <c r="C6" s="13"/>
      <c r="D6" s="80" t="s">
        <v>15</v>
      </c>
      <c r="E6" s="197" t="s">
        <v>16</v>
      </c>
      <c r="F6" s="198" t="s">
        <v>17</v>
      </c>
      <c r="G6" s="199" t="s">
        <v>15</v>
      </c>
      <c r="H6" s="197" t="s">
        <v>16</v>
      </c>
      <c r="I6" s="197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216</v>
      </c>
      <c r="E7" s="20">
        <f>INDEX(E14:E99,MATCH(C7,C14:C99,0),0)</f>
        <v>107</v>
      </c>
      <c r="F7" s="21">
        <f>INDEX(F14:F99,MATCH(C7,C14:C99,0),0)</f>
        <v>323</v>
      </c>
      <c r="G7" s="22">
        <f>INDEX(G14:G99,MATCH(C7,C14:C99,0),0)</f>
        <v>18</v>
      </c>
      <c r="H7" s="20">
        <f>INDEX(H14:H99,MATCH(C7,C14:C99,0),0)</f>
        <v>29</v>
      </c>
      <c r="I7" s="20">
        <f>INDEX(I14:I99,MATCH(C7,C14:C99,0),0)</f>
        <v>47</v>
      </c>
      <c r="J7" s="23">
        <f>I7/F7</f>
        <v>0.14551083591331268</v>
      </c>
      <c r="K7" s="24">
        <f>_xlfn.RANK.EQ(J7,$J$14:$J$99,0)</f>
        <v>22</v>
      </c>
    </row>
    <row r="8" spans="1:18" x14ac:dyDescent="0.15">
      <c r="C8" s="25" t="s">
        <v>20</v>
      </c>
      <c r="D8" s="72">
        <f>ROUND(SUMIF($B$14:$B$99,"G",D14:D99)/(COUNTIFS(B14:B99,"G",D14:D99,"&lt;&gt;")),1)</f>
        <v>602.70000000000005</v>
      </c>
      <c r="E8" s="73">
        <f>ROUND(SUMIF($B$14:$B$99,"G",E14:E99)/(COUNTIFS(B14:B99,"G",D14:D99,"&lt;&gt;")),1)</f>
        <v>194.5</v>
      </c>
      <c r="F8" s="74">
        <f>ROUND(SUM(D8:E8),1)</f>
        <v>797.2</v>
      </c>
      <c r="G8" s="75">
        <f>ROUND(SUMIF($B$14:$B$99,"G",G14:G99)/(COUNTIFS(B14:B99,"G",D14:D99,"&lt;&gt;")),1)</f>
        <v>27.2</v>
      </c>
      <c r="H8" s="73">
        <f>ROUND(SUMIF($B$14:$B$99,"G",H14:H99)/(COUNTIFS(B14:B99,"G",D14:D99,"&lt;&gt;")),1)</f>
        <v>26.6</v>
      </c>
      <c r="I8" s="73">
        <f>ROUND(SUM(G8:H8),1)</f>
        <v>53.8</v>
      </c>
      <c r="J8" s="29">
        <f>I8/F8</f>
        <v>6.7486201705970889E-2</v>
      </c>
      <c r="K8" s="30"/>
    </row>
    <row r="9" spans="1:18" ht="14.25" thickBot="1" x14ac:dyDescent="0.2">
      <c r="C9" s="31" t="s">
        <v>21</v>
      </c>
      <c r="D9" s="76">
        <f>ROUND(AVERAGE(D14:D99),1)</f>
        <v>812.3</v>
      </c>
      <c r="E9" s="77">
        <f>ROUND(AVERAGE(E14:E99),1)</f>
        <v>307.5</v>
      </c>
      <c r="F9" s="78">
        <f>ROUND(SUM(D9:E9),1)</f>
        <v>1119.8</v>
      </c>
      <c r="G9" s="79">
        <f>ROUND(AVERAGE(G14:G99),1)</f>
        <v>34.6</v>
      </c>
      <c r="H9" s="77">
        <f>ROUND(AVERAGE(H14:H99),1)</f>
        <v>29.8</v>
      </c>
      <c r="I9" s="77">
        <f>ROUND(SUM(G9:H9),1)</f>
        <v>64.400000000000006</v>
      </c>
      <c r="J9" s="32">
        <f>I9/F9</f>
        <v>5.7510269691016261E-2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2023年度（基準日：５月１日）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40.5" x14ac:dyDescent="0.15">
      <c r="A13" s="197" t="s">
        <v>22</v>
      </c>
      <c r="B13" s="34" t="s">
        <v>23</v>
      </c>
      <c r="C13" s="197" t="s">
        <v>24</v>
      </c>
      <c r="D13" s="197" t="s">
        <v>15</v>
      </c>
      <c r="E13" s="197" t="s">
        <v>16</v>
      </c>
      <c r="F13" s="198" t="s">
        <v>17</v>
      </c>
      <c r="G13" s="199" t="s">
        <v>15</v>
      </c>
      <c r="H13" s="197" t="s">
        <v>16</v>
      </c>
      <c r="I13" s="197" t="s">
        <v>17</v>
      </c>
      <c r="J13" s="16" t="s">
        <v>18</v>
      </c>
      <c r="K13" s="17" t="s">
        <v>19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2645</v>
      </c>
      <c r="E14" s="26">
        <v>1064</v>
      </c>
      <c r="F14" s="27">
        <v>3709</v>
      </c>
      <c r="G14" s="39">
        <v>37</v>
      </c>
      <c r="H14" s="10">
        <v>42</v>
      </c>
      <c r="I14" s="10">
        <v>79</v>
      </c>
      <c r="J14" s="29">
        <f t="shared" ref="J14:J23" si="0">I14/F14</f>
        <v>2.1299541655432731E-2</v>
      </c>
      <c r="K14" s="26">
        <f t="shared" ref="K14:K23" si="1">_xlfn.RANK.EQ(J14,$J$14:$J$100,0)</f>
        <v>69</v>
      </c>
    </row>
    <row r="15" spans="1:18" x14ac:dyDescent="0.15">
      <c r="A15" s="1" t="s">
        <v>30</v>
      </c>
      <c r="B15" s="1" t="s">
        <v>254</v>
      </c>
      <c r="C15" s="1" t="s">
        <v>31</v>
      </c>
      <c r="D15" s="26">
        <v>19</v>
      </c>
      <c r="E15" s="26">
        <v>25</v>
      </c>
      <c r="F15" s="27">
        <v>44</v>
      </c>
      <c r="G15" s="28">
        <v>12</v>
      </c>
      <c r="H15" s="26">
        <v>16</v>
      </c>
      <c r="I15" s="26">
        <v>28</v>
      </c>
      <c r="J15" s="29">
        <f t="shared" si="0"/>
        <v>0.63636363636363635</v>
      </c>
      <c r="K15" s="26">
        <f t="shared" si="1"/>
        <v>5</v>
      </c>
    </row>
    <row r="16" spans="1:18" x14ac:dyDescent="0.15">
      <c r="A16" s="1" t="s">
        <v>32</v>
      </c>
      <c r="B16" s="1" t="s">
        <v>255</v>
      </c>
      <c r="C16" s="1" t="s">
        <v>33</v>
      </c>
      <c r="D16" s="26">
        <v>455</v>
      </c>
      <c r="E16" s="26">
        <v>59</v>
      </c>
      <c r="F16" s="27">
        <v>514</v>
      </c>
      <c r="G16" s="28">
        <v>0</v>
      </c>
      <c r="H16" s="26">
        <v>0</v>
      </c>
      <c r="I16" s="26">
        <v>0</v>
      </c>
      <c r="J16" s="29">
        <f t="shared" si="0"/>
        <v>0</v>
      </c>
      <c r="K16" s="26">
        <f t="shared" si="1"/>
        <v>80</v>
      </c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10</v>
      </c>
      <c r="E17" s="26">
        <v>2</v>
      </c>
      <c r="F17" s="27">
        <v>12</v>
      </c>
      <c r="G17" s="28">
        <v>0</v>
      </c>
      <c r="H17" s="26">
        <v>0</v>
      </c>
      <c r="I17" s="26">
        <v>0</v>
      </c>
      <c r="J17" s="29">
        <f t="shared" si="0"/>
        <v>0</v>
      </c>
      <c r="K17" s="26">
        <f t="shared" si="1"/>
        <v>80</v>
      </c>
    </row>
    <row r="18" spans="1:11" x14ac:dyDescent="0.15">
      <c r="A18" s="1" t="s">
        <v>36</v>
      </c>
      <c r="B18" s="1" t="s">
        <v>255</v>
      </c>
      <c r="C18" s="1" t="s">
        <v>37</v>
      </c>
      <c r="D18" s="26">
        <v>59</v>
      </c>
      <c r="E18" s="26">
        <v>71</v>
      </c>
      <c r="F18" s="27">
        <v>130</v>
      </c>
      <c r="G18" s="28">
        <v>1</v>
      </c>
      <c r="H18" s="26">
        <v>1</v>
      </c>
      <c r="I18" s="26">
        <v>2</v>
      </c>
      <c r="J18" s="29">
        <f t="shared" si="0"/>
        <v>1.5384615384615385E-2</v>
      </c>
      <c r="K18" s="26">
        <f t="shared" si="1"/>
        <v>73</v>
      </c>
    </row>
    <row r="19" spans="1:11" x14ac:dyDescent="0.15">
      <c r="A19" s="1" t="s">
        <v>38</v>
      </c>
      <c r="B19" s="1" t="s">
        <v>255</v>
      </c>
      <c r="C19" s="1" t="s">
        <v>39</v>
      </c>
      <c r="D19" s="26">
        <v>255</v>
      </c>
      <c r="E19" s="26">
        <v>25</v>
      </c>
      <c r="F19" s="27">
        <v>280</v>
      </c>
      <c r="G19" s="28">
        <v>0</v>
      </c>
      <c r="H19" s="26">
        <v>0</v>
      </c>
      <c r="I19" s="26">
        <v>0</v>
      </c>
      <c r="J19" s="29">
        <f t="shared" si="0"/>
        <v>0</v>
      </c>
      <c r="K19" s="26">
        <f t="shared" si="1"/>
        <v>80</v>
      </c>
    </row>
    <row r="20" spans="1:11" x14ac:dyDescent="0.15">
      <c r="A20" s="1" t="s">
        <v>40</v>
      </c>
      <c r="B20" s="1" t="s">
        <v>257</v>
      </c>
      <c r="C20" s="1" t="s">
        <v>41</v>
      </c>
      <c r="D20" s="26">
        <v>8</v>
      </c>
      <c r="E20" s="26">
        <v>17</v>
      </c>
      <c r="F20" s="27">
        <v>25</v>
      </c>
      <c r="G20" s="28">
        <v>8</v>
      </c>
      <c r="H20" s="26">
        <v>16</v>
      </c>
      <c r="I20" s="26">
        <v>24</v>
      </c>
      <c r="J20" s="29">
        <f t="shared" si="0"/>
        <v>0.96</v>
      </c>
      <c r="K20" s="26">
        <f t="shared" si="1"/>
        <v>2</v>
      </c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410</v>
      </c>
      <c r="E21" s="26">
        <v>140</v>
      </c>
      <c r="F21" s="27">
        <v>550</v>
      </c>
      <c r="G21" s="28">
        <v>44</v>
      </c>
      <c r="H21" s="26">
        <v>30</v>
      </c>
      <c r="I21" s="26">
        <v>74</v>
      </c>
      <c r="J21" s="29">
        <f t="shared" si="0"/>
        <v>0.13454545454545455</v>
      </c>
      <c r="K21" s="26">
        <f t="shared" si="1"/>
        <v>24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480</v>
      </c>
      <c r="E22" s="26">
        <v>172</v>
      </c>
      <c r="F22" s="27">
        <v>652</v>
      </c>
      <c r="G22" s="28">
        <v>8</v>
      </c>
      <c r="H22" s="26">
        <v>7</v>
      </c>
      <c r="I22" s="26">
        <v>15</v>
      </c>
      <c r="J22" s="29">
        <f t="shared" si="0"/>
        <v>2.3006134969325152E-2</v>
      </c>
      <c r="K22" s="26">
        <f t="shared" si="1"/>
        <v>67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3005</v>
      </c>
      <c r="E23" s="26">
        <v>977</v>
      </c>
      <c r="F23" s="27">
        <v>3982</v>
      </c>
      <c r="G23" s="28">
        <v>32</v>
      </c>
      <c r="H23" s="26">
        <v>43</v>
      </c>
      <c r="I23" s="26">
        <v>75</v>
      </c>
      <c r="J23" s="29">
        <f t="shared" si="0"/>
        <v>1.8834756403817179E-2</v>
      </c>
      <c r="K23" s="26">
        <f t="shared" si="1"/>
        <v>72</v>
      </c>
    </row>
    <row r="24" spans="1:11" x14ac:dyDescent="0.15">
      <c r="A24" s="35" t="s">
        <v>48</v>
      </c>
      <c r="B24" s="35" t="s">
        <v>254</v>
      </c>
      <c r="C24" s="35" t="s">
        <v>49</v>
      </c>
      <c r="D24" s="36"/>
      <c r="E24" s="36"/>
      <c r="F24" s="37"/>
      <c r="G24" s="38"/>
      <c r="H24" s="36"/>
      <c r="I24" s="36"/>
      <c r="J24" s="48"/>
      <c r="K24" s="36"/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441</v>
      </c>
      <c r="E25" s="26">
        <v>115</v>
      </c>
      <c r="F25" s="27">
        <v>556</v>
      </c>
      <c r="G25" s="28">
        <v>34</v>
      </c>
      <c r="H25" s="26">
        <v>21</v>
      </c>
      <c r="I25" s="26">
        <v>55</v>
      </c>
      <c r="J25" s="29">
        <f t="shared" ref="J25:J47" si="2">I25/F25</f>
        <v>9.8920863309352514E-2</v>
      </c>
      <c r="K25" s="26">
        <f t="shared" ref="K25:K47" si="3">_xlfn.RANK.EQ(J25,$J$14:$J$100,0)</f>
        <v>28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793</v>
      </c>
      <c r="E26" s="26">
        <v>221</v>
      </c>
      <c r="F26" s="27">
        <v>1014</v>
      </c>
      <c r="G26" s="28">
        <v>29</v>
      </c>
      <c r="H26" s="26">
        <v>36</v>
      </c>
      <c r="I26" s="26">
        <v>65</v>
      </c>
      <c r="J26" s="29">
        <f t="shared" si="2"/>
        <v>6.4102564102564097E-2</v>
      </c>
      <c r="K26" s="26">
        <f t="shared" si="3"/>
        <v>38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173</v>
      </c>
      <c r="E27" s="26">
        <v>70</v>
      </c>
      <c r="F27" s="27">
        <v>243</v>
      </c>
      <c r="G27" s="28">
        <v>31</v>
      </c>
      <c r="H27" s="26">
        <v>9</v>
      </c>
      <c r="I27" s="26">
        <v>40</v>
      </c>
      <c r="J27" s="29">
        <f t="shared" si="2"/>
        <v>0.16460905349794239</v>
      </c>
      <c r="K27" s="26">
        <f t="shared" si="3"/>
        <v>20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857</v>
      </c>
      <c r="E28" s="26">
        <v>200</v>
      </c>
      <c r="F28" s="27">
        <v>1057</v>
      </c>
      <c r="G28" s="28">
        <v>7</v>
      </c>
      <c r="H28" s="26">
        <v>2</v>
      </c>
      <c r="I28" s="26">
        <v>9</v>
      </c>
      <c r="J28" s="29">
        <f t="shared" si="2"/>
        <v>8.5146641438032175E-3</v>
      </c>
      <c r="K28" s="26">
        <f t="shared" si="3"/>
        <v>77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2679</v>
      </c>
      <c r="E29" s="26">
        <v>1482</v>
      </c>
      <c r="F29" s="27">
        <v>4161</v>
      </c>
      <c r="G29" s="28">
        <v>287</v>
      </c>
      <c r="H29" s="26">
        <v>230</v>
      </c>
      <c r="I29" s="26">
        <v>517</v>
      </c>
      <c r="J29" s="29">
        <f t="shared" si="2"/>
        <v>0.12424897861091083</v>
      </c>
      <c r="K29" s="26">
        <f t="shared" si="3"/>
        <v>26</v>
      </c>
    </row>
    <row r="30" spans="1:11" x14ac:dyDescent="0.15">
      <c r="A30" s="1" t="s">
        <v>60</v>
      </c>
      <c r="B30" s="1" t="s">
        <v>256</v>
      </c>
      <c r="C30" s="1" t="s">
        <v>61</v>
      </c>
      <c r="D30" s="26">
        <v>7</v>
      </c>
      <c r="E30" s="26">
        <v>8</v>
      </c>
      <c r="F30" s="27">
        <v>15</v>
      </c>
      <c r="G30" s="28">
        <v>3</v>
      </c>
      <c r="H30" s="26">
        <v>3</v>
      </c>
      <c r="I30" s="26">
        <v>6</v>
      </c>
      <c r="J30" s="29">
        <f t="shared" si="2"/>
        <v>0.4</v>
      </c>
      <c r="K30" s="26">
        <f t="shared" si="3"/>
        <v>10</v>
      </c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615</v>
      </c>
      <c r="E31" s="26">
        <v>211</v>
      </c>
      <c r="F31" s="27">
        <v>826</v>
      </c>
      <c r="G31" s="28">
        <v>3</v>
      </c>
      <c r="H31" s="26">
        <v>8</v>
      </c>
      <c r="I31" s="26">
        <v>11</v>
      </c>
      <c r="J31" s="29">
        <f t="shared" si="2"/>
        <v>1.3317191283292978E-2</v>
      </c>
      <c r="K31" s="26">
        <f t="shared" si="3"/>
        <v>74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632</v>
      </c>
      <c r="E32" s="26">
        <v>220</v>
      </c>
      <c r="F32" s="27">
        <v>852</v>
      </c>
      <c r="G32" s="28">
        <v>29</v>
      </c>
      <c r="H32" s="26">
        <v>30</v>
      </c>
      <c r="I32" s="26">
        <v>59</v>
      </c>
      <c r="J32" s="29">
        <f t="shared" si="2"/>
        <v>6.9248826291079812E-2</v>
      </c>
      <c r="K32" s="26">
        <f t="shared" si="3"/>
        <v>36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969</v>
      </c>
      <c r="E33" s="26">
        <v>250</v>
      </c>
      <c r="F33" s="27">
        <v>1219</v>
      </c>
      <c r="G33" s="28">
        <v>29</v>
      </c>
      <c r="H33" s="26">
        <v>24</v>
      </c>
      <c r="I33" s="26">
        <v>53</v>
      </c>
      <c r="J33" s="29">
        <f t="shared" si="2"/>
        <v>4.3478260869565216E-2</v>
      </c>
      <c r="K33" s="26">
        <f t="shared" si="3"/>
        <v>51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1379</v>
      </c>
      <c r="E34" s="26">
        <v>655</v>
      </c>
      <c r="F34" s="27">
        <v>2034</v>
      </c>
      <c r="G34" s="28">
        <v>46</v>
      </c>
      <c r="H34" s="26">
        <v>98</v>
      </c>
      <c r="I34" s="26">
        <v>144</v>
      </c>
      <c r="J34" s="29">
        <f t="shared" si="2"/>
        <v>7.0796460176991149E-2</v>
      </c>
      <c r="K34" s="26">
        <f t="shared" si="3"/>
        <v>35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5302</v>
      </c>
      <c r="E35" s="26">
        <v>1786</v>
      </c>
      <c r="F35" s="27">
        <v>7088</v>
      </c>
      <c r="G35" s="28">
        <v>218</v>
      </c>
      <c r="H35" s="26">
        <v>135</v>
      </c>
      <c r="I35" s="26">
        <v>353</v>
      </c>
      <c r="J35" s="29">
        <f t="shared" si="2"/>
        <v>4.9802483069977428E-2</v>
      </c>
      <c r="K35" s="26">
        <f t="shared" si="3"/>
        <v>47</v>
      </c>
    </row>
    <row r="36" spans="1:11" x14ac:dyDescent="0.15">
      <c r="A36" s="1" t="s">
        <v>72</v>
      </c>
      <c r="B36" s="1" t="s">
        <v>257</v>
      </c>
      <c r="C36" s="1" t="s">
        <v>73</v>
      </c>
      <c r="D36" s="26">
        <v>136</v>
      </c>
      <c r="E36" s="26">
        <v>157</v>
      </c>
      <c r="F36" s="27">
        <v>293</v>
      </c>
      <c r="G36" s="28">
        <v>36</v>
      </c>
      <c r="H36" s="26">
        <v>32</v>
      </c>
      <c r="I36" s="26">
        <v>68</v>
      </c>
      <c r="J36" s="29">
        <f t="shared" si="2"/>
        <v>0.23208191126279865</v>
      </c>
      <c r="K36" s="26">
        <f t="shared" si="3"/>
        <v>16</v>
      </c>
    </row>
    <row r="37" spans="1:11" x14ac:dyDescent="0.15">
      <c r="A37" s="1" t="s">
        <v>74</v>
      </c>
      <c r="B37" s="1" t="s">
        <v>256</v>
      </c>
      <c r="C37" s="1" t="s">
        <v>75</v>
      </c>
      <c r="D37" s="26">
        <v>124</v>
      </c>
      <c r="E37" s="26">
        <v>191</v>
      </c>
      <c r="F37" s="27">
        <v>315</v>
      </c>
      <c r="G37" s="28">
        <v>7</v>
      </c>
      <c r="H37" s="26">
        <v>7</v>
      </c>
      <c r="I37" s="26">
        <v>14</v>
      </c>
      <c r="J37" s="29">
        <f t="shared" si="2"/>
        <v>4.4444444444444446E-2</v>
      </c>
      <c r="K37" s="26">
        <f t="shared" si="3"/>
        <v>50</v>
      </c>
    </row>
    <row r="38" spans="1:11" x14ac:dyDescent="0.15">
      <c r="A38" s="1" t="s">
        <v>76</v>
      </c>
      <c r="B38" s="1" t="s">
        <v>256</v>
      </c>
      <c r="C38" s="1" t="s">
        <v>77</v>
      </c>
      <c r="D38" s="26">
        <v>369</v>
      </c>
      <c r="E38" s="26">
        <v>648</v>
      </c>
      <c r="F38" s="27">
        <v>1017</v>
      </c>
      <c r="G38" s="28">
        <v>23</v>
      </c>
      <c r="H38" s="26">
        <v>28</v>
      </c>
      <c r="I38" s="26">
        <v>51</v>
      </c>
      <c r="J38" s="29">
        <f t="shared" si="2"/>
        <v>5.0147492625368731E-2</v>
      </c>
      <c r="K38" s="26">
        <f t="shared" si="3"/>
        <v>46</v>
      </c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3275</v>
      </c>
      <c r="E39" s="26">
        <v>724</v>
      </c>
      <c r="F39" s="27">
        <v>3999</v>
      </c>
      <c r="G39" s="28">
        <v>0</v>
      </c>
      <c r="H39" s="26">
        <v>0</v>
      </c>
      <c r="I39" s="26">
        <v>0</v>
      </c>
      <c r="J39" s="29">
        <f t="shared" si="2"/>
        <v>0</v>
      </c>
      <c r="K39" s="26">
        <f t="shared" si="3"/>
        <v>80</v>
      </c>
    </row>
    <row r="40" spans="1:11" x14ac:dyDescent="0.15">
      <c r="A40" s="1" t="s">
        <v>80</v>
      </c>
      <c r="B40" s="1" t="s">
        <v>259</v>
      </c>
      <c r="C40" s="1" t="s">
        <v>81</v>
      </c>
      <c r="D40" s="26">
        <v>1</v>
      </c>
      <c r="E40" s="26">
        <v>478</v>
      </c>
      <c r="F40" s="27">
        <v>479</v>
      </c>
      <c r="G40" s="28">
        <v>0</v>
      </c>
      <c r="H40" s="26">
        <v>25</v>
      </c>
      <c r="I40" s="26">
        <v>25</v>
      </c>
      <c r="J40" s="29">
        <f t="shared" si="2"/>
        <v>5.2192066805845511E-2</v>
      </c>
      <c r="K40" s="26">
        <f t="shared" si="3"/>
        <v>45</v>
      </c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82</v>
      </c>
      <c r="E41" s="26">
        <v>160</v>
      </c>
      <c r="F41" s="27">
        <v>242</v>
      </c>
      <c r="G41" s="28">
        <v>19</v>
      </c>
      <c r="H41" s="26">
        <v>34</v>
      </c>
      <c r="I41" s="26">
        <v>53</v>
      </c>
      <c r="J41" s="29">
        <f t="shared" si="2"/>
        <v>0.21900826446280991</v>
      </c>
      <c r="K41" s="26">
        <f t="shared" si="3"/>
        <v>17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877</v>
      </c>
      <c r="E42" s="26">
        <v>479</v>
      </c>
      <c r="F42" s="27">
        <v>1356</v>
      </c>
      <c r="G42" s="28">
        <v>8</v>
      </c>
      <c r="H42" s="26">
        <v>6</v>
      </c>
      <c r="I42" s="26">
        <v>14</v>
      </c>
      <c r="J42" s="29">
        <f t="shared" si="2"/>
        <v>1.0324483775811209E-2</v>
      </c>
      <c r="K42" s="26">
        <f t="shared" si="3"/>
        <v>75</v>
      </c>
    </row>
    <row r="43" spans="1:11" x14ac:dyDescent="0.15">
      <c r="A43" s="1" t="s">
        <v>86</v>
      </c>
      <c r="B43" s="1" t="s">
        <v>255</v>
      </c>
      <c r="C43" s="1" t="s">
        <v>87</v>
      </c>
      <c r="D43" s="26">
        <v>1040</v>
      </c>
      <c r="E43" s="26">
        <v>119</v>
      </c>
      <c r="F43" s="27">
        <v>1159</v>
      </c>
      <c r="G43" s="28">
        <v>13</v>
      </c>
      <c r="H43" s="26">
        <v>9</v>
      </c>
      <c r="I43" s="26">
        <v>22</v>
      </c>
      <c r="J43" s="29">
        <f t="shared" si="2"/>
        <v>1.8981880931837791E-2</v>
      </c>
      <c r="K43" s="26">
        <f t="shared" si="3"/>
        <v>71</v>
      </c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554</v>
      </c>
      <c r="E44" s="26">
        <v>351</v>
      </c>
      <c r="F44" s="27">
        <v>905</v>
      </c>
      <c r="G44" s="28">
        <v>272</v>
      </c>
      <c r="H44" s="26">
        <v>120</v>
      </c>
      <c r="I44" s="26">
        <v>392</v>
      </c>
      <c r="J44" s="29">
        <f t="shared" si="2"/>
        <v>0.43314917127071823</v>
      </c>
      <c r="K44" s="26">
        <f t="shared" si="3"/>
        <v>9</v>
      </c>
    </row>
    <row r="45" spans="1:11" x14ac:dyDescent="0.15">
      <c r="A45" s="1" t="s">
        <v>90</v>
      </c>
      <c r="B45" s="1" t="s">
        <v>260</v>
      </c>
      <c r="C45" s="1" t="s">
        <v>91</v>
      </c>
      <c r="D45" s="26">
        <v>156</v>
      </c>
      <c r="E45" s="26">
        <v>95</v>
      </c>
      <c r="F45" s="27">
        <v>251</v>
      </c>
      <c r="G45" s="28">
        <v>155</v>
      </c>
      <c r="H45" s="26">
        <v>95</v>
      </c>
      <c r="I45" s="26">
        <v>250</v>
      </c>
      <c r="J45" s="29">
        <f t="shared" si="2"/>
        <v>0.99601593625498008</v>
      </c>
      <c r="K45" s="26">
        <f t="shared" si="3"/>
        <v>1</v>
      </c>
    </row>
    <row r="46" spans="1:11" x14ac:dyDescent="0.15">
      <c r="A46" s="1" t="s">
        <v>92</v>
      </c>
      <c r="B46" s="1" t="s">
        <v>255</v>
      </c>
      <c r="C46" s="1" t="s">
        <v>93</v>
      </c>
      <c r="D46" s="26">
        <v>356</v>
      </c>
      <c r="E46" s="26">
        <v>205</v>
      </c>
      <c r="F46" s="27">
        <v>561</v>
      </c>
      <c r="G46" s="28">
        <v>12</v>
      </c>
      <c r="H46" s="26">
        <v>3</v>
      </c>
      <c r="I46" s="26">
        <v>15</v>
      </c>
      <c r="J46" s="29">
        <f t="shared" si="2"/>
        <v>2.6737967914438502E-2</v>
      </c>
      <c r="K46" s="26">
        <f t="shared" si="3"/>
        <v>63</v>
      </c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1233</v>
      </c>
      <c r="E47" s="26">
        <v>426</v>
      </c>
      <c r="F47" s="27">
        <v>1659</v>
      </c>
      <c r="G47" s="28">
        <v>42</v>
      </c>
      <c r="H47" s="26">
        <v>28</v>
      </c>
      <c r="I47" s="26">
        <v>70</v>
      </c>
      <c r="J47" s="29">
        <f t="shared" si="2"/>
        <v>4.2194092827004218E-2</v>
      </c>
      <c r="K47" s="26">
        <f t="shared" si="3"/>
        <v>52</v>
      </c>
    </row>
    <row r="48" spans="1:11" x14ac:dyDescent="0.15">
      <c r="A48" s="35" t="s">
        <v>26</v>
      </c>
      <c r="B48" s="35" t="s">
        <v>260</v>
      </c>
      <c r="C48" s="35" t="s">
        <v>27</v>
      </c>
      <c r="D48" s="36"/>
      <c r="E48" s="36"/>
      <c r="F48" s="37"/>
      <c r="G48" s="38"/>
      <c r="H48" s="36"/>
      <c r="I48" s="36"/>
      <c r="J48" s="36"/>
      <c r="K48" s="36"/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930</v>
      </c>
      <c r="E49" s="26">
        <v>335</v>
      </c>
      <c r="F49" s="27">
        <v>1265</v>
      </c>
      <c r="G49" s="28">
        <v>25</v>
      </c>
      <c r="H49" s="26">
        <v>27</v>
      </c>
      <c r="I49" s="26">
        <v>52</v>
      </c>
      <c r="J49" s="29">
        <f t="shared" ref="J49:J80" si="4">I49/F49</f>
        <v>4.1106719367588931E-2</v>
      </c>
      <c r="K49" s="26">
        <f t="shared" ref="K49:K80" si="5">_xlfn.RANK.EQ(J49,$J$14:$J$100,0)</f>
        <v>54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771</v>
      </c>
      <c r="E50" s="26">
        <v>97</v>
      </c>
      <c r="F50" s="27">
        <v>868</v>
      </c>
      <c r="G50" s="28">
        <v>27</v>
      </c>
      <c r="H50" s="26">
        <v>7</v>
      </c>
      <c r="I50" s="26">
        <v>34</v>
      </c>
      <c r="J50" s="29">
        <f t="shared" si="4"/>
        <v>3.9170506912442393E-2</v>
      </c>
      <c r="K50" s="26">
        <f t="shared" si="5"/>
        <v>55</v>
      </c>
    </row>
    <row r="51" spans="1:11" x14ac:dyDescent="0.15">
      <c r="A51" s="1" t="s">
        <v>100</v>
      </c>
      <c r="B51" s="1" t="s">
        <v>254</v>
      </c>
      <c r="C51" s="1" t="s">
        <v>101</v>
      </c>
      <c r="D51" s="26">
        <v>28</v>
      </c>
      <c r="E51" s="26">
        <v>49</v>
      </c>
      <c r="F51" s="27">
        <v>77</v>
      </c>
      <c r="G51" s="28">
        <v>3</v>
      </c>
      <c r="H51" s="26">
        <v>8</v>
      </c>
      <c r="I51" s="26">
        <v>11</v>
      </c>
      <c r="J51" s="29">
        <f t="shared" si="4"/>
        <v>0.14285714285714285</v>
      </c>
      <c r="K51" s="26">
        <f t="shared" si="5"/>
        <v>23</v>
      </c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741</v>
      </c>
      <c r="E52" s="26">
        <v>216</v>
      </c>
      <c r="F52" s="27">
        <v>957</v>
      </c>
      <c r="G52" s="28">
        <v>18</v>
      </c>
      <c r="H52" s="26">
        <v>19</v>
      </c>
      <c r="I52" s="26">
        <v>37</v>
      </c>
      <c r="J52" s="29">
        <f t="shared" si="4"/>
        <v>3.8662486938349006E-2</v>
      </c>
      <c r="K52" s="26">
        <f t="shared" si="5"/>
        <v>56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1089</v>
      </c>
      <c r="E53" s="26">
        <v>331</v>
      </c>
      <c r="F53" s="27">
        <v>1420</v>
      </c>
      <c r="G53" s="28">
        <v>52</v>
      </c>
      <c r="H53" s="26">
        <v>33</v>
      </c>
      <c r="I53" s="26">
        <v>85</v>
      </c>
      <c r="J53" s="29">
        <f t="shared" si="4"/>
        <v>5.9859154929577461E-2</v>
      </c>
      <c r="K53" s="26">
        <f t="shared" si="5"/>
        <v>41</v>
      </c>
    </row>
    <row r="54" spans="1:11" x14ac:dyDescent="0.15">
      <c r="A54" s="1" t="s">
        <v>106</v>
      </c>
      <c r="B54" s="1" t="s">
        <v>260</v>
      </c>
      <c r="C54" s="1" t="s">
        <v>107</v>
      </c>
      <c r="D54" s="26">
        <v>567</v>
      </c>
      <c r="E54" s="26">
        <v>150</v>
      </c>
      <c r="F54" s="27">
        <v>717</v>
      </c>
      <c r="G54" s="28">
        <v>197</v>
      </c>
      <c r="H54" s="26">
        <v>65</v>
      </c>
      <c r="I54" s="26">
        <v>262</v>
      </c>
      <c r="J54" s="29">
        <f t="shared" si="4"/>
        <v>0.36541143654114366</v>
      </c>
      <c r="K54" s="26">
        <f t="shared" si="5"/>
        <v>11</v>
      </c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543</v>
      </c>
      <c r="E55" s="26">
        <v>93</v>
      </c>
      <c r="F55" s="27">
        <v>636</v>
      </c>
      <c r="G55" s="28">
        <v>12</v>
      </c>
      <c r="H55" s="26">
        <v>26</v>
      </c>
      <c r="I55" s="26">
        <v>38</v>
      </c>
      <c r="J55" s="29">
        <f t="shared" si="4"/>
        <v>5.9748427672955975E-2</v>
      </c>
      <c r="K55" s="26">
        <f t="shared" si="5"/>
        <v>42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455</v>
      </c>
      <c r="E56" s="26">
        <v>124</v>
      </c>
      <c r="F56" s="27">
        <v>579</v>
      </c>
      <c r="G56" s="28">
        <v>17</v>
      </c>
      <c r="H56" s="26">
        <v>31</v>
      </c>
      <c r="I56" s="26">
        <v>48</v>
      </c>
      <c r="J56" s="29">
        <f t="shared" si="4"/>
        <v>8.2901554404145081E-2</v>
      </c>
      <c r="K56" s="26">
        <f t="shared" si="5"/>
        <v>30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1218</v>
      </c>
      <c r="E57" s="26">
        <v>335</v>
      </c>
      <c r="F57" s="27">
        <v>1553</v>
      </c>
      <c r="G57" s="28">
        <v>28</v>
      </c>
      <c r="H57" s="26">
        <v>18</v>
      </c>
      <c r="I57" s="26">
        <v>46</v>
      </c>
      <c r="J57" s="29">
        <f t="shared" si="4"/>
        <v>2.962009014810045E-2</v>
      </c>
      <c r="K57" s="26">
        <f t="shared" si="5"/>
        <v>60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784</v>
      </c>
      <c r="E58" s="26">
        <v>265</v>
      </c>
      <c r="F58" s="27">
        <v>1049</v>
      </c>
      <c r="G58" s="28">
        <v>23</v>
      </c>
      <c r="H58" s="26">
        <v>21</v>
      </c>
      <c r="I58" s="26">
        <v>44</v>
      </c>
      <c r="J58" s="29">
        <f t="shared" si="4"/>
        <v>4.1944709246901808E-2</v>
      </c>
      <c r="K58" s="26">
        <f t="shared" si="5"/>
        <v>53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1038</v>
      </c>
      <c r="E59" s="26">
        <v>261</v>
      </c>
      <c r="F59" s="27">
        <v>1299</v>
      </c>
      <c r="G59" s="28">
        <v>18</v>
      </c>
      <c r="H59" s="26">
        <v>8</v>
      </c>
      <c r="I59" s="26">
        <v>26</v>
      </c>
      <c r="J59" s="29">
        <f t="shared" si="4"/>
        <v>2.0015396458814474E-2</v>
      </c>
      <c r="K59" s="26">
        <f t="shared" si="5"/>
        <v>70</v>
      </c>
    </row>
    <row r="60" spans="1:11" x14ac:dyDescent="0.15">
      <c r="A60" s="1" t="s">
        <v>118</v>
      </c>
      <c r="B60" s="1" t="s">
        <v>257</v>
      </c>
      <c r="C60" s="1" t="s">
        <v>119</v>
      </c>
      <c r="D60" s="26">
        <v>8</v>
      </c>
      <c r="E60" s="26">
        <v>34</v>
      </c>
      <c r="F60" s="27">
        <v>42</v>
      </c>
      <c r="G60" s="28">
        <v>5</v>
      </c>
      <c r="H60" s="26">
        <v>25</v>
      </c>
      <c r="I60" s="26">
        <v>30</v>
      </c>
      <c r="J60" s="29">
        <f t="shared" si="4"/>
        <v>0.7142857142857143</v>
      </c>
      <c r="K60" s="26">
        <f t="shared" si="5"/>
        <v>3</v>
      </c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2753</v>
      </c>
      <c r="E61" s="26">
        <v>1073</v>
      </c>
      <c r="F61" s="27">
        <v>3826</v>
      </c>
      <c r="G61" s="28">
        <v>44</v>
      </c>
      <c r="H61" s="26">
        <v>41</v>
      </c>
      <c r="I61" s="26">
        <v>85</v>
      </c>
      <c r="J61" s="29">
        <f t="shared" si="4"/>
        <v>2.2216414009409303E-2</v>
      </c>
      <c r="K61" s="26">
        <f t="shared" si="5"/>
        <v>68</v>
      </c>
    </row>
    <row r="62" spans="1:11" x14ac:dyDescent="0.15">
      <c r="A62" s="1" t="s">
        <v>122</v>
      </c>
      <c r="B62" s="1" t="s">
        <v>255</v>
      </c>
      <c r="C62" s="1" t="s">
        <v>123</v>
      </c>
      <c r="D62" s="26">
        <v>1230</v>
      </c>
      <c r="E62" s="26">
        <v>254</v>
      </c>
      <c r="F62" s="27">
        <v>1484</v>
      </c>
      <c r="G62" s="28">
        <v>14</v>
      </c>
      <c r="H62" s="26">
        <v>0</v>
      </c>
      <c r="I62" s="26">
        <v>14</v>
      </c>
      <c r="J62" s="29">
        <f t="shared" si="4"/>
        <v>9.433962264150943E-3</v>
      </c>
      <c r="K62" s="26">
        <f t="shared" si="5"/>
        <v>76</v>
      </c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12</v>
      </c>
      <c r="E63" s="26">
        <v>52</v>
      </c>
      <c r="F63" s="27">
        <v>64</v>
      </c>
      <c r="G63" s="28">
        <v>2</v>
      </c>
      <c r="H63" s="26">
        <v>12</v>
      </c>
      <c r="I63" s="26">
        <v>14</v>
      </c>
      <c r="J63" s="29">
        <f t="shared" si="4"/>
        <v>0.21875</v>
      </c>
      <c r="K63" s="26">
        <f t="shared" si="5"/>
        <v>18</v>
      </c>
    </row>
    <row r="64" spans="1:11" x14ac:dyDescent="0.15">
      <c r="A64" s="1" t="s">
        <v>126</v>
      </c>
      <c r="B64" s="1" t="s">
        <v>255</v>
      </c>
      <c r="C64" s="1" t="s">
        <v>127</v>
      </c>
      <c r="D64" s="26">
        <v>687</v>
      </c>
      <c r="E64" s="26">
        <v>89</v>
      </c>
      <c r="F64" s="27">
        <v>776</v>
      </c>
      <c r="G64" s="28">
        <v>0</v>
      </c>
      <c r="H64" s="26">
        <v>0</v>
      </c>
      <c r="I64" s="26">
        <v>0</v>
      </c>
      <c r="J64" s="29">
        <f t="shared" si="4"/>
        <v>0</v>
      </c>
      <c r="K64" s="26">
        <f t="shared" si="5"/>
        <v>80</v>
      </c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640</v>
      </c>
      <c r="E65" s="26">
        <v>185</v>
      </c>
      <c r="F65" s="27">
        <v>825</v>
      </c>
      <c r="G65" s="28">
        <v>33</v>
      </c>
      <c r="H65" s="26">
        <v>34</v>
      </c>
      <c r="I65" s="26">
        <v>67</v>
      </c>
      <c r="J65" s="29">
        <f t="shared" si="4"/>
        <v>8.1212121212121208E-2</v>
      </c>
      <c r="K65" s="26">
        <f t="shared" si="5"/>
        <v>32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118</v>
      </c>
      <c r="E66" s="26">
        <v>35</v>
      </c>
      <c r="F66" s="27">
        <v>153</v>
      </c>
      <c r="G66" s="28">
        <v>60</v>
      </c>
      <c r="H66" s="26">
        <v>16</v>
      </c>
      <c r="I66" s="26">
        <v>76</v>
      </c>
      <c r="J66" s="29">
        <f t="shared" si="4"/>
        <v>0.49673202614379086</v>
      </c>
      <c r="K66" s="26">
        <f t="shared" si="5"/>
        <v>8</v>
      </c>
    </row>
    <row r="67" spans="1:11" x14ac:dyDescent="0.15">
      <c r="A67" s="1" t="s">
        <v>132</v>
      </c>
      <c r="B67" s="1" t="s">
        <v>257</v>
      </c>
      <c r="C67" s="1" t="s">
        <v>133</v>
      </c>
      <c r="D67" s="26">
        <v>10</v>
      </c>
      <c r="E67" s="26">
        <v>38</v>
      </c>
      <c r="F67" s="27">
        <v>48</v>
      </c>
      <c r="G67" s="28">
        <v>9</v>
      </c>
      <c r="H67" s="26">
        <v>25</v>
      </c>
      <c r="I67" s="26">
        <v>34</v>
      </c>
      <c r="J67" s="29">
        <f t="shared" si="4"/>
        <v>0.70833333333333337</v>
      </c>
      <c r="K67" s="26">
        <f t="shared" si="5"/>
        <v>4</v>
      </c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3685</v>
      </c>
      <c r="E68" s="26">
        <v>1272</v>
      </c>
      <c r="F68" s="27">
        <v>4957</v>
      </c>
      <c r="G68" s="28">
        <v>59</v>
      </c>
      <c r="H68" s="26">
        <v>70</v>
      </c>
      <c r="I68" s="26">
        <v>129</v>
      </c>
      <c r="J68" s="29">
        <f t="shared" si="4"/>
        <v>2.6023804720597135E-2</v>
      </c>
      <c r="K68" s="26">
        <f t="shared" si="5"/>
        <v>64</v>
      </c>
    </row>
    <row r="69" spans="1:11" x14ac:dyDescent="0.15">
      <c r="A69" s="1" t="s">
        <v>136</v>
      </c>
      <c r="B69" s="1" t="s">
        <v>254</v>
      </c>
      <c r="C69" s="1" t="s">
        <v>137</v>
      </c>
      <c r="D69" s="26">
        <v>3</v>
      </c>
      <c r="E69" s="26">
        <v>5</v>
      </c>
      <c r="F69" s="27">
        <v>8</v>
      </c>
      <c r="G69" s="28">
        <v>2</v>
      </c>
      <c r="H69" s="26">
        <v>3</v>
      </c>
      <c r="I69" s="26">
        <v>5</v>
      </c>
      <c r="J69" s="29">
        <f t="shared" si="4"/>
        <v>0.625</v>
      </c>
      <c r="K69" s="26">
        <f t="shared" si="5"/>
        <v>6</v>
      </c>
    </row>
    <row r="70" spans="1:11" x14ac:dyDescent="0.15">
      <c r="A70" s="1" t="s">
        <v>138</v>
      </c>
      <c r="B70" s="1" t="s">
        <v>255</v>
      </c>
      <c r="C70" s="1" t="s">
        <v>139</v>
      </c>
      <c r="D70" s="26">
        <v>817</v>
      </c>
      <c r="E70" s="26">
        <v>332</v>
      </c>
      <c r="F70" s="27">
        <v>1149</v>
      </c>
      <c r="G70" s="28">
        <v>3</v>
      </c>
      <c r="H70" s="26">
        <v>2</v>
      </c>
      <c r="I70" s="26">
        <v>5</v>
      </c>
      <c r="J70" s="29">
        <f t="shared" si="4"/>
        <v>4.3516100957354219E-3</v>
      </c>
      <c r="K70" s="26">
        <f t="shared" si="5"/>
        <v>78</v>
      </c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3300</v>
      </c>
      <c r="E71" s="26">
        <v>1232</v>
      </c>
      <c r="F71" s="27">
        <v>4532</v>
      </c>
      <c r="G71" s="28">
        <v>51</v>
      </c>
      <c r="H71" s="26">
        <v>55</v>
      </c>
      <c r="I71" s="26">
        <v>106</v>
      </c>
      <c r="J71" s="29">
        <f t="shared" si="4"/>
        <v>2.3389232127096204E-2</v>
      </c>
      <c r="K71" s="26">
        <f t="shared" si="5"/>
        <v>66</v>
      </c>
    </row>
    <row r="72" spans="1:11" x14ac:dyDescent="0.15">
      <c r="A72" s="1" t="s">
        <v>142</v>
      </c>
      <c r="B72" s="1" t="s">
        <v>254</v>
      </c>
      <c r="C72" s="1" t="s">
        <v>143</v>
      </c>
      <c r="D72" s="26">
        <v>45</v>
      </c>
      <c r="E72" s="26">
        <v>69</v>
      </c>
      <c r="F72" s="27">
        <v>114</v>
      </c>
      <c r="G72" s="28">
        <v>15</v>
      </c>
      <c r="H72" s="26">
        <v>21</v>
      </c>
      <c r="I72" s="26">
        <v>36</v>
      </c>
      <c r="J72" s="29">
        <f t="shared" si="4"/>
        <v>0.31578947368421051</v>
      </c>
      <c r="K72" s="26">
        <f t="shared" si="5"/>
        <v>13</v>
      </c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1682</v>
      </c>
      <c r="E73" s="26">
        <v>916</v>
      </c>
      <c r="F73" s="27">
        <v>2598</v>
      </c>
      <c r="G73" s="28">
        <v>76</v>
      </c>
      <c r="H73" s="26">
        <v>70</v>
      </c>
      <c r="I73" s="26">
        <v>146</v>
      </c>
      <c r="J73" s="29">
        <f t="shared" si="4"/>
        <v>5.6197074672825253E-2</v>
      </c>
      <c r="K73" s="26">
        <f t="shared" si="5"/>
        <v>43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138</v>
      </c>
      <c r="E74" s="26">
        <v>237</v>
      </c>
      <c r="F74" s="27">
        <v>375</v>
      </c>
      <c r="G74" s="28">
        <v>80</v>
      </c>
      <c r="H74" s="26">
        <v>146</v>
      </c>
      <c r="I74" s="26">
        <v>226</v>
      </c>
      <c r="J74" s="29">
        <f t="shared" si="4"/>
        <v>0.60266666666666668</v>
      </c>
      <c r="K74" s="26">
        <f t="shared" si="5"/>
        <v>7</v>
      </c>
    </row>
    <row r="75" spans="1:11" x14ac:dyDescent="0.15">
      <c r="A75" s="1" t="s">
        <v>148</v>
      </c>
      <c r="B75" s="1" t="s">
        <v>254</v>
      </c>
      <c r="C75" s="1" t="s">
        <v>149</v>
      </c>
      <c r="D75" s="26">
        <v>20</v>
      </c>
      <c r="E75" s="26">
        <v>30</v>
      </c>
      <c r="F75" s="27">
        <v>50</v>
      </c>
      <c r="G75" s="28">
        <v>3</v>
      </c>
      <c r="H75" s="26">
        <v>6</v>
      </c>
      <c r="I75" s="26">
        <v>9</v>
      </c>
      <c r="J75" s="29">
        <f t="shared" si="4"/>
        <v>0.18</v>
      </c>
      <c r="K75" s="26">
        <f t="shared" si="5"/>
        <v>19</v>
      </c>
    </row>
    <row r="76" spans="1:11" x14ac:dyDescent="0.15">
      <c r="A76" s="1" t="s">
        <v>150</v>
      </c>
      <c r="B76" s="1" t="s">
        <v>259</v>
      </c>
      <c r="C76" s="1" t="s">
        <v>151</v>
      </c>
      <c r="D76" s="26">
        <v>0</v>
      </c>
      <c r="E76" s="26">
        <v>390</v>
      </c>
      <c r="F76" s="27">
        <v>390</v>
      </c>
      <c r="G76" s="28">
        <v>0</v>
      </c>
      <c r="H76" s="26">
        <v>11</v>
      </c>
      <c r="I76" s="26">
        <v>11</v>
      </c>
      <c r="J76" s="29">
        <f t="shared" si="4"/>
        <v>2.8205128205128206E-2</v>
      </c>
      <c r="K76" s="26">
        <f t="shared" si="5"/>
        <v>61</v>
      </c>
    </row>
    <row r="77" spans="1:11" x14ac:dyDescent="0.15">
      <c r="A77" s="1" t="s">
        <v>152</v>
      </c>
      <c r="B77" s="1" t="s">
        <v>260</v>
      </c>
      <c r="C77" s="1" t="s">
        <v>153</v>
      </c>
      <c r="D77" s="26">
        <v>600</v>
      </c>
      <c r="E77" s="26">
        <v>184</v>
      </c>
      <c r="F77" s="27">
        <v>784</v>
      </c>
      <c r="G77" s="28">
        <v>26</v>
      </c>
      <c r="H77" s="26">
        <v>10</v>
      </c>
      <c r="I77" s="26">
        <v>36</v>
      </c>
      <c r="J77" s="29">
        <f t="shared" si="4"/>
        <v>4.5918367346938778E-2</v>
      </c>
      <c r="K77" s="26">
        <f t="shared" si="5"/>
        <v>49</v>
      </c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327</v>
      </c>
      <c r="E78" s="26">
        <v>79</v>
      </c>
      <c r="F78" s="27">
        <v>406</v>
      </c>
      <c r="G78" s="28">
        <v>18</v>
      </c>
      <c r="H78" s="26">
        <v>7</v>
      </c>
      <c r="I78" s="26">
        <v>25</v>
      </c>
      <c r="J78" s="29">
        <f t="shared" si="4"/>
        <v>6.1576354679802957E-2</v>
      </c>
      <c r="K78" s="26">
        <f t="shared" si="5"/>
        <v>40</v>
      </c>
    </row>
    <row r="79" spans="1:11" x14ac:dyDescent="0.15">
      <c r="A79" s="1" t="s">
        <v>156</v>
      </c>
      <c r="B79" s="1" t="s">
        <v>258</v>
      </c>
      <c r="C79" s="1" t="s">
        <v>157</v>
      </c>
      <c r="D79" s="26">
        <v>502</v>
      </c>
      <c r="E79" s="26">
        <v>166</v>
      </c>
      <c r="F79" s="27">
        <v>668</v>
      </c>
      <c r="G79" s="28">
        <v>8</v>
      </c>
      <c r="H79" s="26">
        <v>16</v>
      </c>
      <c r="I79" s="26">
        <v>24</v>
      </c>
      <c r="J79" s="29">
        <f t="shared" si="4"/>
        <v>3.5928143712574849E-2</v>
      </c>
      <c r="K79" s="26">
        <f t="shared" si="5"/>
        <v>57</v>
      </c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314</v>
      </c>
      <c r="E80" s="26">
        <v>166</v>
      </c>
      <c r="F80" s="27">
        <v>480</v>
      </c>
      <c r="G80" s="28">
        <v>11</v>
      </c>
      <c r="H80" s="26">
        <v>28</v>
      </c>
      <c r="I80" s="26">
        <v>39</v>
      </c>
      <c r="J80" s="29">
        <f t="shared" si="4"/>
        <v>8.1250000000000003E-2</v>
      </c>
      <c r="K80" s="26">
        <f t="shared" si="5"/>
        <v>31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1226</v>
      </c>
      <c r="E81" s="26">
        <v>506</v>
      </c>
      <c r="F81" s="27">
        <v>1732</v>
      </c>
      <c r="G81" s="28">
        <v>48</v>
      </c>
      <c r="H81" s="26">
        <v>46</v>
      </c>
      <c r="I81" s="26">
        <v>94</v>
      </c>
      <c r="J81" s="29">
        <f t="shared" ref="J81:J99" si="6">I81/F81</f>
        <v>5.4272517321016164E-2</v>
      </c>
      <c r="K81" s="26">
        <f t="shared" ref="K81:K99" si="7">_xlfn.RANK.EQ(J81,$J$14:$J$100,0)</f>
        <v>44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1712</v>
      </c>
      <c r="E82" s="26">
        <v>839</v>
      </c>
      <c r="F82" s="27">
        <v>2551</v>
      </c>
      <c r="G82" s="28">
        <v>42</v>
      </c>
      <c r="H82" s="26">
        <v>41</v>
      </c>
      <c r="I82" s="26">
        <v>83</v>
      </c>
      <c r="J82" s="29">
        <f t="shared" si="6"/>
        <v>3.2536260290082324E-2</v>
      </c>
      <c r="K82" s="26">
        <f t="shared" si="7"/>
        <v>58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833</v>
      </c>
      <c r="E83" s="26">
        <v>202</v>
      </c>
      <c r="F83" s="27">
        <v>1035</v>
      </c>
      <c r="G83" s="28">
        <v>21</v>
      </c>
      <c r="H83" s="26">
        <v>12</v>
      </c>
      <c r="I83" s="26">
        <v>33</v>
      </c>
      <c r="J83" s="29">
        <f t="shared" si="6"/>
        <v>3.1884057971014491E-2</v>
      </c>
      <c r="K83" s="26">
        <f t="shared" si="7"/>
        <v>59</v>
      </c>
    </row>
    <row r="84" spans="1:11" x14ac:dyDescent="0.15">
      <c r="A84" s="1" t="s">
        <v>166</v>
      </c>
      <c r="B84" s="1" t="s">
        <v>258</v>
      </c>
      <c r="C84" s="1" t="s">
        <v>167</v>
      </c>
      <c r="D84" s="26">
        <v>759</v>
      </c>
      <c r="E84" s="26">
        <v>249</v>
      </c>
      <c r="F84" s="27">
        <v>1008</v>
      </c>
      <c r="G84" s="28">
        <v>16</v>
      </c>
      <c r="H84" s="26">
        <v>12</v>
      </c>
      <c r="I84" s="26">
        <v>28</v>
      </c>
      <c r="J84" s="29">
        <f t="shared" si="6"/>
        <v>2.7777777777777776E-2</v>
      </c>
      <c r="K84" s="26">
        <f t="shared" si="7"/>
        <v>62</v>
      </c>
    </row>
    <row r="85" spans="1:11" x14ac:dyDescent="0.15">
      <c r="A85" s="1" t="s">
        <v>168</v>
      </c>
      <c r="B85" s="1" t="s">
        <v>254</v>
      </c>
      <c r="C85" s="1" t="s">
        <v>169</v>
      </c>
      <c r="D85" s="26">
        <v>113</v>
      </c>
      <c r="E85" s="26">
        <v>124</v>
      </c>
      <c r="F85" s="27">
        <v>237</v>
      </c>
      <c r="G85" s="28">
        <v>32</v>
      </c>
      <c r="H85" s="26">
        <v>35</v>
      </c>
      <c r="I85" s="26">
        <v>67</v>
      </c>
      <c r="J85" s="29">
        <f t="shared" si="6"/>
        <v>0.28270042194092826</v>
      </c>
      <c r="K85" s="26">
        <f t="shared" si="7"/>
        <v>14</v>
      </c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315</v>
      </c>
      <c r="E86" s="26">
        <v>161</v>
      </c>
      <c r="F86" s="27">
        <v>476</v>
      </c>
      <c r="G86" s="28">
        <v>18</v>
      </c>
      <c r="H86" s="26">
        <v>19</v>
      </c>
      <c r="I86" s="26">
        <v>37</v>
      </c>
      <c r="J86" s="29">
        <f t="shared" si="6"/>
        <v>7.7731092436974791E-2</v>
      </c>
      <c r="K86" s="26">
        <f t="shared" si="7"/>
        <v>33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579</v>
      </c>
      <c r="E87" s="26">
        <v>201</v>
      </c>
      <c r="F87" s="27">
        <v>780</v>
      </c>
      <c r="G87" s="28">
        <v>81</v>
      </c>
      <c r="H87" s="26">
        <v>44</v>
      </c>
      <c r="I87" s="26">
        <v>125</v>
      </c>
      <c r="J87" s="29">
        <f t="shared" si="6"/>
        <v>0.16025641025641027</v>
      </c>
      <c r="K87" s="26">
        <f t="shared" si="7"/>
        <v>21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216</v>
      </c>
      <c r="E88" s="40">
        <v>107</v>
      </c>
      <c r="F88" s="41">
        <v>323</v>
      </c>
      <c r="G88" s="42">
        <v>18</v>
      </c>
      <c r="H88" s="40">
        <v>29</v>
      </c>
      <c r="I88" s="40">
        <v>47</v>
      </c>
      <c r="J88" s="43">
        <f t="shared" si="6"/>
        <v>0.14551083591331268</v>
      </c>
      <c r="K88" s="40">
        <f t="shared" si="7"/>
        <v>22</v>
      </c>
    </row>
    <row r="89" spans="1:11" x14ac:dyDescent="0.15">
      <c r="A89" s="1" t="s">
        <v>176</v>
      </c>
      <c r="B89" s="1" t="s">
        <v>255</v>
      </c>
      <c r="C89" s="1" t="s">
        <v>177</v>
      </c>
      <c r="D89" s="26">
        <v>1150</v>
      </c>
      <c r="E89" s="26">
        <v>159</v>
      </c>
      <c r="F89" s="27">
        <v>1309</v>
      </c>
      <c r="G89" s="28">
        <v>1</v>
      </c>
      <c r="H89" s="26">
        <v>0</v>
      </c>
      <c r="I89" s="26">
        <v>1</v>
      </c>
      <c r="J89" s="29">
        <f t="shared" si="6"/>
        <v>7.6394194041252863E-4</v>
      </c>
      <c r="K89" s="26">
        <f t="shared" si="7"/>
        <v>79</v>
      </c>
    </row>
    <row r="90" spans="1:11" x14ac:dyDescent="0.15">
      <c r="A90" s="1" t="s">
        <v>178</v>
      </c>
      <c r="B90" s="1" t="s">
        <v>254</v>
      </c>
      <c r="C90" s="1" t="s">
        <v>179</v>
      </c>
      <c r="D90" s="26">
        <v>3</v>
      </c>
      <c r="E90" s="26">
        <v>1</v>
      </c>
      <c r="F90" s="27">
        <v>4</v>
      </c>
      <c r="G90" s="28">
        <v>1</v>
      </c>
      <c r="H90" s="26">
        <v>0</v>
      </c>
      <c r="I90" s="26">
        <v>1</v>
      </c>
      <c r="J90" s="29">
        <f t="shared" si="6"/>
        <v>0.25</v>
      </c>
      <c r="K90" s="26">
        <f t="shared" si="7"/>
        <v>15</v>
      </c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3035</v>
      </c>
      <c r="E91" s="26">
        <v>1011</v>
      </c>
      <c r="F91" s="27">
        <v>4046</v>
      </c>
      <c r="G91" s="28">
        <v>49</v>
      </c>
      <c r="H91" s="26">
        <v>53</v>
      </c>
      <c r="I91" s="26">
        <v>102</v>
      </c>
      <c r="J91" s="29">
        <f t="shared" si="6"/>
        <v>2.5210084033613446E-2</v>
      </c>
      <c r="K91" s="26">
        <f t="shared" si="7"/>
        <v>65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455</v>
      </c>
      <c r="E92" s="26">
        <v>147</v>
      </c>
      <c r="F92" s="27">
        <v>602</v>
      </c>
      <c r="G92" s="28">
        <v>11</v>
      </c>
      <c r="H92" s="26">
        <v>18</v>
      </c>
      <c r="I92" s="26">
        <v>29</v>
      </c>
      <c r="J92" s="29">
        <f t="shared" si="6"/>
        <v>4.817275747508306E-2</v>
      </c>
      <c r="K92" s="26">
        <f t="shared" si="7"/>
        <v>48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611</v>
      </c>
      <c r="E93" s="26">
        <v>259</v>
      </c>
      <c r="F93" s="27">
        <v>870</v>
      </c>
      <c r="G93" s="28">
        <v>24</v>
      </c>
      <c r="H93" s="26">
        <v>30</v>
      </c>
      <c r="I93" s="26">
        <v>54</v>
      </c>
      <c r="J93" s="29">
        <f t="shared" si="6"/>
        <v>6.2068965517241378E-2</v>
      </c>
      <c r="K93" s="26">
        <f t="shared" si="7"/>
        <v>39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955</v>
      </c>
      <c r="E94" s="26">
        <v>313</v>
      </c>
      <c r="F94" s="27">
        <v>1268</v>
      </c>
      <c r="G94" s="28">
        <v>52</v>
      </c>
      <c r="H94" s="26">
        <v>54</v>
      </c>
      <c r="I94" s="26">
        <v>106</v>
      </c>
      <c r="J94" s="29">
        <f t="shared" si="6"/>
        <v>8.3596214511041003E-2</v>
      </c>
      <c r="K94" s="26">
        <f t="shared" si="7"/>
        <v>29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314</v>
      </c>
      <c r="E95" s="26">
        <v>89</v>
      </c>
      <c r="F95" s="27">
        <v>403</v>
      </c>
      <c r="G95" s="28">
        <v>28</v>
      </c>
      <c r="H95" s="26">
        <v>23</v>
      </c>
      <c r="I95" s="26">
        <v>51</v>
      </c>
      <c r="J95" s="29">
        <f t="shared" si="6"/>
        <v>0.12655086848635236</v>
      </c>
      <c r="K95" s="26">
        <f t="shared" si="7"/>
        <v>25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418</v>
      </c>
      <c r="E96" s="26">
        <v>142</v>
      </c>
      <c r="F96" s="27">
        <v>560</v>
      </c>
      <c r="G96" s="28">
        <v>12</v>
      </c>
      <c r="H96" s="26">
        <v>28</v>
      </c>
      <c r="I96" s="26">
        <v>40</v>
      </c>
      <c r="J96" s="29">
        <f t="shared" si="6"/>
        <v>7.1428571428571425E-2</v>
      </c>
      <c r="K96" s="26">
        <f t="shared" si="7"/>
        <v>34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699</v>
      </c>
      <c r="E97" s="26">
        <v>264</v>
      </c>
      <c r="F97" s="27">
        <v>963</v>
      </c>
      <c r="G97" s="28">
        <v>32</v>
      </c>
      <c r="H97" s="26">
        <v>32</v>
      </c>
      <c r="I97" s="26">
        <v>64</v>
      </c>
      <c r="J97" s="29">
        <f t="shared" si="6"/>
        <v>6.6458982346832812E-2</v>
      </c>
      <c r="K97" s="26">
        <f t="shared" si="7"/>
        <v>37</v>
      </c>
    </row>
    <row r="98" spans="1:11" x14ac:dyDescent="0.15">
      <c r="A98" s="1" t="s">
        <v>194</v>
      </c>
      <c r="B98" s="1" t="s">
        <v>255</v>
      </c>
      <c r="C98" s="1" t="s">
        <v>195</v>
      </c>
      <c r="D98" s="26">
        <v>34</v>
      </c>
      <c r="E98" s="26">
        <v>9</v>
      </c>
      <c r="F98" s="27">
        <v>43</v>
      </c>
      <c r="G98" s="28">
        <v>10</v>
      </c>
      <c r="H98" s="26">
        <v>5</v>
      </c>
      <c r="I98" s="26">
        <v>15</v>
      </c>
      <c r="J98" s="29">
        <f t="shared" si="6"/>
        <v>0.34883720930232559</v>
      </c>
      <c r="K98" s="26">
        <f t="shared" si="7"/>
        <v>12</v>
      </c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352</v>
      </c>
      <c r="E99" s="26">
        <v>152</v>
      </c>
      <c r="F99" s="27">
        <v>504</v>
      </c>
      <c r="G99" s="28">
        <v>29</v>
      </c>
      <c r="H99" s="26">
        <v>22</v>
      </c>
      <c r="I99" s="26">
        <v>51</v>
      </c>
      <c r="J99" s="29">
        <f t="shared" si="6"/>
        <v>0.10119047619047619</v>
      </c>
      <c r="K99" s="26">
        <f t="shared" si="7"/>
        <v>27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68230</v>
      </c>
      <c r="E101" s="207">
        <f t="shared" ref="E101:I101" si="8">SUM(E14:E99)</f>
        <v>25832</v>
      </c>
      <c r="F101" s="207">
        <f t="shared" si="8"/>
        <v>94062</v>
      </c>
      <c r="G101" s="207">
        <f t="shared" si="8"/>
        <v>2909</v>
      </c>
      <c r="H101" s="207">
        <f t="shared" si="8"/>
        <v>2502</v>
      </c>
      <c r="I101" s="208">
        <f t="shared" si="8"/>
        <v>5411</v>
      </c>
    </row>
  </sheetData>
  <autoFilter ref="A13:K13" xr:uid="{00000000-0009-0000-0000-000011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145C1955-74F4-4010-9172-392AB75B5725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AD777-5EE5-4568-A1E3-B9B3C8E490F5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8" width="7.5" style="44" bestFit="1" customWidth="1"/>
    <col min="9" max="9" width="7.5" style="44" customWidth="1"/>
    <col min="10" max="10" width="8.5" style="44" bestFit="1" customWidth="1"/>
    <col min="11" max="11" width="9" style="44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208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402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41.25" thickBot="1" x14ac:dyDescent="0.2">
      <c r="C6" s="13"/>
      <c r="D6" s="80" t="s">
        <v>15</v>
      </c>
      <c r="E6" s="236" t="s">
        <v>16</v>
      </c>
      <c r="F6" s="237" t="s">
        <v>17</v>
      </c>
      <c r="G6" s="238" t="s">
        <v>15</v>
      </c>
      <c r="H6" s="236" t="s">
        <v>16</v>
      </c>
      <c r="I6" s="236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200</v>
      </c>
      <c r="E7" s="20">
        <f>INDEX(E14:E99,MATCH(C7,C14:C99,0),0)</f>
        <v>113</v>
      </c>
      <c r="F7" s="21">
        <f>INDEX(F14:F99,MATCH(C7,C14:C99,0),0)</f>
        <v>313</v>
      </c>
      <c r="G7" s="22">
        <f>INDEX(G14:G99,MATCH(C7,C14:C99,0),0)</f>
        <v>20</v>
      </c>
      <c r="H7" s="20">
        <f>INDEX(H14:H99,MATCH(C7,C14:C99,0),0)</f>
        <v>29</v>
      </c>
      <c r="I7" s="20">
        <f>INDEX(I14:I99,MATCH(C7,C14:C99,0),0)</f>
        <v>49</v>
      </c>
      <c r="J7" s="23">
        <f>I7/F7</f>
        <v>0.15654952076677317</v>
      </c>
      <c r="K7" s="24">
        <f>_xlfn.RANK.EQ(J7,$J$14:$J$99,0)</f>
        <v>20</v>
      </c>
    </row>
    <row r="8" spans="1:18" x14ac:dyDescent="0.15">
      <c r="C8" s="25" t="s">
        <v>20</v>
      </c>
      <c r="D8" s="72">
        <f>ROUND(SUMIF($B$14:$B$99,"G",D14:D99)/(COUNTIFS(B14:B99,"G",D14:D99,"&lt;&gt;")),1)</f>
        <v>605</v>
      </c>
      <c r="E8" s="73">
        <f>ROUND(SUMIF($B$14:$B$99,"G",E14:E99)/(COUNTIFS(B14:B99,"G",D14:D99,"&lt;&gt;")),1)</f>
        <v>198.2</v>
      </c>
      <c r="F8" s="74">
        <f>ROUND(SUM(D8:E8),1)</f>
        <v>803.2</v>
      </c>
      <c r="G8" s="75">
        <f>ROUND(SUMIF($B$14:$B$99,"G",G14:G99)/(COUNTIFS(B14:B99,"G",D14:D99,"&lt;&gt;")),1)</f>
        <v>30.2</v>
      </c>
      <c r="H8" s="73">
        <f>ROUND(SUMIF($B$14:$B$99,"G",H14:H99)/(COUNTIFS(B14:B99,"G",D14:D99,"&lt;&gt;")),1)</f>
        <v>26.4</v>
      </c>
      <c r="I8" s="73">
        <f>ROUND(SUM(G8:H8),1)</f>
        <v>56.6</v>
      </c>
      <c r="J8" s="29">
        <f>I8/F8</f>
        <v>7.0468127490039834E-2</v>
      </c>
      <c r="K8" s="30"/>
    </row>
    <row r="9" spans="1:18" ht="14.25" thickBot="1" x14ac:dyDescent="0.2">
      <c r="C9" s="31" t="s">
        <v>21</v>
      </c>
      <c r="D9" s="76">
        <f>ROUND(AVERAGE(D14:D99),1)</f>
        <v>815.9</v>
      </c>
      <c r="E9" s="77">
        <f>ROUND(AVERAGE(E14:E99),1)</f>
        <v>306</v>
      </c>
      <c r="F9" s="78">
        <f>ROUND(SUM(D9:E9),1)</f>
        <v>1121.9000000000001</v>
      </c>
      <c r="G9" s="79">
        <f>ROUND(AVERAGE(G14:G99),1)</f>
        <v>37.200000000000003</v>
      </c>
      <c r="H9" s="77">
        <f>ROUND(AVERAGE(H14:H99),1)</f>
        <v>29.8</v>
      </c>
      <c r="I9" s="77">
        <f>ROUND(SUM(G9:H9),1)</f>
        <v>67</v>
      </c>
      <c r="J9" s="32">
        <f>I9/F9</f>
        <v>5.972011765754523E-2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2024年度（基準日：５月１日）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40.5" x14ac:dyDescent="0.15">
      <c r="A13" s="236" t="s">
        <v>22</v>
      </c>
      <c r="B13" s="34" t="s">
        <v>23</v>
      </c>
      <c r="C13" s="236" t="s">
        <v>24</v>
      </c>
      <c r="D13" s="236" t="s">
        <v>15</v>
      </c>
      <c r="E13" s="236" t="s">
        <v>16</v>
      </c>
      <c r="F13" s="237" t="s">
        <v>17</v>
      </c>
      <c r="G13" s="238" t="s">
        <v>15</v>
      </c>
      <c r="H13" s="236" t="s">
        <v>16</v>
      </c>
      <c r="I13" s="236" t="s">
        <v>17</v>
      </c>
      <c r="J13" s="16" t="s">
        <v>18</v>
      </c>
      <c r="K13" s="17" t="s">
        <v>19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2586</v>
      </c>
      <c r="E14" s="26">
        <v>1024</v>
      </c>
      <c r="F14" s="27">
        <v>3610</v>
      </c>
      <c r="G14" s="39">
        <v>24</v>
      </c>
      <c r="H14" s="10">
        <v>35</v>
      </c>
      <c r="I14" s="27">
        <v>59</v>
      </c>
      <c r="J14" s="29">
        <f t="shared" ref="J14:J23" si="0">I14/F14</f>
        <v>1.6343490304709142E-2</v>
      </c>
      <c r="K14" s="26">
        <f t="shared" ref="K14:K23" si="1">_xlfn.RANK.EQ(J14,$J$14:$J$100,0)</f>
        <v>72</v>
      </c>
    </row>
    <row r="15" spans="1:18" x14ac:dyDescent="0.15">
      <c r="A15" s="1" t="s">
        <v>30</v>
      </c>
      <c r="B15" s="1" t="s">
        <v>254</v>
      </c>
      <c r="C15" s="1" t="s">
        <v>31</v>
      </c>
      <c r="D15" s="26">
        <v>8</v>
      </c>
      <c r="E15" s="26">
        <v>28</v>
      </c>
      <c r="F15" s="27">
        <v>36</v>
      </c>
      <c r="G15" s="28">
        <v>5</v>
      </c>
      <c r="H15" s="26">
        <v>20</v>
      </c>
      <c r="I15" s="27">
        <v>25</v>
      </c>
      <c r="J15" s="29">
        <f t="shared" si="0"/>
        <v>0.69444444444444442</v>
      </c>
      <c r="K15" s="26">
        <f t="shared" si="1"/>
        <v>7</v>
      </c>
    </row>
    <row r="16" spans="1:18" x14ac:dyDescent="0.15">
      <c r="A16" s="1" t="s">
        <v>32</v>
      </c>
      <c r="B16" s="1" t="s">
        <v>255</v>
      </c>
      <c r="C16" s="1" t="s">
        <v>33</v>
      </c>
      <c r="D16" s="26">
        <v>443</v>
      </c>
      <c r="E16" s="26">
        <v>62</v>
      </c>
      <c r="F16" s="27">
        <v>505</v>
      </c>
      <c r="G16" s="28">
        <v>0</v>
      </c>
      <c r="H16" s="26">
        <v>0</v>
      </c>
      <c r="I16" s="27">
        <v>0</v>
      </c>
      <c r="J16" s="29">
        <f t="shared" si="0"/>
        <v>0</v>
      </c>
      <c r="K16" s="26">
        <f t="shared" si="1"/>
        <v>80</v>
      </c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10</v>
      </c>
      <c r="E17" s="26">
        <v>5</v>
      </c>
      <c r="F17" s="27">
        <v>15</v>
      </c>
      <c r="G17" s="28">
        <v>0</v>
      </c>
      <c r="H17" s="26">
        <v>0</v>
      </c>
      <c r="I17" s="27">
        <v>0</v>
      </c>
      <c r="J17" s="29">
        <f t="shared" si="0"/>
        <v>0</v>
      </c>
      <c r="K17" s="26">
        <f t="shared" si="1"/>
        <v>80</v>
      </c>
    </row>
    <row r="18" spans="1:11" x14ac:dyDescent="0.15">
      <c r="A18" s="1" t="s">
        <v>36</v>
      </c>
      <c r="B18" s="1" t="s">
        <v>255</v>
      </c>
      <c r="C18" s="1" t="s">
        <v>37</v>
      </c>
      <c r="D18" s="26">
        <v>64</v>
      </c>
      <c r="E18" s="26">
        <v>74</v>
      </c>
      <c r="F18" s="27">
        <v>138</v>
      </c>
      <c r="G18" s="28">
        <v>1</v>
      </c>
      <c r="H18" s="26">
        <v>4</v>
      </c>
      <c r="I18" s="27">
        <v>5</v>
      </c>
      <c r="J18" s="29">
        <f t="shared" si="0"/>
        <v>3.6231884057971016E-2</v>
      </c>
      <c r="K18" s="26">
        <f t="shared" si="1"/>
        <v>58</v>
      </c>
    </row>
    <row r="19" spans="1:11" x14ac:dyDescent="0.15">
      <c r="A19" s="1" t="s">
        <v>38</v>
      </c>
      <c r="B19" s="1" t="s">
        <v>255</v>
      </c>
      <c r="C19" s="1" t="s">
        <v>39</v>
      </c>
      <c r="D19" s="26">
        <v>275</v>
      </c>
      <c r="E19" s="26">
        <v>38</v>
      </c>
      <c r="F19" s="27">
        <v>313</v>
      </c>
      <c r="G19" s="28">
        <v>0</v>
      </c>
      <c r="H19" s="26">
        <v>0</v>
      </c>
      <c r="I19" s="27">
        <v>0</v>
      </c>
      <c r="J19" s="29">
        <f t="shared" si="0"/>
        <v>0</v>
      </c>
      <c r="K19" s="26">
        <f t="shared" si="1"/>
        <v>80</v>
      </c>
    </row>
    <row r="20" spans="1:11" x14ac:dyDescent="0.15">
      <c r="A20" s="1" t="s">
        <v>40</v>
      </c>
      <c r="B20" s="1" t="s">
        <v>257</v>
      </c>
      <c r="C20" s="1" t="s">
        <v>41</v>
      </c>
      <c r="D20" s="26">
        <v>8</v>
      </c>
      <c r="E20" s="26">
        <v>17</v>
      </c>
      <c r="F20" s="27">
        <v>25</v>
      </c>
      <c r="G20" s="28">
        <v>8</v>
      </c>
      <c r="H20" s="26">
        <v>16</v>
      </c>
      <c r="I20" s="27">
        <v>24</v>
      </c>
      <c r="J20" s="29">
        <f t="shared" si="0"/>
        <v>0.96</v>
      </c>
      <c r="K20" s="26">
        <f t="shared" si="1"/>
        <v>4</v>
      </c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409</v>
      </c>
      <c r="E21" s="26">
        <v>135</v>
      </c>
      <c r="F21" s="27">
        <v>544</v>
      </c>
      <c r="G21" s="28">
        <v>37</v>
      </c>
      <c r="H21" s="26">
        <v>25</v>
      </c>
      <c r="I21" s="27">
        <v>62</v>
      </c>
      <c r="J21" s="29">
        <f t="shared" si="0"/>
        <v>0.11397058823529412</v>
      </c>
      <c r="K21" s="26">
        <f t="shared" si="1"/>
        <v>27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474</v>
      </c>
      <c r="E22" s="26">
        <v>167</v>
      </c>
      <c r="F22" s="27">
        <v>641</v>
      </c>
      <c r="G22" s="28">
        <v>7</v>
      </c>
      <c r="H22" s="26">
        <v>2</v>
      </c>
      <c r="I22" s="27">
        <v>9</v>
      </c>
      <c r="J22" s="29">
        <f t="shared" si="0"/>
        <v>1.4040561622464899E-2</v>
      </c>
      <c r="K22" s="26">
        <f t="shared" si="1"/>
        <v>73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3052</v>
      </c>
      <c r="E23" s="26">
        <v>892</v>
      </c>
      <c r="F23" s="27">
        <v>3944</v>
      </c>
      <c r="G23" s="28">
        <v>46</v>
      </c>
      <c r="H23" s="26">
        <v>45</v>
      </c>
      <c r="I23" s="27">
        <v>91</v>
      </c>
      <c r="J23" s="29">
        <f t="shared" si="0"/>
        <v>2.3073022312373227E-2</v>
      </c>
      <c r="K23" s="26">
        <f t="shared" si="1"/>
        <v>68</v>
      </c>
    </row>
    <row r="24" spans="1:11" x14ac:dyDescent="0.15">
      <c r="A24" s="35" t="s">
        <v>48</v>
      </c>
      <c r="B24" s="35" t="s">
        <v>254</v>
      </c>
      <c r="C24" s="35" t="s">
        <v>49</v>
      </c>
      <c r="D24" s="36"/>
      <c r="E24" s="36"/>
      <c r="F24" s="37"/>
      <c r="G24" s="38"/>
      <c r="H24" s="36"/>
      <c r="I24" s="37"/>
      <c r="J24" s="48"/>
      <c r="K24" s="36"/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411</v>
      </c>
      <c r="E25" s="26">
        <v>105</v>
      </c>
      <c r="F25" s="27">
        <v>516</v>
      </c>
      <c r="G25" s="28">
        <v>46</v>
      </c>
      <c r="H25" s="26">
        <v>24</v>
      </c>
      <c r="I25" s="27">
        <v>70</v>
      </c>
      <c r="J25" s="29">
        <f t="shared" ref="J25:J47" si="2">I25/F25</f>
        <v>0.13565891472868216</v>
      </c>
      <c r="K25" s="26">
        <f t="shared" ref="K25:K47" si="3">_xlfn.RANK.EQ(J25,$J$14:$J$100,0)</f>
        <v>22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780</v>
      </c>
      <c r="E26" s="26">
        <v>219</v>
      </c>
      <c r="F26" s="27">
        <v>999</v>
      </c>
      <c r="G26" s="28">
        <v>30</v>
      </c>
      <c r="H26" s="26">
        <v>28</v>
      </c>
      <c r="I26" s="27">
        <v>58</v>
      </c>
      <c r="J26" s="29">
        <f t="shared" si="2"/>
        <v>5.8058058058058061E-2</v>
      </c>
      <c r="K26" s="26">
        <f t="shared" si="3"/>
        <v>42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187</v>
      </c>
      <c r="E27" s="26">
        <v>86</v>
      </c>
      <c r="F27" s="27">
        <v>273</v>
      </c>
      <c r="G27" s="28">
        <v>29</v>
      </c>
      <c r="H27" s="26">
        <v>10</v>
      </c>
      <c r="I27" s="27">
        <v>39</v>
      </c>
      <c r="J27" s="29">
        <f t="shared" si="2"/>
        <v>0.14285714285714285</v>
      </c>
      <c r="K27" s="26">
        <f t="shared" si="3"/>
        <v>21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878</v>
      </c>
      <c r="E28" s="26">
        <v>205</v>
      </c>
      <c r="F28" s="27">
        <v>1083</v>
      </c>
      <c r="G28" s="28">
        <v>3</v>
      </c>
      <c r="H28" s="26">
        <v>4</v>
      </c>
      <c r="I28" s="27">
        <v>7</v>
      </c>
      <c r="J28" s="29">
        <f t="shared" si="2"/>
        <v>6.4635272391505077E-3</v>
      </c>
      <c r="K28" s="26">
        <f t="shared" si="3"/>
        <v>76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2744</v>
      </c>
      <c r="E29" s="26">
        <v>1479</v>
      </c>
      <c r="F29" s="27">
        <v>4223</v>
      </c>
      <c r="G29" s="28">
        <v>322</v>
      </c>
      <c r="H29" s="26">
        <v>227</v>
      </c>
      <c r="I29" s="27">
        <v>549</v>
      </c>
      <c r="J29" s="29">
        <f t="shared" si="2"/>
        <v>0.13000236798484491</v>
      </c>
      <c r="K29" s="26">
        <f t="shared" si="3"/>
        <v>23</v>
      </c>
    </row>
    <row r="30" spans="1:11" x14ac:dyDescent="0.15">
      <c r="A30" s="1" t="s">
        <v>60</v>
      </c>
      <c r="B30" s="1" t="s">
        <v>256</v>
      </c>
      <c r="C30" s="1" t="s">
        <v>61</v>
      </c>
      <c r="D30" s="26">
        <v>7</v>
      </c>
      <c r="E30" s="26">
        <v>12</v>
      </c>
      <c r="F30" s="27">
        <v>19</v>
      </c>
      <c r="G30" s="28">
        <v>3</v>
      </c>
      <c r="H30" s="26">
        <v>7</v>
      </c>
      <c r="I30" s="27">
        <v>10</v>
      </c>
      <c r="J30" s="29">
        <f t="shared" si="2"/>
        <v>0.52631578947368418</v>
      </c>
      <c r="K30" s="26">
        <f t="shared" si="3"/>
        <v>9</v>
      </c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594</v>
      </c>
      <c r="E31" s="26">
        <v>209</v>
      </c>
      <c r="F31" s="27">
        <v>803</v>
      </c>
      <c r="G31" s="28">
        <v>12</v>
      </c>
      <c r="H31" s="26">
        <v>15</v>
      </c>
      <c r="I31" s="27">
        <v>27</v>
      </c>
      <c r="J31" s="29">
        <f t="shared" si="2"/>
        <v>3.3623910336239106E-2</v>
      </c>
      <c r="K31" s="26">
        <f t="shared" si="3"/>
        <v>62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660</v>
      </c>
      <c r="E32" s="26">
        <v>243</v>
      </c>
      <c r="F32" s="27">
        <v>903</v>
      </c>
      <c r="G32" s="28">
        <v>35</v>
      </c>
      <c r="H32" s="26">
        <v>31</v>
      </c>
      <c r="I32" s="27">
        <v>66</v>
      </c>
      <c r="J32" s="29">
        <f t="shared" si="2"/>
        <v>7.3089700996677748E-2</v>
      </c>
      <c r="K32" s="26">
        <f t="shared" si="3"/>
        <v>33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990</v>
      </c>
      <c r="E33" s="26">
        <v>255</v>
      </c>
      <c r="F33" s="27">
        <v>1245</v>
      </c>
      <c r="G33" s="28">
        <v>27</v>
      </c>
      <c r="H33" s="26">
        <v>21</v>
      </c>
      <c r="I33" s="27">
        <v>48</v>
      </c>
      <c r="J33" s="29">
        <f t="shared" si="2"/>
        <v>3.8554216867469883E-2</v>
      </c>
      <c r="K33" s="26">
        <f t="shared" si="3"/>
        <v>55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1439</v>
      </c>
      <c r="E34" s="26">
        <v>635</v>
      </c>
      <c r="F34" s="27">
        <v>2074</v>
      </c>
      <c r="G34" s="28">
        <v>41</v>
      </c>
      <c r="H34" s="26">
        <v>75</v>
      </c>
      <c r="I34" s="27">
        <v>116</v>
      </c>
      <c r="J34" s="29">
        <f t="shared" si="2"/>
        <v>5.5930568948891035E-2</v>
      </c>
      <c r="K34" s="26">
        <f t="shared" si="3"/>
        <v>43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5203</v>
      </c>
      <c r="E35" s="26">
        <v>1848</v>
      </c>
      <c r="F35" s="27">
        <v>7051</v>
      </c>
      <c r="G35" s="28">
        <v>212</v>
      </c>
      <c r="H35" s="26">
        <v>147</v>
      </c>
      <c r="I35" s="27">
        <v>359</v>
      </c>
      <c r="J35" s="29">
        <f t="shared" si="2"/>
        <v>5.0914763863281802E-2</v>
      </c>
      <c r="K35" s="26">
        <f t="shared" si="3"/>
        <v>50</v>
      </c>
    </row>
    <row r="36" spans="1:11" x14ac:dyDescent="0.15">
      <c r="A36" s="1" t="s">
        <v>72</v>
      </c>
      <c r="B36" s="1" t="s">
        <v>257</v>
      </c>
      <c r="C36" s="1" t="s">
        <v>73</v>
      </c>
      <c r="D36" s="26">
        <v>139</v>
      </c>
      <c r="E36" s="26">
        <v>148</v>
      </c>
      <c r="F36" s="27">
        <v>287</v>
      </c>
      <c r="G36" s="28">
        <v>34</v>
      </c>
      <c r="H36" s="26">
        <v>20</v>
      </c>
      <c r="I36" s="27">
        <v>54</v>
      </c>
      <c r="J36" s="29">
        <f t="shared" si="2"/>
        <v>0.18815331010452963</v>
      </c>
      <c r="K36" s="26">
        <f t="shared" si="3"/>
        <v>17</v>
      </c>
    </row>
    <row r="37" spans="1:11" x14ac:dyDescent="0.15">
      <c r="A37" s="1" t="s">
        <v>74</v>
      </c>
      <c r="B37" s="1" t="s">
        <v>256</v>
      </c>
      <c r="C37" s="1" t="s">
        <v>75</v>
      </c>
      <c r="D37" s="26">
        <v>109</v>
      </c>
      <c r="E37" s="26">
        <v>186</v>
      </c>
      <c r="F37" s="27">
        <v>295</v>
      </c>
      <c r="G37" s="28">
        <v>2</v>
      </c>
      <c r="H37" s="26">
        <v>4</v>
      </c>
      <c r="I37" s="27">
        <v>6</v>
      </c>
      <c r="J37" s="29">
        <f t="shared" si="2"/>
        <v>2.0338983050847456E-2</v>
      </c>
      <c r="K37" s="26">
        <f t="shared" si="3"/>
        <v>70</v>
      </c>
    </row>
    <row r="38" spans="1:11" x14ac:dyDescent="0.15">
      <c r="A38" s="1" t="s">
        <v>76</v>
      </c>
      <c r="B38" s="1" t="s">
        <v>256</v>
      </c>
      <c r="C38" s="1" t="s">
        <v>77</v>
      </c>
      <c r="D38" s="26">
        <v>350</v>
      </c>
      <c r="E38" s="26">
        <v>661</v>
      </c>
      <c r="F38" s="27">
        <v>1011</v>
      </c>
      <c r="G38" s="28">
        <v>23</v>
      </c>
      <c r="H38" s="26">
        <v>29</v>
      </c>
      <c r="I38" s="27">
        <v>52</v>
      </c>
      <c r="J38" s="29">
        <f t="shared" si="2"/>
        <v>5.1434223541048464E-2</v>
      </c>
      <c r="K38" s="26">
        <f t="shared" si="3"/>
        <v>49</v>
      </c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3195</v>
      </c>
      <c r="E39" s="26">
        <v>715</v>
      </c>
      <c r="F39" s="27">
        <v>3910</v>
      </c>
      <c r="G39" s="28">
        <v>0</v>
      </c>
      <c r="H39" s="26">
        <v>0</v>
      </c>
      <c r="I39" s="27">
        <v>0</v>
      </c>
      <c r="J39" s="29">
        <f t="shared" si="2"/>
        <v>0</v>
      </c>
      <c r="K39" s="26">
        <f t="shared" si="3"/>
        <v>80</v>
      </c>
    </row>
    <row r="40" spans="1:11" x14ac:dyDescent="0.15">
      <c r="A40" s="1" t="s">
        <v>80</v>
      </c>
      <c r="B40" s="1" t="s">
        <v>259</v>
      </c>
      <c r="C40" s="1" t="s">
        <v>81</v>
      </c>
      <c r="D40" s="26">
        <v>0</v>
      </c>
      <c r="E40" s="26">
        <v>534</v>
      </c>
      <c r="F40" s="27">
        <v>534</v>
      </c>
      <c r="G40" s="28">
        <v>0</v>
      </c>
      <c r="H40" s="26">
        <v>28</v>
      </c>
      <c r="I40" s="27">
        <v>28</v>
      </c>
      <c r="J40" s="29">
        <f t="shared" si="2"/>
        <v>5.2434456928838954E-2</v>
      </c>
      <c r="K40" s="26">
        <f t="shared" si="3"/>
        <v>47</v>
      </c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82</v>
      </c>
      <c r="E41" s="26">
        <v>157</v>
      </c>
      <c r="F41" s="27">
        <v>239</v>
      </c>
      <c r="G41" s="28">
        <v>20</v>
      </c>
      <c r="H41" s="26">
        <v>29</v>
      </c>
      <c r="I41" s="27">
        <v>49</v>
      </c>
      <c r="J41" s="29">
        <f t="shared" si="2"/>
        <v>0.20502092050209206</v>
      </c>
      <c r="K41" s="26">
        <f t="shared" si="3"/>
        <v>16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920</v>
      </c>
      <c r="E42" s="26">
        <v>473</v>
      </c>
      <c r="F42" s="27">
        <v>1393</v>
      </c>
      <c r="G42" s="28">
        <v>5</v>
      </c>
      <c r="H42" s="26">
        <v>0</v>
      </c>
      <c r="I42" s="27">
        <v>5</v>
      </c>
      <c r="J42" s="29">
        <f t="shared" si="2"/>
        <v>3.5893754486719309E-3</v>
      </c>
      <c r="K42" s="26">
        <f t="shared" si="3"/>
        <v>78</v>
      </c>
    </row>
    <row r="43" spans="1:11" x14ac:dyDescent="0.15">
      <c r="A43" s="1" t="s">
        <v>86</v>
      </c>
      <c r="B43" s="1" t="s">
        <v>255</v>
      </c>
      <c r="C43" s="1" t="s">
        <v>87</v>
      </c>
      <c r="D43" s="26">
        <v>1077</v>
      </c>
      <c r="E43" s="26">
        <v>117</v>
      </c>
      <c r="F43" s="27">
        <v>1194</v>
      </c>
      <c r="G43" s="28">
        <v>7</v>
      </c>
      <c r="H43" s="26">
        <v>7</v>
      </c>
      <c r="I43" s="27">
        <v>14</v>
      </c>
      <c r="J43" s="29">
        <f t="shared" si="2"/>
        <v>1.1725293132328308E-2</v>
      </c>
      <c r="K43" s="26">
        <f t="shared" si="3"/>
        <v>74</v>
      </c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583</v>
      </c>
      <c r="E44" s="26">
        <v>372</v>
      </c>
      <c r="F44" s="27">
        <v>955</v>
      </c>
      <c r="G44" s="28">
        <v>273</v>
      </c>
      <c r="H44" s="26">
        <v>130</v>
      </c>
      <c r="I44" s="27">
        <v>403</v>
      </c>
      <c r="J44" s="29">
        <f t="shared" si="2"/>
        <v>0.42198952879581153</v>
      </c>
      <c r="K44" s="26">
        <f t="shared" si="3"/>
        <v>11</v>
      </c>
    </row>
    <row r="45" spans="1:11" x14ac:dyDescent="0.15">
      <c r="A45" s="1" t="s">
        <v>90</v>
      </c>
      <c r="B45" s="1" t="s">
        <v>260</v>
      </c>
      <c r="C45" s="1" t="s">
        <v>91</v>
      </c>
      <c r="D45" s="26">
        <v>182</v>
      </c>
      <c r="E45" s="26">
        <v>87</v>
      </c>
      <c r="F45" s="27">
        <v>269</v>
      </c>
      <c r="G45" s="28">
        <v>178</v>
      </c>
      <c r="H45" s="26">
        <v>84</v>
      </c>
      <c r="I45" s="27">
        <v>262</v>
      </c>
      <c r="J45" s="29">
        <f t="shared" si="2"/>
        <v>0.97397769516728627</v>
      </c>
      <c r="K45" s="26">
        <f t="shared" si="3"/>
        <v>3</v>
      </c>
    </row>
    <row r="46" spans="1:11" x14ac:dyDescent="0.15">
      <c r="A46" s="1" t="s">
        <v>92</v>
      </c>
      <c r="B46" s="1" t="s">
        <v>255</v>
      </c>
      <c r="C46" s="1" t="s">
        <v>93</v>
      </c>
      <c r="D46" s="26">
        <v>372</v>
      </c>
      <c r="E46" s="26">
        <v>199</v>
      </c>
      <c r="F46" s="27">
        <v>571</v>
      </c>
      <c r="G46" s="28">
        <v>7</v>
      </c>
      <c r="H46" s="26">
        <v>4</v>
      </c>
      <c r="I46" s="27">
        <v>11</v>
      </c>
      <c r="J46" s="29">
        <f t="shared" si="2"/>
        <v>1.9264448336252189E-2</v>
      </c>
      <c r="K46" s="26">
        <f t="shared" si="3"/>
        <v>71</v>
      </c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1306</v>
      </c>
      <c r="E47" s="26">
        <v>388</v>
      </c>
      <c r="F47" s="27">
        <v>1694</v>
      </c>
      <c r="G47" s="28">
        <v>56</v>
      </c>
      <c r="H47" s="26">
        <v>19</v>
      </c>
      <c r="I47" s="27">
        <v>75</v>
      </c>
      <c r="J47" s="29">
        <f t="shared" si="2"/>
        <v>4.4273907910271547E-2</v>
      </c>
      <c r="K47" s="26">
        <f t="shared" si="3"/>
        <v>54</v>
      </c>
    </row>
    <row r="48" spans="1:11" x14ac:dyDescent="0.15">
      <c r="A48" s="35" t="s">
        <v>26</v>
      </c>
      <c r="B48" s="35" t="s">
        <v>260</v>
      </c>
      <c r="C48" s="35" t="s">
        <v>27</v>
      </c>
      <c r="D48" s="36"/>
      <c r="E48" s="36"/>
      <c r="F48" s="37"/>
      <c r="G48" s="38"/>
      <c r="H48" s="36"/>
      <c r="I48" s="37"/>
      <c r="J48" s="36"/>
      <c r="K48" s="36"/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975</v>
      </c>
      <c r="E49" s="26">
        <v>322</v>
      </c>
      <c r="F49" s="27">
        <v>1297</v>
      </c>
      <c r="G49" s="28">
        <v>28</v>
      </c>
      <c r="H49" s="26">
        <v>31</v>
      </c>
      <c r="I49" s="27">
        <v>59</v>
      </c>
      <c r="J49" s="29">
        <f t="shared" ref="J49:J99" si="4">I49/F49</f>
        <v>4.5489591364687741E-2</v>
      </c>
      <c r="K49" s="26">
        <f t="shared" ref="K49:K99" si="5">_xlfn.RANK.EQ(J49,$J$14:$J$100,0)</f>
        <v>53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715</v>
      </c>
      <c r="E50" s="26">
        <v>111</v>
      </c>
      <c r="F50" s="27">
        <v>826</v>
      </c>
      <c r="G50" s="28">
        <v>32</v>
      </c>
      <c r="H50" s="26">
        <v>6</v>
      </c>
      <c r="I50" s="27">
        <v>38</v>
      </c>
      <c r="J50" s="29">
        <f t="shared" si="4"/>
        <v>4.6004842615012108E-2</v>
      </c>
      <c r="K50" s="26">
        <f t="shared" si="5"/>
        <v>52</v>
      </c>
    </row>
    <row r="51" spans="1:11" x14ac:dyDescent="0.15">
      <c r="A51" s="1" t="s">
        <v>100</v>
      </c>
      <c r="B51" s="1" t="s">
        <v>254</v>
      </c>
      <c r="C51" s="1" t="s">
        <v>101</v>
      </c>
      <c r="D51" s="26">
        <v>11</v>
      </c>
      <c r="E51" s="26">
        <v>36</v>
      </c>
      <c r="F51" s="27">
        <v>47</v>
      </c>
      <c r="G51" s="28">
        <v>2</v>
      </c>
      <c r="H51" s="26">
        <v>6</v>
      </c>
      <c r="I51" s="27">
        <v>8</v>
      </c>
      <c r="J51" s="29">
        <f t="shared" si="4"/>
        <v>0.1702127659574468</v>
      </c>
      <c r="K51" s="26">
        <f t="shared" si="5"/>
        <v>19</v>
      </c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771</v>
      </c>
      <c r="E52" s="26">
        <v>238</v>
      </c>
      <c r="F52" s="27">
        <v>1009</v>
      </c>
      <c r="G52" s="28">
        <v>13</v>
      </c>
      <c r="H52" s="26">
        <v>23</v>
      </c>
      <c r="I52" s="27">
        <v>36</v>
      </c>
      <c r="J52" s="29">
        <f t="shared" si="4"/>
        <v>3.5678889990089196E-2</v>
      </c>
      <c r="K52" s="26">
        <f t="shared" si="5"/>
        <v>59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1109</v>
      </c>
      <c r="E53" s="26">
        <v>343</v>
      </c>
      <c r="F53" s="27">
        <v>1452</v>
      </c>
      <c r="G53" s="28">
        <v>57</v>
      </c>
      <c r="H53" s="26">
        <v>36</v>
      </c>
      <c r="I53" s="27">
        <v>93</v>
      </c>
      <c r="J53" s="29">
        <f t="shared" si="4"/>
        <v>6.4049586776859499E-2</v>
      </c>
      <c r="K53" s="26">
        <f t="shared" si="5"/>
        <v>39</v>
      </c>
    </row>
    <row r="54" spans="1:11" x14ac:dyDescent="0.15">
      <c r="A54" s="1" t="s">
        <v>106</v>
      </c>
      <c r="B54" s="1" t="s">
        <v>260</v>
      </c>
      <c r="C54" s="1" t="s">
        <v>107</v>
      </c>
      <c r="D54" s="26">
        <v>553</v>
      </c>
      <c r="E54" s="26">
        <v>137</v>
      </c>
      <c r="F54" s="27">
        <v>690</v>
      </c>
      <c r="G54" s="28">
        <v>173</v>
      </c>
      <c r="H54" s="26">
        <v>47</v>
      </c>
      <c r="I54" s="27">
        <v>220</v>
      </c>
      <c r="J54" s="29">
        <f t="shared" si="4"/>
        <v>0.3188405797101449</v>
      </c>
      <c r="K54" s="26">
        <f t="shared" si="5"/>
        <v>12</v>
      </c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521</v>
      </c>
      <c r="E55" s="26">
        <v>96</v>
      </c>
      <c r="F55" s="27">
        <v>617</v>
      </c>
      <c r="G55" s="28">
        <v>10</v>
      </c>
      <c r="H55" s="26">
        <v>24</v>
      </c>
      <c r="I55" s="27">
        <v>34</v>
      </c>
      <c r="J55" s="29">
        <f t="shared" si="4"/>
        <v>5.5105348460291734E-2</v>
      </c>
      <c r="K55" s="26">
        <f t="shared" si="5"/>
        <v>44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448</v>
      </c>
      <c r="E56" s="26">
        <v>136</v>
      </c>
      <c r="F56" s="27">
        <v>584</v>
      </c>
      <c r="G56" s="28">
        <v>21</v>
      </c>
      <c r="H56" s="26">
        <v>34</v>
      </c>
      <c r="I56" s="27">
        <v>55</v>
      </c>
      <c r="J56" s="29">
        <f t="shared" si="4"/>
        <v>9.4178082191780824E-2</v>
      </c>
      <c r="K56" s="26">
        <f t="shared" si="5"/>
        <v>29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1224</v>
      </c>
      <c r="E57" s="26">
        <v>332</v>
      </c>
      <c r="F57" s="27">
        <v>1556</v>
      </c>
      <c r="G57" s="28">
        <v>30</v>
      </c>
      <c r="H57" s="26">
        <v>14</v>
      </c>
      <c r="I57" s="27">
        <v>44</v>
      </c>
      <c r="J57" s="29">
        <f t="shared" si="4"/>
        <v>2.8277634961439587E-2</v>
      </c>
      <c r="K57" s="26">
        <f t="shared" si="5"/>
        <v>65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802</v>
      </c>
      <c r="E58" s="26">
        <v>272</v>
      </c>
      <c r="F58" s="27">
        <v>1074</v>
      </c>
      <c r="G58" s="28">
        <v>22</v>
      </c>
      <c r="H58" s="26">
        <v>19</v>
      </c>
      <c r="I58" s="27">
        <v>41</v>
      </c>
      <c r="J58" s="29">
        <f t="shared" si="4"/>
        <v>3.8175046554934824E-2</v>
      </c>
      <c r="K58" s="26">
        <f t="shared" si="5"/>
        <v>56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1068</v>
      </c>
      <c r="E59" s="26">
        <v>282</v>
      </c>
      <c r="F59" s="27">
        <v>1350</v>
      </c>
      <c r="G59" s="28">
        <v>21</v>
      </c>
      <c r="H59" s="26">
        <v>11</v>
      </c>
      <c r="I59" s="27">
        <v>32</v>
      </c>
      <c r="J59" s="29">
        <f t="shared" si="4"/>
        <v>2.3703703703703703E-2</v>
      </c>
      <c r="K59" s="26">
        <f t="shared" si="5"/>
        <v>67</v>
      </c>
    </row>
    <row r="60" spans="1:11" x14ac:dyDescent="0.15">
      <c r="A60" s="1" t="s">
        <v>118</v>
      </c>
      <c r="B60" s="1" t="s">
        <v>257</v>
      </c>
      <c r="C60" s="1" t="s">
        <v>119</v>
      </c>
      <c r="D60" s="26">
        <v>12</v>
      </c>
      <c r="E60" s="26">
        <v>33</v>
      </c>
      <c r="F60" s="27">
        <v>45</v>
      </c>
      <c r="G60" s="28">
        <v>12</v>
      </c>
      <c r="H60" s="26">
        <v>24</v>
      </c>
      <c r="I60" s="27">
        <v>36</v>
      </c>
      <c r="J60" s="29">
        <f t="shared" si="4"/>
        <v>0.8</v>
      </c>
      <c r="K60" s="26">
        <f t="shared" si="5"/>
        <v>6</v>
      </c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2674</v>
      </c>
      <c r="E61" s="26">
        <v>1024</v>
      </c>
      <c r="F61" s="27">
        <v>3698</v>
      </c>
      <c r="G61" s="28">
        <v>58</v>
      </c>
      <c r="H61" s="26">
        <v>72</v>
      </c>
      <c r="I61" s="27">
        <v>130</v>
      </c>
      <c r="J61" s="29">
        <f t="shared" si="4"/>
        <v>3.5154137371552194E-2</v>
      </c>
      <c r="K61" s="26">
        <f t="shared" si="5"/>
        <v>60</v>
      </c>
    </row>
    <row r="62" spans="1:11" x14ac:dyDescent="0.15">
      <c r="A62" s="1" t="s">
        <v>122</v>
      </c>
      <c r="B62" s="1" t="s">
        <v>255</v>
      </c>
      <c r="C62" s="1" t="s">
        <v>123</v>
      </c>
      <c r="D62" s="26">
        <v>1229</v>
      </c>
      <c r="E62" s="26">
        <v>263</v>
      </c>
      <c r="F62" s="27">
        <v>1492</v>
      </c>
      <c r="G62" s="28">
        <v>13</v>
      </c>
      <c r="H62" s="26">
        <v>2</v>
      </c>
      <c r="I62" s="27">
        <v>15</v>
      </c>
      <c r="J62" s="29">
        <f t="shared" si="4"/>
        <v>1.0053619302949061E-2</v>
      </c>
      <c r="K62" s="26">
        <f t="shared" si="5"/>
        <v>75</v>
      </c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16</v>
      </c>
      <c r="E63" s="26">
        <v>48</v>
      </c>
      <c r="F63" s="27">
        <v>64</v>
      </c>
      <c r="G63" s="28">
        <v>2</v>
      </c>
      <c r="H63" s="26">
        <v>6</v>
      </c>
      <c r="I63" s="27">
        <v>8</v>
      </c>
      <c r="J63" s="29">
        <f t="shared" si="4"/>
        <v>0.125</v>
      </c>
      <c r="K63" s="26">
        <f t="shared" si="5"/>
        <v>25</v>
      </c>
    </row>
    <row r="64" spans="1:11" x14ac:dyDescent="0.15">
      <c r="A64" s="1" t="s">
        <v>126</v>
      </c>
      <c r="B64" s="1" t="s">
        <v>255</v>
      </c>
      <c r="C64" s="1" t="s">
        <v>127</v>
      </c>
      <c r="D64" s="26">
        <v>715</v>
      </c>
      <c r="E64" s="26">
        <v>97</v>
      </c>
      <c r="F64" s="27">
        <v>812</v>
      </c>
      <c r="G64" s="28">
        <v>0</v>
      </c>
      <c r="H64" s="26">
        <v>0</v>
      </c>
      <c r="I64" s="27">
        <v>0</v>
      </c>
      <c r="J64" s="29">
        <f t="shared" si="4"/>
        <v>0</v>
      </c>
      <c r="K64" s="26">
        <f t="shared" si="5"/>
        <v>80</v>
      </c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599</v>
      </c>
      <c r="E65" s="26">
        <v>200</v>
      </c>
      <c r="F65" s="27">
        <v>799</v>
      </c>
      <c r="G65" s="28">
        <v>24</v>
      </c>
      <c r="H65" s="26">
        <v>25</v>
      </c>
      <c r="I65" s="27">
        <v>49</v>
      </c>
      <c r="J65" s="29">
        <f t="shared" si="4"/>
        <v>6.1326658322903627E-2</v>
      </c>
      <c r="K65" s="26">
        <f t="shared" si="5"/>
        <v>41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126</v>
      </c>
      <c r="E66" s="26">
        <v>34</v>
      </c>
      <c r="F66" s="27">
        <v>160</v>
      </c>
      <c r="G66" s="28">
        <v>68</v>
      </c>
      <c r="H66" s="26">
        <v>13</v>
      </c>
      <c r="I66" s="27">
        <v>81</v>
      </c>
      <c r="J66" s="29">
        <f t="shared" si="4"/>
        <v>0.50624999999999998</v>
      </c>
      <c r="K66" s="26">
        <f t="shared" si="5"/>
        <v>10</v>
      </c>
    </row>
    <row r="67" spans="1:11" x14ac:dyDescent="0.15">
      <c r="A67" s="1" t="s">
        <v>132</v>
      </c>
      <c r="B67" s="1" t="s">
        <v>257</v>
      </c>
      <c r="C67" s="1" t="s">
        <v>133</v>
      </c>
      <c r="D67" s="26">
        <v>9</v>
      </c>
      <c r="E67" s="26">
        <v>29</v>
      </c>
      <c r="F67" s="27">
        <v>38</v>
      </c>
      <c r="G67" s="28">
        <v>9</v>
      </c>
      <c r="H67" s="26">
        <v>22</v>
      </c>
      <c r="I67" s="27">
        <v>31</v>
      </c>
      <c r="J67" s="29">
        <f t="shared" si="4"/>
        <v>0.81578947368421051</v>
      </c>
      <c r="K67" s="26">
        <f t="shared" si="5"/>
        <v>5</v>
      </c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3691</v>
      </c>
      <c r="E68" s="26">
        <v>1211</v>
      </c>
      <c r="F68" s="27">
        <v>4902</v>
      </c>
      <c r="G68" s="28">
        <v>81</v>
      </c>
      <c r="H68" s="26">
        <v>64</v>
      </c>
      <c r="I68" s="27">
        <v>145</v>
      </c>
      <c r="J68" s="29">
        <f t="shared" si="4"/>
        <v>2.9579763361893104E-2</v>
      </c>
      <c r="K68" s="26">
        <f t="shared" si="5"/>
        <v>64</v>
      </c>
    </row>
    <row r="69" spans="1:11" x14ac:dyDescent="0.15">
      <c r="A69" s="1" t="s">
        <v>136</v>
      </c>
      <c r="B69" s="1" t="s">
        <v>254</v>
      </c>
      <c r="C69" s="1" t="s">
        <v>137</v>
      </c>
      <c r="D69" s="26">
        <v>1</v>
      </c>
      <c r="E69" s="26">
        <v>2</v>
      </c>
      <c r="F69" s="27">
        <v>3</v>
      </c>
      <c r="G69" s="28">
        <v>1</v>
      </c>
      <c r="H69" s="26">
        <v>2</v>
      </c>
      <c r="I69" s="27">
        <v>3</v>
      </c>
      <c r="J69" s="29">
        <f t="shared" si="4"/>
        <v>1</v>
      </c>
      <c r="K69" s="26">
        <f t="shared" si="5"/>
        <v>1</v>
      </c>
    </row>
    <row r="70" spans="1:11" x14ac:dyDescent="0.15">
      <c r="A70" s="1" t="s">
        <v>138</v>
      </c>
      <c r="B70" s="1" t="s">
        <v>255</v>
      </c>
      <c r="C70" s="1" t="s">
        <v>139</v>
      </c>
      <c r="D70" s="26">
        <v>810</v>
      </c>
      <c r="E70" s="26">
        <v>332</v>
      </c>
      <c r="F70" s="27">
        <v>1142</v>
      </c>
      <c r="G70" s="28">
        <v>2</v>
      </c>
      <c r="H70" s="26">
        <v>5</v>
      </c>
      <c r="I70" s="27">
        <v>7</v>
      </c>
      <c r="J70" s="29">
        <f t="shared" si="4"/>
        <v>6.1295971978984239E-3</v>
      </c>
      <c r="K70" s="26">
        <f t="shared" si="5"/>
        <v>77</v>
      </c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3275</v>
      </c>
      <c r="E71" s="26">
        <v>1197</v>
      </c>
      <c r="F71" s="27">
        <v>4472</v>
      </c>
      <c r="G71" s="28">
        <v>51</v>
      </c>
      <c r="H71" s="26">
        <v>59</v>
      </c>
      <c r="I71" s="27">
        <v>110</v>
      </c>
      <c r="J71" s="29">
        <f t="shared" si="4"/>
        <v>2.4597495527728087E-2</v>
      </c>
      <c r="K71" s="26">
        <f t="shared" si="5"/>
        <v>66</v>
      </c>
    </row>
    <row r="72" spans="1:11" x14ac:dyDescent="0.15">
      <c r="A72" s="1" t="s">
        <v>142</v>
      </c>
      <c r="B72" s="1" t="s">
        <v>254</v>
      </c>
      <c r="C72" s="1" t="s">
        <v>143</v>
      </c>
      <c r="D72" s="26">
        <v>47</v>
      </c>
      <c r="E72" s="26">
        <v>72</v>
      </c>
      <c r="F72" s="27">
        <v>119</v>
      </c>
      <c r="G72" s="28">
        <v>13</v>
      </c>
      <c r="H72" s="26">
        <v>16</v>
      </c>
      <c r="I72" s="27">
        <v>29</v>
      </c>
      <c r="J72" s="29">
        <f t="shared" si="4"/>
        <v>0.24369747899159663</v>
      </c>
      <c r="K72" s="26">
        <f t="shared" si="5"/>
        <v>15</v>
      </c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1748</v>
      </c>
      <c r="E73" s="26">
        <v>893</v>
      </c>
      <c r="F73" s="27">
        <v>2641</v>
      </c>
      <c r="G73" s="28">
        <v>77</v>
      </c>
      <c r="H73" s="26">
        <v>85</v>
      </c>
      <c r="I73" s="27">
        <v>162</v>
      </c>
      <c r="J73" s="29">
        <f t="shared" si="4"/>
        <v>6.134040136312003E-2</v>
      </c>
      <c r="K73" s="26">
        <f t="shared" si="5"/>
        <v>40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138</v>
      </c>
      <c r="E74" s="26">
        <v>233</v>
      </c>
      <c r="F74" s="27">
        <v>371</v>
      </c>
      <c r="G74" s="28">
        <v>88</v>
      </c>
      <c r="H74" s="26">
        <v>150</v>
      </c>
      <c r="I74" s="27">
        <v>238</v>
      </c>
      <c r="J74" s="29">
        <f t="shared" si="4"/>
        <v>0.64150943396226412</v>
      </c>
      <c r="K74" s="26">
        <f t="shared" si="5"/>
        <v>8</v>
      </c>
    </row>
    <row r="75" spans="1:11" x14ac:dyDescent="0.15">
      <c r="A75" s="1" t="s">
        <v>148</v>
      </c>
      <c r="B75" s="1" t="s">
        <v>254</v>
      </c>
      <c r="C75" s="1" t="s">
        <v>149</v>
      </c>
      <c r="D75" s="26">
        <v>14</v>
      </c>
      <c r="E75" s="26">
        <v>28</v>
      </c>
      <c r="F75" s="27">
        <v>42</v>
      </c>
      <c r="G75" s="28">
        <v>2</v>
      </c>
      <c r="H75" s="26">
        <v>2</v>
      </c>
      <c r="I75" s="27">
        <v>4</v>
      </c>
      <c r="J75" s="29">
        <f t="shared" si="4"/>
        <v>9.5238095238095233E-2</v>
      </c>
      <c r="K75" s="26">
        <f t="shared" si="5"/>
        <v>28</v>
      </c>
    </row>
    <row r="76" spans="1:11" x14ac:dyDescent="0.15">
      <c r="A76" s="1" t="s">
        <v>150</v>
      </c>
      <c r="B76" s="1" t="s">
        <v>259</v>
      </c>
      <c r="C76" s="1" t="s">
        <v>151</v>
      </c>
      <c r="D76" s="26">
        <v>0</v>
      </c>
      <c r="E76" s="26">
        <v>378</v>
      </c>
      <c r="F76" s="27">
        <v>378</v>
      </c>
      <c r="G76" s="28">
        <v>0</v>
      </c>
      <c r="H76" s="26">
        <v>19</v>
      </c>
      <c r="I76" s="27">
        <v>19</v>
      </c>
      <c r="J76" s="29">
        <f t="shared" si="4"/>
        <v>5.0264550264550262E-2</v>
      </c>
      <c r="K76" s="26">
        <f t="shared" si="5"/>
        <v>51</v>
      </c>
    </row>
    <row r="77" spans="1:11" x14ac:dyDescent="0.15">
      <c r="A77" s="1" t="s">
        <v>152</v>
      </c>
      <c r="B77" s="1" t="s">
        <v>260</v>
      </c>
      <c r="C77" s="1" t="s">
        <v>153</v>
      </c>
      <c r="D77" s="26">
        <v>553</v>
      </c>
      <c r="E77" s="26">
        <v>198</v>
      </c>
      <c r="F77" s="27">
        <v>751</v>
      </c>
      <c r="G77" s="28">
        <v>33</v>
      </c>
      <c r="H77" s="26">
        <v>7</v>
      </c>
      <c r="I77" s="27">
        <v>40</v>
      </c>
      <c r="J77" s="29">
        <f t="shared" si="4"/>
        <v>5.3262316910785618E-2</v>
      </c>
      <c r="K77" s="26">
        <f t="shared" si="5"/>
        <v>46</v>
      </c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322</v>
      </c>
      <c r="E78" s="26">
        <v>80</v>
      </c>
      <c r="F78" s="27">
        <v>402</v>
      </c>
      <c r="G78" s="28">
        <v>16</v>
      </c>
      <c r="H78" s="26">
        <v>6</v>
      </c>
      <c r="I78" s="27">
        <v>22</v>
      </c>
      <c r="J78" s="29">
        <f t="shared" si="4"/>
        <v>5.4726368159203981E-2</v>
      </c>
      <c r="K78" s="26">
        <f t="shared" si="5"/>
        <v>45</v>
      </c>
    </row>
    <row r="79" spans="1:11" x14ac:dyDescent="0.15">
      <c r="A79" s="1" t="s">
        <v>156</v>
      </c>
      <c r="B79" s="1" t="s">
        <v>258</v>
      </c>
      <c r="C79" s="1" t="s">
        <v>157</v>
      </c>
      <c r="D79" s="26">
        <v>510</v>
      </c>
      <c r="E79" s="26">
        <v>174</v>
      </c>
      <c r="F79" s="27">
        <v>684</v>
      </c>
      <c r="G79" s="28">
        <v>9</v>
      </c>
      <c r="H79" s="26">
        <v>15</v>
      </c>
      <c r="I79" s="27">
        <v>24</v>
      </c>
      <c r="J79" s="29">
        <f t="shared" si="4"/>
        <v>3.5087719298245612E-2</v>
      </c>
      <c r="K79" s="26">
        <f t="shared" si="5"/>
        <v>61</v>
      </c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350</v>
      </c>
      <c r="E80" s="26">
        <v>156</v>
      </c>
      <c r="F80" s="27">
        <v>506</v>
      </c>
      <c r="G80" s="28">
        <v>17</v>
      </c>
      <c r="H80" s="26">
        <v>22</v>
      </c>
      <c r="I80" s="27">
        <v>39</v>
      </c>
      <c r="J80" s="29">
        <f t="shared" si="4"/>
        <v>7.7075098814229248E-2</v>
      </c>
      <c r="K80" s="26">
        <f t="shared" si="5"/>
        <v>31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1308</v>
      </c>
      <c r="E81" s="26">
        <v>505</v>
      </c>
      <c r="F81" s="27">
        <v>1813</v>
      </c>
      <c r="G81" s="28">
        <v>57</v>
      </c>
      <c r="H81" s="26">
        <v>37</v>
      </c>
      <c r="I81" s="27">
        <v>94</v>
      </c>
      <c r="J81" s="29">
        <f t="shared" si="4"/>
        <v>5.1847766133480418E-2</v>
      </c>
      <c r="K81" s="26">
        <f t="shared" si="5"/>
        <v>48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1722</v>
      </c>
      <c r="E82" s="26">
        <v>856</v>
      </c>
      <c r="F82" s="27">
        <v>2578</v>
      </c>
      <c r="G82" s="28">
        <v>100</v>
      </c>
      <c r="H82" s="26">
        <v>79</v>
      </c>
      <c r="I82" s="27">
        <v>179</v>
      </c>
      <c r="J82" s="29">
        <f t="shared" si="4"/>
        <v>6.9433669511249033E-2</v>
      </c>
      <c r="K82" s="26">
        <f t="shared" si="5"/>
        <v>36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778</v>
      </c>
      <c r="E83" s="26">
        <v>214</v>
      </c>
      <c r="F83" s="27">
        <v>992</v>
      </c>
      <c r="G83" s="28">
        <v>27</v>
      </c>
      <c r="H83" s="26">
        <v>10</v>
      </c>
      <c r="I83" s="27">
        <v>37</v>
      </c>
      <c r="J83" s="29">
        <f t="shared" si="4"/>
        <v>3.7298387096774195E-2</v>
      </c>
      <c r="K83" s="26">
        <f t="shared" si="5"/>
        <v>57</v>
      </c>
    </row>
    <row r="84" spans="1:11" x14ac:dyDescent="0.15">
      <c r="A84" s="1" t="s">
        <v>166</v>
      </c>
      <c r="B84" s="1" t="s">
        <v>258</v>
      </c>
      <c r="C84" s="1" t="s">
        <v>167</v>
      </c>
      <c r="D84" s="26">
        <v>749</v>
      </c>
      <c r="E84" s="26">
        <v>256</v>
      </c>
      <c r="F84" s="27">
        <v>1005</v>
      </c>
      <c r="G84" s="28">
        <v>15</v>
      </c>
      <c r="H84" s="26">
        <v>15</v>
      </c>
      <c r="I84" s="27">
        <v>30</v>
      </c>
      <c r="J84" s="29">
        <f t="shared" si="4"/>
        <v>2.9850746268656716E-2</v>
      </c>
      <c r="K84" s="26">
        <f t="shared" si="5"/>
        <v>63</v>
      </c>
    </row>
    <row r="85" spans="1:11" x14ac:dyDescent="0.15">
      <c r="A85" s="1" t="s">
        <v>168</v>
      </c>
      <c r="B85" s="1" t="s">
        <v>254</v>
      </c>
      <c r="C85" s="1" t="s">
        <v>169</v>
      </c>
      <c r="D85" s="26">
        <v>97</v>
      </c>
      <c r="E85" s="26">
        <v>120</v>
      </c>
      <c r="F85" s="27">
        <v>217</v>
      </c>
      <c r="G85" s="28">
        <v>30</v>
      </c>
      <c r="H85" s="26">
        <v>39</v>
      </c>
      <c r="I85" s="27">
        <v>69</v>
      </c>
      <c r="J85" s="29">
        <f t="shared" si="4"/>
        <v>0.31797235023041476</v>
      </c>
      <c r="K85" s="26">
        <f t="shared" si="5"/>
        <v>13</v>
      </c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321</v>
      </c>
      <c r="E86" s="26">
        <v>159</v>
      </c>
      <c r="F86" s="27">
        <v>480</v>
      </c>
      <c r="G86" s="28">
        <v>16</v>
      </c>
      <c r="H86" s="26">
        <v>18</v>
      </c>
      <c r="I86" s="27">
        <v>34</v>
      </c>
      <c r="J86" s="29">
        <f t="shared" si="4"/>
        <v>7.0833333333333331E-2</v>
      </c>
      <c r="K86" s="26">
        <f t="shared" si="5"/>
        <v>35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617</v>
      </c>
      <c r="E87" s="26">
        <v>224</v>
      </c>
      <c r="F87" s="27">
        <v>841</v>
      </c>
      <c r="G87" s="28">
        <v>95</v>
      </c>
      <c r="H87" s="26">
        <v>56</v>
      </c>
      <c r="I87" s="27">
        <v>151</v>
      </c>
      <c r="J87" s="29">
        <f t="shared" si="4"/>
        <v>0.17954815695600476</v>
      </c>
      <c r="K87" s="26">
        <f t="shared" si="5"/>
        <v>18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200</v>
      </c>
      <c r="E88" s="40">
        <v>113</v>
      </c>
      <c r="F88" s="41">
        <v>313</v>
      </c>
      <c r="G88" s="42">
        <v>20</v>
      </c>
      <c r="H88" s="40">
        <v>29</v>
      </c>
      <c r="I88" s="41">
        <v>49</v>
      </c>
      <c r="J88" s="43">
        <f t="shared" si="4"/>
        <v>0.15654952076677317</v>
      </c>
      <c r="K88" s="40">
        <f t="shared" si="5"/>
        <v>20</v>
      </c>
    </row>
    <row r="89" spans="1:11" x14ac:dyDescent="0.15">
      <c r="A89" s="1" t="s">
        <v>176</v>
      </c>
      <c r="B89" s="1" t="s">
        <v>255</v>
      </c>
      <c r="C89" s="1" t="s">
        <v>177</v>
      </c>
      <c r="D89" s="26">
        <v>1199</v>
      </c>
      <c r="E89" s="26">
        <v>162</v>
      </c>
      <c r="F89" s="27">
        <v>1361</v>
      </c>
      <c r="G89" s="28">
        <v>2</v>
      </c>
      <c r="H89" s="26">
        <v>0</v>
      </c>
      <c r="I89" s="27">
        <v>2</v>
      </c>
      <c r="J89" s="29">
        <f t="shared" si="4"/>
        <v>1.4695077149155032E-3</v>
      </c>
      <c r="K89" s="26">
        <f t="shared" si="5"/>
        <v>79</v>
      </c>
    </row>
    <row r="90" spans="1:11" x14ac:dyDescent="0.15">
      <c r="A90" s="1" t="s">
        <v>178</v>
      </c>
      <c r="B90" s="1" t="s">
        <v>254</v>
      </c>
      <c r="C90" s="1" t="s">
        <v>179</v>
      </c>
      <c r="D90" s="26">
        <v>1</v>
      </c>
      <c r="E90" s="26">
        <v>0</v>
      </c>
      <c r="F90" s="27">
        <v>1</v>
      </c>
      <c r="G90" s="28">
        <v>1</v>
      </c>
      <c r="H90" s="26">
        <v>0</v>
      </c>
      <c r="I90" s="27">
        <v>1</v>
      </c>
      <c r="J90" s="29">
        <f t="shared" si="4"/>
        <v>1</v>
      </c>
      <c r="K90" s="26">
        <f t="shared" si="5"/>
        <v>1</v>
      </c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3073</v>
      </c>
      <c r="E91" s="26">
        <v>991</v>
      </c>
      <c r="F91" s="27">
        <v>4064</v>
      </c>
      <c r="G91" s="28">
        <v>46</v>
      </c>
      <c r="H91" s="26">
        <v>46</v>
      </c>
      <c r="I91" s="27">
        <v>92</v>
      </c>
      <c r="J91" s="29">
        <f t="shared" si="4"/>
        <v>2.2637795275590553E-2</v>
      </c>
      <c r="K91" s="26">
        <f t="shared" si="5"/>
        <v>69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465</v>
      </c>
      <c r="E92" s="26">
        <v>152</v>
      </c>
      <c r="F92" s="27">
        <v>617</v>
      </c>
      <c r="G92" s="28">
        <v>23</v>
      </c>
      <c r="H92" s="26">
        <v>18</v>
      </c>
      <c r="I92" s="27">
        <v>41</v>
      </c>
      <c r="J92" s="29">
        <f t="shared" si="4"/>
        <v>6.6450567260940036E-2</v>
      </c>
      <c r="K92" s="26">
        <f t="shared" si="5"/>
        <v>38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655</v>
      </c>
      <c r="E93" s="26">
        <v>253</v>
      </c>
      <c r="F93" s="27">
        <v>908</v>
      </c>
      <c r="G93" s="28">
        <v>46</v>
      </c>
      <c r="H93" s="26">
        <v>63</v>
      </c>
      <c r="I93" s="27">
        <v>109</v>
      </c>
      <c r="J93" s="29">
        <f t="shared" si="4"/>
        <v>0.12004405286343613</v>
      </c>
      <c r="K93" s="26">
        <f t="shared" si="5"/>
        <v>26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977</v>
      </c>
      <c r="E94" s="26">
        <v>331</v>
      </c>
      <c r="F94" s="27">
        <v>1308</v>
      </c>
      <c r="G94" s="28">
        <v>50</v>
      </c>
      <c r="H94" s="26">
        <v>45</v>
      </c>
      <c r="I94" s="27">
        <v>95</v>
      </c>
      <c r="J94" s="29">
        <f t="shared" si="4"/>
        <v>7.2629969418960244E-2</v>
      </c>
      <c r="K94" s="26">
        <f t="shared" si="5"/>
        <v>34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314</v>
      </c>
      <c r="E95" s="26">
        <v>91</v>
      </c>
      <c r="F95" s="27">
        <v>405</v>
      </c>
      <c r="G95" s="28">
        <v>28</v>
      </c>
      <c r="H95" s="26">
        <v>24</v>
      </c>
      <c r="I95" s="27">
        <v>52</v>
      </c>
      <c r="J95" s="29">
        <f t="shared" si="4"/>
        <v>0.12839506172839507</v>
      </c>
      <c r="K95" s="26">
        <f t="shared" si="5"/>
        <v>24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428</v>
      </c>
      <c r="E96" s="26">
        <v>120</v>
      </c>
      <c r="F96" s="27">
        <v>548</v>
      </c>
      <c r="G96" s="28">
        <v>22</v>
      </c>
      <c r="H96" s="26">
        <v>19</v>
      </c>
      <c r="I96" s="27">
        <v>41</v>
      </c>
      <c r="J96" s="29">
        <f t="shared" si="4"/>
        <v>7.4817518248175188E-2</v>
      </c>
      <c r="K96" s="26">
        <f t="shared" si="5"/>
        <v>32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695</v>
      </c>
      <c r="E97" s="26">
        <v>261</v>
      </c>
      <c r="F97" s="27">
        <v>956</v>
      </c>
      <c r="G97" s="28">
        <v>34</v>
      </c>
      <c r="H97" s="26">
        <v>30</v>
      </c>
      <c r="I97" s="27">
        <v>64</v>
      </c>
      <c r="J97" s="29">
        <f t="shared" si="4"/>
        <v>6.6945606694560664E-2</v>
      </c>
      <c r="K97" s="26">
        <f t="shared" si="5"/>
        <v>37</v>
      </c>
    </row>
    <row r="98" spans="1:11" x14ac:dyDescent="0.15">
      <c r="A98" s="1" t="s">
        <v>194</v>
      </c>
      <c r="B98" s="1" t="s">
        <v>255</v>
      </c>
      <c r="C98" s="1" t="s">
        <v>195</v>
      </c>
      <c r="D98" s="26">
        <v>29</v>
      </c>
      <c r="E98" s="26">
        <v>6</v>
      </c>
      <c r="F98" s="27">
        <v>35</v>
      </c>
      <c r="G98" s="28">
        <v>7</v>
      </c>
      <c r="H98" s="26">
        <v>3</v>
      </c>
      <c r="I98" s="27">
        <v>10</v>
      </c>
      <c r="J98" s="29">
        <f t="shared" si="4"/>
        <v>0.2857142857142857</v>
      </c>
      <c r="K98" s="26">
        <f t="shared" si="5"/>
        <v>14</v>
      </c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333</v>
      </c>
      <c r="E99" s="26">
        <v>132</v>
      </c>
      <c r="F99" s="27">
        <v>465</v>
      </c>
      <c r="G99" s="28">
        <v>27</v>
      </c>
      <c r="H99" s="26">
        <v>13</v>
      </c>
      <c r="I99" s="27">
        <v>40</v>
      </c>
      <c r="J99" s="29">
        <f t="shared" si="4"/>
        <v>8.6021505376344093E-2</v>
      </c>
      <c r="K99" s="26">
        <f t="shared" si="5"/>
        <v>30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68534</v>
      </c>
      <c r="E101" s="207">
        <f t="shared" ref="E101:I101" si="6">SUM(E14:E99)</f>
        <v>25708</v>
      </c>
      <c r="F101" s="207">
        <f t="shared" si="6"/>
        <v>94242</v>
      </c>
      <c r="G101" s="207">
        <f t="shared" si="6"/>
        <v>3124</v>
      </c>
      <c r="H101" s="207">
        <f t="shared" si="6"/>
        <v>2501</v>
      </c>
      <c r="I101" s="208">
        <f t="shared" si="6"/>
        <v>5625</v>
      </c>
    </row>
  </sheetData>
  <autoFilter ref="A13:K13" xr:uid="{00000000-0009-0000-0000-000011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B1808849-6B61-44BD-9803-0C332994CCB3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7" width="7.5" style="44" customWidth="1"/>
    <col min="8" max="8" width="8.5" style="44" bestFit="1" customWidth="1"/>
    <col min="9" max="9" width="9" style="44"/>
    <col min="10" max="10" width="7.5" style="44" bestFit="1" customWidth="1"/>
    <col min="11" max="11" width="11" style="44" customWidth="1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220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402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27.75" thickBot="1" x14ac:dyDescent="0.2">
      <c r="C6" s="13"/>
      <c r="D6" s="80" t="s">
        <v>15</v>
      </c>
      <c r="E6" s="69" t="s">
        <v>16</v>
      </c>
      <c r="F6" s="70" t="s">
        <v>17</v>
      </c>
      <c r="G6" s="71" t="s">
        <v>15</v>
      </c>
      <c r="H6" s="69" t="s">
        <v>16</v>
      </c>
      <c r="I6" s="69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114</v>
      </c>
      <c r="E7" s="20">
        <f>INDEX(E14:E99,MATCH(C7,C14:C99,0),0)</f>
        <v>57</v>
      </c>
      <c r="F7" s="21">
        <f>INDEX(F14:F99,MATCH(C7,C14:C99,0),0)</f>
        <v>171</v>
      </c>
      <c r="G7" s="22">
        <f>INDEX(G14:G99,MATCH(C7,C14:C99,0),0)</f>
        <v>90</v>
      </c>
      <c r="H7" s="20">
        <f>INDEX(H14:H99,MATCH(C7,C14:C99,0),0)</f>
        <v>45</v>
      </c>
      <c r="I7" s="20">
        <f>INDEX(I14:I99,MATCH(C7,C14:C99,0),0)</f>
        <v>135</v>
      </c>
      <c r="J7" s="23">
        <f>I7/F7</f>
        <v>0.78947368421052633</v>
      </c>
      <c r="K7" s="24">
        <f>_xlfn.RANK.EQ(J7,$J$14:$J$99,0)</f>
        <v>14</v>
      </c>
    </row>
    <row r="8" spans="1:18" x14ac:dyDescent="0.15">
      <c r="C8" s="25" t="s">
        <v>20</v>
      </c>
      <c r="D8" s="72">
        <f>ROUND(SUMIF($B$14:$B$99,"G",D14:D99)/(COUNTIFS(B14:B99,"G",D14:D99,"&lt;&gt;")),1)</f>
        <v>255.8</v>
      </c>
      <c r="E8" s="73">
        <f>ROUND(SUMIF($B$14:$B$99,"G",E14:E99)/(COUNTIFS(B14:B99,"G",D14:D99,"&lt;&gt;")),1)</f>
        <v>117.6</v>
      </c>
      <c r="F8" s="74">
        <f>ROUND(SUM(D8:E8),1)</f>
        <v>373.4</v>
      </c>
      <c r="G8" s="75">
        <f>ROUND(SUMIF($B$14:$B$99,"G",G14:G99)/(COUNTIFS(B14:B99,"G",D14:D99,"&lt;&gt;")),1)</f>
        <v>165.2</v>
      </c>
      <c r="H8" s="73">
        <f>ROUND(SUMIF($B$14:$B$99,"G",H14:H99)/(COUNTIFS(B14:B99,"G",D14:D99,"&lt;&gt;")),1)</f>
        <v>68.2</v>
      </c>
      <c r="I8" s="73">
        <f>ROUND(SUM(G8:H8),1)</f>
        <v>233.4</v>
      </c>
      <c r="J8" s="29">
        <f>I8/F8</f>
        <v>0.62506695232994114</v>
      </c>
      <c r="K8" s="30"/>
    </row>
    <row r="9" spans="1:18" ht="14.25" thickBot="1" x14ac:dyDescent="0.2">
      <c r="C9" s="31" t="s">
        <v>21</v>
      </c>
      <c r="D9" s="76">
        <f>ROUND(AVERAGE(D14:D99),1)</f>
        <v>451.9</v>
      </c>
      <c r="E9" s="77">
        <f>ROUND(AVERAGE(E14:E99),1)</f>
        <v>217.5</v>
      </c>
      <c r="F9" s="78">
        <f>ROUND(SUM(D9:E9),1)</f>
        <v>669.4</v>
      </c>
      <c r="G9" s="79">
        <f>ROUND(AVERAGE(G14:G99),1)</f>
        <v>191.2</v>
      </c>
      <c r="H9" s="77">
        <f>ROUND(AVERAGE(H14:H99),1)</f>
        <v>84.6</v>
      </c>
      <c r="I9" s="77">
        <f>ROUND(SUM(G9:H9),1)</f>
        <v>275.8</v>
      </c>
      <c r="J9" s="32">
        <f>I9/F9</f>
        <v>0.41201075590080671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2020年度（基準日：５月１日）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27" x14ac:dyDescent="0.15">
      <c r="A13" s="12" t="s">
        <v>22</v>
      </c>
      <c r="B13" s="34" t="s">
        <v>23</v>
      </c>
      <c r="C13" s="12" t="s">
        <v>24</v>
      </c>
      <c r="D13" s="12" t="s">
        <v>15</v>
      </c>
      <c r="E13" s="12" t="s">
        <v>16</v>
      </c>
      <c r="F13" s="14" t="s">
        <v>17</v>
      </c>
      <c r="G13" s="15" t="s">
        <v>15</v>
      </c>
      <c r="H13" s="12" t="s">
        <v>16</v>
      </c>
      <c r="I13" s="12" t="s">
        <v>17</v>
      </c>
      <c r="J13" s="16" t="s">
        <v>18</v>
      </c>
      <c r="K13" s="17" t="s">
        <v>19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1683</v>
      </c>
      <c r="E14" s="26">
        <v>742</v>
      </c>
      <c r="F14" s="27">
        <v>2425</v>
      </c>
      <c r="G14" s="28">
        <v>574</v>
      </c>
      <c r="H14" s="26">
        <v>154</v>
      </c>
      <c r="I14" s="26">
        <v>728</v>
      </c>
      <c r="J14" s="29">
        <f>I14/F14</f>
        <v>0.30020618556701029</v>
      </c>
      <c r="K14" s="26">
        <f>_xlfn.RANK.EQ(J14,$J$14:$J$100,0)</f>
        <v>61</v>
      </c>
    </row>
    <row r="15" spans="1:18" x14ac:dyDescent="0.15">
      <c r="A15" s="35" t="s">
        <v>30</v>
      </c>
      <c r="B15" s="35" t="s">
        <v>254</v>
      </c>
      <c r="C15" s="35" t="s">
        <v>31</v>
      </c>
      <c r="D15" s="36"/>
      <c r="E15" s="36"/>
      <c r="F15" s="37"/>
      <c r="G15" s="38"/>
      <c r="H15" s="36"/>
      <c r="I15" s="36"/>
      <c r="J15" s="36"/>
      <c r="K15" s="36"/>
    </row>
    <row r="16" spans="1:18" x14ac:dyDescent="0.15">
      <c r="A16" s="1" t="s">
        <v>32</v>
      </c>
      <c r="B16" s="1" t="s">
        <v>255</v>
      </c>
      <c r="C16" s="1" t="s">
        <v>33</v>
      </c>
      <c r="D16" s="26">
        <v>63</v>
      </c>
      <c r="E16" s="26">
        <v>25</v>
      </c>
      <c r="F16" s="27">
        <v>88</v>
      </c>
      <c r="G16" s="28">
        <v>16</v>
      </c>
      <c r="H16" s="26">
        <v>2</v>
      </c>
      <c r="I16" s="26">
        <v>18</v>
      </c>
      <c r="J16" s="29">
        <f t="shared" ref="J16:J23" si="0">I16/F16</f>
        <v>0.20454545454545456</v>
      </c>
      <c r="K16" s="26">
        <f t="shared" ref="K16:K23" si="1">_xlfn.RANK.EQ(J16,$J$14:$J$100,0)</f>
        <v>68</v>
      </c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6</v>
      </c>
      <c r="E17" s="26">
        <v>2</v>
      </c>
      <c r="F17" s="27">
        <v>8</v>
      </c>
      <c r="G17" s="28">
        <v>5</v>
      </c>
      <c r="H17" s="26">
        <v>2</v>
      </c>
      <c r="I17" s="26">
        <v>7</v>
      </c>
      <c r="J17" s="29">
        <f t="shared" si="0"/>
        <v>0.875</v>
      </c>
      <c r="K17" s="26">
        <f t="shared" si="1"/>
        <v>6</v>
      </c>
    </row>
    <row r="18" spans="1:11" x14ac:dyDescent="0.15">
      <c r="A18" s="1" t="s">
        <v>36</v>
      </c>
      <c r="B18" s="1" t="s">
        <v>255</v>
      </c>
      <c r="C18" s="1" t="s">
        <v>37</v>
      </c>
      <c r="D18" s="26">
        <v>29</v>
      </c>
      <c r="E18" s="26">
        <v>18</v>
      </c>
      <c r="F18" s="27">
        <v>47</v>
      </c>
      <c r="G18" s="28">
        <v>7</v>
      </c>
      <c r="H18" s="26">
        <v>1</v>
      </c>
      <c r="I18" s="26">
        <v>8</v>
      </c>
      <c r="J18" s="29">
        <f t="shared" si="0"/>
        <v>0.1702127659574468</v>
      </c>
      <c r="K18" s="26">
        <f t="shared" si="1"/>
        <v>73</v>
      </c>
    </row>
    <row r="19" spans="1:11" x14ac:dyDescent="0.15">
      <c r="A19" s="1" t="s">
        <v>38</v>
      </c>
      <c r="B19" s="1" t="s">
        <v>255</v>
      </c>
      <c r="C19" s="1" t="s">
        <v>39</v>
      </c>
      <c r="D19" s="26">
        <v>29</v>
      </c>
      <c r="E19" s="26">
        <v>8</v>
      </c>
      <c r="F19" s="27">
        <v>37</v>
      </c>
      <c r="G19" s="28">
        <v>12</v>
      </c>
      <c r="H19" s="26">
        <v>2</v>
      </c>
      <c r="I19" s="26">
        <v>14</v>
      </c>
      <c r="J19" s="29">
        <f t="shared" si="0"/>
        <v>0.3783783783783784</v>
      </c>
      <c r="K19" s="26">
        <f t="shared" si="1"/>
        <v>50</v>
      </c>
    </row>
    <row r="20" spans="1:11" x14ac:dyDescent="0.15">
      <c r="A20" s="1" t="s">
        <v>40</v>
      </c>
      <c r="B20" s="1" t="s">
        <v>257</v>
      </c>
      <c r="C20" s="1" t="s">
        <v>41</v>
      </c>
      <c r="D20" s="26">
        <v>58</v>
      </c>
      <c r="E20" s="26">
        <v>18</v>
      </c>
      <c r="F20" s="27">
        <v>76</v>
      </c>
      <c r="G20" s="28">
        <v>56</v>
      </c>
      <c r="H20" s="26">
        <v>16</v>
      </c>
      <c r="I20" s="26">
        <v>72</v>
      </c>
      <c r="J20" s="29">
        <f t="shared" si="0"/>
        <v>0.94736842105263153</v>
      </c>
      <c r="K20" s="26">
        <f t="shared" si="1"/>
        <v>1</v>
      </c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278</v>
      </c>
      <c r="E21" s="26">
        <v>116</v>
      </c>
      <c r="F21" s="27">
        <v>394</v>
      </c>
      <c r="G21" s="28">
        <v>255</v>
      </c>
      <c r="H21" s="26">
        <v>100</v>
      </c>
      <c r="I21" s="26">
        <v>355</v>
      </c>
      <c r="J21" s="29">
        <f t="shared" si="0"/>
        <v>0.90101522842639592</v>
      </c>
      <c r="K21" s="26">
        <f t="shared" si="1"/>
        <v>4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117</v>
      </c>
      <c r="E22" s="26">
        <v>55</v>
      </c>
      <c r="F22" s="27">
        <v>172</v>
      </c>
      <c r="G22" s="28">
        <v>37</v>
      </c>
      <c r="H22" s="26">
        <v>11</v>
      </c>
      <c r="I22" s="26">
        <v>48</v>
      </c>
      <c r="J22" s="29">
        <f t="shared" si="0"/>
        <v>0.27906976744186046</v>
      </c>
      <c r="K22" s="26">
        <f t="shared" si="1"/>
        <v>63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1840</v>
      </c>
      <c r="E23" s="26">
        <v>815</v>
      </c>
      <c r="F23" s="27">
        <v>2655</v>
      </c>
      <c r="G23" s="28">
        <v>616</v>
      </c>
      <c r="H23" s="26">
        <v>229</v>
      </c>
      <c r="I23" s="26">
        <v>845</v>
      </c>
      <c r="J23" s="29">
        <f t="shared" si="0"/>
        <v>0.31826741996233521</v>
      </c>
      <c r="K23" s="26">
        <f t="shared" si="1"/>
        <v>60</v>
      </c>
    </row>
    <row r="24" spans="1:11" x14ac:dyDescent="0.15">
      <c r="A24" s="35" t="s">
        <v>48</v>
      </c>
      <c r="B24" s="35" t="s">
        <v>254</v>
      </c>
      <c r="C24" s="35" t="s">
        <v>49</v>
      </c>
      <c r="D24" s="36"/>
      <c r="E24" s="36"/>
      <c r="F24" s="37"/>
      <c r="G24" s="47"/>
      <c r="H24" s="46"/>
      <c r="I24" s="46"/>
      <c r="J24" s="48"/>
      <c r="K24" s="36"/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172</v>
      </c>
      <c r="E25" s="26">
        <v>71</v>
      </c>
      <c r="F25" s="27">
        <v>243</v>
      </c>
      <c r="G25" s="28">
        <v>151</v>
      </c>
      <c r="H25" s="26">
        <v>69</v>
      </c>
      <c r="I25" s="26">
        <v>220</v>
      </c>
      <c r="J25" s="29">
        <f>I25/F25</f>
        <v>0.90534979423868311</v>
      </c>
      <c r="K25" s="26">
        <f>_xlfn.RANK.EQ(J25,$J$14:$J$100,0)</f>
        <v>3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200</v>
      </c>
      <c r="E26" s="26">
        <v>56</v>
      </c>
      <c r="F26" s="27">
        <v>256</v>
      </c>
      <c r="G26" s="28">
        <v>132</v>
      </c>
      <c r="H26" s="26">
        <v>41</v>
      </c>
      <c r="I26" s="26">
        <v>173</v>
      </c>
      <c r="J26" s="29">
        <f>I26/F26</f>
        <v>0.67578125</v>
      </c>
      <c r="K26" s="26">
        <f>_xlfn.RANK.EQ(J26,$J$14:$J$100,0)</f>
        <v>21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12</v>
      </c>
      <c r="E27" s="26">
        <v>3</v>
      </c>
      <c r="F27" s="27">
        <v>15</v>
      </c>
      <c r="G27" s="28">
        <v>3</v>
      </c>
      <c r="H27" s="26">
        <v>1</v>
      </c>
      <c r="I27" s="26">
        <v>4</v>
      </c>
      <c r="J27" s="29">
        <f>I27/F27</f>
        <v>0.26666666666666666</v>
      </c>
      <c r="K27" s="26">
        <f>_xlfn.RANK.EQ(J27,$J$14:$J$100,0)</f>
        <v>65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67</v>
      </c>
      <c r="E28" s="26">
        <v>15</v>
      </c>
      <c r="F28" s="27">
        <v>82</v>
      </c>
      <c r="G28" s="28">
        <v>25</v>
      </c>
      <c r="H28" s="26">
        <v>5</v>
      </c>
      <c r="I28" s="26">
        <v>30</v>
      </c>
      <c r="J28" s="29">
        <f>I28/F28</f>
        <v>0.36585365853658536</v>
      </c>
      <c r="K28" s="26">
        <f>_xlfn.RANK.EQ(J28,$J$14:$J$100,0)</f>
        <v>52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1589</v>
      </c>
      <c r="E29" s="26">
        <v>952</v>
      </c>
      <c r="F29" s="27">
        <v>2541</v>
      </c>
      <c r="G29" s="28">
        <v>586</v>
      </c>
      <c r="H29" s="26">
        <v>267</v>
      </c>
      <c r="I29" s="26">
        <v>853</v>
      </c>
      <c r="J29" s="29">
        <f>I29/F29</f>
        <v>0.33569460842188115</v>
      </c>
      <c r="K29" s="26">
        <f>_xlfn.RANK.EQ(J29,$J$14:$J$100,0)</f>
        <v>58</v>
      </c>
    </row>
    <row r="30" spans="1:11" x14ac:dyDescent="0.15">
      <c r="A30" s="35" t="s">
        <v>60</v>
      </c>
      <c r="B30" s="35" t="s">
        <v>256</v>
      </c>
      <c r="C30" s="35" t="s">
        <v>61</v>
      </c>
      <c r="D30" s="36"/>
      <c r="E30" s="36"/>
      <c r="F30" s="37"/>
      <c r="G30" s="38"/>
      <c r="H30" s="36"/>
      <c r="I30" s="36"/>
      <c r="J30" s="48"/>
      <c r="K30" s="36"/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68</v>
      </c>
      <c r="E31" s="26">
        <v>18</v>
      </c>
      <c r="F31" s="27">
        <v>86</v>
      </c>
      <c r="G31" s="28">
        <v>49</v>
      </c>
      <c r="H31" s="26">
        <v>7</v>
      </c>
      <c r="I31" s="26">
        <v>56</v>
      </c>
      <c r="J31" s="29">
        <f t="shared" ref="J31:J50" si="2">I31/F31</f>
        <v>0.65116279069767447</v>
      </c>
      <c r="K31" s="26">
        <f t="shared" ref="K31:K50" si="3">_xlfn.RANK.EQ(J31,$J$14:$J$100,0)</f>
        <v>22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271</v>
      </c>
      <c r="E32" s="26">
        <v>128</v>
      </c>
      <c r="F32" s="27">
        <v>399</v>
      </c>
      <c r="G32" s="28">
        <v>147</v>
      </c>
      <c r="H32" s="26">
        <v>55</v>
      </c>
      <c r="I32" s="26">
        <v>202</v>
      </c>
      <c r="J32" s="29">
        <f t="shared" si="2"/>
        <v>0.50626566416040097</v>
      </c>
      <c r="K32" s="26">
        <f t="shared" si="3"/>
        <v>34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187</v>
      </c>
      <c r="E33" s="26">
        <v>74</v>
      </c>
      <c r="F33" s="27">
        <v>261</v>
      </c>
      <c r="G33" s="28">
        <v>36</v>
      </c>
      <c r="H33" s="26">
        <v>9</v>
      </c>
      <c r="I33" s="26">
        <v>45</v>
      </c>
      <c r="J33" s="29">
        <f t="shared" si="2"/>
        <v>0.17241379310344829</v>
      </c>
      <c r="K33" s="26">
        <f t="shared" si="3"/>
        <v>72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807</v>
      </c>
      <c r="E34" s="26">
        <v>415</v>
      </c>
      <c r="F34" s="27">
        <v>1222</v>
      </c>
      <c r="G34" s="28">
        <v>385</v>
      </c>
      <c r="H34" s="26">
        <v>159</v>
      </c>
      <c r="I34" s="26">
        <v>544</v>
      </c>
      <c r="J34" s="29">
        <f t="shared" si="2"/>
        <v>0.44517184942716859</v>
      </c>
      <c r="K34" s="26">
        <f t="shared" si="3"/>
        <v>42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4046</v>
      </c>
      <c r="E35" s="26">
        <v>1741</v>
      </c>
      <c r="F35" s="27">
        <v>5787</v>
      </c>
      <c r="G35" s="28">
        <v>1076</v>
      </c>
      <c r="H35" s="26">
        <v>536</v>
      </c>
      <c r="I35" s="26">
        <v>1612</v>
      </c>
      <c r="J35" s="29">
        <f t="shared" si="2"/>
        <v>0.27855538275444963</v>
      </c>
      <c r="K35" s="26">
        <f t="shared" si="3"/>
        <v>64</v>
      </c>
    </row>
    <row r="36" spans="1:11" x14ac:dyDescent="0.15">
      <c r="A36" s="1" t="s">
        <v>72</v>
      </c>
      <c r="B36" s="1" t="s">
        <v>257</v>
      </c>
      <c r="C36" s="1" t="s">
        <v>73</v>
      </c>
      <c r="D36" s="26">
        <v>709</v>
      </c>
      <c r="E36" s="26">
        <v>529</v>
      </c>
      <c r="F36" s="27">
        <v>1238</v>
      </c>
      <c r="G36" s="28">
        <v>596</v>
      </c>
      <c r="H36" s="26">
        <v>409</v>
      </c>
      <c r="I36" s="26">
        <v>1005</v>
      </c>
      <c r="J36" s="29">
        <f t="shared" si="2"/>
        <v>0.81179321486268174</v>
      </c>
      <c r="K36" s="26">
        <f t="shared" si="3"/>
        <v>11</v>
      </c>
    </row>
    <row r="37" spans="1:11" x14ac:dyDescent="0.15">
      <c r="A37" s="1" t="s">
        <v>74</v>
      </c>
      <c r="B37" s="1" t="s">
        <v>256</v>
      </c>
      <c r="C37" s="1" t="s">
        <v>75</v>
      </c>
      <c r="D37" s="26">
        <v>83</v>
      </c>
      <c r="E37" s="26">
        <v>116</v>
      </c>
      <c r="F37" s="27">
        <v>199</v>
      </c>
      <c r="G37" s="28">
        <v>5</v>
      </c>
      <c r="H37" s="26">
        <v>9</v>
      </c>
      <c r="I37" s="26">
        <v>14</v>
      </c>
      <c r="J37" s="29">
        <f t="shared" si="2"/>
        <v>7.0351758793969849E-2</v>
      </c>
      <c r="K37" s="26">
        <f t="shared" si="3"/>
        <v>77</v>
      </c>
    </row>
    <row r="38" spans="1:11" x14ac:dyDescent="0.15">
      <c r="A38" s="1" t="s">
        <v>76</v>
      </c>
      <c r="B38" s="1" t="s">
        <v>256</v>
      </c>
      <c r="C38" s="1" t="s">
        <v>77</v>
      </c>
      <c r="D38" s="26">
        <v>101</v>
      </c>
      <c r="E38" s="26">
        <v>164</v>
      </c>
      <c r="F38" s="27">
        <v>265</v>
      </c>
      <c r="G38" s="28">
        <v>13</v>
      </c>
      <c r="H38" s="26">
        <v>23</v>
      </c>
      <c r="I38" s="26">
        <v>36</v>
      </c>
      <c r="J38" s="29">
        <f t="shared" si="2"/>
        <v>0.13584905660377358</v>
      </c>
      <c r="K38" s="26">
        <f t="shared" si="3"/>
        <v>75</v>
      </c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1186</v>
      </c>
      <c r="E39" s="26">
        <v>288</v>
      </c>
      <c r="F39" s="27">
        <v>1474</v>
      </c>
      <c r="G39" s="28">
        <v>257</v>
      </c>
      <c r="H39" s="26">
        <v>43</v>
      </c>
      <c r="I39" s="26">
        <v>300</v>
      </c>
      <c r="J39" s="29">
        <f t="shared" si="2"/>
        <v>0.20352781546811397</v>
      </c>
      <c r="K39" s="26">
        <f t="shared" si="3"/>
        <v>69</v>
      </c>
    </row>
    <row r="40" spans="1:11" x14ac:dyDescent="0.15">
      <c r="A40" s="1" t="s">
        <v>80</v>
      </c>
      <c r="B40" s="1" t="s">
        <v>259</v>
      </c>
      <c r="C40" s="1" t="s">
        <v>81</v>
      </c>
      <c r="D40" s="26">
        <v>0</v>
      </c>
      <c r="E40" s="26">
        <v>308</v>
      </c>
      <c r="F40" s="27">
        <v>308</v>
      </c>
      <c r="G40" s="28">
        <v>0</v>
      </c>
      <c r="H40" s="26">
        <v>187</v>
      </c>
      <c r="I40" s="26">
        <v>187</v>
      </c>
      <c r="J40" s="29">
        <f t="shared" si="2"/>
        <v>0.6071428571428571</v>
      </c>
      <c r="K40" s="26">
        <f t="shared" si="3"/>
        <v>26</v>
      </c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84</v>
      </c>
      <c r="E41" s="26">
        <v>74</v>
      </c>
      <c r="F41" s="27">
        <v>158</v>
      </c>
      <c r="G41" s="28">
        <v>34</v>
      </c>
      <c r="H41" s="26">
        <v>26</v>
      </c>
      <c r="I41" s="26">
        <v>60</v>
      </c>
      <c r="J41" s="29">
        <f t="shared" si="2"/>
        <v>0.379746835443038</v>
      </c>
      <c r="K41" s="26">
        <f t="shared" si="3"/>
        <v>49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374</v>
      </c>
      <c r="E42" s="26">
        <v>172</v>
      </c>
      <c r="F42" s="27">
        <v>546</v>
      </c>
      <c r="G42" s="28">
        <v>84</v>
      </c>
      <c r="H42" s="26">
        <v>24</v>
      </c>
      <c r="I42" s="26">
        <v>108</v>
      </c>
      <c r="J42" s="29">
        <f t="shared" si="2"/>
        <v>0.19780219780219779</v>
      </c>
      <c r="K42" s="26">
        <f t="shared" si="3"/>
        <v>70</v>
      </c>
    </row>
    <row r="43" spans="1:11" x14ac:dyDescent="0.15">
      <c r="A43" s="1" t="s">
        <v>86</v>
      </c>
      <c r="B43" s="1" t="s">
        <v>255</v>
      </c>
      <c r="C43" s="1" t="s">
        <v>87</v>
      </c>
      <c r="D43" s="26">
        <v>197</v>
      </c>
      <c r="E43" s="26">
        <v>37</v>
      </c>
      <c r="F43" s="27">
        <v>234</v>
      </c>
      <c r="G43" s="28">
        <v>69</v>
      </c>
      <c r="H43" s="26">
        <v>13</v>
      </c>
      <c r="I43" s="26">
        <v>82</v>
      </c>
      <c r="J43" s="29">
        <f t="shared" si="2"/>
        <v>0.3504273504273504</v>
      </c>
      <c r="K43" s="26">
        <f t="shared" si="3"/>
        <v>56</v>
      </c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364</v>
      </c>
      <c r="E44" s="26">
        <v>242</v>
      </c>
      <c r="F44" s="27">
        <v>606</v>
      </c>
      <c r="G44" s="28">
        <v>137</v>
      </c>
      <c r="H44" s="26">
        <v>75</v>
      </c>
      <c r="I44" s="26">
        <v>212</v>
      </c>
      <c r="J44" s="29">
        <f t="shared" si="2"/>
        <v>0.34983498349834985</v>
      </c>
      <c r="K44" s="26">
        <f t="shared" si="3"/>
        <v>57</v>
      </c>
    </row>
    <row r="45" spans="1:11" x14ac:dyDescent="0.15">
      <c r="A45" s="1" t="s">
        <v>90</v>
      </c>
      <c r="B45" s="1" t="s">
        <v>260</v>
      </c>
      <c r="C45" s="1" t="s">
        <v>91</v>
      </c>
      <c r="D45" s="26">
        <v>60</v>
      </c>
      <c r="E45" s="26">
        <v>43</v>
      </c>
      <c r="F45" s="27">
        <v>103</v>
      </c>
      <c r="G45" s="28">
        <v>55</v>
      </c>
      <c r="H45" s="26">
        <v>42</v>
      </c>
      <c r="I45" s="26">
        <v>97</v>
      </c>
      <c r="J45" s="29">
        <f t="shared" si="2"/>
        <v>0.94174757281553401</v>
      </c>
      <c r="K45" s="26">
        <f t="shared" si="3"/>
        <v>2</v>
      </c>
    </row>
    <row r="46" spans="1:11" x14ac:dyDescent="0.15">
      <c r="A46" s="1" t="s">
        <v>92</v>
      </c>
      <c r="B46" s="1" t="s">
        <v>255</v>
      </c>
      <c r="C46" s="1" t="s">
        <v>93</v>
      </c>
      <c r="D46" s="26">
        <v>93</v>
      </c>
      <c r="E46" s="26">
        <v>57</v>
      </c>
      <c r="F46" s="27">
        <v>150</v>
      </c>
      <c r="G46" s="28">
        <v>35</v>
      </c>
      <c r="H46" s="26">
        <v>10</v>
      </c>
      <c r="I46" s="26">
        <v>45</v>
      </c>
      <c r="J46" s="29">
        <f t="shared" si="2"/>
        <v>0.3</v>
      </c>
      <c r="K46" s="26">
        <f t="shared" si="3"/>
        <v>62</v>
      </c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376</v>
      </c>
      <c r="E47" s="26">
        <v>109</v>
      </c>
      <c r="F47" s="27">
        <v>485</v>
      </c>
      <c r="G47" s="28">
        <v>180</v>
      </c>
      <c r="H47" s="26">
        <v>39</v>
      </c>
      <c r="I47" s="26">
        <v>219</v>
      </c>
      <c r="J47" s="29">
        <f t="shared" si="2"/>
        <v>0.45154639175257733</v>
      </c>
      <c r="K47" s="26">
        <f t="shared" si="3"/>
        <v>41</v>
      </c>
    </row>
    <row r="48" spans="1:11" x14ac:dyDescent="0.15">
      <c r="A48" s="1" t="s">
        <v>26</v>
      </c>
      <c r="B48" s="1" t="s">
        <v>260</v>
      </c>
      <c r="C48" s="1" t="s">
        <v>27</v>
      </c>
      <c r="D48" s="26">
        <v>387</v>
      </c>
      <c r="E48" s="26">
        <v>156</v>
      </c>
      <c r="F48" s="27">
        <v>543</v>
      </c>
      <c r="G48" s="28">
        <v>44</v>
      </c>
      <c r="H48" s="26">
        <v>15</v>
      </c>
      <c r="I48" s="26">
        <v>59</v>
      </c>
      <c r="J48" s="29">
        <f t="shared" si="2"/>
        <v>0.10865561694290976</v>
      </c>
      <c r="K48" s="26">
        <f t="shared" si="3"/>
        <v>76</v>
      </c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483</v>
      </c>
      <c r="E49" s="26">
        <v>275</v>
      </c>
      <c r="F49" s="27">
        <v>758</v>
      </c>
      <c r="G49" s="28">
        <v>182</v>
      </c>
      <c r="H49" s="26">
        <v>103</v>
      </c>
      <c r="I49" s="26">
        <v>285</v>
      </c>
      <c r="J49" s="29">
        <f t="shared" si="2"/>
        <v>0.37598944591029021</v>
      </c>
      <c r="K49" s="26">
        <f t="shared" si="3"/>
        <v>51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163</v>
      </c>
      <c r="E50" s="26">
        <v>53</v>
      </c>
      <c r="F50" s="27">
        <v>216</v>
      </c>
      <c r="G50" s="28">
        <v>63</v>
      </c>
      <c r="H50" s="26">
        <v>20</v>
      </c>
      <c r="I50" s="26">
        <v>83</v>
      </c>
      <c r="J50" s="29">
        <f t="shared" si="2"/>
        <v>0.38425925925925924</v>
      </c>
      <c r="K50" s="26">
        <f t="shared" si="3"/>
        <v>46</v>
      </c>
    </row>
    <row r="51" spans="1:11" x14ac:dyDescent="0.15">
      <c r="A51" s="35" t="s">
        <v>100</v>
      </c>
      <c r="B51" s="35" t="s">
        <v>254</v>
      </c>
      <c r="C51" s="35" t="s">
        <v>101</v>
      </c>
      <c r="D51" s="36"/>
      <c r="E51" s="36"/>
      <c r="F51" s="37"/>
      <c r="G51" s="38"/>
      <c r="H51" s="36"/>
      <c r="I51" s="36"/>
      <c r="J51" s="48"/>
      <c r="K51" s="36"/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180</v>
      </c>
      <c r="E52" s="26">
        <v>100</v>
      </c>
      <c r="F52" s="27">
        <v>280</v>
      </c>
      <c r="G52" s="28">
        <v>93</v>
      </c>
      <c r="H52" s="26">
        <v>48</v>
      </c>
      <c r="I52" s="26">
        <v>141</v>
      </c>
      <c r="J52" s="29">
        <f t="shared" ref="J52:J68" si="4">I52/F52</f>
        <v>0.50357142857142856</v>
      </c>
      <c r="K52" s="26">
        <f t="shared" ref="K52:K68" si="5">_xlfn.RANK.EQ(J52,$J$14:$J$100,0)</f>
        <v>36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680</v>
      </c>
      <c r="E53" s="26">
        <v>314</v>
      </c>
      <c r="F53" s="27">
        <v>994</v>
      </c>
      <c r="G53" s="28">
        <v>518</v>
      </c>
      <c r="H53" s="26">
        <v>190</v>
      </c>
      <c r="I53" s="26">
        <v>708</v>
      </c>
      <c r="J53" s="29">
        <f t="shared" si="4"/>
        <v>0.71227364185110664</v>
      </c>
      <c r="K53" s="26">
        <f t="shared" si="5"/>
        <v>17</v>
      </c>
    </row>
    <row r="54" spans="1:11" x14ac:dyDescent="0.15">
      <c r="A54" s="1" t="s">
        <v>106</v>
      </c>
      <c r="B54" s="1" t="s">
        <v>260</v>
      </c>
      <c r="C54" s="1" t="s">
        <v>107</v>
      </c>
      <c r="D54" s="26">
        <v>292</v>
      </c>
      <c r="E54" s="26">
        <v>108</v>
      </c>
      <c r="F54" s="27">
        <v>400</v>
      </c>
      <c r="G54" s="28">
        <v>191</v>
      </c>
      <c r="H54" s="26">
        <v>65</v>
      </c>
      <c r="I54" s="26">
        <v>256</v>
      </c>
      <c r="J54" s="29">
        <f t="shared" si="4"/>
        <v>0.64</v>
      </c>
      <c r="K54" s="26">
        <f t="shared" si="5"/>
        <v>23</v>
      </c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161</v>
      </c>
      <c r="E55" s="26">
        <v>70</v>
      </c>
      <c r="F55" s="27">
        <v>231</v>
      </c>
      <c r="G55" s="28">
        <v>143</v>
      </c>
      <c r="H55" s="26">
        <v>57</v>
      </c>
      <c r="I55" s="26">
        <v>200</v>
      </c>
      <c r="J55" s="29">
        <f t="shared" si="4"/>
        <v>0.86580086580086579</v>
      </c>
      <c r="K55" s="26">
        <f t="shared" si="5"/>
        <v>7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204</v>
      </c>
      <c r="E56" s="26">
        <v>91</v>
      </c>
      <c r="F56" s="27">
        <v>295</v>
      </c>
      <c r="G56" s="28">
        <v>155</v>
      </c>
      <c r="H56" s="26">
        <v>70</v>
      </c>
      <c r="I56" s="26">
        <v>225</v>
      </c>
      <c r="J56" s="29">
        <f t="shared" si="4"/>
        <v>0.76271186440677963</v>
      </c>
      <c r="K56" s="26">
        <f t="shared" si="5"/>
        <v>15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337</v>
      </c>
      <c r="E57" s="26">
        <v>111</v>
      </c>
      <c r="F57" s="27">
        <v>448</v>
      </c>
      <c r="G57" s="28">
        <v>246</v>
      </c>
      <c r="H57" s="26">
        <v>62</v>
      </c>
      <c r="I57" s="26">
        <v>308</v>
      </c>
      <c r="J57" s="29">
        <f t="shared" si="4"/>
        <v>0.6875</v>
      </c>
      <c r="K57" s="26">
        <f t="shared" si="5"/>
        <v>20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343</v>
      </c>
      <c r="E58" s="26">
        <v>144</v>
      </c>
      <c r="F58" s="27">
        <v>487</v>
      </c>
      <c r="G58" s="28">
        <v>218</v>
      </c>
      <c r="H58" s="26">
        <v>88</v>
      </c>
      <c r="I58" s="26">
        <v>306</v>
      </c>
      <c r="J58" s="29">
        <f t="shared" si="4"/>
        <v>0.62833675564681724</v>
      </c>
      <c r="K58" s="26">
        <f t="shared" si="5"/>
        <v>25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175</v>
      </c>
      <c r="E59" s="26">
        <v>70</v>
      </c>
      <c r="F59" s="27">
        <v>245</v>
      </c>
      <c r="G59" s="28">
        <v>64</v>
      </c>
      <c r="H59" s="26">
        <v>23</v>
      </c>
      <c r="I59" s="26">
        <v>87</v>
      </c>
      <c r="J59" s="29">
        <f t="shared" si="4"/>
        <v>0.35510204081632651</v>
      </c>
      <c r="K59" s="26">
        <f t="shared" si="5"/>
        <v>54</v>
      </c>
    </row>
    <row r="60" spans="1:11" x14ac:dyDescent="0.15">
      <c r="A60" s="1" t="s">
        <v>118</v>
      </c>
      <c r="B60" s="1" t="s">
        <v>257</v>
      </c>
      <c r="C60" s="1" t="s">
        <v>119</v>
      </c>
      <c r="D60" s="26">
        <v>154</v>
      </c>
      <c r="E60" s="26">
        <v>40</v>
      </c>
      <c r="F60" s="27">
        <v>194</v>
      </c>
      <c r="G60" s="28">
        <v>126</v>
      </c>
      <c r="H60" s="26">
        <v>32</v>
      </c>
      <c r="I60" s="26">
        <v>158</v>
      </c>
      <c r="J60" s="29">
        <f t="shared" si="4"/>
        <v>0.81443298969072164</v>
      </c>
      <c r="K60" s="26">
        <f t="shared" si="5"/>
        <v>10</v>
      </c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1546</v>
      </c>
      <c r="E61" s="26">
        <v>783</v>
      </c>
      <c r="F61" s="27">
        <v>2329</v>
      </c>
      <c r="G61" s="28">
        <v>556</v>
      </c>
      <c r="H61" s="26">
        <v>261</v>
      </c>
      <c r="I61" s="26">
        <v>817</v>
      </c>
      <c r="J61" s="29">
        <f t="shared" si="4"/>
        <v>0.35079433233147272</v>
      </c>
      <c r="K61" s="26">
        <f t="shared" si="5"/>
        <v>55</v>
      </c>
    </row>
    <row r="62" spans="1:11" x14ac:dyDescent="0.15">
      <c r="A62" s="1" t="s">
        <v>122</v>
      </c>
      <c r="B62" s="1" t="s">
        <v>255</v>
      </c>
      <c r="C62" s="1" t="s">
        <v>123</v>
      </c>
      <c r="D62" s="26">
        <v>169</v>
      </c>
      <c r="E62" s="26">
        <v>43</v>
      </c>
      <c r="F62" s="27">
        <v>212</v>
      </c>
      <c r="G62" s="28">
        <v>97</v>
      </c>
      <c r="H62" s="26">
        <v>29</v>
      </c>
      <c r="I62" s="26">
        <v>126</v>
      </c>
      <c r="J62" s="29">
        <f t="shared" si="4"/>
        <v>0.59433962264150941</v>
      </c>
      <c r="K62" s="26">
        <f t="shared" si="5"/>
        <v>28</v>
      </c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17</v>
      </c>
      <c r="E63" s="26">
        <v>7</v>
      </c>
      <c r="F63" s="27">
        <v>24</v>
      </c>
      <c r="G63" s="28">
        <v>13</v>
      </c>
      <c r="H63" s="26">
        <v>6</v>
      </c>
      <c r="I63" s="26">
        <v>19</v>
      </c>
      <c r="J63" s="29">
        <f t="shared" si="4"/>
        <v>0.79166666666666663</v>
      </c>
      <c r="K63" s="26">
        <f t="shared" si="5"/>
        <v>13</v>
      </c>
    </row>
    <row r="64" spans="1:11" x14ac:dyDescent="0.15">
      <c r="A64" s="1" t="s">
        <v>126</v>
      </c>
      <c r="B64" s="1" t="s">
        <v>255</v>
      </c>
      <c r="C64" s="1" t="s">
        <v>127</v>
      </c>
      <c r="D64" s="26">
        <v>90</v>
      </c>
      <c r="E64" s="26">
        <v>17</v>
      </c>
      <c r="F64" s="27">
        <v>107</v>
      </c>
      <c r="G64" s="28">
        <v>18</v>
      </c>
      <c r="H64" s="26">
        <v>2</v>
      </c>
      <c r="I64" s="26">
        <v>20</v>
      </c>
      <c r="J64" s="29">
        <f t="shared" si="4"/>
        <v>0.18691588785046728</v>
      </c>
      <c r="K64" s="26">
        <f t="shared" si="5"/>
        <v>71</v>
      </c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205</v>
      </c>
      <c r="E65" s="26">
        <v>115</v>
      </c>
      <c r="F65" s="27">
        <v>320</v>
      </c>
      <c r="G65" s="28">
        <v>170</v>
      </c>
      <c r="H65" s="26">
        <v>95</v>
      </c>
      <c r="I65" s="26">
        <v>265</v>
      </c>
      <c r="J65" s="29">
        <f t="shared" si="4"/>
        <v>0.828125</v>
      </c>
      <c r="K65" s="26">
        <f t="shared" si="5"/>
        <v>9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8</v>
      </c>
      <c r="E66" s="26">
        <v>6</v>
      </c>
      <c r="F66" s="27">
        <v>14</v>
      </c>
      <c r="G66" s="28">
        <v>3</v>
      </c>
      <c r="H66" s="26">
        <v>4</v>
      </c>
      <c r="I66" s="26">
        <v>7</v>
      </c>
      <c r="J66" s="29">
        <f t="shared" si="4"/>
        <v>0.5</v>
      </c>
      <c r="K66" s="26">
        <f t="shared" si="5"/>
        <v>37</v>
      </c>
    </row>
    <row r="67" spans="1:11" x14ac:dyDescent="0.15">
      <c r="A67" s="1" t="s">
        <v>132</v>
      </c>
      <c r="B67" s="1" t="s">
        <v>257</v>
      </c>
      <c r="C67" s="1" t="s">
        <v>133</v>
      </c>
      <c r="D67" s="26">
        <v>117</v>
      </c>
      <c r="E67" s="26">
        <v>61</v>
      </c>
      <c r="F67" s="27">
        <v>178</v>
      </c>
      <c r="G67" s="28">
        <v>91</v>
      </c>
      <c r="H67" s="26">
        <v>34</v>
      </c>
      <c r="I67" s="26">
        <v>125</v>
      </c>
      <c r="J67" s="29">
        <f t="shared" si="4"/>
        <v>0.702247191011236</v>
      </c>
      <c r="K67" s="26">
        <f t="shared" si="5"/>
        <v>18</v>
      </c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2639</v>
      </c>
      <c r="E68" s="26">
        <v>1146</v>
      </c>
      <c r="F68" s="27">
        <v>3785</v>
      </c>
      <c r="G68" s="28">
        <v>993</v>
      </c>
      <c r="H68" s="26">
        <v>453</v>
      </c>
      <c r="I68" s="26">
        <v>1446</v>
      </c>
      <c r="J68" s="29">
        <f t="shared" si="4"/>
        <v>0.38203434610303832</v>
      </c>
      <c r="K68" s="26">
        <f t="shared" si="5"/>
        <v>47</v>
      </c>
    </row>
    <row r="69" spans="1:11" x14ac:dyDescent="0.15">
      <c r="A69" s="35" t="s">
        <v>136</v>
      </c>
      <c r="B69" s="35" t="s">
        <v>254</v>
      </c>
      <c r="C69" s="35" t="s">
        <v>137</v>
      </c>
      <c r="D69" s="36"/>
      <c r="E69" s="36"/>
      <c r="F69" s="37"/>
      <c r="G69" s="38"/>
      <c r="H69" s="36"/>
      <c r="I69" s="36"/>
      <c r="J69" s="48"/>
      <c r="K69" s="36"/>
    </row>
    <row r="70" spans="1:11" x14ac:dyDescent="0.15">
      <c r="A70" s="1" t="s">
        <v>138</v>
      </c>
      <c r="B70" s="1" t="s">
        <v>255</v>
      </c>
      <c r="C70" s="1" t="s">
        <v>139</v>
      </c>
      <c r="D70" s="26">
        <v>131</v>
      </c>
      <c r="E70" s="26">
        <v>72</v>
      </c>
      <c r="F70" s="27">
        <v>203</v>
      </c>
      <c r="G70" s="28">
        <v>61</v>
      </c>
      <c r="H70" s="26">
        <v>27</v>
      </c>
      <c r="I70" s="26">
        <v>88</v>
      </c>
      <c r="J70" s="29">
        <f>I70/F70</f>
        <v>0.43349753694581283</v>
      </c>
      <c r="K70" s="26">
        <f>_xlfn.RANK.EQ(J70,$J$14:$J$100,0)</f>
        <v>43</v>
      </c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2266</v>
      </c>
      <c r="E71" s="26">
        <v>1158</v>
      </c>
      <c r="F71" s="27">
        <v>3424</v>
      </c>
      <c r="G71" s="28">
        <v>857</v>
      </c>
      <c r="H71" s="26">
        <v>385</v>
      </c>
      <c r="I71" s="26">
        <v>1242</v>
      </c>
      <c r="J71" s="29">
        <f>I71/F71</f>
        <v>0.36273364485981308</v>
      </c>
      <c r="K71" s="26">
        <f>_xlfn.RANK.EQ(J71,$J$14:$J$100,0)</f>
        <v>53</v>
      </c>
    </row>
    <row r="72" spans="1:11" x14ac:dyDescent="0.15">
      <c r="A72" s="35" t="s">
        <v>142</v>
      </c>
      <c r="B72" s="35" t="s">
        <v>254</v>
      </c>
      <c r="C72" s="35" t="s">
        <v>143</v>
      </c>
      <c r="D72" s="36"/>
      <c r="E72" s="36"/>
      <c r="F72" s="37"/>
      <c r="G72" s="38"/>
      <c r="H72" s="36"/>
      <c r="I72" s="36"/>
      <c r="J72" s="48"/>
      <c r="K72" s="36"/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1088</v>
      </c>
      <c r="E73" s="26">
        <v>554</v>
      </c>
      <c r="F73" s="27">
        <v>1642</v>
      </c>
      <c r="G73" s="28">
        <v>580</v>
      </c>
      <c r="H73" s="26">
        <v>251</v>
      </c>
      <c r="I73" s="26">
        <v>831</v>
      </c>
      <c r="J73" s="29">
        <f>I73/F73</f>
        <v>0.50609013398294767</v>
      </c>
      <c r="K73" s="26">
        <f>_xlfn.RANK.EQ(J73,$J$14:$J$100,0)</f>
        <v>35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94</v>
      </c>
      <c r="E74" s="26">
        <v>74</v>
      </c>
      <c r="F74" s="27">
        <v>168</v>
      </c>
      <c r="G74" s="28">
        <v>82</v>
      </c>
      <c r="H74" s="26">
        <v>66</v>
      </c>
      <c r="I74" s="26">
        <v>148</v>
      </c>
      <c r="J74" s="29">
        <f>I74/F74</f>
        <v>0.88095238095238093</v>
      </c>
      <c r="K74" s="26">
        <f>_xlfn.RANK.EQ(J74,$J$14:$J$100,0)</f>
        <v>5</v>
      </c>
    </row>
    <row r="75" spans="1:11" x14ac:dyDescent="0.15">
      <c r="A75" s="35" t="s">
        <v>148</v>
      </c>
      <c r="B75" s="35" t="s">
        <v>254</v>
      </c>
      <c r="C75" s="35" t="s">
        <v>149</v>
      </c>
      <c r="D75" s="36"/>
      <c r="E75" s="36"/>
      <c r="F75" s="37"/>
      <c r="G75" s="38"/>
      <c r="H75" s="36"/>
      <c r="I75" s="36"/>
      <c r="J75" s="48"/>
      <c r="K75" s="36"/>
    </row>
    <row r="76" spans="1:11" x14ac:dyDescent="0.15">
      <c r="A76" s="1" t="s">
        <v>150</v>
      </c>
      <c r="B76" s="1" t="s">
        <v>259</v>
      </c>
      <c r="C76" s="1" t="s">
        <v>151</v>
      </c>
      <c r="D76" s="26">
        <v>0</v>
      </c>
      <c r="E76" s="26">
        <v>142</v>
      </c>
      <c r="F76" s="27">
        <v>142</v>
      </c>
      <c r="G76" s="28">
        <v>0</v>
      </c>
      <c r="H76" s="26">
        <v>61</v>
      </c>
      <c r="I76" s="26">
        <v>61</v>
      </c>
      <c r="J76" s="29">
        <f t="shared" ref="J76:J84" si="6">I76/F76</f>
        <v>0.42957746478873238</v>
      </c>
      <c r="K76" s="26">
        <f t="shared" ref="K76:K84" si="7">_xlfn.RANK.EQ(J76,$J$14:$J$100,0)</f>
        <v>44</v>
      </c>
    </row>
    <row r="77" spans="1:11" x14ac:dyDescent="0.15">
      <c r="A77" s="1" t="s">
        <v>152</v>
      </c>
      <c r="B77" s="1" t="s">
        <v>260</v>
      </c>
      <c r="C77" s="1" t="s">
        <v>153</v>
      </c>
      <c r="D77" s="26">
        <v>255</v>
      </c>
      <c r="E77" s="26">
        <v>91</v>
      </c>
      <c r="F77" s="27">
        <v>346</v>
      </c>
      <c r="G77" s="28">
        <v>48</v>
      </c>
      <c r="H77" s="26">
        <v>8</v>
      </c>
      <c r="I77" s="26">
        <v>56</v>
      </c>
      <c r="J77" s="29">
        <f t="shared" si="6"/>
        <v>0.16184971098265896</v>
      </c>
      <c r="K77" s="26">
        <f t="shared" si="7"/>
        <v>74</v>
      </c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47</v>
      </c>
      <c r="E78" s="26">
        <v>19</v>
      </c>
      <c r="F78" s="27">
        <v>66</v>
      </c>
      <c r="G78" s="28">
        <v>24</v>
      </c>
      <c r="H78" s="26">
        <v>10</v>
      </c>
      <c r="I78" s="26">
        <v>34</v>
      </c>
      <c r="J78" s="29">
        <f t="shared" si="6"/>
        <v>0.51515151515151514</v>
      </c>
      <c r="K78" s="26">
        <f t="shared" si="7"/>
        <v>33</v>
      </c>
    </row>
    <row r="79" spans="1:11" x14ac:dyDescent="0.15">
      <c r="A79" s="1" t="s">
        <v>156</v>
      </c>
      <c r="B79" s="1" t="s">
        <v>258</v>
      </c>
      <c r="C79" s="1" t="s">
        <v>157</v>
      </c>
      <c r="D79" s="26">
        <v>252</v>
      </c>
      <c r="E79" s="26">
        <v>109</v>
      </c>
      <c r="F79" s="27">
        <v>361</v>
      </c>
      <c r="G79" s="28">
        <v>159</v>
      </c>
      <c r="H79" s="26">
        <v>71</v>
      </c>
      <c r="I79" s="26">
        <v>230</v>
      </c>
      <c r="J79" s="29">
        <f t="shared" si="6"/>
        <v>0.63711911357340723</v>
      </c>
      <c r="K79" s="26">
        <f t="shared" si="7"/>
        <v>24</v>
      </c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119</v>
      </c>
      <c r="E80" s="26">
        <v>78</v>
      </c>
      <c r="F80" s="27">
        <v>197</v>
      </c>
      <c r="G80" s="28">
        <v>84</v>
      </c>
      <c r="H80" s="26">
        <v>52</v>
      </c>
      <c r="I80" s="26">
        <v>136</v>
      </c>
      <c r="J80" s="29">
        <f t="shared" si="6"/>
        <v>0.69035532994923854</v>
      </c>
      <c r="K80" s="26">
        <f t="shared" si="7"/>
        <v>19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797</v>
      </c>
      <c r="E81" s="26">
        <v>390</v>
      </c>
      <c r="F81" s="27">
        <v>1187</v>
      </c>
      <c r="G81" s="28">
        <v>593</v>
      </c>
      <c r="H81" s="26">
        <v>256</v>
      </c>
      <c r="I81" s="26">
        <v>849</v>
      </c>
      <c r="J81" s="29">
        <f t="shared" si="6"/>
        <v>0.7152485256950295</v>
      </c>
      <c r="K81" s="26">
        <f t="shared" si="7"/>
        <v>16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1154</v>
      </c>
      <c r="E82" s="26">
        <v>663</v>
      </c>
      <c r="F82" s="27">
        <v>1817</v>
      </c>
      <c r="G82" s="28">
        <v>426</v>
      </c>
      <c r="H82" s="26">
        <v>268</v>
      </c>
      <c r="I82" s="26">
        <v>694</v>
      </c>
      <c r="J82" s="29">
        <f t="shared" si="6"/>
        <v>0.38194826637314255</v>
      </c>
      <c r="K82" s="26">
        <f t="shared" si="7"/>
        <v>48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291</v>
      </c>
      <c r="E83" s="26">
        <v>138</v>
      </c>
      <c r="F83" s="27">
        <v>429</v>
      </c>
      <c r="G83" s="28">
        <v>157</v>
      </c>
      <c r="H83" s="26">
        <v>54</v>
      </c>
      <c r="I83" s="26">
        <v>211</v>
      </c>
      <c r="J83" s="29">
        <f t="shared" si="6"/>
        <v>0.49184149184149184</v>
      </c>
      <c r="K83" s="26">
        <f t="shared" si="7"/>
        <v>39</v>
      </c>
    </row>
    <row r="84" spans="1:11" x14ac:dyDescent="0.15">
      <c r="A84" s="1" t="s">
        <v>166</v>
      </c>
      <c r="B84" s="1" t="s">
        <v>258</v>
      </c>
      <c r="C84" s="1" t="s">
        <v>167</v>
      </c>
      <c r="D84" s="26">
        <v>339</v>
      </c>
      <c r="E84" s="26">
        <v>184</v>
      </c>
      <c r="F84" s="27">
        <v>523</v>
      </c>
      <c r="G84" s="28">
        <v>208</v>
      </c>
      <c r="H84" s="26">
        <v>100</v>
      </c>
      <c r="I84" s="26">
        <v>308</v>
      </c>
      <c r="J84" s="29">
        <f t="shared" si="6"/>
        <v>0.58891013384321222</v>
      </c>
      <c r="K84" s="26">
        <f t="shared" si="7"/>
        <v>29</v>
      </c>
    </row>
    <row r="85" spans="1:11" x14ac:dyDescent="0.15">
      <c r="A85" s="35" t="s">
        <v>168</v>
      </c>
      <c r="B85" s="35" t="s">
        <v>254</v>
      </c>
      <c r="C85" s="35" t="s">
        <v>169</v>
      </c>
      <c r="D85" s="36"/>
      <c r="E85" s="36"/>
      <c r="F85" s="37"/>
      <c r="G85" s="38"/>
      <c r="H85" s="36"/>
      <c r="I85" s="36"/>
      <c r="J85" s="48"/>
      <c r="K85" s="36"/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156</v>
      </c>
      <c r="E86" s="26">
        <v>64</v>
      </c>
      <c r="F86" s="27">
        <v>220</v>
      </c>
      <c r="G86" s="28">
        <v>132</v>
      </c>
      <c r="H86" s="26">
        <v>53</v>
      </c>
      <c r="I86" s="26">
        <v>185</v>
      </c>
      <c r="J86" s="29">
        <f>I86/F86</f>
        <v>0.84090909090909094</v>
      </c>
      <c r="K86" s="26">
        <f>_xlfn.RANK.EQ(J86,$J$14:$J$100,0)</f>
        <v>8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194</v>
      </c>
      <c r="E87" s="26">
        <v>98</v>
      </c>
      <c r="F87" s="27">
        <v>292</v>
      </c>
      <c r="G87" s="50">
        <v>65</v>
      </c>
      <c r="H87" s="49">
        <v>29</v>
      </c>
      <c r="I87" s="49">
        <v>94</v>
      </c>
      <c r="J87" s="6">
        <f>I87/F87</f>
        <v>0.32191780821917809</v>
      </c>
      <c r="K87" s="49">
        <f>_xlfn.RANK.EQ(J87,$J$14:$J$100,0)</f>
        <v>59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114</v>
      </c>
      <c r="E88" s="40">
        <v>57</v>
      </c>
      <c r="F88" s="41">
        <v>171</v>
      </c>
      <c r="G88" s="42">
        <v>90</v>
      </c>
      <c r="H88" s="40">
        <v>45</v>
      </c>
      <c r="I88" s="40">
        <v>135</v>
      </c>
      <c r="J88" s="43">
        <f>I88/F88</f>
        <v>0.78947368421052633</v>
      </c>
      <c r="K88" s="40">
        <f>_xlfn.RANK.EQ(J88,$J$14:$J$100,0)</f>
        <v>14</v>
      </c>
    </row>
    <row r="89" spans="1:11" x14ac:dyDescent="0.15">
      <c r="A89" s="1" t="s">
        <v>176</v>
      </c>
      <c r="B89" s="1" t="s">
        <v>255</v>
      </c>
      <c r="C89" s="1" t="s">
        <v>177</v>
      </c>
      <c r="D89" s="26">
        <v>253</v>
      </c>
      <c r="E89" s="26">
        <v>53</v>
      </c>
      <c r="F89" s="27">
        <v>306</v>
      </c>
      <c r="G89" s="28">
        <v>68</v>
      </c>
      <c r="H89" s="26">
        <v>12</v>
      </c>
      <c r="I89" s="26">
        <v>80</v>
      </c>
      <c r="J89" s="29">
        <f>I89/F89</f>
        <v>0.26143790849673204</v>
      </c>
      <c r="K89" s="26">
        <f>_xlfn.RANK.EQ(J89,$J$14:$J$100,0)</f>
        <v>66</v>
      </c>
    </row>
    <row r="90" spans="1:11" x14ac:dyDescent="0.15">
      <c r="A90" s="35" t="s">
        <v>178</v>
      </c>
      <c r="B90" s="35" t="s">
        <v>254</v>
      </c>
      <c r="C90" s="35" t="s">
        <v>179</v>
      </c>
      <c r="D90" s="36"/>
      <c r="E90" s="36"/>
      <c r="F90" s="37"/>
      <c r="G90" s="38"/>
      <c r="H90" s="36"/>
      <c r="I90" s="36"/>
      <c r="J90" s="48"/>
      <c r="K90" s="36"/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1823</v>
      </c>
      <c r="E91" s="26">
        <v>779</v>
      </c>
      <c r="F91" s="27">
        <v>2602</v>
      </c>
      <c r="G91" s="28">
        <v>443</v>
      </c>
      <c r="H91" s="26">
        <v>116</v>
      </c>
      <c r="I91" s="26">
        <v>559</v>
      </c>
      <c r="J91" s="29">
        <f t="shared" ref="J91:J99" si="8">I91/F91</f>
        <v>0.21483474250576479</v>
      </c>
      <c r="K91" s="26">
        <f t="shared" ref="K91:K99" si="9">_xlfn.RANK.EQ(J91,$J$14:$J$100,0)</f>
        <v>67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113</v>
      </c>
      <c r="E92" s="26">
        <v>54</v>
      </c>
      <c r="F92" s="27">
        <v>167</v>
      </c>
      <c r="G92" s="28">
        <v>51</v>
      </c>
      <c r="H92" s="26">
        <v>32</v>
      </c>
      <c r="I92" s="26">
        <v>83</v>
      </c>
      <c r="J92" s="29">
        <f t="shared" si="8"/>
        <v>0.49700598802395207</v>
      </c>
      <c r="K92" s="26">
        <f t="shared" si="9"/>
        <v>38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467</v>
      </c>
      <c r="E93" s="26">
        <v>238</v>
      </c>
      <c r="F93" s="27">
        <v>705</v>
      </c>
      <c r="G93" s="28">
        <v>268</v>
      </c>
      <c r="H93" s="26">
        <v>132</v>
      </c>
      <c r="I93" s="26">
        <v>400</v>
      </c>
      <c r="J93" s="29">
        <f t="shared" si="8"/>
        <v>0.56737588652482274</v>
      </c>
      <c r="K93" s="26">
        <f t="shared" si="9"/>
        <v>32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440</v>
      </c>
      <c r="E94" s="26">
        <v>209</v>
      </c>
      <c r="F94" s="27">
        <v>649</v>
      </c>
      <c r="G94" s="28">
        <v>211</v>
      </c>
      <c r="H94" s="26">
        <v>89</v>
      </c>
      <c r="I94" s="26">
        <v>300</v>
      </c>
      <c r="J94" s="29">
        <f t="shared" si="8"/>
        <v>0.46224961479198767</v>
      </c>
      <c r="K94" s="26">
        <f t="shared" si="9"/>
        <v>40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106</v>
      </c>
      <c r="E95" s="26">
        <v>40</v>
      </c>
      <c r="F95" s="27">
        <v>146</v>
      </c>
      <c r="G95" s="28">
        <v>65</v>
      </c>
      <c r="H95" s="26">
        <v>18</v>
      </c>
      <c r="I95" s="26">
        <v>83</v>
      </c>
      <c r="J95" s="29">
        <f t="shared" si="8"/>
        <v>0.56849315068493156</v>
      </c>
      <c r="K95" s="26">
        <f t="shared" si="9"/>
        <v>31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177</v>
      </c>
      <c r="E96" s="26">
        <v>82</v>
      </c>
      <c r="F96" s="27">
        <v>259</v>
      </c>
      <c r="G96" s="28">
        <v>119</v>
      </c>
      <c r="H96" s="26">
        <v>38</v>
      </c>
      <c r="I96" s="26">
        <v>157</v>
      </c>
      <c r="J96" s="29">
        <f t="shared" si="8"/>
        <v>0.60617760617760619</v>
      </c>
      <c r="K96" s="26">
        <f t="shared" si="9"/>
        <v>27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379</v>
      </c>
      <c r="E97" s="26">
        <v>155</v>
      </c>
      <c r="F97" s="27">
        <v>534</v>
      </c>
      <c r="G97" s="28">
        <v>167</v>
      </c>
      <c r="H97" s="26">
        <v>50</v>
      </c>
      <c r="I97" s="26">
        <v>217</v>
      </c>
      <c r="J97" s="29">
        <f t="shared" si="8"/>
        <v>0.40636704119850187</v>
      </c>
      <c r="K97" s="26">
        <f t="shared" si="9"/>
        <v>45</v>
      </c>
    </row>
    <row r="98" spans="1:11" x14ac:dyDescent="0.15">
      <c r="A98" s="1" t="s">
        <v>194</v>
      </c>
      <c r="B98" s="1" t="s">
        <v>255</v>
      </c>
      <c r="C98" s="1" t="s">
        <v>195</v>
      </c>
      <c r="D98" s="26">
        <v>25</v>
      </c>
      <c r="E98" s="26">
        <v>4</v>
      </c>
      <c r="F98" s="27">
        <v>29</v>
      </c>
      <c r="G98" s="28">
        <v>19</v>
      </c>
      <c r="H98" s="26">
        <v>4</v>
      </c>
      <c r="I98" s="26">
        <v>23</v>
      </c>
      <c r="J98" s="29">
        <f t="shared" si="8"/>
        <v>0.7931034482758621</v>
      </c>
      <c r="K98" s="26">
        <f t="shared" si="9"/>
        <v>12</v>
      </c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216</v>
      </c>
      <c r="E99" s="26">
        <v>118</v>
      </c>
      <c r="F99" s="27">
        <v>334</v>
      </c>
      <c r="G99" s="28">
        <v>127</v>
      </c>
      <c r="H99" s="26">
        <v>68</v>
      </c>
      <c r="I99" s="26">
        <v>195</v>
      </c>
      <c r="J99" s="29">
        <f t="shared" si="8"/>
        <v>0.58383233532934131</v>
      </c>
      <c r="K99" s="26">
        <f t="shared" si="9"/>
        <v>30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34795</v>
      </c>
      <c r="E101" s="207">
        <f t="shared" ref="E101:I101" si="10">SUM(E14:E99)</f>
        <v>16744</v>
      </c>
      <c r="F101" s="207">
        <f t="shared" si="10"/>
        <v>51539</v>
      </c>
      <c r="G101" s="207">
        <f t="shared" si="10"/>
        <v>14721</v>
      </c>
      <c r="H101" s="207">
        <f t="shared" si="10"/>
        <v>6518</v>
      </c>
      <c r="I101" s="208">
        <f t="shared" si="10"/>
        <v>21239</v>
      </c>
    </row>
  </sheetData>
  <autoFilter ref="A13:K13" xr:uid="{00000000-0009-0000-0000-000015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00000000-0004-0000-1500-000000000000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7" width="7.5" style="44" customWidth="1"/>
    <col min="8" max="8" width="8.5" style="44" bestFit="1" customWidth="1"/>
    <col min="9" max="9" width="9" style="44"/>
    <col min="10" max="10" width="7.5" style="44" bestFit="1" customWidth="1"/>
    <col min="11" max="11" width="11" style="44" customWidth="1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220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402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27.75" thickBot="1" x14ac:dyDescent="0.2">
      <c r="C6" s="13"/>
      <c r="D6" s="80" t="s">
        <v>15</v>
      </c>
      <c r="E6" s="69" t="s">
        <v>16</v>
      </c>
      <c r="F6" s="70" t="s">
        <v>17</v>
      </c>
      <c r="G6" s="71" t="s">
        <v>15</v>
      </c>
      <c r="H6" s="69" t="s">
        <v>16</v>
      </c>
      <c r="I6" s="69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112</v>
      </c>
      <c r="E7" s="20">
        <f>INDEX(E14:E99,MATCH(C7,C14:C99,0),0)</f>
        <v>54</v>
      </c>
      <c r="F7" s="21">
        <f>INDEX(F14:F99,MATCH(C7,C14:C99,0),0)</f>
        <v>166</v>
      </c>
      <c r="G7" s="22">
        <f>INDEX(G14:G99,MATCH(C7,C14:C99,0),0)</f>
        <v>88</v>
      </c>
      <c r="H7" s="20">
        <f>INDEX(H14:H99,MATCH(C7,C14:C99,0),0)</f>
        <v>41</v>
      </c>
      <c r="I7" s="20">
        <f>INDEX(I14:I99,MATCH(C7,C14:C99,0),0)</f>
        <v>129</v>
      </c>
      <c r="J7" s="23">
        <f>I7/F7</f>
        <v>0.77710843373493976</v>
      </c>
      <c r="K7" s="24">
        <f>_xlfn.RANK.EQ(J7,$J$14:$J$99,0)</f>
        <v>15</v>
      </c>
    </row>
    <row r="8" spans="1:18" x14ac:dyDescent="0.15">
      <c r="C8" s="25" t="s">
        <v>20</v>
      </c>
      <c r="D8" s="72">
        <f>ROUND(SUMIF($B$14:$B$99,"G",D14:D99)/(COUNTIFS(B14:B99,"G",D14:D99,"&lt;&gt;")),1)</f>
        <v>253.2</v>
      </c>
      <c r="E8" s="73">
        <f>ROUND(SUMIF($B$14:$B$99,"G",E14:E99)/(COUNTIFS(B14:B99,"G",D14:D99,"&lt;&gt;")),1)</f>
        <v>113.7</v>
      </c>
      <c r="F8" s="74">
        <f>ROUND(SUM(D8:E8),1)</f>
        <v>366.9</v>
      </c>
      <c r="G8" s="75">
        <f>ROUND(SUMIF($B$14:$B$99,"G",G14:G99)/(COUNTIFS(B14:B99,"G",D14:D99,"&lt;&gt;")),1)</f>
        <v>162</v>
      </c>
      <c r="H8" s="73">
        <f>ROUND(SUMIF($B$14:$B$99,"G",H14:H99)/(COUNTIFS(B14:B99,"G",D14:D99,"&lt;&gt;")),1)</f>
        <v>65.8</v>
      </c>
      <c r="I8" s="73">
        <f>ROUND(SUM(G8:H8),1)</f>
        <v>227.8</v>
      </c>
      <c r="J8" s="29">
        <f>I8/F8</f>
        <v>0.62087762333060792</v>
      </c>
      <c r="K8" s="30"/>
    </row>
    <row r="9" spans="1:18" ht="14.25" thickBot="1" x14ac:dyDescent="0.2">
      <c r="C9" s="31" t="s">
        <v>21</v>
      </c>
      <c r="D9" s="76">
        <f>ROUND(AVERAGE(D14:D99),1)</f>
        <v>453.5</v>
      </c>
      <c r="E9" s="77">
        <f>ROUND(AVERAGE(E14:E99),1)</f>
        <v>216.4</v>
      </c>
      <c r="F9" s="78">
        <f>ROUND(SUM(D9:E9),1)</f>
        <v>669.9</v>
      </c>
      <c r="G9" s="79">
        <f>ROUND(AVERAGE(G14:G99),1)</f>
        <v>189.6</v>
      </c>
      <c r="H9" s="77">
        <f>ROUND(AVERAGE(H14:H99),1)</f>
        <v>83</v>
      </c>
      <c r="I9" s="77">
        <f>ROUND(SUM(G9:H9),1)</f>
        <v>272.60000000000002</v>
      </c>
      <c r="J9" s="32">
        <f>I9/F9</f>
        <v>0.40692640692640697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2021年度（基準日：５月１日）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27" x14ac:dyDescent="0.15">
      <c r="A13" s="12" t="s">
        <v>22</v>
      </c>
      <c r="B13" s="34" t="s">
        <v>23</v>
      </c>
      <c r="C13" s="12" t="s">
        <v>24</v>
      </c>
      <c r="D13" s="12" t="s">
        <v>15</v>
      </c>
      <c r="E13" s="12" t="s">
        <v>16</v>
      </c>
      <c r="F13" s="14" t="s">
        <v>17</v>
      </c>
      <c r="G13" s="15" t="s">
        <v>15</v>
      </c>
      <c r="H13" s="12" t="s">
        <v>16</v>
      </c>
      <c r="I13" s="12" t="s">
        <v>17</v>
      </c>
      <c r="J13" s="16" t="s">
        <v>18</v>
      </c>
      <c r="K13" s="17" t="s">
        <v>19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1722</v>
      </c>
      <c r="E14" s="26">
        <v>723</v>
      </c>
      <c r="F14" s="27">
        <v>2445</v>
      </c>
      <c r="G14" s="28">
        <v>625</v>
      </c>
      <c r="H14" s="26">
        <v>153</v>
      </c>
      <c r="I14" s="26">
        <v>778</v>
      </c>
      <c r="J14" s="29">
        <f>I14/F14</f>
        <v>0.31820040899795499</v>
      </c>
      <c r="K14" s="26">
        <f>_xlfn.RANK.EQ(J14,$J$14:$J$100,0)</f>
        <v>62</v>
      </c>
    </row>
    <row r="15" spans="1:18" x14ac:dyDescent="0.15">
      <c r="A15" s="35" t="s">
        <v>30</v>
      </c>
      <c r="B15" s="35" t="s">
        <v>254</v>
      </c>
      <c r="C15" s="35" t="s">
        <v>31</v>
      </c>
      <c r="D15" s="36"/>
      <c r="E15" s="36"/>
      <c r="F15" s="37"/>
      <c r="G15" s="38"/>
      <c r="H15" s="36"/>
      <c r="I15" s="36"/>
      <c r="J15" s="36"/>
      <c r="K15" s="36"/>
    </row>
    <row r="16" spans="1:18" x14ac:dyDescent="0.15">
      <c r="A16" s="1" t="s">
        <v>32</v>
      </c>
      <c r="B16" s="1" t="s">
        <v>255</v>
      </c>
      <c r="C16" s="1" t="s">
        <v>33</v>
      </c>
      <c r="D16" s="26">
        <v>59</v>
      </c>
      <c r="E16" s="26">
        <v>17</v>
      </c>
      <c r="F16" s="27">
        <v>76</v>
      </c>
      <c r="G16" s="28">
        <v>16</v>
      </c>
      <c r="H16" s="26">
        <v>1</v>
      </c>
      <c r="I16" s="26">
        <v>17</v>
      </c>
      <c r="J16" s="29">
        <f t="shared" ref="J16:J23" si="0">I16/F16</f>
        <v>0.22368421052631579</v>
      </c>
      <c r="K16" s="26">
        <f t="shared" ref="K16:K23" si="1">_xlfn.RANK.EQ(J16,$J$14:$J$100,0)</f>
        <v>69</v>
      </c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5</v>
      </c>
      <c r="E17" s="26">
        <v>3</v>
      </c>
      <c r="F17" s="27">
        <v>8</v>
      </c>
      <c r="G17" s="28">
        <v>4</v>
      </c>
      <c r="H17" s="26">
        <v>3</v>
      </c>
      <c r="I17" s="26">
        <v>7</v>
      </c>
      <c r="J17" s="29">
        <f t="shared" si="0"/>
        <v>0.875</v>
      </c>
      <c r="K17" s="26">
        <f t="shared" si="1"/>
        <v>6</v>
      </c>
    </row>
    <row r="18" spans="1:11" x14ac:dyDescent="0.15">
      <c r="A18" s="1" t="s">
        <v>36</v>
      </c>
      <c r="B18" s="1" t="s">
        <v>255</v>
      </c>
      <c r="C18" s="1" t="s">
        <v>37</v>
      </c>
      <c r="D18" s="26">
        <v>31</v>
      </c>
      <c r="E18" s="26">
        <v>24</v>
      </c>
      <c r="F18" s="27">
        <v>55</v>
      </c>
      <c r="G18" s="28">
        <v>6</v>
      </c>
      <c r="H18" s="26">
        <v>4</v>
      </c>
      <c r="I18" s="26">
        <v>10</v>
      </c>
      <c r="J18" s="29">
        <f t="shared" si="0"/>
        <v>0.18181818181818182</v>
      </c>
      <c r="K18" s="26">
        <f t="shared" si="1"/>
        <v>73</v>
      </c>
    </row>
    <row r="19" spans="1:11" x14ac:dyDescent="0.15">
      <c r="A19" s="1" t="s">
        <v>38</v>
      </c>
      <c r="B19" s="1" t="s">
        <v>255</v>
      </c>
      <c r="C19" s="1" t="s">
        <v>39</v>
      </c>
      <c r="D19" s="26">
        <v>34</v>
      </c>
      <c r="E19" s="26">
        <v>9</v>
      </c>
      <c r="F19" s="27">
        <v>43</v>
      </c>
      <c r="G19" s="28">
        <v>16</v>
      </c>
      <c r="H19" s="26">
        <v>3</v>
      </c>
      <c r="I19" s="26">
        <v>19</v>
      </c>
      <c r="J19" s="29">
        <f t="shared" si="0"/>
        <v>0.44186046511627908</v>
      </c>
      <c r="K19" s="26">
        <f t="shared" si="1"/>
        <v>42</v>
      </c>
    </row>
    <row r="20" spans="1:11" x14ac:dyDescent="0.15">
      <c r="A20" s="1" t="s">
        <v>40</v>
      </c>
      <c r="B20" s="1" t="s">
        <v>257</v>
      </c>
      <c r="C20" s="1" t="s">
        <v>41</v>
      </c>
      <c r="D20" s="26">
        <v>55</v>
      </c>
      <c r="E20" s="26">
        <v>20</v>
      </c>
      <c r="F20" s="27">
        <v>75</v>
      </c>
      <c r="G20" s="28">
        <v>53</v>
      </c>
      <c r="H20" s="26">
        <v>18</v>
      </c>
      <c r="I20" s="26">
        <v>71</v>
      </c>
      <c r="J20" s="29">
        <f t="shared" si="0"/>
        <v>0.94666666666666666</v>
      </c>
      <c r="K20" s="26">
        <f t="shared" si="1"/>
        <v>2</v>
      </c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268</v>
      </c>
      <c r="E21" s="26">
        <v>128</v>
      </c>
      <c r="F21" s="27">
        <v>396</v>
      </c>
      <c r="G21" s="28">
        <v>237</v>
      </c>
      <c r="H21" s="26">
        <v>115</v>
      </c>
      <c r="I21" s="26">
        <v>352</v>
      </c>
      <c r="J21" s="29">
        <f t="shared" si="0"/>
        <v>0.88888888888888884</v>
      </c>
      <c r="K21" s="26">
        <f t="shared" si="1"/>
        <v>5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112</v>
      </c>
      <c r="E22" s="26">
        <v>62</v>
      </c>
      <c r="F22" s="27">
        <v>174</v>
      </c>
      <c r="G22" s="28">
        <v>32</v>
      </c>
      <c r="H22" s="26">
        <v>12</v>
      </c>
      <c r="I22" s="26">
        <v>44</v>
      </c>
      <c r="J22" s="29">
        <f t="shared" si="0"/>
        <v>0.25287356321839083</v>
      </c>
      <c r="K22" s="26">
        <f t="shared" si="1"/>
        <v>66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1871</v>
      </c>
      <c r="E23" s="26">
        <v>838</v>
      </c>
      <c r="F23" s="27">
        <v>2709</v>
      </c>
      <c r="G23" s="28">
        <v>525</v>
      </c>
      <c r="H23" s="26">
        <v>192</v>
      </c>
      <c r="I23" s="26">
        <v>717</v>
      </c>
      <c r="J23" s="29">
        <f t="shared" si="0"/>
        <v>0.26467331118493909</v>
      </c>
      <c r="K23" s="26">
        <f t="shared" si="1"/>
        <v>65</v>
      </c>
    </row>
    <row r="24" spans="1:11" x14ac:dyDescent="0.15">
      <c r="A24" s="35" t="s">
        <v>48</v>
      </c>
      <c r="B24" s="35" t="s">
        <v>254</v>
      </c>
      <c r="C24" s="35" t="s">
        <v>49</v>
      </c>
      <c r="D24" s="36"/>
      <c r="E24" s="36"/>
      <c r="F24" s="37"/>
      <c r="G24" s="47"/>
      <c r="H24" s="46"/>
      <c r="I24" s="46"/>
      <c r="J24" s="48"/>
      <c r="K24" s="36"/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188</v>
      </c>
      <c r="E25" s="26">
        <v>72</v>
      </c>
      <c r="F25" s="27">
        <v>260</v>
      </c>
      <c r="G25" s="28">
        <v>168</v>
      </c>
      <c r="H25" s="26">
        <v>68</v>
      </c>
      <c r="I25" s="26">
        <v>236</v>
      </c>
      <c r="J25" s="29">
        <f>I25/F25</f>
        <v>0.90769230769230769</v>
      </c>
      <c r="K25" s="26">
        <f>_xlfn.RANK.EQ(J25,$J$14:$J$100,0)</f>
        <v>4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208</v>
      </c>
      <c r="E26" s="26">
        <v>60</v>
      </c>
      <c r="F26" s="27">
        <v>268</v>
      </c>
      <c r="G26" s="28">
        <v>139</v>
      </c>
      <c r="H26" s="26">
        <v>45</v>
      </c>
      <c r="I26" s="26">
        <v>184</v>
      </c>
      <c r="J26" s="29">
        <f>I26/F26</f>
        <v>0.68656716417910446</v>
      </c>
      <c r="K26" s="26">
        <f>_xlfn.RANK.EQ(J26,$J$14:$J$100,0)</f>
        <v>21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11</v>
      </c>
      <c r="E27" s="26">
        <v>6</v>
      </c>
      <c r="F27" s="27">
        <v>17</v>
      </c>
      <c r="G27" s="28">
        <v>5</v>
      </c>
      <c r="H27" s="26">
        <v>2</v>
      </c>
      <c r="I27" s="26">
        <v>7</v>
      </c>
      <c r="J27" s="29">
        <f>I27/F27</f>
        <v>0.41176470588235292</v>
      </c>
      <c r="K27" s="26">
        <f>_xlfn.RANK.EQ(J27,$J$14:$J$100,0)</f>
        <v>44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69</v>
      </c>
      <c r="E28" s="26">
        <v>16</v>
      </c>
      <c r="F28" s="27">
        <v>85</v>
      </c>
      <c r="G28" s="28">
        <v>23</v>
      </c>
      <c r="H28" s="26">
        <v>5</v>
      </c>
      <c r="I28" s="26">
        <v>28</v>
      </c>
      <c r="J28" s="29">
        <f>I28/F28</f>
        <v>0.32941176470588235</v>
      </c>
      <c r="K28" s="26">
        <f>_xlfn.RANK.EQ(J28,$J$14:$J$100,0)</f>
        <v>60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1640</v>
      </c>
      <c r="E29" s="26">
        <v>923</v>
      </c>
      <c r="F29" s="27">
        <v>2563</v>
      </c>
      <c r="G29" s="28">
        <v>599</v>
      </c>
      <c r="H29" s="26">
        <v>269</v>
      </c>
      <c r="I29" s="26">
        <v>868</v>
      </c>
      <c r="J29" s="29">
        <f>I29/F29</f>
        <v>0.33866562621927426</v>
      </c>
      <c r="K29" s="26">
        <f>_xlfn.RANK.EQ(J29,$J$14:$J$100,0)</f>
        <v>58</v>
      </c>
    </row>
    <row r="30" spans="1:11" x14ac:dyDescent="0.15">
      <c r="A30" s="35" t="s">
        <v>60</v>
      </c>
      <c r="B30" s="35" t="s">
        <v>256</v>
      </c>
      <c r="C30" s="35" t="s">
        <v>61</v>
      </c>
      <c r="D30" s="36"/>
      <c r="E30" s="36"/>
      <c r="F30" s="37"/>
      <c r="G30" s="38"/>
      <c r="H30" s="36"/>
      <c r="I30" s="36"/>
      <c r="J30" s="48"/>
      <c r="K30" s="36"/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80</v>
      </c>
      <c r="E31" s="26">
        <v>23</v>
      </c>
      <c r="F31" s="27">
        <v>103</v>
      </c>
      <c r="G31" s="28">
        <v>57</v>
      </c>
      <c r="H31" s="26">
        <v>10</v>
      </c>
      <c r="I31" s="26">
        <v>67</v>
      </c>
      <c r="J31" s="29">
        <f t="shared" ref="J31:J50" si="2">I31/F31</f>
        <v>0.65048543689320393</v>
      </c>
      <c r="K31" s="26">
        <f t="shared" ref="K31:K50" si="3">_xlfn.RANK.EQ(J31,$J$14:$J$100,0)</f>
        <v>24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247</v>
      </c>
      <c r="E32" s="26">
        <v>110</v>
      </c>
      <c r="F32" s="27">
        <v>357</v>
      </c>
      <c r="G32" s="28">
        <v>125</v>
      </c>
      <c r="H32" s="26">
        <v>43</v>
      </c>
      <c r="I32" s="26">
        <v>168</v>
      </c>
      <c r="J32" s="29">
        <f t="shared" si="2"/>
        <v>0.47058823529411764</v>
      </c>
      <c r="K32" s="26">
        <f t="shared" si="3"/>
        <v>38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185</v>
      </c>
      <c r="E33" s="26">
        <v>83</v>
      </c>
      <c r="F33" s="27">
        <v>268</v>
      </c>
      <c r="G33" s="28">
        <v>69</v>
      </c>
      <c r="H33" s="26">
        <v>15</v>
      </c>
      <c r="I33" s="26">
        <v>84</v>
      </c>
      <c r="J33" s="29">
        <f t="shared" si="2"/>
        <v>0.31343283582089554</v>
      </c>
      <c r="K33" s="26">
        <f t="shared" si="3"/>
        <v>63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774</v>
      </c>
      <c r="E34" s="26">
        <v>407</v>
      </c>
      <c r="F34" s="27">
        <v>1181</v>
      </c>
      <c r="G34" s="28">
        <v>370</v>
      </c>
      <c r="H34" s="26">
        <v>145</v>
      </c>
      <c r="I34" s="26">
        <v>515</v>
      </c>
      <c r="J34" s="29">
        <f t="shared" si="2"/>
        <v>0.43607112616426758</v>
      </c>
      <c r="K34" s="26">
        <f t="shared" si="3"/>
        <v>43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4221</v>
      </c>
      <c r="E35" s="26">
        <v>1786</v>
      </c>
      <c r="F35" s="27">
        <v>6007</v>
      </c>
      <c r="G35" s="28">
        <v>1116</v>
      </c>
      <c r="H35" s="26">
        <v>551</v>
      </c>
      <c r="I35" s="26">
        <v>1667</v>
      </c>
      <c r="J35" s="29">
        <f t="shared" si="2"/>
        <v>0.27750957216580657</v>
      </c>
      <c r="K35" s="26">
        <f t="shared" si="3"/>
        <v>64</v>
      </c>
    </row>
    <row r="36" spans="1:11" x14ac:dyDescent="0.15">
      <c r="A36" s="1" t="s">
        <v>72</v>
      </c>
      <c r="B36" s="1" t="s">
        <v>257</v>
      </c>
      <c r="C36" s="1" t="s">
        <v>73</v>
      </c>
      <c r="D36" s="26">
        <v>688</v>
      </c>
      <c r="E36" s="26">
        <v>523</v>
      </c>
      <c r="F36" s="27">
        <v>1211</v>
      </c>
      <c r="G36" s="28">
        <v>610</v>
      </c>
      <c r="H36" s="26">
        <v>414</v>
      </c>
      <c r="I36" s="26">
        <v>1024</v>
      </c>
      <c r="J36" s="29">
        <f t="shared" si="2"/>
        <v>0.8455821635012386</v>
      </c>
      <c r="K36" s="26">
        <f t="shared" si="3"/>
        <v>9</v>
      </c>
    </row>
    <row r="37" spans="1:11" x14ac:dyDescent="0.15">
      <c r="A37" s="1" t="s">
        <v>74</v>
      </c>
      <c r="B37" s="1" t="s">
        <v>256</v>
      </c>
      <c r="C37" s="1" t="s">
        <v>75</v>
      </c>
      <c r="D37" s="26">
        <v>88</v>
      </c>
      <c r="E37" s="26">
        <v>118</v>
      </c>
      <c r="F37" s="27">
        <v>206</v>
      </c>
      <c r="G37" s="28">
        <v>4</v>
      </c>
      <c r="H37" s="26">
        <v>11</v>
      </c>
      <c r="I37" s="26">
        <v>15</v>
      </c>
      <c r="J37" s="29">
        <f t="shared" si="2"/>
        <v>7.281553398058252E-2</v>
      </c>
      <c r="K37" s="26">
        <f t="shared" si="3"/>
        <v>77</v>
      </c>
    </row>
    <row r="38" spans="1:11" x14ac:dyDescent="0.15">
      <c r="A38" s="1" t="s">
        <v>76</v>
      </c>
      <c r="B38" s="1" t="s">
        <v>256</v>
      </c>
      <c r="C38" s="1" t="s">
        <v>77</v>
      </c>
      <c r="D38" s="26">
        <v>79</v>
      </c>
      <c r="E38" s="26">
        <v>118</v>
      </c>
      <c r="F38" s="27">
        <v>197</v>
      </c>
      <c r="G38" s="28">
        <v>10</v>
      </c>
      <c r="H38" s="26">
        <v>15</v>
      </c>
      <c r="I38" s="26">
        <v>25</v>
      </c>
      <c r="J38" s="29">
        <f t="shared" si="2"/>
        <v>0.12690355329949238</v>
      </c>
      <c r="K38" s="26">
        <f t="shared" si="3"/>
        <v>76</v>
      </c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1214</v>
      </c>
      <c r="E39" s="26">
        <v>306</v>
      </c>
      <c r="F39" s="27">
        <v>1520</v>
      </c>
      <c r="G39" s="28">
        <v>277</v>
      </c>
      <c r="H39" s="26">
        <v>52</v>
      </c>
      <c r="I39" s="26">
        <v>329</v>
      </c>
      <c r="J39" s="29">
        <f t="shared" si="2"/>
        <v>0.21644736842105264</v>
      </c>
      <c r="K39" s="26">
        <f t="shared" si="3"/>
        <v>70</v>
      </c>
    </row>
    <row r="40" spans="1:11" x14ac:dyDescent="0.15">
      <c r="A40" s="1" t="s">
        <v>80</v>
      </c>
      <c r="B40" s="1" t="s">
        <v>259</v>
      </c>
      <c r="C40" s="1" t="s">
        <v>81</v>
      </c>
      <c r="D40" s="26">
        <v>0</v>
      </c>
      <c r="E40" s="26">
        <v>290</v>
      </c>
      <c r="F40" s="27">
        <v>290</v>
      </c>
      <c r="G40" s="28">
        <v>0</v>
      </c>
      <c r="H40" s="26">
        <v>140</v>
      </c>
      <c r="I40" s="26">
        <v>140</v>
      </c>
      <c r="J40" s="29">
        <f t="shared" si="2"/>
        <v>0.48275862068965519</v>
      </c>
      <c r="K40" s="26">
        <f t="shared" si="3"/>
        <v>36</v>
      </c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92</v>
      </c>
      <c r="E41" s="26">
        <v>69</v>
      </c>
      <c r="F41" s="27">
        <v>161</v>
      </c>
      <c r="G41" s="28">
        <v>64</v>
      </c>
      <c r="H41" s="26">
        <v>41</v>
      </c>
      <c r="I41" s="26">
        <v>105</v>
      </c>
      <c r="J41" s="29">
        <f t="shared" si="2"/>
        <v>0.65217391304347827</v>
      </c>
      <c r="K41" s="26">
        <f t="shared" si="3"/>
        <v>23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396</v>
      </c>
      <c r="E42" s="26">
        <v>199</v>
      </c>
      <c r="F42" s="27">
        <v>595</v>
      </c>
      <c r="G42" s="28">
        <v>157</v>
      </c>
      <c r="H42" s="26">
        <v>56</v>
      </c>
      <c r="I42" s="26">
        <v>213</v>
      </c>
      <c r="J42" s="29">
        <f t="shared" si="2"/>
        <v>0.35798319327731093</v>
      </c>
      <c r="K42" s="26">
        <f t="shared" si="3"/>
        <v>52</v>
      </c>
    </row>
    <row r="43" spans="1:11" x14ac:dyDescent="0.15">
      <c r="A43" s="1" t="s">
        <v>86</v>
      </c>
      <c r="B43" s="1" t="s">
        <v>255</v>
      </c>
      <c r="C43" s="1" t="s">
        <v>87</v>
      </c>
      <c r="D43" s="26">
        <v>205</v>
      </c>
      <c r="E43" s="26">
        <v>36</v>
      </c>
      <c r="F43" s="27">
        <v>241</v>
      </c>
      <c r="G43" s="28">
        <v>70</v>
      </c>
      <c r="H43" s="26">
        <v>13</v>
      </c>
      <c r="I43" s="26">
        <v>83</v>
      </c>
      <c r="J43" s="29">
        <f t="shared" si="2"/>
        <v>0.34439834024896265</v>
      </c>
      <c r="K43" s="26">
        <f t="shared" si="3"/>
        <v>56</v>
      </c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371</v>
      </c>
      <c r="E44" s="26">
        <v>232</v>
      </c>
      <c r="F44" s="27">
        <v>603</v>
      </c>
      <c r="G44" s="28">
        <v>140</v>
      </c>
      <c r="H44" s="26">
        <v>68</v>
      </c>
      <c r="I44" s="26">
        <v>208</v>
      </c>
      <c r="J44" s="29">
        <f t="shared" si="2"/>
        <v>0.34494195688225537</v>
      </c>
      <c r="K44" s="26">
        <f t="shared" si="3"/>
        <v>54</v>
      </c>
    </row>
    <row r="45" spans="1:11" x14ac:dyDescent="0.15">
      <c r="A45" s="1" t="s">
        <v>90</v>
      </c>
      <c r="B45" s="1" t="s">
        <v>260</v>
      </c>
      <c r="C45" s="1" t="s">
        <v>91</v>
      </c>
      <c r="D45" s="26">
        <v>67</v>
      </c>
      <c r="E45" s="26">
        <v>38</v>
      </c>
      <c r="F45" s="27">
        <v>105</v>
      </c>
      <c r="G45" s="28">
        <v>61</v>
      </c>
      <c r="H45" s="26">
        <v>37</v>
      </c>
      <c r="I45" s="26">
        <v>98</v>
      </c>
      <c r="J45" s="29">
        <f t="shared" si="2"/>
        <v>0.93333333333333335</v>
      </c>
      <c r="K45" s="26">
        <f t="shared" si="3"/>
        <v>3</v>
      </c>
    </row>
    <row r="46" spans="1:11" x14ac:dyDescent="0.15">
      <c r="A46" s="1" t="s">
        <v>92</v>
      </c>
      <c r="B46" s="1" t="s">
        <v>255</v>
      </c>
      <c r="C46" s="1" t="s">
        <v>93</v>
      </c>
      <c r="D46" s="26">
        <v>95</v>
      </c>
      <c r="E46" s="26">
        <v>64</v>
      </c>
      <c r="F46" s="27">
        <v>159</v>
      </c>
      <c r="G46" s="28">
        <v>33</v>
      </c>
      <c r="H46" s="26">
        <v>5</v>
      </c>
      <c r="I46" s="26">
        <v>38</v>
      </c>
      <c r="J46" s="29">
        <f t="shared" si="2"/>
        <v>0.2389937106918239</v>
      </c>
      <c r="K46" s="26">
        <f t="shared" si="3"/>
        <v>68</v>
      </c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359</v>
      </c>
      <c r="E47" s="26">
        <v>115</v>
      </c>
      <c r="F47" s="27">
        <v>474</v>
      </c>
      <c r="G47" s="28">
        <v>137</v>
      </c>
      <c r="H47" s="26">
        <v>34</v>
      </c>
      <c r="I47" s="26">
        <v>171</v>
      </c>
      <c r="J47" s="29">
        <f t="shared" si="2"/>
        <v>0.36075949367088606</v>
      </c>
      <c r="K47" s="26">
        <f t="shared" si="3"/>
        <v>50</v>
      </c>
    </row>
    <row r="48" spans="1:11" x14ac:dyDescent="0.15">
      <c r="A48" s="1" t="s">
        <v>26</v>
      </c>
      <c r="B48" s="1" t="s">
        <v>260</v>
      </c>
      <c r="C48" s="1" t="s">
        <v>27</v>
      </c>
      <c r="D48" s="26">
        <v>386</v>
      </c>
      <c r="E48" s="26">
        <v>153</v>
      </c>
      <c r="F48" s="27">
        <v>539</v>
      </c>
      <c r="G48" s="28">
        <v>54</v>
      </c>
      <c r="H48" s="26">
        <v>16</v>
      </c>
      <c r="I48" s="26">
        <v>70</v>
      </c>
      <c r="J48" s="29">
        <f t="shared" si="2"/>
        <v>0.12987012987012986</v>
      </c>
      <c r="K48" s="26">
        <f t="shared" si="3"/>
        <v>75</v>
      </c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492</v>
      </c>
      <c r="E49" s="26">
        <v>294</v>
      </c>
      <c r="F49" s="27">
        <v>786</v>
      </c>
      <c r="G49" s="28">
        <v>167</v>
      </c>
      <c r="H49" s="26">
        <v>110</v>
      </c>
      <c r="I49" s="26">
        <v>277</v>
      </c>
      <c r="J49" s="29">
        <f t="shared" si="2"/>
        <v>0.3524173027989822</v>
      </c>
      <c r="K49" s="26">
        <f t="shared" si="3"/>
        <v>53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152</v>
      </c>
      <c r="E50" s="26">
        <v>51</v>
      </c>
      <c r="F50" s="27">
        <v>203</v>
      </c>
      <c r="G50" s="28">
        <v>53</v>
      </c>
      <c r="H50" s="26">
        <v>20</v>
      </c>
      <c r="I50" s="26">
        <v>73</v>
      </c>
      <c r="J50" s="29">
        <f t="shared" si="2"/>
        <v>0.35960591133004927</v>
      </c>
      <c r="K50" s="26">
        <f t="shared" si="3"/>
        <v>51</v>
      </c>
    </row>
    <row r="51" spans="1:11" x14ac:dyDescent="0.15">
      <c r="A51" s="35" t="s">
        <v>100</v>
      </c>
      <c r="B51" s="35" t="s">
        <v>254</v>
      </c>
      <c r="C51" s="35" t="s">
        <v>101</v>
      </c>
      <c r="D51" s="36"/>
      <c r="E51" s="36"/>
      <c r="F51" s="37"/>
      <c r="G51" s="38"/>
      <c r="H51" s="36"/>
      <c r="I51" s="36"/>
      <c r="J51" s="48"/>
      <c r="K51" s="36"/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191</v>
      </c>
      <c r="E52" s="26">
        <v>92</v>
      </c>
      <c r="F52" s="27">
        <v>283</v>
      </c>
      <c r="G52" s="28">
        <v>84</v>
      </c>
      <c r="H52" s="26">
        <v>42</v>
      </c>
      <c r="I52" s="26">
        <v>126</v>
      </c>
      <c r="J52" s="29">
        <f t="shared" ref="J52:J68" si="4">I52/F52</f>
        <v>0.44522968197879859</v>
      </c>
      <c r="K52" s="26">
        <f t="shared" ref="K52:K68" si="5">_xlfn.RANK.EQ(J52,$J$14:$J$100,0)</f>
        <v>41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640</v>
      </c>
      <c r="E53" s="26">
        <v>304</v>
      </c>
      <c r="F53" s="27">
        <v>944</v>
      </c>
      <c r="G53" s="28">
        <v>461</v>
      </c>
      <c r="H53" s="26">
        <v>172</v>
      </c>
      <c r="I53" s="26">
        <v>633</v>
      </c>
      <c r="J53" s="29">
        <f t="shared" si="4"/>
        <v>0.67055084745762716</v>
      </c>
      <c r="K53" s="26">
        <f t="shared" si="5"/>
        <v>22</v>
      </c>
    </row>
    <row r="54" spans="1:11" x14ac:dyDescent="0.15">
      <c r="A54" s="1" t="s">
        <v>106</v>
      </c>
      <c r="B54" s="1" t="s">
        <v>260</v>
      </c>
      <c r="C54" s="1" t="s">
        <v>107</v>
      </c>
      <c r="D54" s="26">
        <v>301</v>
      </c>
      <c r="E54" s="26">
        <v>108</v>
      </c>
      <c r="F54" s="27">
        <v>409</v>
      </c>
      <c r="G54" s="28">
        <v>188</v>
      </c>
      <c r="H54" s="26">
        <v>69</v>
      </c>
      <c r="I54" s="26">
        <v>257</v>
      </c>
      <c r="J54" s="29">
        <f t="shared" si="4"/>
        <v>0.628361858190709</v>
      </c>
      <c r="K54" s="26">
        <f t="shared" si="5"/>
        <v>27</v>
      </c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174</v>
      </c>
      <c r="E55" s="26">
        <v>66</v>
      </c>
      <c r="F55" s="27">
        <v>240</v>
      </c>
      <c r="G55" s="28">
        <v>143</v>
      </c>
      <c r="H55" s="26">
        <v>51</v>
      </c>
      <c r="I55" s="26">
        <v>194</v>
      </c>
      <c r="J55" s="29">
        <f t="shared" si="4"/>
        <v>0.80833333333333335</v>
      </c>
      <c r="K55" s="26">
        <f t="shared" si="5"/>
        <v>12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190</v>
      </c>
      <c r="E56" s="26">
        <v>81</v>
      </c>
      <c r="F56" s="27">
        <v>271</v>
      </c>
      <c r="G56" s="28">
        <v>146</v>
      </c>
      <c r="H56" s="26">
        <v>62</v>
      </c>
      <c r="I56" s="26">
        <v>208</v>
      </c>
      <c r="J56" s="29">
        <f t="shared" si="4"/>
        <v>0.76752767527675281</v>
      </c>
      <c r="K56" s="26">
        <f t="shared" si="5"/>
        <v>16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339</v>
      </c>
      <c r="E57" s="26">
        <v>105</v>
      </c>
      <c r="F57" s="27">
        <v>444</v>
      </c>
      <c r="G57" s="28">
        <v>252</v>
      </c>
      <c r="H57" s="26">
        <v>57</v>
      </c>
      <c r="I57" s="26">
        <v>309</v>
      </c>
      <c r="J57" s="29">
        <f t="shared" si="4"/>
        <v>0.69594594594594594</v>
      </c>
      <c r="K57" s="26">
        <f t="shared" si="5"/>
        <v>19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345</v>
      </c>
      <c r="E58" s="26">
        <v>138</v>
      </c>
      <c r="F58" s="27">
        <v>483</v>
      </c>
      <c r="G58" s="28">
        <v>223</v>
      </c>
      <c r="H58" s="26">
        <v>79</v>
      </c>
      <c r="I58" s="26">
        <v>302</v>
      </c>
      <c r="J58" s="29">
        <f t="shared" si="4"/>
        <v>0.62525879917184268</v>
      </c>
      <c r="K58" s="26">
        <f t="shared" si="5"/>
        <v>28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160</v>
      </c>
      <c r="E59" s="26">
        <v>63</v>
      </c>
      <c r="F59" s="27">
        <v>223</v>
      </c>
      <c r="G59" s="28">
        <v>62</v>
      </c>
      <c r="H59" s="26">
        <v>20</v>
      </c>
      <c r="I59" s="26">
        <v>82</v>
      </c>
      <c r="J59" s="29">
        <f t="shared" si="4"/>
        <v>0.36771300448430494</v>
      </c>
      <c r="K59" s="26">
        <f t="shared" si="5"/>
        <v>48</v>
      </c>
    </row>
    <row r="60" spans="1:11" x14ac:dyDescent="0.15">
      <c r="A60" s="1" t="s">
        <v>118</v>
      </c>
      <c r="B60" s="1" t="s">
        <v>257</v>
      </c>
      <c r="C60" s="1" t="s">
        <v>119</v>
      </c>
      <c r="D60" s="26">
        <v>148</v>
      </c>
      <c r="E60" s="26">
        <v>37</v>
      </c>
      <c r="F60" s="27">
        <v>185</v>
      </c>
      <c r="G60" s="28">
        <v>124</v>
      </c>
      <c r="H60" s="26">
        <v>28</v>
      </c>
      <c r="I60" s="26">
        <v>152</v>
      </c>
      <c r="J60" s="29">
        <f t="shared" si="4"/>
        <v>0.82162162162162167</v>
      </c>
      <c r="K60" s="26">
        <f t="shared" si="5"/>
        <v>11</v>
      </c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1543</v>
      </c>
      <c r="E61" s="26">
        <v>769</v>
      </c>
      <c r="F61" s="27">
        <v>2312</v>
      </c>
      <c r="G61" s="28">
        <v>540</v>
      </c>
      <c r="H61" s="26">
        <v>234</v>
      </c>
      <c r="I61" s="26">
        <v>774</v>
      </c>
      <c r="J61" s="29">
        <f t="shared" si="4"/>
        <v>0.33477508650519033</v>
      </c>
      <c r="K61" s="26">
        <f t="shared" si="5"/>
        <v>59</v>
      </c>
    </row>
    <row r="62" spans="1:11" x14ac:dyDescent="0.15">
      <c r="A62" s="1" t="s">
        <v>122</v>
      </c>
      <c r="B62" s="1" t="s">
        <v>255</v>
      </c>
      <c r="C62" s="1" t="s">
        <v>123</v>
      </c>
      <c r="D62" s="26">
        <v>173</v>
      </c>
      <c r="E62" s="26">
        <v>42</v>
      </c>
      <c r="F62" s="27">
        <v>215</v>
      </c>
      <c r="G62" s="28">
        <v>97</v>
      </c>
      <c r="H62" s="26">
        <v>27</v>
      </c>
      <c r="I62" s="26">
        <v>124</v>
      </c>
      <c r="J62" s="29">
        <f t="shared" si="4"/>
        <v>0.57674418604651168</v>
      </c>
      <c r="K62" s="26">
        <f t="shared" si="5"/>
        <v>32</v>
      </c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14</v>
      </c>
      <c r="E63" s="26">
        <v>8</v>
      </c>
      <c r="F63" s="27">
        <v>22</v>
      </c>
      <c r="G63" s="28">
        <v>13</v>
      </c>
      <c r="H63" s="26">
        <v>8</v>
      </c>
      <c r="I63" s="26">
        <v>21</v>
      </c>
      <c r="J63" s="29">
        <f t="shared" si="4"/>
        <v>0.95454545454545459</v>
      </c>
      <c r="K63" s="26">
        <f t="shared" si="5"/>
        <v>1</v>
      </c>
    </row>
    <row r="64" spans="1:11" x14ac:dyDescent="0.15">
      <c r="A64" s="1" t="s">
        <v>126</v>
      </c>
      <c r="B64" s="1" t="s">
        <v>255</v>
      </c>
      <c r="C64" s="1" t="s">
        <v>127</v>
      </c>
      <c r="D64" s="26">
        <v>90</v>
      </c>
      <c r="E64" s="26">
        <v>13</v>
      </c>
      <c r="F64" s="27">
        <v>103</v>
      </c>
      <c r="G64" s="28">
        <v>18</v>
      </c>
      <c r="H64" s="26">
        <v>2</v>
      </c>
      <c r="I64" s="26">
        <v>20</v>
      </c>
      <c r="J64" s="29">
        <f t="shared" si="4"/>
        <v>0.1941747572815534</v>
      </c>
      <c r="K64" s="26">
        <f t="shared" si="5"/>
        <v>72</v>
      </c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224</v>
      </c>
      <c r="E65" s="26">
        <v>117</v>
      </c>
      <c r="F65" s="27">
        <v>341</v>
      </c>
      <c r="G65" s="28">
        <v>188</v>
      </c>
      <c r="H65" s="26">
        <v>103</v>
      </c>
      <c r="I65" s="26">
        <v>291</v>
      </c>
      <c r="J65" s="29">
        <f t="shared" si="4"/>
        <v>0.85337243401759533</v>
      </c>
      <c r="K65" s="26">
        <f t="shared" si="5"/>
        <v>8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13</v>
      </c>
      <c r="E66" s="26">
        <v>4</v>
      </c>
      <c r="F66" s="27">
        <v>17</v>
      </c>
      <c r="G66" s="28">
        <v>7</v>
      </c>
      <c r="H66" s="26">
        <v>4</v>
      </c>
      <c r="I66" s="26">
        <v>11</v>
      </c>
      <c r="J66" s="29">
        <f t="shared" si="4"/>
        <v>0.6470588235294118</v>
      </c>
      <c r="K66" s="26">
        <f t="shared" si="5"/>
        <v>25</v>
      </c>
    </row>
    <row r="67" spans="1:11" x14ac:dyDescent="0.15">
      <c r="A67" s="1" t="s">
        <v>132</v>
      </c>
      <c r="B67" s="1" t="s">
        <v>257</v>
      </c>
      <c r="C67" s="1" t="s">
        <v>133</v>
      </c>
      <c r="D67" s="26">
        <v>114</v>
      </c>
      <c r="E67" s="26">
        <v>64</v>
      </c>
      <c r="F67" s="27">
        <v>178</v>
      </c>
      <c r="G67" s="28">
        <v>93</v>
      </c>
      <c r="H67" s="26">
        <v>40</v>
      </c>
      <c r="I67" s="26">
        <v>133</v>
      </c>
      <c r="J67" s="29">
        <f t="shared" si="4"/>
        <v>0.7471910112359551</v>
      </c>
      <c r="K67" s="26">
        <f t="shared" si="5"/>
        <v>17</v>
      </c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2637</v>
      </c>
      <c r="E68" s="26">
        <v>1189</v>
      </c>
      <c r="F68" s="27">
        <v>3826</v>
      </c>
      <c r="G68" s="28">
        <v>981</v>
      </c>
      <c r="H68" s="26">
        <v>473</v>
      </c>
      <c r="I68" s="26">
        <v>1454</v>
      </c>
      <c r="J68" s="29">
        <f t="shared" si="4"/>
        <v>0.38003136434918977</v>
      </c>
      <c r="K68" s="26">
        <f t="shared" si="5"/>
        <v>46</v>
      </c>
    </row>
    <row r="69" spans="1:11" x14ac:dyDescent="0.15">
      <c r="A69" s="35" t="s">
        <v>136</v>
      </c>
      <c r="B69" s="35" t="s">
        <v>254</v>
      </c>
      <c r="C69" s="35" t="s">
        <v>137</v>
      </c>
      <c r="D69" s="36"/>
      <c r="E69" s="36"/>
      <c r="F69" s="37"/>
      <c r="G69" s="38"/>
      <c r="H69" s="36"/>
      <c r="I69" s="36"/>
      <c r="J69" s="48"/>
      <c r="K69" s="36"/>
    </row>
    <row r="70" spans="1:11" x14ac:dyDescent="0.15">
      <c r="A70" s="1" t="s">
        <v>138</v>
      </c>
      <c r="B70" s="1" t="s">
        <v>255</v>
      </c>
      <c r="C70" s="1" t="s">
        <v>139</v>
      </c>
      <c r="D70" s="26">
        <v>128</v>
      </c>
      <c r="E70" s="26">
        <v>76</v>
      </c>
      <c r="F70" s="27">
        <v>204</v>
      </c>
      <c r="G70" s="28">
        <v>52</v>
      </c>
      <c r="H70" s="26">
        <v>25</v>
      </c>
      <c r="I70" s="26">
        <v>77</v>
      </c>
      <c r="J70" s="29">
        <f>I70/F70</f>
        <v>0.37745098039215685</v>
      </c>
      <c r="K70" s="26">
        <f>_xlfn.RANK.EQ(J70,$J$14:$J$100,0)</f>
        <v>47</v>
      </c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2236</v>
      </c>
      <c r="E71" s="26">
        <v>1138</v>
      </c>
      <c r="F71" s="27">
        <v>3374</v>
      </c>
      <c r="G71" s="28">
        <v>834</v>
      </c>
      <c r="H71" s="26">
        <v>394</v>
      </c>
      <c r="I71" s="26">
        <v>1228</v>
      </c>
      <c r="J71" s="29">
        <f>I71/F71</f>
        <v>0.36395969176052162</v>
      </c>
      <c r="K71" s="26">
        <f>_xlfn.RANK.EQ(J71,$J$14:$J$100,0)</f>
        <v>49</v>
      </c>
    </row>
    <row r="72" spans="1:11" x14ac:dyDescent="0.15">
      <c r="A72" s="35" t="s">
        <v>142</v>
      </c>
      <c r="B72" s="35" t="s">
        <v>254</v>
      </c>
      <c r="C72" s="35" t="s">
        <v>143</v>
      </c>
      <c r="D72" s="36"/>
      <c r="E72" s="36"/>
      <c r="F72" s="37"/>
      <c r="G72" s="38"/>
      <c r="H72" s="36"/>
      <c r="I72" s="36"/>
      <c r="J72" s="48"/>
      <c r="K72" s="36"/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1069</v>
      </c>
      <c r="E73" s="26">
        <v>553</v>
      </c>
      <c r="F73" s="27">
        <v>1622</v>
      </c>
      <c r="G73" s="28">
        <v>582</v>
      </c>
      <c r="H73" s="26">
        <v>254</v>
      </c>
      <c r="I73" s="26">
        <v>836</v>
      </c>
      <c r="J73" s="29">
        <f>I73/F73</f>
        <v>0.51541307028360051</v>
      </c>
      <c r="K73" s="26">
        <f>_xlfn.RANK.EQ(J73,$J$14:$J$100,0)</f>
        <v>34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93</v>
      </c>
      <c r="E74" s="26">
        <v>82</v>
      </c>
      <c r="F74" s="27">
        <v>175</v>
      </c>
      <c r="G74" s="28">
        <v>80</v>
      </c>
      <c r="H74" s="26">
        <v>73</v>
      </c>
      <c r="I74" s="26">
        <v>153</v>
      </c>
      <c r="J74" s="29">
        <f>I74/F74</f>
        <v>0.87428571428571433</v>
      </c>
      <c r="K74" s="26">
        <f>_xlfn.RANK.EQ(J74,$J$14:$J$100,0)</f>
        <v>7</v>
      </c>
    </row>
    <row r="75" spans="1:11" x14ac:dyDescent="0.15">
      <c r="A75" s="35" t="s">
        <v>148</v>
      </c>
      <c r="B75" s="35" t="s">
        <v>254</v>
      </c>
      <c r="C75" s="35" t="s">
        <v>149</v>
      </c>
      <c r="D75" s="36"/>
      <c r="E75" s="36"/>
      <c r="F75" s="37"/>
      <c r="G75" s="38"/>
      <c r="H75" s="36"/>
      <c r="I75" s="36"/>
      <c r="J75" s="48"/>
      <c r="K75" s="36"/>
    </row>
    <row r="76" spans="1:11" x14ac:dyDescent="0.15">
      <c r="A76" s="1" t="s">
        <v>150</v>
      </c>
      <c r="B76" s="1" t="s">
        <v>259</v>
      </c>
      <c r="C76" s="1" t="s">
        <v>151</v>
      </c>
      <c r="D76" s="26">
        <v>0</v>
      </c>
      <c r="E76" s="26">
        <v>128</v>
      </c>
      <c r="F76" s="27">
        <v>128</v>
      </c>
      <c r="G76" s="28">
        <v>0</v>
      </c>
      <c r="H76" s="26">
        <v>42</v>
      </c>
      <c r="I76" s="26">
        <v>42</v>
      </c>
      <c r="J76" s="29">
        <f t="shared" ref="J76:J84" si="6">I76/F76</f>
        <v>0.328125</v>
      </c>
      <c r="K76" s="26">
        <f t="shared" ref="K76:K84" si="7">_xlfn.RANK.EQ(J76,$J$14:$J$100,0)</f>
        <v>61</v>
      </c>
    </row>
    <row r="77" spans="1:11" x14ac:dyDescent="0.15">
      <c r="A77" s="1" t="s">
        <v>152</v>
      </c>
      <c r="B77" s="1" t="s">
        <v>260</v>
      </c>
      <c r="C77" s="1" t="s">
        <v>153</v>
      </c>
      <c r="D77" s="26">
        <v>253</v>
      </c>
      <c r="E77" s="26">
        <v>114</v>
      </c>
      <c r="F77" s="27">
        <v>367</v>
      </c>
      <c r="G77" s="28">
        <v>50</v>
      </c>
      <c r="H77" s="26">
        <v>12</v>
      </c>
      <c r="I77" s="26">
        <v>62</v>
      </c>
      <c r="J77" s="29">
        <f t="shared" si="6"/>
        <v>0.16893732970027248</v>
      </c>
      <c r="K77" s="26">
        <f t="shared" si="7"/>
        <v>74</v>
      </c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41</v>
      </c>
      <c r="E78" s="26">
        <v>24</v>
      </c>
      <c r="F78" s="27">
        <v>65</v>
      </c>
      <c r="G78" s="28">
        <v>20</v>
      </c>
      <c r="H78" s="26">
        <v>12</v>
      </c>
      <c r="I78" s="26">
        <v>32</v>
      </c>
      <c r="J78" s="29">
        <f t="shared" si="6"/>
        <v>0.49230769230769234</v>
      </c>
      <c r="K78" s="26">
        <f t="shared" si="7"/>
        <v>35</v>
      </c>
    </row>
    <row r="79" spans="1:11" x14ac:dyDescent="0.15">
      <c r="A79" s="1" t="s">
        <v>156</v>
      </c>
      <c r="B79" s="1" t="s">
        <v>258</v>
      </c>
      <c r="C79" s="1" t="s">
        <v>157</v>
      </c>
      <c r="D79" s="26">
        <v>254</v>
      </c>
      <c r="E79" s="26">
        <v>96</v>
      </c>
      <c r="F79" s="27">
        <v>350</v>
      </c>
      <c r="G79" s="28">
        <v>158</v>
      </c>
      <c r="H79" s="26">
        <v>65</v>
      </c>
      <c r="I79" s="26">
        <v>223</v>
      </c>
      <c r="J79" s="29">
        <f t="shared" si="6"/>
        <v>0.63714285714285712</v>
      </c>
      <c r="K79" s="26">
        <f t="shared" si="7"/>
        <v>26</v>
      </c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121</v>
      </c>
      <c r="E80" s="26">
        <v>74</v>
      </c>
      <c r="F80" s="27">
        <v>195</v>
      </c>
      <c r="G80" s="28">
        <v>87</v>
      </c>
      <c r="H80" s="26">
        <v>50</v>
      </c>
      <c r="I80" s="26">
        <v>137</v>
      </c>
      <c r="J80" s="29">
        <f t="shared" si="6"/>
        <v>0.70256410256410251</v>
      </c>
      <c r="K80" s="26">
        <f t="shared" si="7"/>
        <v>18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789</v>
      </c>
      <c r="E81" s="26">
        <v>401</v>
      </c>
      <c r="F81" s="27">
        <v>1190</v>
      </c>
      <c r="G81" s="28">
        <v>569</v>
      </c>
      <c r="H81" s="26">
        <v>256</v>
      </c>
      <c r="I81" s="26">
        <v>825</v>
      </c>
      <c r="J81" s="29">
        <f t="shared" si="6"/>
        <v>0.69327731092436973</v>
      </c>
      <c r="K81" s="26">
        <f t="shared" si="7"/>
        <v>20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1158</v>
      </c>
      <c r="E82" s="26">
        <v>662</v>
      </c>
      <c r="F82" s="27">
        <v>1820</v>
      </c>
      <c r="G82" s="28">
        <v>388</v>
      </c>
      <c r="H82" s="26">
        <v>239</v>
      </c>
      <c r="I82" s="26">
        <v>627</v>
      </c>
      <c r="J82" s="29">
        <f t="shared" si="6"/>
        <v>0.3445054945054945</v>
      </c>
      <c r="K82" s="26">
        <f t="shared" si="7"/>
        <v>55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276</v>
      </c>
      <c r="E83" s="26">
        <v>128</v>
      </c>
      <c r="F83" s="27">
        <v>404</v>
      </c>
      <c r="G83" s="28">
        <v>143</v>
      </c>
      <c r="H83" s="26">
        <v>52</v>
      </c>
      <c r="I83" s="26">
        <v>195</v>
      </c>
      <c r="J83" s="29">
        <f t="shared" si="6"/>
        <v>0.48267326732673266</v>
      </c>
      <c r="K83" s="26">
        <f t="shared" si="7"/>
        <v>37</v>
      </c>
    </row>
    <row r="84" spans="1:11" x14ac:dyDescent="0.15">
      <c r="A84" s="1" t="s">
        <v>166</v>
      </c>
      <c r="B84" s="1" t="s">
        <v>258</v>
      </c>
      <c r="C84" s="1" t="s">
        <v>167</v>
      </c>
      <c r="D84" s="26">
        <v>337</v>
      </c>
      <c r="E84" s="26">
        <v>178</v>
      </c>
      <c r="F84" s="27">
        <v>515</v>
      </c>
      <c r="G84" s="28">
        <v>209</v>
      </c>
      <c r="H84" s="26">
        <v>98</v>
      </c>
      <c r="I84" s="26">
        <v>307</v>
      </c>
      <c r="J84" s="29">
        <f t="shared" si="6"/>
        <v>0.59611650485436896</v>
      </c>
      <c r="K84" s="26">
        <f t="shared" si="7"/>
        <v>29</v>
      </c>
    </row>
    <row r="85" spans="1:11" x14ac:dyDescent="0.15">
      <c r="A85" s="35" t="s">
        <v>168</v>
      </c>
      <c r="B85" s="35" t="s">
        <v>254</v>
      </c>
      <c r="C85" s="35" t="s">
        <v>169</v>
      </c>
      <c r="D85" s="36"/>
      <c r="E85" s="36"/>
      <c r="F85" s="37"/>
      <c r="G85" s="38"/>
      <c r="H85" s="36"/>
      <c r="I85" s="36"/>
      <c r="J85" s="48"/>
      <c r="K85" s="36"/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151</v>
      </c>
      <c r="E86" s="26">
        <v>55</v>
      </c>
      <c r="F86" s="27">
        <v>206</v>
      </c>
      <c r="G86" s="28">
        <v>126</v>
      </c>
      <c r="H86" s="26">
        <v>46</v>
      </c>
      <c r="I86" s="26">
        <v>172</v>
      </c>
      <c r="J86" s="29">
        <f>I86/F86</f>
        <v>0.83495145631067957</v>
      </c>
      <c r="K86" s="26">
        <f>_xlfn.RANK.EQ(J86,$J$14:$J$100,0)</f>
        <v>10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198</v>
      </c>
      <c r="E87" s="26">
        <v>99</v>
      </c>
      <c r="F87" s="27">
        <v>297</v>
      </c>
      <c r="G87" s="50">
        <v>73</v>
      </c>
      <c r="H87" s="49">
        <v>29</v>
      </c>
      <c r="I87" s="49">
        <v>102</v>
      </c>
      <c r="J87" s="6">
        <f>I87/F87</f>
        <v>0.34343434343434343</v>
      </c>
      <c r="K87" s="49">
        <f>_xlfn.RANK.EQ(J87,$J$14:$J$100,0)</f>
        <v>57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112</v>
      </c>
      <c r="E88" s="40">
        <v>54</v>
      </c>
      <c r="F88" s="41">
        <v>166</v>
      </c>
      <c r="G88" s="42">
        <v>88</v>
      </c>
      <c r="H88" s="40">
        <v>41</v>
      </c>
      <c r="I88" s="40">
        <v>129</v>
      </c>
      <c r="J88" s="43">
        <f>I88/F88</f>
        <v>0.77710843373493976</v>
      </c>
      <c r="K88" s="40">
        <f>_xlfn.RANK.EQ(J88,$J$14:$J$100,0)</f>
        <v>15</v>
      </c>
    </row>
    <row r="89" spans="1:11" x14ac:dyDescent="0.15">
      <c r="A89" s="1" t="s">
        <v>176</v>
      </c>
      <c r="B89" s="1" t="s">
        <v>255</v>
      </c>
      <c r="C89" s="1" t="s">
        <v>177</v>
      </c>
      <c r="D89" s="26">
        <v>217</v>
      </c>
      <c r="E89" s="26">
        <v>53</v>
      </c>
      <c r="F89" s="27">
        <v>270</v>
      </c>
      <c r="G89" s="28">
        <v>57</v>
      </c>
      <c r="H89" s="26">
        <v>8</v>
      </c>
      <c r="I89" s="26">
        <v>65</v>
      </c>
      <c r="J89" s="29">
        <f>I89/F89</f>
        <v>0.24074074074074073</v>
      </c>
      <c r="K89" s="26">
        <f>_xlfn.RANK.EQ(J89,$J$14:$J$100,0)</f>
        <v>67</v>
      </c>
    </row>
    <row r="90" spans="1:11" x14ac:dyDescent="0.15">
      <c r="A90" s="35" t="s">
        <v>178</v>
      </c>
      <c r="B90" s="35" t="s">
        <v>254</v>
      </c>
      <c r="C90" s="35" t="s">
        <v>179</v>
      </c>
      <c r="D90" s="36"/>
      <c r="E90" s="36"/>
      <c r="F90" s="37"/>
      <c r="G90" s="38"/>
      <c r="H90" s="36"/>
      <c r="I90" s="36"/>
      <c r="J90" s="48"/>
      <c r="K90" s="36"/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1830</v>
      </c>
      <c r="E91" s="26">
        <v>743</v>
      </c>
      <c r="F91" s="27">
        <v>2573</v>
      </c>
      <c r="G91" s="28">
        <v>417</v>
      </c>
      <c r="H91" s="26">
        <v>107</v>
      </c>
      <c r="I91" s="26">
        <v>524</v>
      </c>
      <c r="J91" s="29">
        <f t="shared" ref="J91:J99" si="8">I91/F91</f>
        <v>0.20365332296929653</v>
      </c>
      <c r="K91" s="26">
        <f t="shared" ref="K91:K99" si="9">_xlfn.RANK.EQ(J91,$J$14:$J$100,0)</f>
        <v>71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114</v>
      </c>
      <c r="E92" s="26">
        <v>55</v>
      </c>
      <c r="F92" s="27">
        <v>169</v>
      </c>
      <c r="G92" s="28">
        <v>49</v>
      </c>
      <c r="H92" s="26">
        <v>29</v>
      </c>
      <c r="I92" s="26">
        <v>78</v>
      </c>
      <c r="J92" s="29">
        <f t="shared" si="8"/>
        <v>0.46153846153846156</v>
      </c>
      <c r="K92" s="26">
        <f t="shared" si="9"/>
        <v>40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471</v>
      </c>
      <c r="E93" s="26">
        <v>249</v>
      </c>
      <c r="F93" s="27">
        <v>720</v>
      </c>
      <c r="G93" s="28">
        <v>265</v>
      </c>
      <c r="H93" s="26">
        <v>130</v>
      </c>
      <c r="I93" s="26">
        <v>395</v>
      </c>
      <c r="J93" s="29">
        <f t="shared" si="8"/>
        <v>0.54861111111111116</v>
      </c>
      <c r="K93" s="26">
        <f t="shared" si="9"/>
        <v>33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432</v>
      </c>
      <c r="E94" s="26">
        <v>204</v>
      </c>
      <c r="F94" s="27">
        <v>636</v>
      </c>
      <c r="G94" s="28">
        <v>205</v>
      </c>
      <c r="H94" s="26">
        <v>90</v>
      </c>
      <c r="I94" s="26">
        <v>295</v>
      </c>
      <c r="J94" s="29">
        <f t="shared" si="8"/>
        <v>0.46383647798742139</v>
      </c>
      <c r="K94" s="26">
        <f t="shared" si="9"/>
        <v>39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106</v>
      </c>
      <c r="E95" s="26">
        <v>41</v>
      </c>
      <c r="F95" s="27">
        <v>147</v>
      </c>
      <c r="G95" s="28">
        <v>90</v>
      </c>
      <c r="H95" s="26">
        <v>27</v>
      </c>
      <c r="I95" s="26">
        <v>117</v>
      </c>
      <c r="J95" s="29">
        <f t="shared" si="8"/>
        <v>0.79591836734693877</v>
      </c>
      <c r="K95" s="26">
        <f t="shared" si="9"/>
        <v>14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167</v>
      </c>
      <c r="E96" s="26">
        <v>83</v>
      </c>
      <c r="F96" s="27">
        <v>250</v>
      </c>
      <c r="G96" s="28">
        <v>108</v>
      </c>
      <c r="H96" s="26">
        <v>40</v>
      </c>
      <c r="I96" s="26">
        <v>148</v>
      </c>
      <c r="J96" s="29">
        <f t="shared" si="8"/>
        <v>0.59199999999999997</v>
      </c>
      <c r="K96" s="26">
        <f t="shared" si="9"/>
        <v>30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377</v>
      </c>
      <c r="E97" s="26">
        <v>138</v>
      </c>
      <c r="F97" s="27">
        <v>515</v>
      </c>
      <c r="G97" s="28">
        <v>163</v>
      </c>
      <c r="H97" s="26">
        <v>44</v>
      </c>
      <c r="I97" s="26">
        <v>207</v>
      </c>
      <c r="J97" s="29">
        <f t="shared" si="8"/>
        <v>0.40194174757281553</v>
      </c>
      <c r="K97" s="26">
        <f t="shared" si="9"/>
        <v>45</v>
      </c>
    </row>
    <row r="98" spans="1:11" x14ac:dyDescent="0.15">
      <c r="A98" s="1" t="s">
        <v>194</v>
      </c>
      <c r="B98" s="1" t="s">
        <v>255</v>
      </c>
      <c r="C98" s="1" t="s">
        <v>195</v>
      </c>
      <c r="D98" s="26">
        <v>26</v>
      </c>
      <c r="E98" s="26">
        <v>5</v>
      </c>
      <c r="F98" s="27">
        <v>31</v>
      </c>
      <c r="G98" s="28">
        <v>21</v>
      </c>
      <c r="H98" s="26">
        <v>4</v>
      </c>
      <c r="I98" s="26">
        <v>25</v>
      </c>
      <c r="J98" s="29">
        <f t="shared" si="8"/>
        <v>0.80645161290322576</v>
      </c>
      <c r="K98" s="26">
        <f t="shared" si="9"/>
        <v>13</v>
      </c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200</v>
      </c>
      <c r="E99" s="26">
        <v>116</v>
      </c>
      <c r="F99" s="27">
        <v>316</v>
      </c>
      <c r="G99" s="28">
        <v>120</v>
      </c>
      <c r="H99" s="26">
        <v>66</v>
      </c>
      <c r="I99" s="26">
        <v>186</v>
      </c>
      <c r="J99" s="29">
        <f t="shared" si="8"/>
        <v>0.58860759493670889</v>
      </c>
      <c r="K99" s="26">
        <f t="shared" si="9"/>
        <v>31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34916</v>
      </c>
      <c r="E101" s="207">
        <f t="shared" ref="E101:I101" si="10">SUM(E14:E99)</f>
        <v>16665</v>
      </c>
      <c r="F101" s="207">
        <f t="shared" si="10"/>
        <v>51581</v>
      </c>
      <c r="G101" s="207">
        <f t="shared" si="10"/>
        <v>14596</v>
      </c>
      <c r="H101" s="207">
        <f t="shared" si="10"/>
        <v>6390</v>
      </c>
      <c r="I101" s="208">
        <f t="shared" si="10"/>
        <v>20986</v>
      </c>
    </row>
  </sheetData>
  <autoFilter ref="A13:K13" xr:uid="{00000000-0009-0000-0000-000016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00000000-0004-0000-1600-000000000000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7" width="7.5" style="44" customWidth="1"/>
    <col min="8" max="8" width="8.5" style="44" bestFit="1" customWidth="1"/>
    <col min="9" max="9" width="9" style="44"/>
    <col min="10" max="10" width="7.5" style="44" bestFit="1" customWidth="1"/>
    <col min="11" max="11" width="11" style="44" customWidth="1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220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402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27.75" thickBot="1" x14ac:dyDescent="0.2">
      <c r="C6" s="13"/>
      <c r="D6" s="80" t="s">
        <v>15</v>
      </c>
      <c r="E6" s="69" t="s">
        <v>16</v>
      </c>
      <c r="F6" s="70" t="s">
        <v>17</v>
      </c>
      <c r="G6" s="71" t="s">
        <v>15</v>
      </c>
      <c r="H6" s="69" t="s">
        <v>16</v>
      </c>
      <c r="I6" s="69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110</v>
      </c>
      <c r="E7" s="20">
        <f>INDEX(E14:E99,MATCH(C7,C14:C99,0),0)</f>
        <v>52</v>
      </c>
      <c r="F7" s="21">
        <f>INDEX(F14:F99,MATCH(C7,C14:C99,0),0)</f>
        <v>162</v>
      </c>
      <c r="G7" s="22">
        <f>INDEX(G14:G99,MATCH(C7,C14:C99,0),0)</f>
        <v>89</v>
      </c>
      <c r="H7" s="20">
        <f>INDEX(H14:H99,MATCH(C7,C14:C99,0),0)</f>
        <v>44</v>
      </c>
      <c r="I7" s="20">
        <f>INDEX(I14:I99,MATCH(C7,C14:C99,0),0)</f>
        <v>133</v>
      </c>
      <c r="J7" s="23">
        <f>I7/F7</f>
        <v>0.82098765432098764</v>
      </c>
      <c r="K7" s="24">
        <f>_xlfn.RANK.EQ(J7,$J$14:$J$99,0)</f>
        <v>11</v>
      </c>
    </row>
    <row r="8" spans="1:18" x14ac:dyDescent="0.15">
      <c r="C8" s="25" t="s">
        <v>20</v>
      </c>
      <c r="D8" s="72">
        <f>ROUND(SUMIF($B$14:$B$99,"G",D14:D99)/(COUNTIFS(B14:B99,"G",D14:D99,"&lt;&gt;")),1)</f>
        <v>254</v>
      </c>
      <c r="E8" s="73">
        <f>ROUND(SUMIF($B$14:$B$99,"G",E14:E99)/(COUNTIFS(B14:B99,"G",D14:D99,"&lt;&gt;")),1)</f>
        <v>111.9</v>
      </c>
      <c r="F8" s="74">
        <f>ROUND(SUM(D8:E8),1)</f>
        <v>365.9</v>
      </c>
      <c r="G8" s="75">
        <f>ROUND(SUMIF($B$14:$B$99,"G",G14:G99)/(COUNTIFS(B14:B99,"G",D14:D99,"&lt;&gt;")),1)</f>
        <v>163.69999999999999</v>
      </c>
      <c r="H8" s="73">
        <f>ROUND(SUMIF($B$14:$B$99,"G",H14:H99)/(COUNTIFS(B14:B99,"G",D14:D99,"&lt;&gt;")),1)</f>
        <v>66</v>
      </c>
      <c r="I8" s="73">
        <f>ROUND(SUM(G8:H8),1)</f>
        <v>229.7</v>
      </c>
      <c r="J8" s="29">
        <f>I8/F8</f>
        <v>0.62776714949439738</v>
      </c>
      <c r="K8" s="30"/>
    </row>
    <row r="9" spans="1:18" ht="14.25" thickBot="1" x14ac:dyDescent="0.2">
      <c r="C9" s="31" t="s">
        <v>21</v>
      </c>
      <c r="D9" s="76">
        <f>ROUND(AVERAGE(D14:D99),1)</f>
        <v>453.1</v>
      </c>
      <c r="E9" s="77">
        <f>ROUND(AVERAGE(E14:E99),1)</f>
        <v>218.5</v>
      </c>
      <c r="F9" s="78">
        <f>ROUND(SUM(D9:E9),1)</f>
        <v>671.6</v>
      </c>
      <c r="G9" s="79">
        <f>ROUND(AVERAGE(G14:G99),1)</f>
        <v>184.9</v>
      </c>
      <c r="H9" s="77">
        <f>ROUND(AVERAGE(H14:H99),1)</f>
        <v>81.900000000000006</v>
      </c>
      <c r="I9" s="77">
        <f>ROUND(SUM(G9:H9),1)</f>
        <v>266.8</v>
      </c>
      <c r="J9" s="32">
        <f>I9/F9</f>
        <v>0.39726027397260272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2022年度（基準日：５月１日）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27" x14ac:dyDescent="0.15">
      <c r="A13" s="64" t="s">
        <v>22</v>
      </c>
      <c r="B13" s="34" t="s">
        <v>23</v>
      </c>
      <c r="C13" s="64" t="s">
        <v>24</v>
      </c>
      <c r="D13" s="64" t="s">
        <v>15</v>
      </c>
      <c r="E13" s="64" t="s">
        <v>16</v>
      </c>
      <c r="F13" s="63" t="s">
        <v>17</v>
      </c>
      <c r="G13" s="65" t="s">
        <v>15</v>
      </c>
      <c r="H13" s="64" t="s">
        <v>16</v>
      </c>
      <c r="I13" s="64" t="s">
        <v>17</v>
      </c>
      <c r="J13" s="16" t="s">
        <v>18</v>
      </c>
      <c r="K13" s="17" t="s">
        <v>19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1653</v>
      </c>
      <c r="E14" s="26">
        <v>727</v>
      </c>
      <c r="F14" s="27">
        <v>2380</v>
      </c>
      <c r="G14" s="28">
        <v>583</v>
      </c>
      <c r="H14" s="26">
        <v>163</v>
      </c>
      <c r="I14" s="26">
        <v>746</v>
      </c>
      <c r="J14" s="29">
        <f>I14/F14</f>
        <v>0.3134453781512605</v>
      </c>
      <c r="K14" s="26">
        <f>_xlfn.RANK.EQ(J14,$J$14:$J$100,0)</f>
        <v>60</v>
      </c>
    </row>
    <row r="15" spans="1:18" x14ac:dyDescent="0.15">
      <c r="A15" s="35" t="s">
        <v>30</v>
      </c>
      <c r="B15" s="35" t="s">
        <v>254</v>
      </c>
      <c r="C15" s="35" t="s">
        <v>31</v>
      </c>
      <c r="D15" s="36"/>
      <c r="E15" s="36"/>
      <c r="F15" s="37"/>
      <c r="G15" s="38"/>
      <c r="H15" s="36"/>
      <c r="I15" s="36"/>
      <c r="J15" s="36"/>
      <c r="K15" s="36"/>
    </row>
    <row r="16" spans="1:18" x14ac:dyDescent="0.15">
      <c r="A16" s="1" t="s">
        <v>32</v>
      </c>
      <c r="B16" s="1" t="s">
        <v>255</v>
      </c>
      <c r="C16" s="1" t="s">
        <v>33</v>
      </c>
      <c r="D16" s="26">
        <v>58</v>
      </c>
      <c r="E16" s="26">
        <v>14</v>
      </c>
      <c r="F16" s="27">
        <v>72</v>
      </c>
      <c r="G16" s="28">
        <v>17</v>
      </c>
      <c r="H16" s="26">
        <v>1</v>
      </c>
      <c r="I16" s="26">
        <v>18</v>
      </c>
      <c r="J16" s="29">
        <f t="shared" ref="J16:J23" si="0">I16/F16</f>
        <v>0.25</v>
      </c>
      <c r="K16" s="26">
        <f t="shared" ref="K16:K23" si="1">_xlfn.RANK.EQ(J16,$J$14:$J$100,0)</f>
        <v>68</v>
      </c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7</v>
      </c>
      <c r="E17" s="26">
        <v>3</v>
      </c>
      <c r="F17" s="27">
        <v>10</v>
      </c>
      <c r="G17" s="28">
        <v>6</v>
      </c>
      <c r="H17" s="26">
        <v>3</v>
      </c>
      <c r="I17" s="26">
        <v>9</v>
      </c>
      <c r="J17" s="29">
        <f t="shared" si="0"/>
        <v>0.9</v>
      </c>
      <c r="K17" s="26">
        <f t="shared" si="1"/>
        <v>5</v>
      </c>
    </row>
    <row r="18" spans="1:11" x14ac:dyDescent="0.15">
      <c r="A18" s="1" t="s">
        <v>36</v>
      </c>
      <c r="B18" s="1" t="s">
        <v>255</v>
      </c>
      <c r="C18" s="1" t="s">
        <v>37</v>
      </c>
      <c r="D18" s="26">
        <v>32</v>
      </c>
      <c r="E18" s="26">
        <v>31</v>
      </c>
      <c r="F18" s="27">
        <v>63</v>
      </c>
      <c r="G18" s="28">
        <v>5</v>
      </c>
      <c r="H18" s="26">
        <v>5</v>
      </c>
      <c r="I18" s="26">
        <v>10</v>
      </c>
      <c r="J18" s="29">
        <f t="shared" si="0"/>
        <v>0.15873015873015872</v>
      </c>
      <c r="K18" s="26">
        <f t="shared" si="1"/>
        <v>74</v>
      </c>
    </row>
    <row r="19" spans="1:11" x14ac:dyDescent="0.15">
      <c r="A19" s="1" t="s">
        <v>38</v>
      </c>
      <c r="B19" s="1" t="s">
        <v>255</v>
      </c>
      <c r="C19" s="1" t="s">
        <v>39</v>
      </c>
      <c r="D19" s="26">
        <v>28</v>
      </c>
      <c r="E19" s="26">
        <v>8</v>
      </c>
      <c r="F19" s="27">
        <v>36</v>
      </c>
      <c r="G19" s="28">
        <v>13</v>
      </c>
      <c r="H19" s="26">
        <v>3</v>
      </c>
      <c r="I19" s="26">
        <v>16</v>
      </c>
      <c r="J19" s="29">
        <f t="shared" si="0"/>
        <v>0.44444444444444442</v>
      </c>
      <c r="K19" s="26">
        <f t="shared" si="1"/>
        <v>44</v>
      </c>
    </row>
    <row r="20" spans="1:11" x14ac:dyDescent="0.15">
      <c r="A20" s="1" t="s">
        <v>40</v>
      </c>
      <c r="B20" s="1" t="s">
        <v>257</v>
      </c>
      <c r="C20" s="1" t="s">
        <v>41</v>
      </c>
      <c r="D20" s="26">
        <v>56</v>
      </c>
      <c r="E20" s="26">
        <v>19</v>
      </c>
      <c r="F20" s="27">
        <v>75</v>
      </c>
      <c r="G20" s="28">
        <v>55</v>
      </c>
      <c r="H20" s="26">
        <v>18</v>
      </c>
      <c r="I20" s="26">
        <v>73</v>
      </c>
      <c r="J20" s="29">
        <f t="shared" si="0"/>
        <v>0.97333333333333338</v>
      </c>
      <c r="K20" s="26">
        <f t="shared" si="1"/>
        <v>1</v>
      </c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269</v>
      </c>
      <c r="E21" s="26">
        <v>145</v>
      </c>
      <c r="F21" s="27">
        <v>414</v>
      </c>
      <c r="G21" s="28">
        <v>242</v>
      </c>
      <c r="H21" s="26">
        <v>130</v>
      </c>
      <c r="I21" s="26">
        <v>372</v>
      </c>
      <c r="J21" s="29">
        <f t="shared" si="0"/>
        <v>0.89855072463768115</v>
      </c>
      <c r="K21" s="26">
        <f t="shared" si="1"/>
        <v>6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100</v>
      </c>
      <c r="E22" s="26">
        <v>53</v>
      </c>
      <c r="F22" s="27">
        <v>153</v>
      </c>
      <c r="G22" s="28">
        <v>38</v>
      </c>
      <c r="H22" s="26">
        <v>13</v>
      </c>
      <c r="I22" s="26">
        <v>51</v>
      </c>
      <c r="J22" s="29">
        <f t="shared" si="0"/>
        <v>0.33333333333333331</v>
      </c>
      <c r="K22" s="26">
        <f t="shared" si="1"/>
        <v>54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1901</v>
      </c>
      <c r="E23" s="26">
        <v>829</v>
      </c>
      <c r="F23" s="27">
        <v>2730</v>
      </c>
      <c r="G23" s="28">
        <v>489</v>
      </c>
      <c r="H23" s="26">
        <v>218</v>
      </c>
      <c r="I23" s="26">
        <v>707</v>
      </c>
      <c r="J23" s="29">
        <f t="shared" si="0"/>
        <v>0.258974358974359</v>
      </c>
      <c r="K23" s="26">
        <f t="shared" si="1"/>
        <v>66</v>
      </c>
    </row>
    <row r="24" spans="1:11" x14ac:dyDescent="0.15">
      <c r="A24" s="35" t="s">
        <v>48</v>
      </c>
      <c r="B24" s="35" t="s">
        <v>254</v>
      </c>
      <c r="C24" s="35" t="s">
        <v>49</v>
      </c>
      <c r="D24" s="36"/>
      <c r="E24" s="36"/>
      <c r="F24" s="37"/>
      <c r="G24" s="47"/>
      <c r="H24" s="46"/>
      <c r="I24" s="46"/>
      <c r="J24" s="48"/>
      <c r="K24" s="36"/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198</v>
      </c>
      <c r="E25" s="26">
        <v>73</v>
      </c>
      <c r="F25" s="27">
        <v>271</v>
      </c>
      <c r="G25" s="28">
        <v>177</v>
      </c>
      <c r="H25" s="26">
        <v>67</v>
      </c>
      <c r="I25" s="26">
        <v>244</v>
      </c>
      <c r="J25" s="29">
        <f>I25/F25</f>
        <v>0.90036900369003692</v>
      </c>
      <c r="K25" s="26">
        <f>_xlfn.RANK.EQ(J25,$J$14:$J$100,0)</f>
        <v>4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198</v>
      </c>
      <c r="E26" s="26">
        <v>56</v>
      </c>
      <c r="F26" s="27">
        <v>254</v>
      </c>
      <c r="G26" s="28">
        <v>137</v>
      </c>
      <c r="H26" s="26">
        <v>46</v>
      </c>
      <c r="I26" s="26">
        <v>183</v>
      </c>
      <c r="J26" s="29">
        <f>I26/F26</f>
        <v>0.72047244094488194</v>
      </c>
      <c r="K26" s="26">
        <f>_xlfn.RANK.EQ(J26,$J$14:$J$100,0)</f>
        <v>19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11</v>
      </c>
      <c r="E27" s="26">
        <v>4</v>
      </c>
      <c r="F27" s="27">
        <v>15</v>
      </c>
      <c r="G27" s="28">
        <v>5</v>
      </c>
      <c r="H27" s="26">
        <v>2</v>
      </c>
      <c r="I27" s="26">
        <v>7</v>
      </c>
      <c r="J27" s="29">
        <f>I27/F27</f>
        <v>0.46666666666666667</v>
      </c>
      <c r="K27" s="26">
        <f>_xlfn.RANK.EQ(J27,$J$14:$J$100,0)</f>
        <v>41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81</v>
      </c>
      <c r="E28" s="26">
        <v>16</v>
      </c>
      <c r="F28" s="27">
        <v>97</v>
      </c>
      <c r="G28" s="28">
        <v>21</v>
      </c>
      <c r="H28" s="26">
        <v>4</v>
      </c>
      <c r="I28" s="26">
        <v>25</v>
      </c>
      <c r="J28" s="29">
        <f>I28/F28</f>
        <v>0.25773195876288657</v>
      </c>
      <c r="K28" s="26">
        <f>_xlfn.RANK.EQ(J28,$J$14:$J$100,0)</f>
        <v>67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1641</v>
      </c>
      <c r="E29" s="26">
        <v>944</v>
      </c>
      <c r="F29" s="27">
        <v>2585</v>
      </c>
      <c r="G29" s="28">
        <v>602</v>
      </c>
      <c r="H29" s="26">
        <v>292</v>
      </c>
      <c r="I29" s="26">
        <v>894</v>
      </c>
      <c r="J29" s="29">
        <f>I29/F29</f>
        <v>0.34584139264990327</v>
      </c>
      <c r="K29" s="26">
        <f>_xlfn.RANK.EQ(J29,$J$14:$J$100,0)</f>
        <v>52</v>
      </c>
    </row>
    <row r="30" spans="1:11" x14ac:dyDescent="0.15">
      <c r="A30" s="35" t="s">
        <v>60</v>
      </c>
      <c r="B30" s="35" t="s">
        <v>256</v>
      </c>
      <c r="C30" s="35" t="s">
        <v>61</v>
      </c>
      <c r="D30" s="36"/>
      <c r="E30" s="36"/>
      <c r="F30" s="37"/>
      <c r="G30" s="38"/>
      <c r="H30" s="36"/>
      <c r="I30" s="36"/>
      <c r="J30" s="48"/>
      <c r="K30" s="36"/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73</v>
      </c>
      <c r="E31" s="26">
        <v>29</v>
      </c>
      <c r="F31" s="27">
        <v>102</v>
      </c>
      <c r="G31" s="28">
        <v>47</v>
      </c>
      <c r="H31" s="26">
        <v>11</v>
      </c>
      <c r="I31" s="26">
        <v>58</v>
      </c>
      <c r="J31" s="29">
        <f t="shared" ref="J31:J50" si="2">I31/F31</f>
        <v>0.56862745098039214</v>
      </c>
      <c r="K31" s="26">
        <f t="shared" ref="K31:K50" si="3">_xlfn.RANK.EQ(J31,$J$14:$J$100,0)</f>
        <v>31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247</v>
      </c>
      <c r="E32" s="26">
        <v>105</v>
      </c>
      <c r="F32" s="27">
        <v>352</v>
      </c>
      <c r="G32" s="28">
        <v>134</v>
      </c>
      <c r="H32" s="26">
        <v>51</v>
      </c>
      <c r="I32" s="26">
        <v>185</v>
      </c>
      <c r="J32" s="29">
        <f t="shared" si="2"/>
        <v>0.52556818181818177</v>
      </c>
      <c r="K32" s="26">
        <f t="shared" si="3"/>
        <v>35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189</v>
      </c>
      <c r="E33" s="26">
        <v>81</v>
      </c>
      <c r="F33" s="27">
        <v>270</v>
      </c>
      <c r="G33" s="28">
        <v>74</v>
      </c>
      <c r="H33" s="26">
        <v>14</v>
      </c>
      <c r="I33" s="26">
        <v>88</v>
      </c>
      <c r="J33" s="29">
        <f t="shared" si="2"/>
        <v>0.32592592592592595</v>
      </c>
      <c r="K33" s="26">
        <f t="shared" si="3"/>
        <v>57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743</v>
      </c>
      <c r="E34" s="26">
        <v>421</v>
      </c>
      <c r="F34" s="27">
        <v>1164</v>
      </c>
      <c r="G34" s="28">
        <v>426</v>
      </c>
      <c r="H34" s="26">
        <v>177</v>
      </c>
      <c r="I34" s="26">
        <v>603</v>
      </c>
      <c r="J34" s="29">
        <f t="shared" si="2"/>
        <v>0.51804123711340211</v>
      </c>
      <c r="K34" s="26">
        <f t="shared" si="3"/>
        <v>36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4307</v>
      </c>
      <c r="E35" s="26">
        <v>1816</v>
      </c>
      <c r="F35" s="27">
        <v>6123</v>
      </c>
      <c r="G35" s="28">
        <v>1014</v>
      </c>
      <c r="H35" s="26">
        <v>492</v>
      </c>
      <c r="I35" s="26">
        <v>1506</v>
      </c>
      <c r="J35" s="29">
        <f t="shared" si="2"/>
        <v>0.2459578637922587</v>
      </c>
      <c r="K35" s="26">
        <f t="shared" si="3"/>
        <v>69</v>
      </c>
    </row>
    <row r="36" spans="1:11" x14ac:dyDescent="0.15">
      <c r="A36" s="1" t="s">
        <v>72</v>
      </c>
      <c r="B36" s="1" t="s">
        <v>257</v>
      </c>
      <c r="C36" s="1" t="s">
        <v>73</v>
      </c>
      <c r="D36" s="26">
        <v>647</v>
      </c>
      <c r="E36" s="26">
        <v>535</v>
      </c>
      <c r="F36" s="27">
        <v>1182</v>
      </c>
      <c r="G36" s="28">
        <v>582</v>
      </c>
      <c r="H36" s="26">
        <v>414</v>
      </c>
      <c r="I36" s="26">
        <v>996</v>
      </c>
      <c r="J36" s="29">
        <f t="shared" si="2"/>
        <v>0.84263959390862941</v>
      </c>
      <c r="K36" s="26">
        <f t="shared" si="3"/>
        <v>9</v>
      </c>
    </row>
    <row r="37" spans="1:11" x14ac:dyDescent="0.15">
      <c r="A37" s="1" t="s">
        <v>74</v>
      </c>
      <c r="B37" s="1" t="s">
        <v>256</v>
      </c>
      <c r="C37" s="1" t="s">
        <v>75</v>
      </c>
      <c r="D37" s="26">
        <v>93</v>
      </c>
      <c r="E37" s="26">
        <v>120</v>
      </c>
      <c r="F37" s="27">
        <v>213</v>
      </c>
      <c r="G37" s="28">
        <v>3</v>
      </c>
      <c r="H37" s="26">
        <v>11</v>
      </c>
      <c r="I37" s="26">
        <v>14</v>
      </c>
      <c r="J37" s="29">
        <f t="shared" si="2"/>
        <v>6.5727699530516437E-2</v>
      </c>
      <c r="K37" s="26">
        <f t="shared" si="3"/>
        <v>77</v>
      </c>
    </row>
    <row r="38" spans="1:11" x14ac:dyDescent="0.15">
      <c r="A38" s="1" t="s">
        <v>76</v>
      </c>
      <c r="B38" s="1" t="s">
        <v>256</v>
      </c>
      <c r="C38" s="1" t="s">
        <v>77</v>
      </c>
      <c r="D38" s="26">
        <v>106</v>
      </c>
      <c r="E38" s="26">
        <v>156</v>
      </c>
      <c r="F38" s="27">
        <v>262</v>
      </c>
      <c r="G38" s="28">
        <v>7</v>
      </c>
      <c r="H38" s="26">
        <v>16</v>
      </c>
      <c r="I38" s="26">
        <v>23</v>
      </c>
      <c r="J38" s="29">
        <f t="shared" si="2"/>
        <v>8.7786259541984726E-2</v>
      </c>
      <c r="K38" s="26">
        <f t="shared" si="3"/>
        <v>76</v>
      </c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1257</v>
      </c>
      <c r="E39" s="26">
        <v>330</v>
      </c>
      <c r="F39" s="27">
        <v>1587</v>
      </c>
      <c r="G39" s="28">
        <v>297</v>
      </c>
      <c r="H39" s="26">
        <v>53</v>
      </c>
      <c r="I39" s="26">
        <v>350</v>
      </c>
      <c r="J39" s="29">
        <f t="shared" si="2"/>
        <v>0.2205419029615627</v>
      </c>
      <c r="K39" s="26">
        <f t="shared" si="3"/>
        <v>71</v>
      </c>
    </row>
    <row r="40" spans="1:11" x14ac:dyDescent="0.15">
      <c r="A40" s="1" t="s">
        <v>80</v>
      </c>
      <c r="B40" s="1" t="s">
        <v>259</v>
      </c>
      <c r="C40" s="1" t="s">
        <v>81</v>
      </c>
      <c r="D40" s="26">
        <v>0</v>
      </c>
      <c r="E40" s="26">
        <v>277</v>
      </c>
      <c r="F40" s="27">
        <v>277</v>
      </c>
      <c r="G40" s="28">
        <v>0</v>
      </c>
      <c r="H40" s="26">
        <v>156</v>
      </c>
      <c r="I40" s="26">
        <v>156</v>
      </c>
      <c r="J40" s="29">
        <f t="shared" si="2"/>
        <v>0.56317689530685922</v>
      </c>
      <c r="K40" s="26">
        <f t="shared" si="3"/>
        <v>32</v>
      </c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97</v>
      </c>
      <c r="E41" s="26">
        <v>72</v>
      </c>
      <c r="F41" s="27">
        <v>169</v>
      </c>
      <c r="G41" s="28">
        <v>71</v>
      </c>
      <c r="H41" s="26">
        <v>43</v>
      </c>
      <c r="I41" s="26">
        <v>114</v>
      </c>
      <c r="J41" s="29">
        <f t="shared" si="2"/>
        <v>0.67455621301775148</v>
      </c>
      <c r="K41" s="26">
        <f t="shared" si="3"/>
        <v>24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393</v>
      </c>
      <c r="E42" s="26">
        <v>213</v>
      </c>
      <c r="F42" s="27">
        <v>606</v>
      </c>
      <c r="G42" s="28">
        <v>155</v>
      </c>
      <c r="H42" s="26">
        <v>52</v>
      </c>
      <c r="I42" s="26">
        <v>207</v>
      </c>
      <c r="J42" s="29">
        <f t="shared" si="2"/>
        <v>0.34158415841584161</v>
      </c>
      <c r="K42" s="26">
        <f t="shared" si="3"/>
        <v>53</v>
      </c>
    </row>
    <row r="43" spans="1:11" x14ac:dyDescent="0.15">
      <c r="A43" s="1" t="s">
        <v>86</v>
      </c>
      <c r="B43" s="1" t="s">
        <v>255</v>
      </c>
      <c r="C43" s="1" t="s">
        <v>87</v>
      </c>
      <c r="D43" s="26">
        <v>207</v>
      </c>
      <c r="E43" s="26">
        <v>43</v>
      </c>
      <c r="F43" s="27">
        <v>250</v>
      </c>
      <c r="G43" s="28">
        <v>71</v>
      </c>
      <c r="H43" s="26">
        <v>11</v>
      </c>
      <c r="I43" s="26">
        <v>82</v>
      </c>
      <c r="J43" s="29">
        <f t="shared" si="2"/>
        <v>0.32800000000000001</v>
      </c>
      <c r="K43" s="26">
        <f t="shared" si="3"/>
        <v>56</v>
      </c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343</v>
      </c>
      <c r="E44" s="26">
        <v>230</v>
      </c>
      <c r="F44" s="27">
        <v>573</v>
      </c>
      <c r="G44" s="28">
        <v>128</v>
      </c>
      <c r="H44" s="26">
        <v>61</v>
      </c>
      <c r="I44" s="26">
        <v>189</v>
      </c>
      <c r="J44" s="29">
        <f t="shared" si="2"/>
        <v>0.32984293193717279</v>
      </c>
      <c r="K44" s="26">
        <f t="shared" si="3"/>
        <v>55</v>
      </c>
    </row>
    <row r="45" spans="1:11" x14ac:dyDescent="0.15">
      <c r="A45" s="1" t="s">
        <v>90</v>
      </c>
      <c r="B45" s="1" t="s">
        <v>260</v>
      </c>
      <c r="C45" s="1" t="s">
        <v>91</v>
      </c>
      <c r="D45" s="26">
        <v>63</v>
      </c>
      <c r="E45" s="26">
        <v>40</v>
      </c>
      <c r="F45" s="27">
        <v>103</v>
      </c>
      <c r="G45" s="28">
        <v>58</v>
      </c>
      <c r="H45" s="26">
        <v>39</v>
      </c>
      <c r="I45" s="26">
        <v>97</v>
      </c>
      <c r="J45" s="29">
        <f t="shared" si="2"/>
        <v>0.94174757281553401</v>
      </c>
      <c r="K45" s="26">
        <f t="shared" si="3"/>
        <v>2</v>
      </c>
    </row>
    <row r="46" spans="1:11" x14ac:dyDescent="0.15">
      <c r="A46" s="1" t="s">
        <v>92</v>
      </c>
      <c r="B46" s="1" t="s">
        <v>255</v>
      </c>
      <c r="C46" s="1" t="s">
        <v>93</v>
      </c>
      <c r="D46" s="26">
        <v>99</v>
      </c>
      <c r="E46" s="26">
        <v>63</v>
      </c>
      <c r="F46" s="27">
        <v>162</v>
      </c>
      <c r="G46" s="28">
        <v>31</v>
      </c>
      <c r="H46" s="26">
        <v>7</v>
      </c>
      <c r="I46" s="26">
        <v>38</v>
      </c>
      <c r="J46" s="29">
        <f t="shared" si="2"/>
        <v>0.23456790123456789</v>
      </c>
      <c r="K46" s="26">
        <f t="shared" si="3"/>
        <v>70</v>
      </c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337</v>
      </c>
      <c r="E47" s="26">
        <v>115</v>
      </c>
      <c r="F47" s="27">
        <v>452</v>
      </c>
      <c r="G47" s="28">
        <v>139</v>
      </c>
      <c r="H47" s="26">
        <v>26</v>
      </c>
      <c r="I47" s="26">
        <v>165</v>
      </c>
      <c r="J47" s="29">
        <f t="shared" si="2"/>
        <v>0.36504424778761063</v>
      </c>
      <c r="K47" s="26">
        <f t="shared" si="3"/>
        <v>49</v>
      </c>
    </row>
    <row r="48" spans="1:11" x14ac:dyDescent="0.15">
      <c r="A48" s="1" t="s">
        <v>26</v>
      </c>
      <c r="B48" s="1" t="s">
        <v>260</v>
      </c>
      <c r="C48" s="1" t="s">
        <v>27</v>
      </c>
      <c r="D48" s="26">
        <v>380</v>
      </c>
      <c r="E48" s="26">
        <v>143</v>
      </c>
      <c r="F48" s="27">
        <v>523</v>
      </c>
      <c r="G48" s="28">
        <v>67</v>
      </c>
      <c r="H48" s="26">
        <v>20</v>
      </c>
      <c r="I48" s="26">
        <v>87</v>
      </c>
      <c r="J48" s="29">
        <f t="shared" si="2"/>
        <v>0.16634799235181644</v>
      </c>
      <c r="K48" s="26">
        <f t="shared" si="3"/>
        <v>73</v>
      </c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482</v>
      </c>
      <c r="E49" s="26">
        <v>298</v>
      </c>
      <c r="F49" s="27">
        <v>780</v>
      </c>
      <c r="G49" s="28">
        <v>162</v>
      </c>
      <c r="H49" s="26">
        <v>108</v>
      </c>
      <c r="I49" s="26">
        <v>270</v>
      </c>
      <c r="J49" s="29">
        <f t="shared" si="2"/>
        <v>0.34615384615384615</v>
      </c>
      <c r="K49" s="26">
        <f t="shared" si="3"/>
        <v>51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146</v>
      </c>
      <c r="E50" s="26">
        <v>42</v>
      </c>
      <c r="F50" s="27">
        <v>188</v>
      </c>
      <c r="G50" s="28">
        <v>52</v>
      </c>
      <c r="H50" s="26">
        <v>15</v>
      </c>
      <c r="I50" s="26">
        <v>67</v>
      </c>
      <c r="J50" s="29">
        <f t="shared" si="2"/>
        <v>0.35638297872340424</v>
      </c>
      <c r="K50" s="26">
        <f t="shared" si="3"/>
        <v>50</v>
      </c>
    </row>
    <row r="51" spans="1:11" x14ac:dyDescent="0.15">
      <c r="A51" s="35" t="s">
        <v>100</v>
      </c>
      <c r="B51" s="35" t="s">
        <v>254</v>
      </c>
      <c r="C51" s="35" t="s">
        <v>101</v>
      </c>
      <c r="D51" s="36"/>
      <c r="E51" s="36"/>
      <c r="F51" s="37"/>
      <c r="G51" s="38"/>
      <c r="H51" s="36"/>
      <c r="I51" s="36"/>
      <c r="J51" s="48"/>
      <c r="K51" s="36"/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188</v>
      </c>
      <c r="E52" s="26">
        <v>81</v>
      </c>
      <c r="F52" s="27">
        <v>269</v>
      </c>
      <c r="G52" s="28">
        <v>90</v>
      </c>
      <c r="H52" s="26">
        <v>38</v>
      </c>
      <c r="I52" s="26">
        <v>128</v>
      </c>
      <c r="J52" s="29">
        <f t="shared" ref="J52:J68" si="4">I52/F52</f>
        <v>0.47583643122676578</v>
      </c>
      <c r="K52" s="26">
        <f t="shared" ref="K52:K68" si="5">_xlfn.RANK.EQ(J52,$J$14:$J$100,0)</f>
        <v>39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676</v>
      </c>
      <c r="E53" s="26">
        <v>280</v>
      </c>
      <c r="F53" s="27">
        <v>956</v>
      </c>
      <c r="G53" s="28">
        <v>492</v>
      </c>
      <c r="H53" s="26">
        <v>156</v>
      </c>
      <c r="I53" s="26">
        <v>648</v>
      </c>
      <c r="J53" s="29">
        <f t="shared" si="4"/>
        <v>0.67782426778242677</v>
      </c>
      <c r="K53" s="26">
        <f t="shared" si="5"/>
        <v>23</v>
      </c>
    </row>
    <row r="54" spans="1:11" x14ac:dyDescent="0.15">
      <c r="A54" s="1" t="s">
        <v>106</v>
      </c>
      <c r="B54" s="1" t="s">
        <v>260</v>
      </c>
      <c r="C54" s="1" t="s">
        <v>107</v>
      </c>
      <c r="D54" s="26">
        <v>320</v>
      </c>
      <c r="E54" s="26">
        <v>117</v>
      </c>
      <c r="F54" s="27">
        <v>437</v>
      </c>
      <c r="G54" s="28">
        <v>198</v>
      </c>
      <c r="H54" s="26">
        <v>74</v>
      </c>
      <c r="I54" s="26">
        <v>272</v>
      </c>
      <c r="J54" s="29">
        <f t="shared" si="4"/>
        <v>0.62242562929061784</v>
      </c>
      <c r="K54" s="26">
        <f t="shared" si="5"/>
        <v>28</v>
      </c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167</v>
      </c>
      <c r="E55" s="26">
        <v>62</v>
      </c>
      <c r="F55" s="27">
        <v>229</v>
      </c>
      <c r="G55" s="28">
        <v>134</v>
      </c>
      <c r="H55" s="26">
        <v>51</v>
      </c>
      <c r="I55" s="26">
        <v>185</v>
      </c>
      <c r="J55" s="29">
        <f t="shared" si="4"/>
        <v>0.80786026200873362</v>
      </c>
      <c r="K55" s="26">
        <f t="shared" si="5"/>
        <v>14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184</v>
      </c>
      <c r="E56" s="26">
        <v>80</v>
      </c>
      <c r="F56" s="27">
        <v>264</v>
      </c>
      <c r="G56" s="28">
        <v>133</v>
      </c>
      <c r="H56" s="26">
        <v>61</v>
      </c>
      <c r="I56" s="26">
        <v>194</v>
      </c>
      <c r="J56" s="29">
        <f t="shared" si="4"/>
        <v>0.73484848484848486</v>
      </c>
      <c r="K56" s="26">
        <f t="shared" si="5"/>
        <v>18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330</v>
      </c>
      <c r="E57" s="26">
        <v>97</v>
      </c>
      <c r="F57" s="27">
        <v>427</v>
      </c>
      <c r="G57" s="28">
        <v>257</v>
      </c>
      <c r="H57" s="26">
        <v>50</v>
      </c>
      <c r="I57" s="26">
        <v>307</v>
      </c>
      <c r="J57" s="29">
        <f t="shared" si="4"/>
        <v>0.71896955503512883</v>
      </c>
      <c r="K57" s="26">
        <f t="shared" si="5"/>
        <v>20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346</v>
      </c>
      <c r="E58" s="26">
        <v>131</v>
      </c>
      <c r="F58" s="27">
        <v>477</v>
      </c>
      <c r="G58" s="28">
        <v>225</v>
      </c>
      <c r="H58" s="26">
        <v>80</v>
      </c>
      <c r="I58" s="26">
        <v>305</v>
      </c>
      <c r="J58" s="29">
        <f t="shared" si="4"/>
        <v>0.63941299790356398</v>
      </c>
      <c r="K58" s="26">
        <f t="shared" si="5"/>
        <v>25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159</v>
      </c>
      <c r="E59" s="26">
        <v>63</v>
      </c>
      <c r="F59" s="27">
        <v>222</v>
      </c>
      <c r="G59" s="28">
        <v>64</v>
      </c>
      <c r="H59" s="26">
        <v>20</v>
      </c>
      <c r="I59" s="26">
        <v>84</v>
      </c>
      <c r="J59" s="29">
        <f t="shared" si="4"/>
        <v>0.3783783783783784</v>
      </c>
      <c r="K59" s="26">
        <f t="shared" si="5"/>
        <v>46</v>
      </c>
    </row>
    <row r="60" spans="1:11" x14ac:dyDescent="0.15">
      <c r="A60" s="1" t="s">
        <v>118</v>
      </c>
      <c r="B60" s="1" t="s">
        <v>257</v>
      </c>
      <c r="C60" s="1" t="s">
        <v>119</v>
      </c>
      <c r="D60" s="26">
        <v>152</v>
      </c>
      <c r="E60" s="26">
        <v>42</v>
      </c>
      <c r="F60" s="27">
        <v>194</v>
      </c>
      <c r="G60" s="28">
        <v>126</v>
      </c>
      <c r="H60" s="26">
        <v>33</v>
      </c>
      <c r="I60" s="26">
        <v>159</v>
      </c>
      <c r="J60" s="29">
        <f t="shared" si="4"/>
        <v>0.81958762886597936</v>
      </c>
      <c r="K60" s="26">
        <f t="shared" si="5"/>
        <v>12</v>
      </c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1573</v>
      </c>
      <c r="E61" s="26">
        <v>761</v>
      </c>
      <c r="F61" s="27">
        <v>2334</v>
      </c>
      <c r="G61" s="28">
        <v>459</v>
      </c>
      <c r="H61" s="26">
        <v>191</v>
      </c>
      <c r="I61" s="26">
        <v>650</v>
      </c>
      <c r="J61" s="29">
        <f t="shared" si="4"/>
        <v>0.27849185946872324</v>
      </c>
      <c r="K61" s="26">
        <f t="shared" si="5"/>
        <v>63</v>
      </c>
    </row>
    <row r="62" spans="1:11" x14ac:dyDescent="0.15">
      <c r="A62" s="1" t="s">
        <v>122</v>
      </c>
      <c r="B62" s="1" t="s">
        <v>255</v>
      </c>
      <c r="C62" s="1" t="s">
        <v>123</v>
      </c>
      <c r="D62" s="26">
        <v>157</v>
      </c>
      <c r="E62" s="26">
        <v>40</v>
      </c>
      <c r="F62" s="27">
        <v>197</v>
      </c>
      <c r="G62" s="28">
        <v>98</v>
      </c>
      <c r="H62" s="26">
        <v>25</v>
      </c>
      <c r="I62" s="26">
        <v>123</v>
      </c>
      <c r="J62" s="29">
        <f t="shared" si="4"/>
        <v>0.62436548223350252</v>
      </c>
      <c r="K62" s="26">
        <f t="shared" si="5"/>
        <v>27</v>
      </c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12</v>
      </c>
      <c r="E63" s="26">
        <v>9</v>
      </c>
      <c r="F63" s="27">
        <v>21</v>
      </c>
      <c r="G63" s="28">
        <v>11</v>
      </c>
      <c r="H63" s="26">
        <v>8</v>
      </c>
      <c r="I63" s="26">
        <v>19</v>
      </c>
      <c r="J63" s="29">
        <f t="shared" si="4"/>
        <v>0.90476190476190477</v>
      </c>
      <c r="K63" s="26">
        <f t="shared" si="5"/>
        <v>3</v>
      </c>
    </row>
    <row r="64" spans="1:11" x14ac:dyDescent="0.15">
      <c r="A64" s="1" t="s">
        <v>126</v>
      </c>
      <c r="B64" s="1" t="s">
        <v>255</v>
      </c>
      <c r="C64" s="1" t="s">
        <v>127</v>
      </c>
      <c r="D64" s="26">
        <v>73</v>
      </c>
      <c r="E64" s="26">
        <v>10</v>
      </c>
      <c r="F64" s="27">
        <v>83</v>
      </c>
      <c r="G64" s="28">
        <v>20</v>
      </c>
      <c r="H64" s="26">
        <v>2</v>
      </c>
      <c r="I64" s="26">
        <v>22</v>
      </c>
      <c r="J64" s="29">
        <f t="shared" si="4"/>
        <v>0.26506024096385544</v>
      </c>
      <c r="K64" s="26">
        <f t="shared" si="5"/>
        <v>65</v>
      </c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246</v>
      </c>
      <c r="E65" s="26">
        <v>108</v>
      </c>
      <c r="F65" s="27">
        <v>354</v>
      </c>
      <c r="G65" s="28">
        <v>206</v>
      </c>
      <c r="H65" s="26">
        <v>94</v>
      </c>
      <c r="I65" s="26">
        <v>300</v>
      </c>
      <c r="J65" s="29">
        <f t="shared" si="4"/>
        <v>0.84745762711864403</v>
      </c>
      <c r="K65" s="26">
        <f t="shared" si="5"/>
        <v>8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17</v>
      </c>
      <c r="E66" s="26">
        <v>7</v>
      </c>
      <c r="F66" s="27">
        <v>24</v>
      </c>
      <c r="G66" s="28">
        <v>12</v>
      </c>
      <c r="H66" s="26">
        <v>7</v>
      </c>
      <c r="I66" s="26">
        <v>19</v>
      </c>
      <c r="J66" s="29">
        <f t="shared" si="4"/>
        <v>0.79166666666666663</v>
      </c>
      <c r="K66" s="26">
        <f t="shared" si="5"/>
        <v>15</v>
      </c>
    </row>
    <row r="67" spans="1:11" x14ac:dyDescent="0.15">
      <c r="A67" s="1" t="s">
        <v>132</v>
      </c>
      <c r="B67" s="1" t="s">
        <v>257</v>
      </c>
      <c r="C67" s="1" t="s">
        <v>133</v>
      </c>
      <c r="D67" s="26">
        <v>111</v>
      </c>
      <c r="E67" s="26">
        <v>59</v>
      </c>
      <c r="F67" s="27">
        <v>170</v>
      </c>
      <c r="G67" s="28">
        <v>90</v>
      </c>
      <c r="H67" s="26">
        <v>35</v>
      </c>
      <c r="I67" s="26">
        <v>125</v>
      </c>
      <c r="J67" s="29">
        <f t="shared" si="4"/>
        <v>0.73529411764705888</v>
      </c>
      <c r="K67" s="26">
        <f t="shared" si="5"/>
        <v>17</v>
      </c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2622</v>
      </c>
      <c r="E68" s="26">
        <v>1227</v>
      </c>
      <c r="F68" s="27">
        <v>3849</v>
      </c>
      <c r="G68" s="28">
        <v>964</v>
      </c>
      <c r="H68" s="26">
        <v>463</v>
      </c>
      <c r="I68" s="26">
        <v>1427</v>
      </c>
      <c r="J68" s="29">
        <f t="shared" si="4"/>
        <v>0.37074564822031697</v>
      </c>
      <c r="K68" s="26">
        <f t="shared" si="5"/>
        <v>48</v>
      </c>
    </row>
    <row r="69" spans="1:11" x14ac:dyDescent="0.15">
      <c r="A69" s="35" t="s">
        <v>136</v>
      </c>
      <c r="B69" s="35" t="s">
        <v>254</v>
      </c>
      <c r="C69" s="35" t="s">
        <v>137</v>
      </c>
      <c r="D69" s="36"/>
      <c r="E69" s="36"/>
      <c r="F69" s="37"/>
      <c r="G69" s="38"/>
      <c r="H69" s="36"/>
      <c r="I69" s="36"/>
      <c r="J69" s="48"/>
      <c r="K69" s="36"/>
    </row>
    <row r="70" spans="1:11" x14ac:dyDescent="0.15">
      <c r="A70" s="1" t="s">
        <v>138</v>
      </c>
      <c r="B70" s="1" t="s">
        <v>255</v>
      </c>
      <c r="C70" s="1" t="s">
        <v>139</v>
      </c>
      <c r="D70" s="26">
        <v>138</v>
      </c>
      <c r="E70" s="26">
        <v>77</v>
      </c>
      <c r="F70" s="27">
        <v>215</v>
      </c>
      <c r="G70" s="28">
        <v>52</v>
      </c>
      <c r="H70" s="26">
        <v>18</v>
      </c>
      <c r="I70" s="26">
        <v>70</v>
      </c>
      <c r="J70" s="29">
        <f>I70/F70</f>
        <v>0.32558139534883723</v>
      </c>
      <c r="K70" s="26">
        <f>_xlfn.RANK.EQ(J70,$J$14:$J$100,0)</f>
        <v>58</v>
      </c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2218</v>
      </c>
      <c r="E71" s="26">
        <v>1187</v>
      </c>
      <c r="F71" s="27">
        <v>3405</v>
      </c>
      <c r="G71" s="28">
        <v>699</v>
      </c>
      <c r="H71" s="26">
        <v>344</v>
      </c>
      <c r="I71" s="26">
        <v>1043</v>
      </c>
      <c r="J71" s="29">
        <f>I71/F71</f>
        <v>0.30631424375917771</v>
      </c>
      <c r="K71" s="26">
        <f>_xlfn.RANK.EQ(J71,$J$14:$J$100,0)</f>
        <v>61</v>
      </c>
    </row>
    <row r="72" spans="1:11" x14ac:dyDescent="0.15">
      <c r="A72" s="35" t="s">
        <v>142</v>
      </c>
      <c r="B72" s="35" t="s">
        <v>254</v>
      </c>
      <c r="C72" s="35" t="s">
        <v>143</v>
      </c>
      <c r="D72" s="36"/>
      <c r="E72" s="36"/>
      <c r="F72" s="37"/>
      <c r="G72" s="38"/>
      <c r="H72" s="36"/>
      <c r="I72" s="36"/>
      <c r="J72" s="48"/>
      <c r="K72" s="36"/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1038</v>
      </c>
      <c r="E73" s="26">
        <v>542</v>
      </c>
      <c r="F73" s="27">
        <v>1580</v>
      </c>
      <c r="G73" s="28">
        <v>561</v>
      </c>
      <c r="H73" s="26">
        <v>254</v>
      </c>
      <c r="I73" s="26">
        <v>815</v>
      </c>
      <c r="J73" s="29">
        <f>I73/F73</f>
        <v>0.51582278481012656</v>
      </c>
      <c r="K73" s="26">
        <f>_xlfn.RANK.EQ(J73,$J$14:$J$100,0)</f>
        <v>38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94</v>
      </c>
      <c r="E74" s="26">
        <v>82</v>
      </c>
      <c r="F74" s="27">
        <v>176</v>
      </c>
      <c r="G74" s="28">
        <v>82</v>
      </c>
      <c r="H74" s="26">
        <v>73</v>
      </c>
      <c r="I74" s="26">
        <v>155</v>
      </c>
      <c r="J74" s="29">
        <f>I74/F74</f>
        <v>0.88068181818181823</v>
      </c>
      <c r="K74" s="26">
        <f>_xlfn.RANK.EQ(J74,$J$14:$J$100,0)</f>
        <v>7</v>
      </c>
    </row>
    <row r="75" spans="1:11" x14ac:dyDescent="0.15">
      <c r="A75" s="35" t="s">
        <v>148</v>
      </c>
      <c r="B75" s="35" t="s">
        <v>254</v>
      </c>
      <c r="C75" s="35" t="s">
        <v>149</v>
      </c>
      <c r="D75" s="36"/>
      <c r="E75" s="36"/>
      <c r="F75" s="37"/>
      <c r="G75" s="38"/>
      <c r="H75" s="36"/>
      <c r="I75" s="36"/>
      <c r="J75" s="48"/>
      <c r="K75" s="36"/>
    </row>
    <row r="76" spans="1:11" x14ac:dyDescent="0.15">
      <c r="A76" s="1" t="s">
        <v>150</v>
      </c>
      <c r="B76" s="1" t="s">
        <v>259</v>
      </c>
      <c r="C76" s="1" t="s">
        <v>151</v>
      </c>
      <c r="D76" s="26">
        <v>0</v>
      </c>
      <c r="E76" s="26">
        <v>121</v>
      </c>
      <c r="F76" s="27">
        <v>121</v>
      </c>
      <c r="G76" s="28">
        <v>0</v>
      </c>
      <c r="H76" s="26">
        <v>37</v>
      </c>
      <c r="I76" s="26">
        <v>37</v>
      </c>
      <c r="J76" s="29">
        <f t="shared" ref="J76:J84" si="6">I76/F76</f>
        <v>0.30578512396694213</v>
      </c>
      <c r="K76" s="26">
        <f t="shared" ref="K76:K84" si="7">_xlfn.RANK.EQ(J76,$J$14:$J$100,0)</f>
        <v>62</v>
      </c>
    </row>
    <row r="77" spans="1:11" x14ac:dyDescent="0.15">
      <c r="A77" s="1" t="s">
        <v>152</v>
      </c>
      <c r="B77" s="1" t="s">
        <v>260</v>
      </c>
      <c r="C77" s="1" t="s">
        <v>153</v>
      </c>
      <c r="D77" s="26">
        <v>263</v>
      </c>
      <c r="E77" s="26">
        <v>110</v>
      </c>
      <c r="F77" s="27">
        <v>373</v>
      </c>
      <c r="G77" s="28">
        <v>47</v>
      </c>
      <c r="H77" s="26">
        <v>10</v>
      </c>
      <c r="I77" s="26">
        <v>57</v>
      </c>
      <c r="J77" s="29">
        <f t="shared" si="6"/>
        <v>0.15281501340482573</v>
      </c>
      <c r="K77" s="26">
        <f t="shared" si="7"/>
        <v>75</v>
      </c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39</v>
      </c>
      <c r="E78" s="26">
        <v>19</v>
      </c>
      <c r="F78" s="27">
        <v>58</v>
      </c>
      <c r="G78" s="28">
        <v>21</v>
      </c>
      <c r="H78" s="26">
        <v>9</v>
      </c>
      <c r="I78" s="26">
        <v>30</v>
      </c>
      <c r="J78" s="29">
        <f t="shared" si="6"/>
        <v>0.51724137931034486</v>
      </c>
      <c r="K78" s="26">
        <f t="shared" si="7"/>
        <v>37</v>
      </c>
    </row>
    <row r="79" spans="1:11" x14ac:dyDescent="0.15">
      <c r="A79" s="1" t="s">
        <v>156</v>
      </c>
      <c r="B79" s="1" t="s">
        <v>258</v>
      </c>
      <c r="C79" s="1" t="s">
        <v>157</v>
      </c>
      <c r="D79" s="26">
        <v>255</v>
      </c>
      <c r="E79" s="26">
        <v>99</v>
      </c>
      <c r="F79" s="27">
        <v>354</v>
      </c>
      <c r="G79" s="28">
        <v>143</v>
      </c>
      <c r="H79" s="26">
        <v>60</v>
      </c>
      <c r="I79" s="26">
        <v>203</v>
      </c>
      <c r="J79" s="29">
        <f t="shared" si="6"/>
        <v>0.57344632768361581</v>
      </c>
      <c r="K79" s="26">
        <f t="shared" si="7"/>
        <v>30</v>
      </c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119</v>
      </c>
      <c r="E80" s="26">
        <v>73</v>
      </c>
      <c r="F80" s="27">
        <v>192</v>
      </c>
      <c r="G80" s="28">
        <v>55</v>
      </c>
      <c r="H80" s="26">
        <v>31</v>
      </c>
      <c r="I80" s="26">
        <v>86</v>
      </c>
      <c r="J80" s="29">
        <f t="shared" si="6"/>
        <v>0.44791666666666669</v>
      </c>
      <c r="K80" s="26">
        <f t="shared" si="7"/>
        <v>43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809</v>
      </c>
      <c r="E81" s="26">
        <v>397</v>
      </c>
      <c r="F81" s="27">
        <v>1206</v>
      </c>
      <c r="G81" s="28">
        <v>570</v>
      </c>
      <c r="H81" s="26">
        <v>255</v>
      </c>
      <c r="I81" s="26">
        <v>825</v>
      </c>
      <c r="J81" s="29">
        <f t="shared" si="6"/>
        <v>0.6840796019900498</v>
      </c>
      <c r="K81" s="26">
        <f t="shared" si="7"/>
        <v>21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1157</v>
      </c>
      <c r="E82" s="26">
        <v>658</v>
      </c>
      <c r="F82" s="27">
        <v>1815</v>
      </c>
      <c r="G82" s="28">
        <v>351</v>
      </c>
      <c r="H82" s="26">
        <v>223</v>
      </c>
      <c r="I82" s="26">
        <v>574</v>
      </c>
      <c r="J82" s="29">
        <f t="shared" si="6"/>
        <v>0.3162534435261708</v>
      </c>
      <c r="K82" s="26">
        <f t="shared" si="7"/>
        <v>59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272</v>
      </c>
      <c r="E83" s="26">
        <v>116</v>
      </c>
      <c r="F83" s="27">
        <v>388</v>
      </c>
      <c r="G83" s="28">
        <v>189</v>
      </c>
      <c r="H83" s="26">
        <v>75</v>
      </c>
      <c r="I83" s="26">
        <v>264</v>
      </c>
      <c r="J83" s="29">
        <f t="shared" si="6"/>
        <v>0.68041237113402064</v>
      </c>
      <c r="K83" s="26">
        <f t="shared" si="7"/>
        <v>22</v>
      </c>
    </row>
    <row r="84" spans="1:11" x14ac:dyDescent="0.15">
      <c r="A84" s="1" t="s">
        <v>166</v>
      </c>
      <c r="B84" s="1" t="s">
        <v>258</v>
      </c>
      <c r="C84" s="1" t="s">
        <v>167</v>
      </c>
      <c r="D84" s="26">
        <v>326</v>
      </c>
      <c r="E84" s="26">
        <v>174</v>
      </c>
      <c r="F84" s="27">
        <v>500</v>
      </c>
      <c r="G84" s="28">
        <v>207</v>
      </c>
      <c r="H84" s="26">
        <v>111</v>
      </c>
      <c r="I84" s="26">
        <v>318</v>
      </c>
      <c r="J84" s="29">
        <f t="shared" si="6"/>
        <v>0.63600000000000001</v>
      </c>
      <c r="K84" s="26">
        <f t="shared" si="7"/>
        <v>26</v>
      </c>
    </row>
    <row r="85" spans="1:11" x14ac:dyDescent="0.15">
      <c r="A85" s="35" t="s">
        <v>168</v>
      </c>
      <c r="B85" s="35" t="s">
        <v>254</v>
      </c>
      <c r="C85" s="35" t="s">
        <v>169</v>
      </c>
      <c r="D85" s="36"/>
      <c r="E85" s="36"/>
      <c r="F85" s="37"/>
      <c r="G85" s="38"/>
      <c r="H85" s="36"/>
      <c r="I85" s="36"/>
      <c r="J85" s="48"/>
      <c r="K85" s="36"/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147</v>
      </c>
      <c r="E86" s="26">
        <v>60</v>
      </c>
      <c r="F86" s="27">
        <v>207</v>
      </c>
      <c r="G86" s="28">
        <v>123</v>
      </c>
      <c r="H86" s="26">
        <v>46</v>
      </c>
      <c r="I86" s="26">
        <v>169</v>
      </c>
      <c r="J86" s="29">
        <f>I86/F86</f>
        <v>0.81642512077294682</v>
      </c>
      <c r="K86" s="26">
        <f>_xlfn.RANK.EQ(J86,$J$14:$J$100,0)</f>
        <v>13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199</v>
      </c>
      <c r="E87" s="26">
        <v>107</v>
      </c>
      <c r="F87" s="27">
        <v>306</v>
      </c>
      <c r="G87" s="50">
        <v>78</v>
      </c>
      <c r="H87" s="49">
        <v>37</v>
      </c>
      <c r="I87" s="49">
        <v>115</v>
      </c>
      <c r="J87" s="6">
        <f>I87/F87</f>
        <v>0.37581699346405228</v>
      </c>
      <c r="K87" s="49">
        <f>_xlfn.RANK.EQ(J87,$J$14:$J$100,0)</f>
        <v>47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110</v>
      </c>
      <c r="E88" s="40">
        <v>52</v>
      </c>
      <c r="F88" s="41">
        <v>162</v>
      </c>
      <c r="G88" s="42">
        <v>89</v>
      </c>
      <c r="H88" s="40">
        <v>44</v>
      </c>
      <c r="I88" s="40">
        <v>133</v>
      </c>
      <c r="J88" s="43">
        <f>I88/F88</f>
        <v>0.82098765432098764</v>
      </c>
      <c r="K88" s="40">
        <f>_xlfn.RANK.EQ(J88,$J$14:$J$100,0)</f>
        <v>11</v>
      </c>
    </row>
    <row r="89" spans="1:11" x14ac:dyDescent="0.15">
      <c r="A89" s="1" t="s">
        <v>176</v>
      </c>
      <c r="B89" s="1" t="s">
        <v>255</v>
      </c>
      <c r="C89" s="1" t="s">
        <v>177</v>
      </c>
      <c r="D89" s="26">
        <v>195</v>
      </c>
      <c r="E89" s="26">
        <v>47</v>
      </c>
      <c r="F89" s="27">
        <v>242</v>
      </c>
      <c r="G89" s="28">
        <v>57</v>
      </c>
      <c r="H89" s="26">
        <v>8</v>
      </c>
      <c r="I89" s="26">
        <v>65</v>
      </c>
      <c r="J89" s="29">
        <f>I89/F89</f>
        <v>0.26859504132231404</v>
      </c>
      <c r="K89" s="26">
        <f>_xlfn.RANK.EQ(J89,$J$14:$J$100,0)</f>
        <v>64</v>
      </c>
    </row>
    <row r="90" spans="1:11" x14ac:dyDescent="0.15">
      <c r="A90" s="35" t="s">
        <v>178</v>
      </c>
      <c r="B90" s="35" t="s">
        <v>254</v>
      </c>
      <c r="C90" s="35" t="s">
        <v>179</v>
      </c>
      <c r="D90" s="36"/>
      <c r="E90" s="36"/>
      <c r="F90" s="37"/>
      <c r="G90" s="38"/>
      <c r="H90" s="36"/>
      <c r="I90" s="36"/>
      <c r="J90" s="48"/>
      <c r="K90" s="36"/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1830</v>
      </c>
      <c r="E91" s="26">
        <v>770</v>
      </c>
      <c r="F91" s="27">
        <v>2600</v>
      </c>
      <c r="G91" s="28">
        <v>419</v>
      </c>
      <c r="H91" s="26">
        <v>114</v>
      </c>
      <c r="I91" s="26">
        <v>533</v>
      </c>
      <c r="J91" s="29">
        <f t="shared" ref="J91:J99" si="8">I91/F91</f>
        <v>0.20499999999999999</v>
      </c>
      <c r="K91" s="26">
        <f t="shared" ref="K91:K99" si="9">_xlfn.RANK.EQ(J91,$J$14:$J$100,0)</f>
        <v>72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102</v>
      </c>
      <c r="E92" s="26">
        <v>47</v>
      </c>
      <c r="F92" s="27">
        <v>149</v>
      </c>
      <c r="G92" s="28">
        <v>41</v>
      </c>
      <c r="H92" s="26">
        <v>26</v>
      </c>
      <c r="I92" s="26">
        <v>67</v>
      </c>
      <c r="J92" s="29">
        <f t="shared" si="8"/>
        <v>0.44966442953020136</v>
      </c>
      <c r="K92" s="26">
        <f t="shared" si="9"/>
        <v>42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479</v>
      </c>
      <c r="E93" s="26">
        <v>243</v>
      </c>
      <c r="F93" s="27">
        <v>722</v>
      </c>
      <c r="G93" s="28">
        <v>271</v>
      </c>
      <c r="H93" s="26">
        <v>117</v>
      </c>
      <c r="I93" s="26">
        <v>388</v>
      </c>
      <c r="J93" s="29">
        <f t="shared" si="8"/>
        <v>0.53739612188365649</v>
      </c>
      <c r="K93" s="26">
        <f t="shared" si="9"/>
        <v>34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436</v>
      </c>
      <c r="E94" s="26">
        <v>217</v>
      </c>
      <c r="F94" s="27">
        <v>653</v>
      </c>
      <c r="G94" s="28">
        <v>208</v>
      </c>
      <c r="H94" s="26">
        <v>97</v>
      </c>
      <c r="I94" s="26">
        <v>305</v>
      </c>
      <c r="J94" s="29">
        <f t="shared" si="8"/>
        <v>0.46707503828483921</v>
      </c>
      <c r="K94" s="26">
        <f t="shared" si="9"/>
        <v>40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114</v>
      </c>
      <c r="E95" s="26">
        <v>43</v>
      </c>
      <c r="F95" s="27">
        <v>157</v>
      </c>
      <c r="G95" s="28">
        <v>94</v>
      </c>
      <c r="H95" s="26">
        <v>24</v>
      </c>
      <c r="I95" s="26">
        <v>118</v>
      </c>
      <c r="J95" s="29">
        <f t="shared" si="8"/>
        <v>0.75159235668789814</v>
      </c>
      <c r="K95" s="26">
        <f t="shared" si="9"/>
        <v>16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158</v>
      </c>
      <c r="E96" s="26">
        <v>79</v>
      </c>
      <c r="F96" s="27">
        <v>237</v>
      </c>
      <c r="G96" s="28">
        <v>101</v>
      </c>
      <c r="H96" s="26">
        <v>37</v>
      </c>
      <c r="I96" s="26">
        <v>138</v>
      </c>
      <c r="J96" s="29">
        <f t="shared" si="8"/>
        <v>0.58227848101265822</v>
      </c>
      <c r="K96" s="26">
        <f t="shared" si="9"/>
        <v>29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382</v>
      </c>
      <c r="E97" s="26">
        <v>151</v>
      </c>
      <c r="F97" s="27">
        <v>533</v>
      </c>
      <c r="G97" s="28">
        <v>156</v>
      </c>
      <c r="H97" s="26">
        <v>54</v>
      </c>
      <c r="I97" s="26">
        <v>210</v>
      </c>
      <c r="J97" s="29">
        <f t="shared" si="8"/>
        <v>0.39399624765478425</v>
      </c>
      <c r="K97" s="26">
        <f t="shared" si="9"/>
        <v>45</v>
      </c>
    </row>
    <row r="98" spans="1:11" x14ac:dyDescent="0.15">
      <c r="A98" s="1" t="s">
        <v>194</v>
      </c>
      <c r="B98" s="1" t="s">
        <v>255</v>
      </c>
      <c r="C98" s="1" t="s">
        <v>195</v>
      </c>
      <c r="D98" s="26">
        <v>29</v>
      </c>
      <c r="E98" s="26">
        <v>7</v>
      </c>
      <c r="F98" s="27">
        <v>36</v>
      </c>
      <c r="G98" s="28">
        <v>24</v>
      </c>
      <c r="H98" s="26">
        <v>6</v>
      </c>
      <c r="I98" s="26">
        <v>30</v>
      </c>
      <c r="J98" s="29">
        <f t="shared" si="8"/>
        <v>0.83333333333333337</v>
      </c>
      <c r="K98" s="26">
        <f t="shared" si="9"/>
        <v>10</v>
      </c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202</v>
      </c>
      <c r="E99" s="26">
        <v>118</v>
      </c>
      <c r="F99" s="27">
        <v>320</v>
      </c>
      <c r="G99" s="28">
        <v>111</v>
      </c>
      <c r="H99" s="26">
        <v>67</v>
      </c>
      <c r="I99" s="26">
        <v>178</v>
      </c>
      <c r="J99" s="29">
        <f t="shared" si="8"/>
        <v>0.55625000000000002</v>
      </c>
      <c r="K99" s="26">
        <f t="shared" si="9"/>
        <v>33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34886</v>
      </c>
      <c r="E101" s="207">
        <f t="shared" ref="E101:I101" si="10">SUM(E14:E99)</f>
        <v>16821</v>
      </c>
      <c r="F101" s="207">
        <f t="shared" si="10"/>
        <v>51707</v>
      </c>
      <c r="G101" s="207">
        <f t="shared" si="10"/>
        <v>14236</v>
      </c>
      <c r="H101" s="207">
        <f t="shared" si="10"/>
        <v>6307</v>
      </c>
      <c r="I101" s="208">
        <f t="shared" si="10"/>
        <v>20543</v>
      </c>
    </row>
  </sheetData>
  <autoFilter ref="A13:K13" xr:uid="{00000000-0009-0000-0000-000017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00000000-0004-0000-1700-000000000000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54"/>
  <sheetViews>
    <sheetView topLeftCell="A13" workbookViewId="0">
      <selection activeCell="O21" sqref="O21"/>
    </sheetView>
  </sheetViews>
  <sheetFormatPr defaultRowHeight="13.5" x14ac:dyDescent="0.15"/>
  <cols>
    <col min="1" max="1" width="0.625" style="11" customWidth="1"/>
    <col min="2" max="2" width="11.625" style="11" customWidth="1"/>
    <col min="3" max="3" width="11.25" style="11" customWidth="1"/>
    <col min="4" max="4" width="10" style="11" customWidth="1"/>
    <col min="5" max="5" width="12" style="11" customWidth="1"/>
    <col min="6" max="6" width="2.875" style="11" customWidth="1"/>
    <col min="7" max="7" width="11.625" style="11" customWidth="1"/>
    <col min="8" max="8" width="11.25" style="11" customWidth="1"/>
    <col min="9" max="9" width="10" style="11" customWidth="1"/>
    <col min="10" max="10" width="12" style="11" customWidth="1"/>
    <col min="11" max="11" width="0.625" style="11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L1" s="45" t="s">
        <v>198</v>
      </c>
    </row>
    <row r="2" spans="1:12" ht="24" customHeight="1" x14ac:dyDescent="0.15">
      <c r="A2" s="2" t="s">
        <v>208</v>
      </c>
      <c r="B2" s="2"/>
      <c r="C2" s="2"/>
      <c r="D2"/>
      <c r="E2"/>
      <c r="F2"/>
      <c r="G2"/>
      <c r="H2"/>
      <c r="I2"/>
      <c r="J2"/>
    </row>
    <row r="3" spans="1:12" ht="24" customHeight="1" x14ac:dyDescent="0.15">
      <c r="A3" s="2"/>
      <c r="B3" s="2" t="s">
        <v>209</v>
      </c>
      <c r="C3" s="2"/>
      <c r="D3"/>
      <c r="E3"/>
      <c r="F3"/>
      <c r="G3"/>
      <c r="H3"/>
      <c r="I3"/>
      <c r="J3"/>
    </row>
    <row r="4" spans="1:12" x14ac:dyDescent="0.15">
      <c r="A4" s="8"/>
      <c r="B4" s="8"/>
      <c r="C4" s="8"/>
    </row>
    <row r="5" spans="1:12" s="7" customFormat="1" ht="18" customHeight="1" x14ac:dyDescent="0.15">
      <c r="A5" s="55"/>
      <c r="B5" s="8" t="s">
        <v>0</v>
      </c>
      <c r="C5" s="55"/>
      <c r="D5" s="55"/>
      <c r="E5" s="55"/>
      <c r="F5" s="55"/>
      <c r="G5" s="8"/>
      <c r="H5" s="55"/>
      <c r="I5" s="55"/>
      <c r="J5" s="55"/>
      <c r="K5" s="55"/>
    </row>
    <row r="6" spans="1:12" s="7" customFormat="1" ht="17.25" customHeight="1" x14ac:dyDescent="0.15">
      <c r="A6" s="58"/>
      <c r="B6" s="263" t="s">
        <v>400</v>
      </c>
      <c r="C6" s="59" t="s">
        <v>211</v>
      </c>
      <c r="D6" s="85">
        <f>AVERAGE('11.グラフデータ'!D9:H9)</f>
        <v>56.2</v>
      </c>
      <c r="E6" s="265" t="str">
        <f>'11.グラフデータ'!AD9</f>
        <v>年度により増減</v>
      </c>
      <c r="F6" s="56"/>
      <c r="G6" s="267" t="s">
        <v>401</v>
      </c>
      <c r="H6" s="82" t="s">
        <v>211</v>
      </c>
      <c r="I6" s="84">
        <f>AVERAGE('11.グラフデータ'!D11:H11)</f>
        <v>0.17980000000000002</v>
      </c>
      <c r="J6" s="269" t="str">
        <f>'11.グラフデータ'!AD11</f>
        <v>年度により増減</v>
      </c>
      <c r="K6" s="56"/>
    </row>
    <row r="7" spans="1:12" s="7" customFormat="1" ht="17.25" customHeight="1" x14ac:dyDescent="0.15">
      <c r="A7" s="58"/>
      <c r="B7" s="264"/>
      <c r="C7" s="60" t="s">
        <v>212</v>
      </c>
      <c r="D7" s="86">
        <f>'11.グラフデータ'!H9-'11.グラフデータ'!D9</f>
        <v>-12</v>
      </c>
      <c r="E7" s="266"/>
      <c r="F7" s="56"/>
      <c r="G7" s="268"/>
      <c r="H7" s="83" t="s">
        <v>212</v>
      </c>
      <c r="I7" s="61">
        <f>'11.グラフデータ'!H11-'11.グラフデータ'!D11</f>
        <v>-4.8999999999999988E-2</v>
      </c>
      <c r="J7" s="270"/>
      <c r="K7" s="56"/>
    </row>
    <row r="8" spans="1:12" s="7" customFormat="1" x14ac:dyDescent="0.15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</row>
    <row r="9" spans="1:12" s="7" customFormat="1" ht="18.75" customHeight="1" x14ac:dyDescent="0.15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</row>
    <row r="10" spans="1:12" s="7" customFormat="1" ht="18.75" customHeight="1" x14ac:dyDescent="0.15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</row>
    <row r="11" spans="1:12" s="7" customFormat="1" ht="18.75" customHeight="1" x14ac:dyDescent="0.15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1:12" s="7" customFormat="1" ht="18.75" customHeight="1" x14ac:dyDescent="0.15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</row>
    <row r="13" spans="1:12" s="7" customFormat="1" ht="18.75" customHeight="1" x14ac:dyDescent="0.15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1:12" s="7" customFormat="1" ht="18.75" customHeight="1" x14ac:dyDescent="0.1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</row>
    <row r="15" spans="1:12" s="7" customFormat="1" ht="18.75" customHeight="1" x14ac:dyDescent="0.15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</row>
    <row r="16" spans="1:12" s="7" customFormat="1" ht="18.75" customHeight="1" x14ac:dyDescent="0.15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1:11" s="7" customFormat="1" ht="18.75" customHeight="1" x14ac:dyDescent="0.15">
      <c r="A17" s="57"/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1:11" s="7" customFormat="1" ht="18.75" customHeight="1" x14ac:dyDescent="0.15">
      <c r="A18" s="57"/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1:11" s="7" customFormat="1" ht="18.75" customHeight="1" x14ac:dyDescent="0.1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1:11" s="7" customFormat="1" ht="18.75" customHeight="1" x14ac:dyDescent="0.15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1:11" s="7" customFormat="1" ht="18.75" customHeight="1" x14ac:dyDescent="0.1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1:11" s="7" customFormat="1" ht="18.75" customHeight="1" x14ac:dyDescent="0.15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1:11" s="7" customFormat="1" ht="18.75" customHeight="1" x14ac:dyDescent="0.15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1:11" s="7" customFormat="1" ht="9" customHeight="1" x14ac:dyDescent="0.15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</row>
    <row r="25" spans="1:11" s="7" customFormat="1" ht="18.75" customHeight="1" x14ac:dyDescent="0.15">
      <c r="A25" s="55"/>
      <c r="B25" s="8" t="s">
        <v>225</v>
      </c>
      <c r="C25" s="55"/>
      <c r="D25" s="55"/>
      <c r="E25" s="55"/>
      <c r="F25" s="55"/>
      <c r="G25" s="8"/>
      <c r="H25" s="55"/>
      <c r="I25" s="55"/>
      <c r="J25" s="55"/>
      <c r="K25" s="55"/>
    </row>
    <row r="26" spans="1:11" s="7" customFormat="1" ht="17.25" customHeight="1" x14ac:dyDescent="0.15">
      <c r="A26" s="58"/>
      <c r="B26" s="263" t="s">
        <v>400</v>
      </c>
      <c r="C26" s="59" t="s">
        <v>211</v>
      </c>
      <c r="D26" s="85">
        <f>AVERAGE('11.グラフデータ'!D17:H17)</f>
        <v>5716.2</v>
      </c>
      <c r="E26" s="265" t="str">
        <f>'11.グラフデータ'!AD17</f>
        <v>最新年度のみ増加</v>
      </c>
      <c r="F26" s="56"/>
      <c r="G26" s="267" t="s">
        <v>401</v>
      </c>
      <c r="H26" s="82" t="s">
        <v>211</v>
      </c>
      <c r="I26" s="84">
        <f>AVERAGE('11.グラフデータ'!D19:H19)</f>
        <v>6.1399999999999996E-2</v>
      </c>
      <c r="J26" s="269" t="str">
        <f>'11.グラフデータ'!AD19</f>
        <v>同程度で推移</v>
      </c>
      <c r="K26" s="56"/>
    </row>
    <row r="27" spans="1:11" s="7" customFormat="1" ht="17.25" customHeight="1" x14ac:dyDescent="0.15">
      <c r="A27" s="58"/>
      <c r="B27" s="264"/>
      <c r="C27" s="60" t="s">
        <v>212</v>
      </c>
      <c r="D27" s="86">
        <f>'11.グラフデータ'!H17-'11.グラフデータ'!D17</f>
        <v>-480</v>
      </c>
      <c r="E27" s="266"/>
      <c r="F27" s="56"/>
      <c r="G27" s="268"/>
      <c r="H27" s="83" t="s">
        <v>212</v>
      </c>
      <c r="I27" s="61">
        <f>'11.グラフデータ'!H19-'11.グラフデータ'!D19</f>
        <v>-6.0000000000000053E-3</v>
      </c>
      <c r="J27" s="270"/>
      <c r="K27" s="56"/>
    </row>
    <row r="28" spans="1:11" s="7" customFormat="1" x14ac:dyDescent="0.15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</row>
    <row r="29" spans="1:11" s="7" customFormat="1" ht="18.75" customHeight="1" x14ac:dyDescent="0.1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</row>
    <row r="30" spans="1:11" s="7" customFormat="1" ht="18.75" customHeight="1" x14ac:dyDescent="0.15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</row>
    <row r="31" spans="1:11" s="7" customFormat="1" ht="18.75" customHeight="1" x14ac:dyDescent="0.15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</row>
    <row r="32" spans="1:11" s="7" customFormat="1" ht="18.75" customHeight="1" x14ac:dyDescent="0.15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</row>
    <row r="33" spans="1:11" s="7" customFormat="1" ht="18.75" customHeight="1" x14ac:dyDescent="0.15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</row>
    <row r="34" spans="1:11" s="7" customFormat="1" ht="18.75" customHeight="1" x14ac:dyDescent="0.15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</row>
    <row r="35" spans="1:11" s="7" customFormat="1" ht="18.75" customHeight="1" x14ac:dyDescent="0.15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</row>
    <row r="36" spans="1:11" s="7" customFormat="1" ht="18.75" customHeight="1" x14ac:dyDescent="0.1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</row>
    <row r="37" spans="1:11" s="7" customFormat="1" ht="18.75" customHeight="1" x14ac:dyDescent="0.15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</row>
    <row r="38" spans="1:11" s="7" customFormat="1" ht="18.75" customHeight="1" x14ac:dyDescent="0.15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</row>
    <row r="39" spans="1:11" s="7" customFormat="1" ht="18.75" customHeight="1" x14ac:dyDescent="0.15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</row>
    <row r="40" spans="1:11" s="7" customFormat="1" ht="18.75" customHeight="1" x14ac:dyDescent="0.1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</row>
    <row r="41" spans="1:11" s="7" customFormat="1" ht="18.75" customHeight="1" x14ac:dyDescent="0.15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</row>
    <row r="42" spans="1:11" ht="18.75" customHeight="1" x14ac:dyDescent="0.15">
      <c r="A42"/>
      <c r="B42"/>
      <c r="C42"/>
      <c r="D42"/>
      <c r="E42"/>
      <c r="F42"/>
      <c r="G42"/>
      <c r="H42"/>
      <c r="I42"/>
      <c r="J42"/>
      <c r="K42"/>
    </row>
    <row r="43" spans="1:11" s="7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x14ac:dyDescent="0.15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</row>
    <row r="46" spans="1:11" x14ac:dyDescent="0.15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</row>
    <row r="47" spans="1:11" x14ac:dyDescent="0.15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</row>
    <row r="48" spans="1:11" x14ac:dyDescent="0.1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</row>
    <row r="49" spans="1:11" x14ac:dyDescent="0.1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</row>
    <row r="50" spans="1:11" x14ac:dyDescent="0.1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</row>
    <row r="51" spans="1:11" x14ac:dyDescent="0.1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</row>
    <row r="52" spans="1:11" x14ac:dyDescent="0.1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</row>
    <row r="53" spans="1:11" x14ac:dyDescent="0.1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</row>
    <row r="54" spans="1:11" x14ac:dyDescent="0.1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E6">
    <cfRule type="containsText" dxfId="576" priority="32" operator="containsText" text="―">
      <formula>NOT(ISERROR(SEARCH("―",E6)))</formula>
    </cfRule>
    <cfRule type="containsText" dxfId="575" priority="33" operator="containsText" text="隔年で">
      <formula>NOT(ISERROR(SEARCH("隔年で",E6)))</formula>
    </cfRule>
    <cfRule type="containsText" dxfId="574" priority="34" operator="containsText" text="年度により">
      <formula>NOT(ISERROR(SEARCH("年度により",E6)))</formula>
    </cfRule>
    <cfRule type="containsText" dxfId="573" priority="35" operator="containsText" text="減少傾向">
      <formula>NOT(ISERROR(SEARCH("減少傾向",E6)))</formula>
    </cfRule>
    <cfRule type="containsText" dxfId="572" priority="36" operator="containsText" text="増加傾向">
      <formula>NOT(ISERROR(SEARCH("増加傾向",E6)))</formula>
    </cfRule>
    <cfRule type="containsText" dxfId="571" priority="37" operator="containsText" text="同程度">
      <formula>NOT(ISERROR(SEARCH("同程度",E6)))</formula>
    </cfRule>
  </conditionalFormatting>
  <conditionalFormatting sqref="E6:E7">
    <cfRule type="containsText" dxfId="570" priority="30" operator="containsText" text="最新年度のみ減少">
      <formula>NOT(ISERROR(SEARCH("最新年度のみ減少",E6)))</formula>
    </cfRule>
    <cfRule type="containsText" dxfId="569" priority="31" operator="containsText" text="最新年度のみ増加">
      <formula>NOT(ISERROR(SEARCH("最新年度のみ増加",E6)))</formula>
    </cfRule>
  </conditionalFormatting>
  <conditionalFormatting sqref="J6">
    <cfRule type="containsText" dxfId="568" priority="24" operator="containsText" text="―">
      <formula>NOT(ISERROR(SEARCH("―",J6)))</formula>
    </cfRule>
    <cfRule type="containsText" dxfId="567" priority="25" operator="containsText" text="隔年で">
      <formula>NOT(ISERROR(SEARCH("隔年で",J6)))</formula>
    </cfRule>
    <cfRule type="containsText" dxfId="566" priority="26" operator="containsText" text="年度により">
      <formula>NOT(ISERROR(SEARCH("年度により",J6)))</formula>
    </cfRule>
    <cfRule type="containsText" dxfId="565" priority="27" operator="containsText" text="減少傾向">
      <formula>NOT(ISERROR(SEARCH("減少傾向",J6)))</formula>
    </cfRule>
    <cfRule type="containsText" dxfId="564" priority="28" operator="containsText" text="増加傾向">
      <formula>NOT(ISERROR(SEARCH("増加傾向",J6)))</formula>
    </cfRule>
    <cfRule type="containsText" dxfId="563" priority="29" operator="containsText" text="同程度">
      <formula>NOT(ISERROR(SEARCH("同程度",J6)))</formula>
    </cfRule>
  </conditionalFormatting>
  <conditionalFormatting sqref="J6:J7">
    <cfRule type="containsText" dxfId="562" priority="22" operator="containsText" text="最新年度のみ減少">
      <formula>NOT(ISERROR(SEARCH("最新年度のみ減少",J6)))</formula>
    </cfRule>
    <cfRule type="containsText" dxfId="561" priority="23" operator="containsText" text="最新年度のみ増加">
      <formula>NOT(ISERROR(SEARCH("最新年度のみ増加",J6)))</formula>
    </cfRule>
  </conditionalFormatting>
  <conditionalFormatting sqref="E26">
    <cfRule type="containsText" dxfId="560" priority="11" operator="containsText" text="―">
      <formula>NOT(ISERROR(SEARCH("―",E26)))</formula>
    </cfRule>
    <cfRule type="containsText" dxfId="559" priority="12" operator="containsText" text="隔年で">
      <formula>NOT(ISERROR(SEARCH("隔年で",E26)))</formula>
    </cfRule>
    <cfRule type="containsText" dxfId="558" priority="13" operator="containsText" text="年度により">
      <formula>NOT(ISERROR(SEARCH("年度により",E26)))</formula>
    </cfRule>
    <cfRule type="containsText" dxfId="557" priority="14" operator="containsText" text="減少傾向">
      <formula>NOT(ISERROR(SEARCH("減少傾向",E26)))</formula>
    </cfRule>
    <cfRule type="containsText" dxfId="556" priority="15" operator="containsText" text="増加傾向">
      <formula>NOT(ISERROR(SEARCH("増加傾向",E26)))</formula>
    </cfRule>
    <cfRule type="containsText" dxfId="555" priority="16" operator="containsText" text="同程度">
      <formula>NOT(ISERROR(SEARCH("同程度",E26)))</formula>
    </cfRule>
  </conditionalFormatting>
  <conditionalFormatting sqref="E26:E27">
    <cfRule type="containsText" dxfId="554" priority="9" operator="containsText" text="最新年度のみ減少">
      <formula>NOT(ISERROR(SEARCH("最新年度のみ減少",E26)))</formula>
    </cfRule>
    <cfRule type="containsText" dxfId="553" priority="10" operator="containsText" text="最新年度のみ増加">
      <formula>NOT(ISERROR(SEARCH("最新年度のみ増加",E26)))</formula>
    </cfRule>
  </conditionalFormatting>
  <conditionalFormatting sqref="J26">
    <cfRule type="containsText" dxfId="552" priority="3" operator="containsText" text="―">
      <formula>NOT(ISERROR(SEARCH("―",J26)))</formula>
    </cfRule>
    <cfRule type="containsText" dxfId="551" priority="4" operator="containsText" text="隔年で">
      <formula>NOT(ISERROR(SEARCH("隔年で",J26)))</formula>
    </cfRule>
    <cfRule type="containsText" dxfId="550" priority="5" operator="containsText" text="年度により">
      <formula>NOT(ISERROR(SEARCH("年度により",J26)))</formula>
    </cfRule>
    <cfRule type="containsText" dxfId="549" priority="6" operator="containsText" text="減少傾向">
      <formula>NOT(ISERROR(SEARCH("減少傾向",J26)))</formula>
    </cfRule>
    <cfRule type="containsText" dxfId="548" priority="7" operator="containsText" text="増加傾向">
      <formula>NOT(ISERROR(SEARCH("増加傾向",J26)))</formula>
    </cfRule>
    <cfRule type="containsText" dxfId="547" priority="8" operator="containsText" text="同程度">
      <formula>NOT(ISERROR(SEARCH("同程度",J26)))</formula>
    </cfRule>
  </conditionalFormatting>
  <conditionalFormatting sqref="J26:J27">
    <cfRule type="containsText" dxfId="546" priority="1" operator="containsText" text="最新年度のみ減少">
      <formula>NOT(ISERROR(SEARCH("最新年度のみ減少",J26)))</formula>
    </cfRule>
    <cfRule type="containsText" dxfId="545" priority="2" operator="containsText" text="最新年度のみ増加">
      <formula>NOT(ISERROR(SEARCH("最新年度のみ増加",J26)))</formula>
    </cfRule>
  </conditionalFormatting>
  <dataValidations count="1">
    <dataValidation type="list" allowBlank="1" showInputMessage="1" showErrorMessage="1" sqref="K6:K7 F6:F7 F26:F27" xr:uid="{00000000-0002-0000-0100-000001000000}">
      <formula1>#REF!</formula1>
    </dataValidation>
  </dataValidations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7" operator="containsText" text="無し" id="{BF173B1D-76DE-4298-824F-2A7F5EDA4164}">
            <xm:f>NOT(ISERROR(SEARCH("無し",'11-1-2.修士課程(平均)'!F6)))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68" operator="containsText" text="変動" id="{53104573-3594-43CC-8A06-30291FC64C7D}">
            <xm:f>NOT(ISERROR(SEARCH("変動",'11-1-2.修士課程(平均)'!F6)))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69" operator="containsText" text="減少" id="{00E173D7-B048-4C57-8C7D-6C356E094A80}">
            <xm:f>NOT(ISERROR(SEARCH("減少",'11-1-2.修士課程(平均)'!F6)))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70" operator="containsText" text="増加" id="{7D020A2D-9C0C-4204-B4A7-4F1BFDD9F148}">
            <xm:f>NOT(ISERROR(SEARCH("増加",'11-1-2.修士課程(平均)'!F6)))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71" operator="containsText" text="安定" id="{42DAD869-030C-41FD-B3FC-B8CA6A4A7DCB}">
            <xm:f>NOT(ISERROR(SEARCH("安定",'11-1-2.修士課程(平均)'!F6)))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F6:F7 K26:K27 K6:K7 F26:F27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C768A-FEC9-4629-9D7C-EB910026333B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7" width="7.5" style="44" customWidth="1"/>
    <col min="8" max="8" width="8.5" style="44" bestFit="1" customWidth="1"/>
    <col min="9" max="9" width="9" style="44"/>
    <col min="10" max="10" width="7.5" style="44" bestFit="1" customWidth="1"/>
    <col min="11" max="11" width="11" style="44" customWidth="1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220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402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27.75" thickBot="1" x14ac:dyDescent="0.2">
      <c r="C6" s="13"/>
      <c r="D6" s="80" t="s">
        <v>15</v>
      </c>
      <c r="E6" s="197" t="s">
        <v>16</v>
      </c>
      <c r="F6" s="198" t="s">
        <v>17</v>
      </c>
      <c r="G6" s="199" t="s">
        <v>15</v>
      </c>
      <c r="H6" s="197" t="s">
        <v>16</v>
      </c>
      <c r="I6" s="197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106</v>
      </c>
      <c r="E7" s="20">
        <f>INDEX(E14:E99,MATCH(C7,C14:C99,0),0)</f>
        <v>56</v>
      </c>
      <c r="F7" s="21">
        <f>INDEX(F14:F99,MATCH(C7,C14:C99,0),0)</f>
        <v>162</v>
      </c>
      <c r="G7" s="22">
        <f>INDEX(G14:G99,MATCH(C7,C14:C99,0),0)</f>
        <v>86</v>
      </c>
      <c r="H7" s="20">
        <f>INDEX(H14:H99,MATCH(C7,C14:C99,0),0)</f>
        <v>49</v>
      </c>
      <c r="I7" s="20">
        <f>INDEX(I14:I99,MATCH(C7,C14:C99,0),0)</f>
        <v>135</v>
      </c>
      <c r="J7" s="23">
        <f>I7/F7</f>
        <v>0.83333333333333337</v>
      </c>
      <c r="K7" s="24">
        <f>_xlfn.RANK.EQ(J7,$J$14:$J$99,0)</f>
        <v>9</v>
      </c>
    </row>
    <row r="8" spans="1:18" x14ac:dyDescent="0.15">
      <c r="C8" s="25" t="s">
        <v>20</v>
      </c>
      <c r="D8" s="72">
        <f>ROUND(SUMIF($B$14:$B$99,"G",D14:D99)/(COUNTIFS(B14:B99,"G",D14:D99,"&lt;&gt;")),1)</f>
        <v>256.10000000000002</v>
      </c>
      <c r="E8" s="73">
        <f>ROUND(SUMIF($B$14:$B$99,"G",E14:E99)/(COUNTIFS(B14:B99,"G",D14:D99,"&lt;&gt;")),1)</f>
        <v>114.7</v>
      </c>
      <c r="F8" s="74">
        <f>ROUND(SUM(D8:E8),1)</f>
        <v>370.8</v>
      </c>
      <c r="G8" s="75">
        <f>ROUND(SUMIF($B$14:$B$99,"G",G14:G99)/(COUNTIFS(B14:B99,"G",D14:D99,"&lt;&gt;")),1)</f>
        <v>164.1</v>
      </c>
      <c r="H8" s="73">
        <f>ROUND(SUMIF($B$14:$B$99,"G",H14:H99)/(COUNTIFS(B14:B99,"G",D14:D99,"&lt;&gt;")),1)</f>
        <v>69.5</v>
      </c>
      <c r="I8" s="73">
        <f>ROUND(SUM(G8:H8),1)</f>
        <v>233.6</v>
      </c>
      <c r="J8" s="29">
        <f>I8/F8</f>
        <v>0.62998921251348428</v>
      </c>
      <c r="K8" s="30"/>
    </row>
    <row r="9" spans="1:18" ht="14.25" thickBot="1" x14ac:dyDescent="0.2">
      <c r="C9" s="31" t="s">
        <v>21</v>
      </c>
      <c r="D9" s="76">
        <f>ROUND(AVERAGE(D14:D99),1)</f>
        <v>454.9</v>
      </c>
      <c r="E9" s="77">
        <f>ROUND(AVERAGE(E14:E99),1)</f>
        <v>222.2</v>
      </c>
      <c r="F9" s="78">
        <f>ROUND(SUM(D9:E9),1)</f>
        <v>677.1</v>
      </c>
      <c r="G9" s="79">
        <f>ROUND(AVERAGE(G14:G99),1)</f>
        <v>184.2</v>
      </c>
      <c r="H9" s="77">
        <f>ROUND(AVERAGE(H14:H99),1)</f>
        <v>82.3</v>
      </c>
      <c r="I9" s="77">
        <f>ROUND(SUM(G9:H9),1)</f>
        <v>266.5</v>
      </c>
      <c r="J9" s="32">
        <f>I9/F9</f>
        <v>0.39359031162309849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2023年度（基準日：５月１日）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27" x14ac:dyDescent="0.15">
      <c r="A13" s="197" t="s">
        <v>22</v>
      </c>
      <c r="B13" s="34" t="s">
        <v>23</v>
      </c>
      <c r="C13" s="197" t="s">
        <v>24</v>
      </c>
      <c r="D13" s="197" t="s">
        <v>15</v>
      </c>
      <c r="E13" s="197" t="s">
        <v>16</v>
      </c>
      <c r="F13" s="198" t="s">
        <v>17</v>
      </c>
      <c r="G13" s="199" t="s">
        <v>15</v>
      </c>
      <c r="H13" s="197" t="s">
        <v>16</v>
      </c>
      <c r="I13" s="197" t="s">
        <v>17</v>
      </c>
      <c r="J13" s="16" t="s">
        <v>18</v>
      </c>
      <c r="K13" s="17" t="s">
        <v>19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1658</v>
      </c>
      <c r="E14" s="26">
        <v>751</v>
      </c>
      <c r="F14" s="27">
        <v>2409</v>
      </c>
      <c r="G14" s="28">
        <v>565</v>
      </c>
      <c r="H14" s="26">
        <v>178</v>
      </c>
      <c r="I14" s="26">
        <v>743</v>
      </c>
      <c r="J14" s="29">
        <f>I14/F14</f>
        <v>0.30842673308426732</v>
      </c>
      <c r="K14" s="26">
        <f>_xlfn.RANK.EQ(J14,$J$14:$J$100,0)</f>
        <v>57</v>
      </c>
    </row>
    <row r="15" spans="1:18" x14ac:dyDescent="0.15">
      <c r="A15" s="35" t="s">
        <v>30</v>
      </c>
      <c r="B15" s="35" t="s">
        <v>254</v>
      </c>
      <c r="C15" s="35" t="s">
        <v>31</v>
      </c>
      <c r="D15" s="36"/>
      <c r="E15" s="36"/>
      <c r="F15" s="37"/>
      <c r="G15" s="38"/>
      <c r="H15" s="36"/>
      <c r="I15" s="36"/>
      <c r="J15" s="36"/>
      <c r="K15" s="36"/>
    </row>
    <row r="16" spans="1:18" x14ac:dyDescent="0.15">
      <c r="A16" s="1" t="s">
        <v>32</v>
      </c>
      <c r="B16" s="1" t="s">
        <v>255</v>
      </c>
      <c r="C16" s="1" t="s">
        <v>33</v>
      </c>
      <c r="D16" s="26">
        <v>51</v>
      </c>
      <c r="E16" s="26">
        <v>19</v>
      </c>
      <c r="F16" s="27">
        <v>70</v>
      </c>
      <c r="G16" s="28">
        <v>16</v>
      </c>
      <c r="H16" s="26">
        <v>1</v>
      </c>
      <c r="I16" s="26">
        <v>17</v>
      </c>
      <c r="J16" s="29">
        <f t="shared" ref="J16:J23" si="0">I16/F16</f>
        <v>0.24285714285714285</v>
      </c>
      <c r="K16" s="26">
        <f t="shared" ref="K16:K23" si="1">_xlfn.RANK.EQ(J16,$J$14:$J$100,0)</f>
        <v>65</v>
      </c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3</v>
      </c>
      <c r="E17" s="26">
        <v>3</v>
      </c>
      <c r="F17" s="27">
        <v>6</v>
      </c>
      <c r="G17" s="28">
        <v>3</v>
      </c>
      <c r="H17" s="26">
        <v>3</v>
      </c>
      <c r="I17" s="26">
        <v>6</v>
      </c>
      <c r="J17" s="29">
        <f t="shared" si="0"/>
        <v>1</v>
      </c>
      <c r="K17" s="26">
        <f t="shared" si="1"/>
        <v>1</v>
      </c>
    </row>
    <row r="18" spans="1:11" x14ac:dyDescent="0.15">
      <c r="A18" s="1" t="s">
        <v>36</v>
      </c>
      <c r="B18" s="1" t="s">
        <v>255</v>
      </c>
      <c r="C18" s="1" t="s">
        <v>37</v>
      </c>
      <c r="D18" s="26">
        <v>39</v>
      </c>
      <c r="E18" s="26">
        <v>37</v>
      </c>
      <c r="F18" s="27">
        <v>76</v>
      </c>
      <c r="G18" s="28">
        <v>6</v>
      </c>
      <c r="H18" s="26">
        <v>5</v>
      </c>
      <c r="I18" s="26">
        <v>11</v>
      </c>
      <c r="J18" s="29">
        <f t="shared" si="0"/>
        <v>0.14473684210526316</v>
      </c>
      <c r="K18" s="26">
        <f t="shared" si="1"/>
        <v>75</v>
      </c>
    </row>
    <row r="19" spans="1:11" x14ac:dyDescent="0.15">
      <c r="A19" s="1" t="s">
        <v>38</v>
      </c>
      <c r="B19" s="1" t="s">
        <v>255</v>
      </c>
      <c r="C19" s="1" t="s">
        <v>39</v>
      </c>
      <c r="D19" s="26">
        <v>28</v>
      </c>
      <c r="E19" s="26">
        <v>11</v>
      </c>
      <c r="F19" s="27">
        <v>39</v>
      </c>
      <c r="G19" s="28">
        <v>8</v>
      </c>
      <c r="H19" s="26">
        <v>3</v>
      </c>
      <c r="I19" s="26">
        <v>11</v>
      </c>
      <c r="J19" s="29">
        <f t="shared" si="0"/>
        <v>0.28205128205128205</v>
      </c>
      <c r="K19" s="26">
        <f t="shared" si="1"/>
        <v>62</v>
      </c>
    </row>
    <row r="20" spans="1:11" x14ac:dyDescent="0.15">
      <c r="A20" s="1" t="s">
        <v>40</v>
      </c>
      <c r="B20" s="1" t="s">
        <v>257</v>
      </c>
      <c r="C20" s="1" t="s">
        <v>41</v>
      </c>
      <c r="D20" s="26">
        <v>56</v>
      </c>
      <c r="E20" s="26">
        <v>18</v>
      </c>
      <c r="F20" s="27">
        <v>74</v>
      </c>
      <c r="G20" s="28">
        <v>55</v>
      </c>
      <c r="H20" s="26">
        <v>17</v>
      </c>
      <c r="I20" s="26">
        <v>72</v>
      </c>
      <c r="J20" s="29">
        <f t="shared" si="0"/>
        <v>0.97297297297297303</v>
      </c>
      <c r="K20" s="26">
        <f t="shared" si="1"/>
        <v>2</v>
      </c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276</v>
      </c>
      <c r="E21" s="26">
        <v>143</v>
      </c>
      <c r="F21" s="27">
        <v>419</v>
      </c>
      <c r="G21" s="28">
        <v>251</v>
      </c>
      <c r="H21" s="26">
        <v>132</v>
      </c>
      <c r="I21" s="26">
        <v>383</v>
      </c>
      <c r="J21" s="29">
        <f t="shared" si="0"/>
        <v>0.91408114558472553</v>
      </c>
      <c r="K21" s="26">
        <f t="shared" si="1"/>
        <v>4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110</v>
      </c>
      <c r="E22" s="26">
        <v>56</v>
      </c>
      <c r="F22" s="27">
        <v>166</v>
      </c>
      <c r="G22" s="28">
        <v>43</v>
      </c>
      <c r="H22" s="26">
        <v>17</v>
      </c>
      <c r="I22" s="26">
        <v>60</v>
      </c>
      <c r="J22" s="29">
        <f t="shared" si="0"/>
        <v>0.36144578313253012</v>
      </c>
      <c r="K22" s="26">
        <f t="shared" si="1"/>
        <v>48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1911</v>
      </c>
      <c r="E23" s="26">
        <v>864</v>
      </c>
      <c r="F23" s="27">
        <v>2775</v>
      </c>
      <c r="G23" s="28">
        <v>493</v>
      </c>
      <c r="H23" s="26">
        <v>212</v>
      </c>
      <c r="I23" s="26">
        <v>705</v>
      </c>
      <c r="J23" s="29">
        <f t="shared" si="0"/>
        <v>0.25405405405405407</v>
      </c>
      <c r="K23" s="26">
        <f t="shared" si="1"/>
        <v>64</v>
      </c>
    </row>
    <row r="24" spans="1:11" x14ac:dyDescent="0.15">
      <c r="A24" s="35" t="s">
        <v>48</v>
      </c>
      <c r="B24" s="35" t="s">
        <v>254</v>
      </c>
      <c r="C24" s="35" t="s">
        <v>49</v>
      </c>
      <c r="D24" s="36"/>
      <c r="E24" s="36"/>
      <c r="F24" s="37"/>
      <c r="G24" s="47"/>
      <c r="H24" s="46"/>
      <c r="I24" s="46"/>
      <c r="J24" s="48"/>
      <c r="K24" s="36"/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204</v>
      </c>
      <c r="E25" s="26">
        <v>84</v>
      </c>
      <c r="F25" s="27">
        <v>288</v>
      </c>
      <c r="G25" s="28">
        <v>169</v>
      </c>
      <c r="H25" s="26">
        <v>76</v>
      </c>
      <c r="I25" s="26">
        <v>245</v>
      </c>
      <c r="J25" s="29">
        <f>I25/F25</f>
        <v>0.85069444444444442</v>
      </c>
      <c r="K25" s="26">
        <f>_xlfn.RANK.EQ(J25,$J$14:$J$100,0)</f>
        <v>8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193</v>
      </c>
      <c r="E26" s="26">
        <v>47</v>
      </c>
      <c r="F26" s="27">
        <v>240</v>
      </c>
      <c r="G26" s="28">
        <v>131</v>
      </c>
      <c r="H26" s="26">
        <v>37</v>
      </c>
      <c r="I26" s="26">
        <v>168</v>
      </c>
      <c r="J26" s="29">
        <f>I26/F26</f>
        <v>0.7</v>
      </c>
      <c r="K26" s="26">
        <f>_xlfn.RANK.EQ(J26,$J$14:$J$100,0)</f>
        <v>18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12</v>
      </c>
      <c r="E27" s="26">
        <v>6</v>
      </c>
      <c r="F27" s="27">
        <v>18</v>
      </c>
      <c r="G27" s="28">
        <v>7</v>
      </c>
      <c r="H27" s="26">
        <v>2</v>
      </c>
      <c r="I27" s="26">
        <v>9</v>
      </c>
      <c r="J27" s="29">
        <f>I27/F27</f>
        <v>0.5</v>
      </c>
      <c r="K27" s="26">
        <f>_xlfn.RANK.EQ(J27,$J$14:$J$100,0)</f>
        <v>38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96</v>
      </c>
      <c r="E28" s="26">
        <v>15</v>
      </c>
      <c r="F28" s="27">
        <v>111</v>
      </c>
      <c r="G28" s="28">
        <v>20</v>
      </c>
      <c r="H28" s="26">
        <v>3</v>
      </c>
      <c r="I28" s="26">
        <v>23</v>
      </c>
      <c r="J28" s="29">
        <f>I28/F28</f>
        <v>0.2072072072072072</v>
      </c>
      <c r="K28" s="26">
        <f>_xlfn.RANK.EQ(J28,$J$14:$J$100,0)</f>
        <v>71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1664</v>
      </c>
      <c r="E29" s="26">
        <v>980</v>
      </c>
      <c r="F29" s="27">
        <v>2644</v>
      </c>
      <c r="G29" s="28">
        <v>606</v>
      </c>
      <c r="H29" s="26">
        <v>324</v>
      </c>
      <c r="I29" s="26">
        <v>930</v>
      </c>
      <c r="J29" s="29">
        <f>I29/F29</f>
        <v>0.35173978819969742</v>
      </c>
      <c r="K29" s="26">
        <f>_xlfn.RANK.EQ(J29,$J$14:$J$100,0)</f>
        <v>51</v>
      </c>
    </row>
    <row r="30" spans="1:11" x14ac:dyDescent="0.15">
      <c r="A30" s="35" t="s">
        <v>60</v>
      </c>
      <c r="B30" s="35" t="s">
        <v>256</v>
      </c>
      <c r="C30" s="35" t="s">
        <v>61</v>
      </c>
      <c r="D30" s="36"/>
      <c r="E30" s="36"/>
      <c r="F30" s="37"/>
      <c r="G30" s="38"/>
      <c r="H30" s="36"/>
      <c r="I30" s="36"/>
      <c r="J30" s="48"/>
      <c r="K30" s="36"/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77</v>
      </c>
      <c r="E31" s="26">
        <v>35</v>
      </c>
      <c r="F31" s="27">
        <v>112</v>
      </c>
      <c r="G31" s="28">
        <v>48</v>
      </c>
      <c r="H31" s="26">
        <v>12</v>
      </c>
      <c r="I31" s="26">
        <v>60</v>
      </c>
      <c r="J31" s="29">
        <f t="shared" ref="J31:J50" si="2">I31/F31</f>
        <v>0.5357142857142857</v>
      </c>
      <c r="K31" s="26">
        <f t="shared" ref="K31:K50" si="3">_xlfn.RANK.EQ(J31,$J$14:$J$100,0)</f>
        <v>35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245</v>
      </c>
      <c r="E32" s="26">
        <v>93</v>
      </c>
      <c r="F32" s="27">
        <v>338</v>
      </c>
      <c r="G32" s="28">
        <v>132</v>
      </c>
      <c r="H32" s="26">
        <v>45</v>
      </c>
      <c r="I32" s="26">
        <v>177</v>
      </c>
      <c r="J32" s="29">
        <f t="shared" si="2"/>
        <v>0.52366863905325445</v>
      </c>
      <c r="K32" s="26">
        <f t="shared" si="3"/>
        <v>37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185</v>
      </c>
      <c r="E33" s="26">
        <v>79</v>
      </c>
      <c r="F33" s="27">
        <v>264</v>
      </c>
      <c r="G33" s="28">
        <v>75</v>
      </c>
      <c r="H33" s="26">
        <v>13</v>
      </c>
      <c r="I33" s="26">
        <v>88</v>
      </c>
      <c r="J33" s="29">
        <f t="shared" si="2"/>
        <v>0.33333333333333331</v>
      </c>
      <c r="K33" s="26">
        <f t="shared" si="3"/>
        <v>53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753</v>
      </c>
      <c r="E34" s="26">
        <v>433</v>
      </c>
      <c r="F34" s="27">
        <v>1186</v>
      </c>
      <c r="G34" s="28">
        <v>450</v>
      </c>
      <c r="H34" s="26">
        <v>201</v>
      </c>
      <c r="I34" s="26">
        <v>651</v>
      </c>
      <c r="J34" s="29">
        <f t="shared" si="2"/>
        <v>0.54890387858347389</v>
      </c>
      <c r="K34" s="26">
        <f t="shared" si="3"/>
        <v>33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4442</v>
      </c>
      <c r="E35" s="26">
        <v>1864</v>
      </c>
      <c r="F35" s="27">
        <v>6306</v>
      </c>
      <c r="G35" s="28">
        <v>933</v>
      </c>
      <c r="H35" s="26">
        <v>437</v>
      </c>
      <c r="I35" s="26">
        <v>1370</v>
      </c>
      <c r="J35" s="29">
        <f t="shared" si="2"/>
        <v>0.21725340945131622</v>
      </c>
      <c r="K35" s="26">
        <f t="shared" si="3"/>
        <v>69</v>
      </c>
    </row>
    <row r="36" spans="1:11" x14ac:dyDescent="0.15">
      <c r="A36" s="1" t="s">
        <v>72</v>
      </c>
      <c r="B36" s="1" t="s">
        <v>257</v>
      </c>
      <c r="C36" s="1" t="s">
        <v>73</v>
      </c>
      <c r="D36" s="26">
        <v>639</v>
      </c>
      <c r="E36" s="26">
        <v>530</v>
      </c>
      <c r="F36" s="27">
        <v>1169</v>
      </c>
      <c r="G36" s="28">
        <v>562</v>
      </c>
      <c r="H36" s="26">
        <v>440</v>
      </c>
      <c r="I36" s="26">
        <v>1002</v>
      </c>
      <c r="J36" s="29">
        <f t="shared" si="2"/>
        <v>0.8571428571428571</v>
      </c>
      <c r="K36" s="26">
        <f t="shared" si="3"/>
        <v>7</v>
      </c>
    </row>
    <row r="37" spans="1:11" x14ac:dyDescent="0.15">
      <c r="A37" s="1" t="s">
        <v>74</v>
      </c>
      <c r="B37" s="1" t="s">
        <v>256</v>
      </c>
      <c r="C37" s="1" t="s">
        <v>75</v>
      </c>
      <c r="D37" s="26">
        <v>90</v>
      </c>
      <c r="E37" s="26">
        <v>119</v>
      </c>
      <c r="F37" s="27">
        <v>209</v>
      </c>
      <c r="G37" s="28">
        <v>3</v>
      </c>
      <c r="H37" s="26">
        <v>10</v>
      </c>
      <c r="I37" s="26">
        <v>13</v>
      </c>
      <c r="J37" s="29">
        <f t="shared" si="2"/>
        <v>6.2200956937799042E-2</v>
      </c>
      <c r="K37" s="26">
        <f t="shared" si="3"/>
        <v>77</v>
      </c>
    </row>
    <row r="38" spans="1:11" x14ac:dyDescent="0.15">
      <c r="A38" s="1" t="s">
        <v>76</v>
      </c>
      <c r="B38" s="1" t="s">
        <v>256</v>
      </c>
      <c r="C38" s="1" t="s">
        <v>77</v>
      </c>
      <c r="D38" s="26">
        <v>110</v>
      </c>
      <c r="E38" s="26">
        <v>159</v>
      </c>
      <c r="F38" s="27">
        <v>269</v>
      </c>
      <c r="G38" s="28">
        <v>8</v>
      </c>
      <c r="H38" s="26">
        <v>13</v>
      </c>
      <c r="I38" s="26">
        <v>21</v>
      </c>
      <c r="J38" s="29">
        <f t="shared" si="2"/>
        <v>7.8066914498141265E-2</v>
      </c>
      <c r="K38" s="26">
        <f t="shared" si="3"/>
        <v>76</v>
      </c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1241</v>
      </c>
      <c r="E39" s="26">
        <v>322</v>
      </c>
      <c r="F39" s="27">
        <v>1563</v>
      </c>
      <c r="G39" s="28">
        <v>297</v>
      </c>
      <c r="H39" s="26">
        <v>51</v>
      </c>
      <c r="I39" s="26">
        <v>348</v>
      </c>
      <c r="J39" s="29">
        <f t="shared" si="2"/>
        <v>0.22264875239923224</v>
      </c>
      <c r="K39" s="26">
        <f t="shared" si="3"/>
        <v>68</v>
      </c>
    </row>
    <row r="40" spans="1:11" x14ac:dyDescent="0.15">
      <c r="A40" s="1" t="s">
        <v>80</v>
      </c>
      <c r="B40" s="1" t="s">
        <v>259</v>
      </c>
      <c r="C40" s="1" t="s">
        <v>81</v>
      </c>
      <c r="D40" s="26">
        <v>0</v>
      </c>
      <c r="E40" s="26">
        <v>284</v>
      </c>
      <c r="F40" s="27">
        <v>284</v>
      </c>
      <c r="G40" s="28">
        <v>0</v>
      </c>
      <c r="H40" s="26">
        <v>94</v>
      </c>
      <c r="I40" s="26">
        <v>94</v>
      </c>
      <c r="J40" s="29">
        <f t="shared" si="2"/>
        <v>0.33098591549295775</v>
      </c>
      <c r="K40" s="26">
        <f t="shared" si="3"/>
        <v>54</v>
      </c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100</v>
      </c>
      <c r="E41" s="26">
        <v>70</v>
      </c>
      <c r="F41" s="27">
        <v>170</v>
      </c>
      <c r="G41" s="28">
        <v>79</v>
      </c>
      <c r="H41" s="26">
        <v>47</v>
      </c>
      <c r="I41" s="26">
        <v>126</v>
      </c>
      <c r="J41" s="29">
        <f t="shared" si="2"/>
        <v>0.74117647058823533</v>
      </c>
      <c r="K41" s="26">
        <f t="shared" si="3"/>
        <v>16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400</v>
      </c>
      <c r="E42" s="26">
        <v>223</v>
      </c>
      <c r="F42" s="27">
        <v>623</v>
      </c>
      <c r="G42" s="28">
        <v>166</v>
      </c>
      <c r="H42" s="26">
        <v>55</v>
      </c>
      <c r="I42" s="26">
        <v>221</v>
      </c>
      <c r="J42" s="29">
        <f t="shared" si="2"/>
        <v>0.3547351524879615</v>
      </c>
      <c r="K42" s="26">
        <f t="shared" si="3"/>
        <v>50</v>
      </c>
    </row>
    <row r="43" spans="1:11" x14ac:dyDescent="0.15">
      <c r="A43" s="1" t="s">
        <v>86</v>
      </c>
      <c r="B43" s="1" t="s">
        <v>255</v>
      </c>
      <c r="C43" s="1" t="s">
        <v>87</v>
      </c>
      <c r="D43" s="26">
        <v>226</v>
      </c>
      <c r="E43" s="26">
        <v>45</v>
      </c>
      <c r="F43" s="27">
        <v>271</v>
      </c>
      <c r="G43" s="28">
        <v>75</v>
      </c>
      <c r="H43" s="26">
        <v>10</v>
      </c>
      <c r="I43" s="26">
        <v>85</v>
      </c>
      <c r="J43" s="29">
        <f t="shared" si="2"/>
        <v>0.31365313653136534</v>
      </c>
      <c r="K43" s="26">
        <f t="shared" si="3"/>
        <v>56</v>
      </c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310</v>
      </c>
      <c r="E44" s="26">
        <v>231</v>
      </c>
      <c r="F44" s="27">
        <v>541</v>
      </c>
      <c r="G44" s="28">
        <v>120</v>
      </c>
      <c r="H44" s="26">
        <v>69</v>
      </c>
      <c r="I44" s="26">
        <v>189</v>
      </c>
      <c r="J44" s="29">
        <f t="shared" si="2"/>
        <v>0.34935304990757854</v>
      </c>
      <c r="K44" s="26">
        <f t="shared" si="3"/>
        <v>52</v>
      </c>
    </row>
    <row r="45" spans="1:11" x14ac:dyDescent="0.15">
      <c r="A45" s="1" t="s">
        <v>90</v>
      </c>
      <c r="B45" s="1" t="s">
        <v>260</v>
      </c>
      <c r="C45" s="1" t="s">
        <v>91</v>
      </c>
      <c r="D45" s="26">
        <v>70</v>
      </c>
      <c r="E45" s="26">
        <v>41</v>
      </c>
      <c r="F45" s="27">
        <v>111</v>
      </c>
      <c r="G45" s="28">
        <v>64</v>
      </c>
      <c r="H45" s="26">
        <v>40</v>
      </c>
      <c r="I45" s="26">
        <v>104</v>
      </c>
      <c r="J45" s="29">
        <f t="shared" si="2"/>
        <v>0.93693693693693691</v>
      </c>
      <c r="K45" s="26">
        <f t="shared" si="3"/>
        <v>3</v>
      </c>
    </row>
    <row r="46" spans="1:11" x14ac:dyDescent="0.15">
      <c r="A46" s="1" t="s">
        <v>92</v>
      </c>
      <c r="B46" s="1" t="s">
        <v>255</v>
      </c>
      <c r="C46" s="1" t="s">
        <v>93</v>
      </c>
      <c r="D46" s="26">
        <v>100</v>
      </c>
      <c r="E46" s="26">
        <v>58</v>
      </c>
      <c r="F46" s="27">
        <v>158</v>
      </c>
      <c r="G46" s="28">
        <v>30</v>
      </c>
      <c r="H46" s="26">
        <v>8</v>
      </c>
      <c r="I46" s="26">
        <v>38</v>
      </c>
      <c r="J46" s="29">
        <f t="shared" si="2"/>
        <v>0.24050632911392406</v>
      </c>
      <c r="K46" s="26">
        <f t="shared" si="3"/>
        <v>66</v>
      </c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319</v>
      </c>
      <c r="E47" s="26">
        <v>105</v>
      </c>
      <c r="F47" s="27">
        <v>424</v>
      </c>
      <c r="G47" s="28">
        <v>132</v>
      </c>
      <c r="H47" s="26">
        <v>26</v>
      </c>
      <c r="I47" s="26">
        <v>158</v>
      </c>
      <c r="J47" s="29">
        <f t="shared" si="2"/>
        <v>0.37264150943396224</v>
      </c>
      <c r="K47" s="26">
        <f t="shared" si="3"/>
        <v>46</v>
      </c>
    </row>
    <row r="48" spans="1:11" x14ac:dyDescent="0.15">
      <c r="A48" s="1" t="s">
        <v>26</v>
      </c>
      <c r="B48" s="1" t="s">
        <v>260</v>
      </c>
      <c r="C48" s="1" t="s">
        <v>27</v>
      </c>
      <c r="D48" s="26">
        <v>360</v>
      </c>
      <c r="E48" s="26">
        <v>143</v>
      </c>
      <c r="F48" s="27">
        <v>503</v>
      </c>
      <c r="G48" s="28">
        <v>82</v>
      </c>
      <c r="H48" s="26">
        <v>27</v>
      </c>
      <c r="I48" s="26">
        <v>109</v>
      </c>
      <c r="J48" s="29">
        <f t="shared" si="2"/>
        <v>0.21669980119284293</v>
      </c>
      <c r="K48" s="26">
        <f t="shared" si="3"/>
        <v>70</v>
      </c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477</v>
      </c>
      <c r="E49" s="26">
        <v>298</v>
      </c>
      <c r="F49" s="27">
        <v>775</v>
      </c>
      <c r="G49" s="28">
        <v>171</v>
      </c>
      <c r="H49" s="26">
        <v>112</v>
      </c>
      <c r="I49" s="26">
        <v>283</v>
      </c>
      <c r="J49" s="29">
        <f t="shared" si="2"/>
        <v>0.36516129032258066</v>
      </c>
      <c r="K49" s="26">
        <f t="shared" si="3"/>
        <v>47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152</v>
      </c>
      <c r="E50" s="26">
        <v>40</v>
      </c>
      <c r="F50" s="27">
        <v>192</v>
      </c>
      <c r="G50" s="28">
        <v>45</v>
      </c>
      <c r="H50" s="26">
        <v>13</v>
      </c>
      <c r="I50" s="26">
        <v>58</v>
      </c>
      <c r="J50" s="29">
        <f t="shared" si="2"/>
        <v>0.30208333333333331</v>
      </c>
      <c r="K50" s="26">
        <f t="shared" si="3"/>
        <v>58</v>
      </c>
    </row>
    <row r="51" spans="1:11" x14ac:dyDescent="0.15">
      <c r="A51" s="35" t="s">
        <v>100</v>
      </c>
      <c r="B51" s="35" t="s">
        <v>254</v>
      </c>
      <c r="C51" s="35" t="s">
        <v>101</v>
      </c>
      <c r="D51" s="36"/>
      <c r="E51" s="36"/>
      <c r="F51" s="37"/>
      <c r="G51" s="38"/>
      <c r="H51" s="36"/>
      <c r="I51" s="36"/>
      <c r="J51" s="48"/>
      <c r="K51" s="36"/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211</v>
      </c>
      <c r="E52" s="26">
        <v>93</v>
      </c>
      <c r="F52" s="27">
        <v>304</v>
      </c>
      <c r="G52" s="28">
        <v>92</v>
      </c>
      <c r="H52" s="26">
        <v>52</v>
      </c>
      <c r="I52" s="26">
        <v>144</v>
      </c>
      <c r="J52" s="29">
        <f t="shared" ref="J52:J68" si="4">I52/F52</f>
        <v>0.47368421052631576</v>
      </c>
      <c r="K52" s="26">
        <f t="shared" ref="K52:K68" si="5">_xlfn.RANK.EQ(J52,$J$14:$J$100,0)</f>
        <v>41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669</v>
      </c>
      <c r="E53" s="26">
        <v>283</v>
      </c>
      <c r="F53" s="27">
        <v>952</v>
      </c>
      <c r="G53" s="28">
        <v>469</v>
      </c>
      <c r="H53" s="26">
        <v>152</v>
      </c>
      <c r="I53" s="26">
        <v>621</v>
      </c>
      <c r="J53" s="29">
        <f t="shared" si="4"/>
        <v>0.65231092436974791</v>
      </c>
      <c r="K53" s="26">
        <f t="shared" si="5"/>
        <v>27</v>
      </c>
    </row>
    <row r="54" spans="1:11" x14ac:dyDescent="0.15">
      <c r="A54" s="1" t="s">
        <v>106</v>
      </c>
      <c r="B54" s="1" t="s">
        <v>260</v>
      </c>
      <c r="C54" s="1" t="s">
        <v>107</v>
      </c>
      <c r="D54" s="26">
        <v>311</v>
      </c>
      <c r="E54" s="26">
        <v>113</v>
      </c>
      <c r="F54" s="27">
        <v>424</v>
      </c>
      <c r="G54" s="28">
        <v>188</v>
      </c>
      <c r="H54" s="26">
        <v>72</v>
      </c>
      <c r="I54" s="26">
        <v>260</v>
      </c>
      <c r="J54" s="29">
        <f t="shared" si="4"/>
        <v>0.6132075471698113</v>
      </c>
      <c r="K54" s="26">
        <f t="shared" si="5"/>
        <v>28</v>
      </c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165</v>
      </c>
      <c r="E55" s="26">
        <v>55</v>
      </c>
      <c r="F55" s="27">
        <v>220</v>
      </c>
      <c r="G55" s="28">
        <v>130</v>
      </c>
      <c r="H55" s="26">
        <v>46</v>
      </c>
      <c r="I55" s="26">
        <v>176</v>
      </c>
      <c r="J55" s="29">
        <f t="shared" si="4"/>
        <v>0.8</v>
      </c>
      <c r="K55" s="26">
        <f t="shared" si="5"/>
        <v>14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177</v>
      </c>
      <c r="E56" s="26">
        <v>91</v>
      </c>
      <c r="F56" s="27">
        <v>268</v>
      </c>
      <c r="G56" s="28">
        <v>118</v>
      </c>
      <c r="H56" s="26">
        <v>65</v>
      </c>
      <c r="I56" s="26">
        <v>183</v>
      </c>
      <c r="J56" s="29">
        <f t="shared" si="4"/>
        <v>0.68283582089552242</v>
      </c>
      <c r="K56" s="26">
        <f t="shared" si="5"/>
        <v>21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330</v>
      </c>
      <c r="E57" s="26">
        <v>101</v>
      </c>
      <c r="F57" s="27">
        <v>431</v>
      </c>
      <c r="G57" s="28">
        <v>264</v>
      </c>
      <c r="H57" s="26">
        <v>60</v>
      </c>
      <c r="I57" s="26">
        <v>324</v>
      </c>
      <c r="J57" s="29">
        <f t="shared" si="4"/>
        <v>0.75174013921113692</v>
      </c>
      <c r="K57" s="26">
        <f t="shared" si="5"/>
        <v>15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357</v>
      </c>
      <c r="E58" s="26">
        <v>151</v>
      </c>
      <c r="F58" s="27">
        <v>508</v>
      </c>
      <c r="G58" s="28">
        <v>243</v>
      </c>
      <c r="H58" s="26">
        <v>94</v>
      </c>
      <c r="I58" s="26">
        <v>337</v>
      </c>
      <c r="J58" s="29">
        <f t="shared" si="4"/>
        <v>0.66338582677165359</v>
      </c>
      <c r="K58" s="26">
        <f t="shared" si="5"/>
        <v>25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153</v>
      </c>
      <c r="E59" s="26">
        <v>53</v>
      </c>
      <c r="F59" s="27">
        <v>206</v>
      </c>
      <c r="G59" s="28">
        <v>63</v>
      </c>
      <c r="H59" s="26">
        <v>18</v>
      </c>
      <c r="I59" s="26">
        <v>81</v>
      </c>
      <c r="J59" s="29">
        <f t="shared" si="4"/>
        <v>0.39320388349514562</v>
      </c>
      <c r="K59" s="26">
        <f t="shared" si="5"/>
        <v>43</v>
      </c>
    </row>
    <row r="60" spans="1:11" x14ac:dyDescent="0.15">
      <c r="A60" s="1" t="s">
        <v>118</v>
      </c>
      <c r="B60" s="1" t="s">
        <v>257</v>
      </c>
      <c r="C60" s="1" t="s">
        <v>119</v>
      </c>
      <c r="D60" s="26">
        <v>137</v>
      </c>
      <c r="E60" s="26">
        <v>48</v>
      </c>
      <c r="F60" s="27">
        <v>185</v>
      </c>
      <c r="G60" s="28">
        <v>115</v>
      </c>
      <c r="H60" s="26">
        <v>34</v>
      </c>
      <c r="I60" s="26">
        <v>149</v>
      </c>
      <c r="J60" s="29">
        <f t="shared" si="4"/>
        <v>0.80540540540540539</v>
      </c>
      <c r="K60" s="26">
        <f t="shared" si="5"/>
        <v>12</v>
      </c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1632</v>
      </c>
      <c r="E61" s="26">
        <v>766</v>
      </c>
      <c r="F61" s="27">
        <v>2398</v>
      </c>
      <c r="G61" s="28">
        <v>569</v>
      </c>
      <c r="H61" s="26">
        <v>203</v>
      </c>
      <c r="I61" s="26">
        <v>772</v>
      </c>
      <c r="J61" s="29">
        <f t="shared" si="4"/>
        <v>0.32193494578815679</v>
      </c>
      <c r="K61" s="26">
        <f t="shared" si="5"/>
        <v>55</v>
      </c>
    </row>
    <row r="62" spans="1:11" x14ac:dyDescent="0.15">
      <c r="A62" s="1" t="s">
        <v>122</v>
      </c>
      <c r="B62" s="1" t="s">
        <v>255</v>
      </c>
      <c r="C62" s="1" t="s">
        <v>123</v>
      </c>
      <c r="D62" s="26">
        <v>150</v>
      </c>
      <c r="E62" s="26">
        <v>35</v>
      </c>
      <c r="F62" s="27">
        <v>185</v>
      </c>
      <c r="G62" s="28">
        <v>93</v>
      </c>
      <c r="H62" s="26">
        <v>18</v>
      </c>
      <c r="I62" s="26">
        <v>111</v>
      </c>
      <c r="J62" s="29">
        <f t="shared" si="4"/>
        <v>0.6</v>
      </c>
      <c r="K62" s="26">
        <f t="shared" si="5"/>
        <v>29</v>
      </c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15</v>
      </c>
      <c r="E63" s="26">
        <v>9</v>
      </c>
      <c r="F63" s="27">
        <v>24</v>
      </c>
      <c r="G63" s="28">
        <v>13</v>
      </c>
      <c r="H63" s="26">
        <v>7</v>
      </c>
      <c r="I63" s="26">
        <v>20</v>
      </c>
      <c r="J63" s="29">
        <f t="shared" si="4"/>
        <v>0.83333333333333337</v>
      </c>
      <c r="K63" s="26">
        <f t="shared" si="5"/>
        <v>9</v>
      </c>
    </row>
    <row r="64" spans="1:11" x14ac:dyDescent="0.15">
      <c r="A64" s="1" t="s">
        <v>126</v>
      </c>
      <c r="B64" s="1" t="s">
        <v>255</v>
      </c>
      <c r="C64" s="1" t="s">
        <v>127</v>
      </c>
      <c r="D64" s="26">
        <v>65</v>
      </c>
      <c r="E64" s="26">
        <v>17</v>
      </c>
      <c r="F64" s="27">
        <v>82</v>
      </c>
      <c r="G64" s="28">
        <v>13</v>
      </c>
      <c r="H64" s="26">
        <v>0</v>
      </c>
      <c r="I64" s="26">
        <v>13</v>
      </c>
      <c r="J64" s="29">
        <f t="shared" si="4"/>
        <v>0.15853658536585366</v>
      </c>
      <c r="K64" s="26">
        <f t="shared" si="5"/>
        <v>74</v>
      </c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242</v>
      </c>
      <c r="E65" s="26">
        <v>109</v>
      </c>
      <c r="F65" s="27">
        <v>351</v>
      </c>
      <c r="G65" s="28">
        <v>198</v>
      </c>
      <c r="H65" s="26">
        <v>83</v>
      </c>
      <c r="I65" s="26">
        <v>281</v>
      </c>
      <c r="J65" s="29">
        <f t="shared" si="4"/>
        <v>0.80056980056980054</v>
      </c>
      <c r="K65" s="26">
        <f t="shared" si="5"/>
        <v>13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21</v>
      </c>
      <c r="E66" s="26">
        <v>7</v>
      </c>
      <c r="F66" s="27">
        <v>28</v>
      </c>
      <c r="G66" s="28">
        <v>13</v>
      </c>
      <c r="H66" s="26">
        <v>6</v>
      </c>
      <c r="I66" s="26">
        <v>19</v>
      </c>
      <c r="J66" s="29">
        <f t="shared" si="4"/>
        <v>0.6785714285714286</v>
      </c>
      <c r="K66" s="26">
        <f t="shared" si="5"/>
        <v>24</v>
      </c>
    </row>
    <row r="67" spans="1:11" x14ac:dyDescent="0.15">
      <c r="A67" s="1" t="s">
        <v>132</v>
      </c>
      <c r="B67" s="1" t="s">
        <v>257</v>
      </c>
      <c r="C67" s="1" t="s">
        <v>133</v>
      </c>
      <c r="D67" s="26">
        <v>99</v>
      </c>
      <c r="E67" s="26">
        <v>59</v>
      </c>
      <c r="F67" s="27">
        <v>158</v>
      </c>
      <c r="G67" s="28">
        <v>76</v>
      </c>
      <c r="H67" s="26">
        <v>32</v>
      </c>
      <c r="I67" s="26">
        <v>108</v>
      </c>
      <c r="J67" s="29">
        <f t="shared" si="4"/>
        <v>0.68354430379746833</v>
      </c>
      <c r="K67" s="26">
        <f t="shared" si="5"/>
        <v>20</v>
      </c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2584</v>
      </c>
      <c r="E68" s="26">
        <v>1246</v>
      </c>
      <c r="F68" s="27">
        <v>3830</v>
      </c>
      <c r="G68" s="28">
        <v>933</v>
      </c>
      <c r="H68" s="26">
        <v>449</v>
      </c>
      <c r="I68" s="26">
        <v>1382</v>
      </c>
      <c r="J68" s="29">
        <f t="shared" si="4"/>
        <v>0.36083550913838119</v>
      </c>
      <c r="K68" s="26">
        <f t="shared" si="5"/>
        <v>49</v>
      </c>
    </row>
    <row r="69" spans="1:11" x14ac:dyDescent="0.15">
      <c r="A69" s="35" t="s">
        <v>136</v>
      </c>
      <c r="B69" s="35" t="s">
        <v>254</v>
      </c>
      <c r="C69" s="35" t="s">
        <v>137</v>
      </c>
      <c r="D69" s="36"/>
      <c r="E69" s="36"/>
      <c r="F69" s="37"/>
      <c r="G69" s="38"/>
      <c r="H69" s="36"/>
      <c r="I69" s="36"/>
      <c r="J69" s="48"/>
      <c r="K69" s="36"/>
    </row>
    <row r="70" spans="1:11" x14ac:dyDescent="0.15">
      <c r="A70" s="1" t="s">
        <v>138</v>
      </c>
      <c r="B70" s="1" t="s">
        <v>255</v>
      </c>
      <c r="C70" s="1" t="s">
        <v>139</v>
      </c>
      <c r="D70" s="26">
        <v>146</v>
      </c>
      <c r="E70" s="26">
        <v>66</v>
      </c>
      <c r="F70" s="27">
        <v>212</v>
      </c>
      <c r="G70" s="28">
        <v>53</v>
      </c>
      <c r="H70" s="26">
        <v>11</v>
      </c>
      <c r="I70" s="26">
        <v>64</v>
      </c>
      <c r="J70" s="29">
        <f>I70/F70</f>
        <v>0.30188679245283018</v>
      </c>
      <c r="K70" s="26">
        <f>_xlfn.RANK.EQ(J70,$J$14:$J$100,0)</f>
        <v>59</v>
      </c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2182</v>
      </c>
      <c r="E71" s="26">
        <v>1214</v>
      </c>
      <c r="F71" s="27">
        <v>3396</v>
      </c>
      <c r="G71" s="28">
        <v>675</v>
      </c>
      <c r="H71" s="26">
        <v>350</v>
      </c>
      <c r="I71" s="26">
        <v>1025</v>
      </c>
      <c r="J71" s="29">
        <f>I71/F71</f>
        <v>0.30182567726737336</v>
      </c>
      <c r="K71" s="26">
        <f>_xlfn.RANK.EQ(J71,$J$14:$J$100,0)</f>
        <v>60</v>
      </c>
    </row>
    <row r="72" spans="1:11" x14ac:dyDescent="0.15">
      <c r="A72" s="35" t="s">
        <v>142</v>
      </c>
      <c r="B72" s="35" t="s">
        <v>254</v>
      </c>
      <c r="C72" s="35" t="s">
        <v>143</v>
      </c>
      <c r="D72" s="36"/>
      <c r="E72" s="36"/>
      <c r="F72" s="37"/>
      <c r="G72" s="38"/>
      <c r="H72" s="36"/>
      <c r="I72" s="36"/>
      <c r="J72" s="48"/>
      <c r="K72" s="36"/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1033</v>
      </c>
      <c r="E73" s="26">
        <v>524</v>
      </c>
      <c r="F73" s="27">
        <v>1557</v>
      </c>
      <c r="G73" s="28">
        <v>576</v>
      </c>
      <c r="H73" s="26">
        <v>252</v>
      </c>
      <c r="I73" s="26">
        <v>828</v>
      </c>
      <c r="J73" s="29">
        <f>I73/F73</f>
        <v>0.53179190751445082</v>
      </c>
      <c r="K73" s="26">
        <f>_xlfn.RANK.EQ(J73,$J$14:$J$100,0)</f>
        <v>36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98</v>
      </c>
      <c r="E74" s="26">
        <v>82</v>
      </c>
      <c r="F74" s="27">
        <v>180</v>
      </c>
      <c r="G74" s="28">
        <v>88</v>
      </c>
      <c r="H74" s="26">
        <v>70</v>
      </c>
      <c r="I74" s="26">
        <v>158</v>
      </c>
      <c r="J74" s="29">
        <f>I74/F74</f>
        <v>0.87777777777777777</v>
      </c>
      <c r="K74" s="26">
        <f>_xlfn.RANK.EQ(J74,$J$14:$J$100,0)</f>
        <v>5</v>
      </c>
    </row>
    <row r="75" spans="1:11" x14ac:dyDescent="0.15">
      <c r="A75" s="35" t="s">
        <v>148</v>
      </c>
      <c r="B75" s="35" t="s">
        <v>254</v>
      </c>
      <c r="C75" s="35" t="s">
        <v>149</v>
      </c>
      <c r="D75" s="36"/>
      <c r="E75" s="36"/>
      <c r="F75" s="37"/>
      <c r="G75" s="38"/>
      <c r="H75" s="36"/>
      <c r="I75" s="36"/>
      <c r="J75" s="48"/>
      <c r="K75" s="36"/>
    </row>
    <row r="76" spans="1:11" x14ac:dyDescent="0.15">
      <c r="A76" s="1" t="s">
        <v>150</v>
      </c>
      <c r="B76" s="1" t="s">
        <v>259</v>
      </c>
      <c r="C76" s="1" t="s">
        <v>151</v>
      </c>
      <c r="D76" s="26">
        <v>0</v>
      </c>
      <c r="E76" s="26">
        <v>118</v>
      </c>
      <c r="F76" s="27">
        <v>118</v>
      </c>
      <c r="G76" s="28">
        <v>0</v>
      </c>
      <c r="H76" s="26">
        <v>31</v>
      </c>
      <c r="I76" s="26">
        <v>31</v>
      </c>
      <c r="J76" s="29">
        <f t="shared" ref="J76:J84" si="6">I76/F76</f>
        <v>0.26271186440677968</v>
      </c>
      <c r="K76" s="26">
        <f t="shared" ref="K76:K84" si="7">_xlfn.RANK.EQ(J76,$J$14:$J$100,0)</f>
        <v>63</v>
      </c>
    </row>
    <row r="77" spans="1:11" x14ac:dyDescent="0.15">
      <c r="A77" s="1" t="s">
        <v>152</v>
      </c>
      <c r="B77" s="1" t="s">
        <v>260</v>
      </c>
      <c r="C77" s="1" t="s">
        <v>153</v>
      </c>
      <c r="D77" s="26">
        <v>270</v>
      </c>
      <c r="E77" s="26">
        <v>100</v>
      </c>
      <c r="F77" s="27">
        <v>370</v>
      </c>
      <c r="G77" s="28">
        <v>53</v>
      </c>
      <c r="H77" s="26">
        <v>9</v>
      </c>
      <c r="I77" s="26">
        <v>62</v>
      </c>
      <c r="J77" s="29">
        <f t="shared" si="6"/>
        <v>0.16756756756756758</v>
      </c>
      <c r="K77" s="26">
        <f t="shared" si="7"/>
        <v>73</v>
      </c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33</v>
      </c>
      <c r="E78" s="26">
        <v>19</v>
      </c>
      <c r="F78" s="27">
        <v>52</v>
      </c>
      <c r="G78" s="28">
        <v>16</v>
      </c>
      <c r="H78" s="26">
        <v>7</v>
      </c>
      <c r="I78" s="26">
        <v>23</v>
      </c>
      <c r="J78" s="29">
        <f t="shared" si="6"/>
        <v>0.44230769230769229</v>
      </c>
      <c r="K78" s="26">
        <f t="shared" si="7"/>
        <v>42</v>
      </c>
    </row>
    <row r="79" spans="1:11" x14ac:dyDescent="0.15">
      <c r="A79" s="1" t="s">
        <v>156</v>
      </c>
      <c r="B79" s="1" t="s">
        <v>258</v>
      </c>
      <c r="C79" s="1" t="s">
        <v>157</v>
      </c>
      <c r="D79" s="26">
        <v>260</v>
      </c>
      <c r="E79" s="26">
        <v>101</v>
      </c>
      <c r="F79" s="27">
        <v>361</v>
      </c>
      <c r="G79" s="28">
        <v>148</v>
      </c>
      <c r="H79" s="26">
        <v>58</v>
      </c>
      <c r="I79" s="26">
        <v>206</v>
      </c>
      <c r="J79" s="29">
        <f t="shared" si="6"/>
        <v>0.5706371191135734</v>
      </c>
      <c r="K79" s="26">
        <f t="shared" si="7"/>
        <v>31</v>
      </c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124</v>
      </c>
      <c r="E80" s="26">
        <v>76</v>
      </c>
      <c r="F80" s="27">
        <v>200</v>
      </c>
      <c r="G80" s="28">
        <v>92</v>
      </c>
      <c r="H80" s="26">
        <v>47</v>
      </c>
      <c r="I80" s="26">
        <v>139</v>
      </c>
      <c r="J80" s="29">
        <f t="shared" si="6"/>
        <v>0.69499999999999995</v>
      </c>
      <c r="K80" s="26">
        <f t="shared" si="7"/>
        <v>19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821</v>
      </c>
      <c r="E81" s="26">
        <v>427</v>
      </c>
      <c r="F81" s="27">
        <v>1248</v>
      </c>
      <c r="G81" s="28">
        <v>579</v>
      </c>
      <c r="H81" s="26">
        <v>270</v>
      </c>
      <c r="I81" s="26">
        <v>849</v>
      </c>
      <c r="J81" s="29">
        <f t="shared" si="6"/>
        <v>0.68028846153846156</v>
      </c>
      <c r="K81" s="26">
        <f t="shared" si="7"/>
        <v>23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1171</v>
      </c>
      <c r="E82" s="26">
        <v>676</v>
      </c>
      <c r="F82" s="27">
        <v>1847</v>
      </c>
      <c r="G82" s="28">
        <v>331</v>
      </c>
      <c r="H82" s="26">
        <v>196</v>
      </c>
      <c r="I82" s="26">
        <v>527</v>
      </c>
      <c r="J82" s="29">
        <f t="shared" si="6"/>
        <v>0.28532755820249051</v>
      </c>
      <c r="K82" s="26">
        <f t="shared" si="7"/>
        <v>61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272</v>
      </c>
      <c r="E83" s="26">
        <v>118</v>
      </c>
      <c r="F83" s="27">
        <v>390</v>
      </c>
      <c r="G83" s="28">
        <v>187</v>
      </c>
      <c r="H83" s="26">
        <v>79</v>
      </c>
      <c r="I83" s="26">
        <v>266</v>
      </c>
      <c r="J83" s="29">
        <f t="shared" si="6"/>
        <v>0.68205128205128207</v>
      </c>
      <c r="K83" s="26">
        <f t="shared" si="7"/>
        <v>22</v>
      </c>
    </row>
    <row r="84" spans="1:11" x14ac:dyDescent="0.15">
      <c r="A84" s="1" t="s">
        <v>166</v>
      </c>
      <c r="B84" s="1" t="s">
        <v>258</v>
      </c>
      <c r="C84" s="1" t="s">
        <v>167</v>
      </c>
      <c r="D84" s="26">
        <v>323</v>
      </c>
      <c r="E84" s="26">
        <v>179</v>
      </c>
      <c r="F84" s="27">
        <v>502</v>
      </c>
      <c r="G84" s="28">
        <v>208</v>
      </c>
      <c r="H84" s="26">
        <v>121</v>
      </c>
      <c r="I84" s="26">
        <v>329</v>
      </c>
      <c r="J84" s="29">
        <f t="shared" si="6"/>
        <v>0.65537848605577687</v>
      </c>
      <c r="K84" s="26">
        <f t="shared" si="7"/>
        <v>26</v>
      </c>
    </row>
    <row r="85" spans="1:11" x14ac:dyDescent="0.15">
      <c r="A85" s="35" t="s">
        <v>168</v>
      </c>
      <c r="B85" s="35" t="s">
        <v>254</v>
      </c>
      <c r="C85" s="35" t="s">
        <v>169</v>
      </c>
      <c r="D85" s="36"/>
      <c r="E85" s="36"/>
      <c r="F85" s="37"/>
      <c r="G85" s="38"/>
      <c r="H85" s="36"/>
      <c r="I85" s="36"/>
      <c r="J85" s="48"/>
      <c r="K85" s="36"/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153</v>
      </c>
      <c r="E86" s="26">
        <v>60</v>
      </c>
      <c r="F86" s="27">
        <v>213</v>
      </c>
      <c r="G86" s="28">
        <v>129</v>
      </c>
      <c r="H86" s="26">
        <v>46</v>
      </c>
      <c r="I86" s="26">
        <v>175</v>
      </c>
      <c r="J86" s="29">
        <f>I86/F86</f>
        <v>0.82159624413145538</v>
      </c>
      <c r="K86" s="26">
        <f>_xlfn.RANK.EQ(J86,$J$14:$J$100,0)</f>
        <v>11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203</v>
      </c>
      <c r="E87" s="26">
        <v>98</v>
      </c>
      <c r="F87" s="27">
        <v>301</v>
      </c>
      <c r="G87" s="50">
        <v>80</v>
      </c>
      <c r="H87" s="49">
        <v>37</v>
      </c>
      <c r="I87" s="49">
        <v>117</v>
      </c>
      <c r="J87" s="6">
        <f>I87/F87</f>
        <v>0.38870431893687707</v>
      </c>
      <c r="K87" s="49">
        <f>_xlfn.RANK.EQ(J87,$J$14:$J$100,0)</f>
        <v>44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106</v>
      </c>
      <c r="E88" s="40">
        <v>56</v>
      </c>
      <c r="F88" s="41">
        <v>162</v>
      </c>
      <c r="G88" s="42">
        <v>86</v>
      </c>
      <c r="H88" s="40">
        <v>49</v>
      </c>
      <c r="I88" s="40">
        <v>135</v>
      </c>
      <c r="J88" s="43">
        <f>I88/F88</f>
        <v>0.83333333333333337</v>
      </c>
      <c r="K88" s="40">
        <f>_xlfn.RANK.EQ(J88,$J$14:$J$100,0)</f>
        <v>9</v>
      </c>
    </row>
    <row r="89" spans="1:11" x14ac:dyDescent="0.15">
      <c r="A89" s="1" t="s">
        <v>176</v>
      </c>
      <c r="B89" s="1" t="s">
        <v>255</v>
      </c>
      <c r="C89" s="1" t="s">
        <v>177</v>
      </c>
      <c r="D89" s="26">
        <v>178</v>
      </c>
      <c r="E89" s="26">
        <v>42</v>
      </c>
      <c r="F89" s="27">
        <v>220</v>
      </c>
      <c r="G89" s="28">
        <v>44</v>
      </c>
      <c r="H89" s="26">
        <v>8</v>
      </c>
      <c r="I89" s="26">
        <v>52</v>
      </c>
      <c r="J89" s="29">
        <f>I89/F89</f>
        <v>0.23636363636363636</v>
      </c>
      <c r="K89" s="26">
        <f>_xlfn.RANK.EQ(J89,$J$14:$J$100,0)</f>
        <v>67</v>
      </c>
    </row>
    <row r="90" spans="1:11" x14ac:dyDescent="0.15">
      <c r="A90" s="35" t="s">
        <v>178</v>
      </c>
      <c r="B90" s="35" t="s">
        <v>254</v>
      </c>
      <c r="C90" s="35" t="s">
        <v>179</v>
      </c>
      <c r="D90" s="36"/>
      <c r="E90" s="36"/>
      <c r="F90" s="37"/>
      <c r="G90" s="38"/>
      <c r="H90" s="36"/>
      <c r="I90" s="36"/>
      <c r="J90" s="48"/>
      <c r="K90" s="36"/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1818</v>
      </c>
      <c r="E91" s="26">
        <v>771</v>
      </c>
      <c r="F91" s="27">
        <v>2589</v>
      </c>
      <c r="G91" s="28">
        <v>404</v>
      </c>
      <c r="H91" s="26">
        <v>108</v>
      </c>
      <c r="I91" s="26">
        <v>512</v>
      </c>
      <c r="J91" s="29">
        <f t="shared" ref="J91:J99" si="8">I91/F91</f>
        <v>0.197759752800309</v>
      </c>
      <c r="K91" s="26">
        <f t="shared" ref="K91:K99" si="9">_xlfn.RANK.EQ(J91,$J$14:$J$100,0)</f>
        <v>72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98</v>
      </c>
      <c r="E92" s="26">
        <v>50</v>
      </c>
      <c r="F92" s="27">
        <v>148</v>
      </c>
      <c r="G92" s="28">
        <v>39</v>
      </c>
      <c r="H92" s="26">
        <v>33</v>
      </c>
      <c r="I92" s="26">
        <v>72</v>
      </c>
      <c r="J92" s="29">
        <f t="shared" si="8"/>
        <v>0.48648648648648651</v>
      </c>
      <c r="K92" s="26">
        <f t="shared" si="9"/>
        <v>39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479</v>
      </c>
      <c r="E93" s="26">
        <v>263</v>
      </c>
      <c r="F93" s="27">
        <v>742</v>
      </c>
      <c r="G93" s="28">
        <v>271</v>
      </c>
      <c r="H93" s="26">
        <v>135</v>
      </c>
      <c r="I93" s="26">
        <v>406</v>
      </c>
      <c r="J93" s="29">
        <f t="shared" si="8"/>
        <v>0.54716981132075471</v>
      </c>
      <c r="K93" s="26">
        <f t="shared" si="9"/>
        <v>34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466</v>
      </c>
      <c r="E94" s="26">
        <v>230</v>
      </c>
      <c r="F94" s="27">
        <v>696</v>
      </c>
      <c r="G94" s="28">
        <v>224</v>
      </c>
      <c r="H94" s="26">
        <v>107</v>
      </c>
      <c r="I94" s="26">
        <v>331</v>
      </c>
      <c r="J94" s="29">
        <f t="shared" si="8"/>
        <v>0.47557471264367818</v>
      </c>
      <c r="K94" s="26">
        <f t="shared" si="9"/>
        <v>40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114</v>
      </c>
      <c r="E95" s="26">
        <v>48</v>
      </c>
      <c r="F95" s="27">
        <v>162</v>
      </c>
      <c r="G95" s="28">
        <v>86</v>
      </c>
      <c r="H95" s="26">
        <v>28</v>
      </c>
      <c r="I95" s="26">
        <v>114</v>
      </c>
      <c r="J95" s="29">
        <f t="shared" si="8"/>
        <v>0.70370370370370372</v>
      </c>
      <c r="K95" s="26">
        <f t="shared" si="9"/>
        <v>17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148</v>
      </c>
      <c r="E96" s="26">
        <v>80</v>
      </c>
      <c r="F96" s="27">
        <v>228</v>
      </c>
      <c r="G96" s="28">
        <v>93</v>
      </c>
      <c r="H96" s="26">
        <v>41</v>
      </c>
      <c r="I96" s="26">
        <v>134</v>
      </c>
      <c r="J96" s="29">
        <f t="shared" si="8"/>
        <v>0.58771929824561409</v>
      </c>
      <c r="K96" s="26">
        <f t="shared" si="9"/>
        <v>30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389</v>
      </c>
      <c r="E97" s="26">
        <v>145</v>
      </c>
      <c r="F97" s="27">
        <v>534</v>
      </c>
      <c r="G97" s="28">
        <v>150</v>
      </c>
      <c r="H97" s="26">
        <v>51</v>
      </c>
      <c r="I97" s="26">
        <v>201</v>
      </c>
      <c r="J97" s="29">
        <f t="shared" si="8"/>
        <v>0.37640449438202245</v>
      </c>
      <c r="K97" s="26">
        <f t="shared" si="9"/>
        <v>45</v>
      </c>
    </row>
    <row r="98" spans="1:11" x14ac:dyDescent="0.15">
      <c r="A98" s="1" t="s">
        <v>194</v>
      </c>
      <c r="B98" s="1" t="s">
        <v>255</v>
      </c>
      <c r="C98" s="1" t="s">
        <v>195</v>
      </c>
      <c r="D98" s="26">
        <v>29</v>
      </c>
      <c r="E98" s="26">
        <v>9</v>
      </c>
      <c r="F98" s="27">
        <v>38</v>
      </c>
      <c r="G98" s="28">
        <v>26</v>
      </c>
      <c r="H98" s="26">
        <v>7</v>
      </c>
      <c r="I98" s="26">
        <v>33</v>
      </c>
      <c r="J98" s="29">
        <f t="shared" si="8"/>
        <v>0.86842105263157898</v>
      </c>
      <c r="K98" s="26">
        <f t="shared" si="9"/>
        <v>6</v>
      </c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199</v>
      </c>
      <c r="E99" s="26">
        <v>114</v>
      </c>
      <c r="F99" s="27">
        <v>313</v>
      </c>
      <c r="G99" s="28">
        <v>113</v>
      </c>
      <c r="H99" s="26">
        <v>64</v>
      </c>
      <c r="I99" s="26">
        <v>177</v>
      </c>
      <c r="J99" s="29">
        <f t="shared" si="8"/>
        <v>0.56549520766773165</v>
      </c>
      <c r="K99" s="26">
        <f t="shared" si="9"/>
        <v>32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35028</v>
      </c>
      <c r="E101" s="207">
        <f t="shared" ref="E101:I101" si="10">SUM(E14:E99)</f>
        <v>17108</v>
      </c>
      <c r="F101" s="207">
        <f t="shared" si="10"/>
        <v>52136</v>
      </c>
      <c r="G101" s="207">
        <f t="shared" si="10"/>
        <v>14186</v>
      </c>
      <c r="H101" s="207">
        <f t="shared" si="10"/>
        <v>6339</v>
      </c>
      <c r="I101" s="208">
        <f t="shared" si="10"/>
        <v>20525</v>
      </c>
    </row>
  </sheetData>
  <autoFilter ref="A13:K13" xr:uid="{00000000-0009-0000-0000-000017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DD02CBF9-CADE-4F51-B40F-9B9EE3E6B955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227A5-D53F-4465-AC02-4C911E1EEBB7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C14" sqref="C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7" width="9.125" style="44" customWidth="1"/>
    <col min="8" max="8" width="8.5" style="44" bestFit="1" customWidth="1"/>
    <col min="9" max="9" width="9" style="44"/>
    <col min="10" max="10" width="7.5" style="44" bestFit="1" customWidth="1"/>
    <col min="11" max="11" width="11" style="44" customWidth="1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220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402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27.75" thickBot="1" x14ac:dyDescent="0.2">
      <c r="C6" s="13"/>
      <c r="D6" s="80" t="s">
        <v>15</v>
      </c>
      <c r="E6" s="236" t="s">
        <v>16</v>
      </c>
      <c r="F6" s="237" t="s">
        <v>17</v>
      </c>
      <c r="G6" s="238" t="s">
        <v>15</v>
      </c>
      <c r="H6" s="236" t="s">
        <v>16</v>
      </c>
      <c r="I6" s="236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113</v>
      </c>
      <c r="E7" s="20">
        <f>INDEX(E14:E99,MATCH(C7,C14:C99,0),0)</f>
        <v>59</v>
      </c>
      <c r="F7" s="21">
        <f>INDEX(F14:F99,MATCH(C7,C14:C99,0),0)</f>
        <v>172</v>
      </c>
      <c r="G7" s="22">
        <f>INDEX(G14:G99,MATCH(C7,C14:C99,0),0)</f>
        <v>91</v>
      </c>
      <c r="H7" s="20">
        <f>INDEX(H14:H99,MATCH(C7,C14:C99,0),0)</f>
        <v>52</v>
      </c>
      <c r="I7" s="20">
        <f>INDEX(I14:I99,MATCH(C7,C14:C99,0),0)</f>
        <v>143</v>
      </c>
      <c r="J7" s="23">
        <f>I7/F7</f>
        <v>0.83139534883720934</v>
      </c>
      <c r="K7" s="24">
        <f>_xlfn.RANK.EQ(J7,$J$14:$J$99,0)</f>
        <v>9</v>
      </c>
    </row>
    <row r="8" spans="1:18" x14ac:dyDescent="0.15">
      <c r="C8" s="25" t="s">
        <v>20</v>
      </c>
      <c r="D8" s="72">
        <f>ROUND(SUMIF($B$14:$B$99,"G",D14:D99)/(COUNTIFS(B14:B99,"G",D14:D99,"&lt;&gt;")),1)</f>
        <v>257.39999999999998</v>
      </c>
      <c r="E8" s="73">
        <f>ROUND(SUMIF($B$14:$B$99,"G",E14:E99)/(COUNTIFS(B14:B99,"G",D14:D99,"&lt;&gt;")),1)</f>
        <v>118.4</v>
      </c>
      <c r="F8" s="74">
        <f>ROUND(SUM(D8:E8),1)</f>
        <v>375.8</v>
      </c>
      <c r="G8" s="75">
        <f>ROUND(SUMIF($B$14:$B$99,"G",G14:G99)/(COUNTIFS(B14:B99,"G",D14:D99,"&lt;&gt;")),1)</f>
        <v>168.1</v>
      </c>
      <c r="H8" s="73">
        <f>ROUND(SUMIF($B$14:$B$99,"G",H14:H99)/(COUNTIFS(B14:B99,"G",D14:D99,"&lt;&gt;")),1)</f>
        <v>72.3</v>
      </c>
      <c r="I8" s="73">
        <f>ROUND(SUM(G8:H8),1)</f>
        <v>240.4</v>
      </c>
      <c r="J8" s="29">
        <f>I8/F8</f>
        <v>0.63970196913251731</v>
      </c>
      <c r="K8" s="30"/>
    </row>
    <row r="9" spans="1:18" ht="14.25" thickBot="1" x14ac:dyDescent="0.2">
      <c r="C9" s="31" t="s">
        <v>21</v>
      </c>
      <c r="D9" s="76">
        <f>ROUND(AVERAGE(D14:D99),1)</f>
        <v>464.1</v>
      </c>
      <c r="E9" s="77">
        <f>ROUND(AVERAGE(E14:E99),1)</f>
        <v>229.2</v>
      </c>
      <c r="F9" s="78">
        <f>ROUND(SUM(D9:E9),1)</f>
        <v>693.3</v>
      </c>
      <c r="G9" s="79">
        <f>ROUND(AVERAGE(G14:G99),1)</f>
        <v>190.1</v>
      </c>
      <c r="H9" s="77">
        <f>ROUND(AVERAGE(H14:H99),1)</f>
        <v>86.4</v>
      </c>
      <c r="I9" s="77">
        <f>ROUND(SUM(G9:H9),1)</f>
        <v>276.5</v>
      </c>
      <c r="J9" s="32">
        <f>I9/F9</f>
        <v>0.39881725082936681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2024年度（基準日：５月１日）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27" x14ac:dyDescent="0.15">
      <c r="A13" s="236" t="s">
        <v>22</v>
      </c>
      <c r="B13" s="34" t="s">
        <v>23</v>
      </c>
      <c r="C13" s="236" t="s">
        <v>24</v>
      </c>
      <c r="D13" s="236" t="s">
        <v>15</v>
      </c>
      <c r="E13" s="236" t="s">
        <v>16</v>
      </c>
      <c r="F13" s="237" t="s">
        <v>17</v>
      </c>
      <c r="G13" s="238" t="s">
        <v>15</v>
      </c>
      <c r="H13" s="236" t="s">
        <v>16</v>
      </c>
      <c r="I13" s="236" t="s">
        <v>17</v>
      </c>
      <c r="J13" s="16" t="s">
        <v>18</v>
      </c>
      <c r="K13" s="17" t="s">
        <v>19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1706</v>
      </c>
      <c r="E14" s="26">
        <v>774</v>
      </c>
      <c r="F14" s="27">
        <v>2480</v>
      </c>
      <c r="G14" s="28">
        <v>558</v>
      </c>
      <c r="H14" s="26">
        <v>191</v>
      </c>
      <c r="I14" s="26">
        <v>749</v>
      </c>
      <c r="J14" s="29">
        <f>I14/F14</f>
        <v>0.30201612903225805</v>
      </c>
      <c r="K14" s="26">
        <f>_xlfn.RANK.EQ(J14,$J$14:$J$100,0)</f>
        <v>60</v>
      </c>
    </row>
    <row r="15" spans="1:18" x14ac:dyDescent="0.15">
      <c r="A15" s="35" t="s">
        <v>30</v>
      </c>
      <c r="B15" s="35" t="s">
        <v>254</v>
      </c>
      <c r="C15" s="35" t="s">
        <v>31</v>
      </c>
      <c r="D15" s="36"/>
      <c r="E15" s="36"/>
      <c r="F15" s="37"/>
      <c r="G15" s="38"/>
      <c r="H15" s="36"/>
      <c r="I15" s="36"/>
      <c r="J15" s="36"/>
      <c r="K15" s="36"/>
    </row>
    <row r="16" spans="1:18" x14ac:dyDescent="0.15">
      <c r="A16" s="1" t="s">
        <v>32</v>
      </c>
      <c r="B16" s="1" t="s">
        <v>255</v>
      </c>
      <c r="C16" s="1" t="s">
        <v>33</v>
      </c>
      <c r="D16" s="26">
        <v>51</v>
      </c>
      <c r="E16" s="26">
        <v>23</v>
      </c>
      <c r="F16" s="27">
        <v>74</v>
      </c>
      <c r="G16" s="28">
        <v>15</v>
      </c>
      <c r="H16" s="26">
        <v>3</v>
      </c>
      <c r="I16" s="26">
        <v>18</v>
      </c>
      <c r="J16" s="29">
        <f t="shared" ref="J16:J23" si="0">I16/F16</f>
        <v>0.24324324324324326</v>
      </c>
      <c r="K16" s="26">
        <f t="shared" ref="K16:K23" si="1">_xlfn.RANK.EQ(J16,$J$14:$J$100,0)</f>
        <v>68</v>
      </c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3</v>
      </c>
      <c r="E17" s="26">
        <v>2</v>
      </c>
      <c r="F17" s="27">
        <v>5</v>
      </c>
      <c r="G17" s="28">
        <v>3</v>
      </c>
      <c r="H17" s="26">
        <v>2</v>
      </c>
      <c r="I17" s="26">
        <v>5</v>
      </c>
      <c r="J17" s="29">
        <f t="shared" si="0"/>
        <v>1</v>
      </c>
      <c r="K17" s="26">
        <f t="shared" si="1"/>
        <v>1</v>
      </c>
    </row>
    <row r="18" spans="1:11" x14ac:dyDescent="0.15">
      <c r="A18" s="1" t="s">
        <v>36</v>
      </c>
      <c r="B18" s="1" t="s">
        <v>255</v>
      </c>
      <c r="C18" s="1" t="s">
        <v>37</v>
      </c>
      <c r="D18" s="26">
        <v>40</v>
      </c>
      <c r="E18" s="26">
        <v>39</v>
      </c>
      <c r="F18" s="27">
        <v>79</v>
      </c>
      <c r="G18" s="28">
        <v>7</v>
      </c>
      <c r="H18" s="26">
        <v>11</v>
      </c>
      <c r="I18" s="26">
        <v>18</v>
      </c>
      <c r="J18" s="29">
        <f t="shared" si="0"/>
        <v>0.22784810126582278</v>
      </c>
      <c r="K18" s="26">
        <f t="shared" si="1"/>
        <v>69</v>
      </c>
    </row>
    <row r="19" spans="1:11" x14ac:dyDescent="0.15">
      <c r="A19" s="1" t="s">
        <v>38</v>
      </c>
      <c r="B19" s="1" t="s">
        <v>255</v>
      </c>
      <c r="C19" s="1" t="s">
        <v>39</v>
      </c>
      <c r="D19" s="26">
        <v>35</v>
      </c>
      <c r="E19" s="26">
        <v>13</v>
      </c>
      <c r="F19" s="27">
        <v>48</v>
      </c>
      <c r="G19" s="28">
        <v>11</v>
      </c>
      <c r="H19" s="26">
        <v>2</v>
      </c>
      <c r="I19" s="26">
        <v>13</v>
      </c>
      <c r="J19" s="29">
        <f t="shared" si="0"/>
        <v>0.27083333333333331</v>
      </c>
      <c r="K19" s="26">
        <f t="shared" si="1"/>
        <v>64</v>
      </c>
    </row>
    <row r="20" spans="1:11" x14ac:dyDescent="0.15">
      <c r="A20" s="1" t="s">
        <v>40</v>
      </c>
      <c r="B20" s="1" t="s">
        <v>257</v>
      </c>
      <c r="C20" s="1" t="s">
        <v>41</v>
      </c>
      <c r="D20" s="26">
        <v>60</v>
      </c>
      <c r="E20" s="26">
        <v>16</v>
      </c>
      <c r="F20" s="27">
        <v>76</v>
      </c>
      <c r="G20" s="28">
        <v>60</v>
      </c>
      <c r="H20" s="26">
        <v>14</v>
      </c>
      <c r="I20" s="26">
        <v>74</v>
      </c>
      <c r="J20" s="29">
        <f t="shared" si="0"/>
        <v>0.97368421052631582</v>
      </c>
      <c r="K20" s="26">
        <f t="shared" si="1"/>
        <v>2</v>
      </c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274</v>
      </c>
      <c r="E21" s="26">
        <v>144</v>
      </c>
      <c r="F21" s="27">
        <v>418</v>
      </c>
      <c r="G21" s="28">
        <v>243</v>
      </c>
      <c r="H21" s="26">
        <v>128</v>
      </c>
      <c r="I21" s="26">
        <v>371</v>
      </c>
      <c r="J21" s="29">
        <f t="shared" si="0"/>
        <v>0.88755980861244022</v>
      </c>
      <c r="K21" s="26">
        <f t="shared" si="1"/>
        <v>6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112</v>
      </c>
      <c r="E22" s="26">
        <v>59</v>
      </c>
      <c r="F22" s="27">
        <v>171</v>
      </c>
      <c r="G22" s="28">
        <v>40</v>
      </c>
      <c r="H22" s="26">
        <v>17</v>
      </c>
      <c r="I22" s="26">
        <v>57</v>
      </c>
      <c r="J22" s="29">
        <f t="shared" si="0"/>
        <v>0.33333333333333331</v>
      </c>
      <c r="K22" s="26">
        <f t="shared" si="1"/>
        <v>56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1977</v>
      </c>
      <c r="E23" s="26">
        <v>883</v>
      </c>
      <c r="F23" s="27">
        <v>2860</v>
      </c>
      <c r="G23" s="28">
        <v>581</v>
      </c>
      <c r="H23" s="26">
        <v>234</v>
      </c>
      <c r="I23" s="26">
        <v>815</v>
      </c>
      <c r="J23" s="29">
        <f t="shared" si="0"/>
        <v>0.28496503496503495</v>
      </c>
      <c r="K23" s="26">
        <f t="shared" si="1"/>
        <v>63</v>
      </c>
    </row>
    <row r="24" spans="1:11" x14ac:dyDescent="0.15">
      <c r="A24" s="35" t="s">
        <v>48</v>
      </c>
      <c r="B24" s="35" t="s">
        <v>254</v>
      </c>
      <c r="C24" s="35" t="s">
        <v>49</v>
      </c>
      <c r="D24" s="36"/>
      <c r="E24" s="36"/>
      <c r="F24" s="37"/>
      <c r="G24" s="47"/>
      <c r="H24" s="46"/>
      <c r="I24" s="46"/>
      <c r="J24" s="48"/>
      <c r="K24" s="36"/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199</v>
      </c>
      <c r="E25" s="26">
        <v>99</v>
      </c>
      <c r="F25" s="27">
        <v>298</v>
      </c>
      <c r="G25" s="28">
        <v>159</v>
      </c>
      <c r="H25" s="26">
        <v>82</v>
      </c>
      <c r="I25" s="26">
        <v>241</v>
      </c>
      <c r="J25" s="29">
        <f>I25/F25</f>
        <v>0.8087248322147651</v>
      </c>
      <c r="K25" s="26">
        <f>_xlfn.RANK.EQ(J25,$J$14:$J$100,0)</f>
        <v>13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185</v>
      </c>
      <c r="E26" s="26">
        <v>49</v>
      </c>
      <c r="F26" s="27">
        <v>234</v>
      </c>
      <c r="G26" s="28">
        <v>115</v>
      </c>
      <c r="H26" s="26">
        <v>41</v>
      </c>
      <c r="I26" s="26">
        <v>156</v>
      </c>
      <c r="J26" s="29">
        <f>I26/F26</f>
        <v>0.66666666666666663</v>
      </c>
      <c r="K26" s="26">
        <f>_xlfn.RANK.EQ(J26,$J$14:$J$100,0)</f>
        <v>22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13</v>
      </c>
      <c r="E27" s="26">
        <v>5</v>
      </c>
      <c r="F27" s="27">
        <v>18</v>
      </c>
      <c r="G27" s="28">
        <v>6</v>
      </c>
      <c r="H27" s="26">
        <v>1</v>
      </c>
      <c r="I27" s="26">
        <v>7</v>
      </c>
      <c r="J27" s="29">
        <f>I27/F27</f>
        <v>0.3888888888888889</v>
      </c>
      <c r="K27" s="26">
        <f>_xlfn.RANK.EQ(J27,$J$14:$J$100,0)</f>
        <v>45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97</v>
      </c>
      <c r="E28" s="26">
        <v>20</v>
      </c>
      <c r="F28" s="27">
        <v>117</v>
      </c>
      <c r="G28" s="28">
        <v>37</v>
      </c>
      <c r="H28" s="26">
        <v>3</v>
      </c>
      <c r="I28" s="26">
        <v>40</v>
      </c>
      <c r="J28" s="29">
        <f>I28/F28</f>
        <v>0.34188034188034189</v>
      </c>
      <c r="K28" s="26">
        <f>_xlfn.RANK.EQ(J28,$J$14:$J$100,0)</f>
        <v>52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1662</v>
      </c>
      <c r="E29" s="26">
        <v>993</v>
      </c>
      <c r="F29" s="27">
        <v>2655</v>
      </c>
      <c r="G29" s="28">
        <v>600</v>
      </c>
      <c r="H29" s="26">
        <v>326</v>
      </c>
      <c r="I29" s="26">
        <v>926</v>
      </c>
      <c r="J29" s="29">
        <f>I29/F29</f>
        <v>0.34877589453860641</v>
      </c>
      <c r="K29" s="26">
        <f>_xlfn.RANK.EQ(J29,$J$14:$J$100,0)</f>
        <v>51</v>
      </c>
    </row>
    <row r="30" spans="1:11" x14ac:dyDescent="0.15">
      <c r="A30" s="35" t="s">
        <v>60</v>
      </c>
      <c r="B30" s="35" t="s">
        <v>256</v>
      </c>
      <c r="C30" s="35" t="s">
        <v>61</v>
      </c>
      <c r="D30" s="36"/>
      <c r="E30" s="36"/>
      <c r="F30" s="37"/>
      <c r="G30" s="38"/>
      <c r="H30" s="36"/>
      <c r="I30" s="36"/>
      <c r="J30" s="48"/>
      <c r="K30" s="36"/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85</v>
      </c>
      <c r="E31" s="26">
        <v>43</v>
      </c>
      <c r="F31" s="27">
        <v>128</v>
      </c>
      <c r="G31" s="28">
        <v>57</v>
      </c>
      <c r="H31" s="26">
        <v>25</v>
      </c>
      <c r="I31" s="26">
        <v>82</v>
      </c>
      <c r="J31" s="29">
        <f t="shared" ref="J31:J50" si="2">I31/F31</f>
        <v>0.640625</v>
      </c>
      <c r="K31" s="26">
        <f t="shared" ref="K31:K50" si="3">_xlfn.RANK.EQ(J31,$J$14:$J$100,0)</f>
        <v>27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250</v>
      </c>
      <c r="E32" s="26">
        <v>110</v>
      </c>
      <c r="F32" s="27">
        <v>360</v>
      </c>
      <c r="G32" s="28">
        <v>131</v>
      </c>
      <c r="H32" s="26">
        <v>51</v>
      </c>
      <c r="I32" s="26">
        <v>182</v>
      </c>
      <c r="J32" s="29">
        <f t="shared" si="2"/>
        <v>0.50555555555555554</v>
      </c>
      <c r="K32" s="26">
        <f t="shared" si="3"/>
        <v>40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189</v>
      </c>
      <c r="E33" s="26">
        <v>76</v>
      </c>
      <c r="F33" s="27">
        <v>265</v>
      </c>
      <c r="G33" s="28">
        <v>76</v>
      </c>
      <c r="H33" s="26">
        <v>14</v>
      </c>
      <c r="I33" s="26">
        <v>90</v>
      </c>
      <c r="J33" s="29">
        <f t="shared" si="2"/>
        <v>0.33962264150943394</v>
      </c>
      <c r="K33" s="26">
        <f t="shared" si="3"/>
        <v>54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747</v>
      </c>
      <c r="E34" s="26">
        <v>433</v>
      </c>
      <c r="F34" s="27">
        <v>1180</v>
      </c>
      <c r="G34" s="28">
        <v>442</v>
      </c>
      <c r="H34" s="26">
        <v>211</v>
      </c>
      <c r="I34" s="26">
        <v>653</v>
      </c>
      <c r="J34" s="29">
        <f t="shared" si="2"/>
        <v>0.55338983050847457</v>
      </c>
      <c r="K34" s="26">
        <f t="shared" si="3"/>
        <v>35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4588</v>
      </c>
      <c r="E35" s="26">
        <v>1940</v>
      </c>
      <c r="F35" s="27">
        <v>6528</v>
      </c>
      <c r="G35" s="28">
        <v>985</v>
      </c>
      <c r="H35" s="26">
        <v>454</v>
      </c>
      <c r="I35" s="26">
        <v>1439</v>
      </c>
      <c r="J35" s="29">
        <f t="shared" si="2"/>
        <v>0.22043504901960784</v>
      </c>
      <c r="K35" s="26">
        <f t="shared" si="3"/>
        <v>72</v>
      </c>
    </row>
    <row r="36" spans="1:11" x14ac:dyDescent="0.15">
      <c r="A36" s="1" t="s">
        <v>72</v>
      </c>
      <c r="B36" s="1" t="s">
        <v>257</v>
      </c>
      <c r="C36" s="1" t="s">
        <v>73</v>
      </c>
      <c r="D36" s="26">
        <v>612</v>
      </c>
      <c r="E36" s="26">
        <v>530</v>
      </c>
      <c r="F36" s="27">
        <v>1142</v>
      </c>
      <c r="G36" s="28">
        <v>519</v>
      </c>
      <c r="H36" s="26">
        <v>406</v>
      </c>
      <c r="I36" s="26">
        <v>925</v>
      </c>
      <c r="J36" s="29">
        <f t="shared" si="2"/>
        <v>0.80998248686514884</v>
      </c>
      <c r="K36" s="26">
        <f t="shared" si="3"/>
        <v>12</v>
      </c>
    </row>
    <row r="37" spans="1:11" x14ac:dyDescent="0.15">
      <c r="A37" s="1" t="s">
        <v>74</v>
      </c>
      <c r="B37" s="1" t="s">
        <v>256</v>
      </c>
      <c r="C37" s="1" t="s">
        <v>75</v>
      </c>
      <c r="D37" s="26">
        <v>88</v>
      </c>
      <c r="E37" s="26">
        <v>116</v>
      </c>
      <c r="F37" s="27">
        <v>204</v>
      </c>
      <c r="G37" s="28">
        <v>6</v>
      </c>
      <c r="H37" s="26">
        <v>7</v>
      </c>
      <c r="I37" s="26">
        <v>13</v>
      </c>
      <c r="J37" s="29">
        <f t="shared" si="2"/>
        <v>6.3725490196078427E-2</v>
      </c>
      <c r="K37" s="26">
        <f t="shared" si="3"/>
        <v>77</v>
      </c>
    </row>
    <row r="38" spans="1:11" x14ac:dyDescent="0.15">
      <c r="A38" s="1" t="s">
        <v>76</v>
      </c>
      <c r="B38" s="1" t="s">
        <v>256</v>
      </c>
      <c r="C38" s="1" t="s">
        <v>77</v>
      </c>
      <c r="D38" s="26">
        <v>108</v>
      </c>
      <c r="E38" s="26">
        <v>156</v>
      </c>
      <c r="F38" s="27">
        <v>264</v>
      </c>
      <c r="G38" s="28">
        <v>9</v>
      </c>
      <c r="H38" s="26">
        <v>16</v>
      </c>
      <c r="I38" s="26">
        <v>25</v>
      </c>
      <c r="J38" s="29">
        <f t="shared" si="2"/>
        <v>9.4696969696969696E-2</v>
      </c>
      <c r="K38" s="26">
        <f t="shared" si="3"/>
        <v>76</v>
      </c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1288</v>
      </c>
      <c r="E39" s="26">
        <v>367</v>
      </c>
      <c r="F39" s="27">
        <v>1655</v>
      </c>
      <c r="G39" s="28">
        <v>303</v>
      </c>
      <c r="H39" s="26">
        <v>57</v>
      </c>
      <c r="I39" s="26">
        <v>360</v>
      </c>
      <c r="J39" s="29">
        <f t="shared" si="2"/>
        <v>0.2175226586102719</v>
      </c>
      <c r="K39" s="26">
        <f t="shared" si="3"/>
        <v>73</v>
      </c>
    </row>
    <row r="40" spans="1:11" x14ac:dyDescent="0.15">
      <c r="A40" s="1" t="s">
        <v>80</v>
      </c>
      <c r="B40" s="1" t="s">
        <v>259</v>
      </c>
      <c r="C40" s="1" t="s">
        <v>81</v>
      </c>
      <c r="D40" s="26">
        <v>0</v>
      </c>
      <c r="E40" s="26">
        <v>282</v>
      </c>
      <c r="F40" s="27">
        <v>282</v>
      </c>
      <c r="G40" s="28">
        <v>0</v>
      </c>
      <c r="H40" s="26">
        <v>143</v>
      </c>
      <c r="I40" s="26">
        <v>143</v>
      </c>
      <c r="J40" s="29">
        <f t="shared" si="2"/>
        <v>0.50709219858156029</v>
      </c>
      <c r="K40" s="26">
        <f t="shared" si="3"/>
        <v>39</v>
      </c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103</v>
      </c>
      <c r="E41" s="26">
        <v>67</v>
      </c>
      <c r="F41" s="27">
        <v>170</v>
      </c>
      <c r="G41" s="28">
        <v>83</v>
      </c>
      <c r="H41" s="26">
        <v>50</v>
      </c>
      <c r="I41" s="26">
        <v>133</v>
      </c>
      <c r="J41" s="29">
        <f t="shared" si="2"/>
        <v>0.78235294117647058</v>
      </c>
      <c r="K41" s="26">
        <f t="shared" si="3"/>
        <v>15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420</v>
      </c>
      <c r="E42" s="26">
        <v>231</v>
      </c>
      <c r="F42" s="27">
        <v>651</v>
      </c>
      <c r="G42" s="28">
        <v>158</v>
      </c>
      <c r="H42" s="26">
        <v>48</v>
      </c>
      <c r="I42" s="26">
        <v>206</v>
      </c>
      <c r="J42" s="29">
        <f t="shared" si="2"/>
        <v>0.31643625192012287</v>
      </c>
      <c r="K42" s="26">
        <f t="shared" si="3"/>
        <v>59</v>
      </c>
    </row>
    <row r="43" spans="1:11" x14ac:dyDescent="0.15">
      <c r="A43" s="1" t="s">
        <v>86</v>
      </c>
      <c r="B43" s="1" t="s">
        <v>255</v>
      </c>
      <c r="C43" s="1" t="s">
        <v>87</v>
      </c>
      <c r="D43" s="26">
        <v>245</v>
      </c>
      <c r="E43" s="26">
        <v>46</v>
      </c>
      <c r="F43" s="27">
        <v>291</v>
      </c>
      <c r="G43" s="28">
        <v>74</v>
      </c>
      <c r="H43" s="26">
        <v>10</v>
      </c>
      <c r="I43" s="26">
        <v>84</v>
      </c>
      <c r="J43" s="29">
        <f t="shared" si="2"/>
        <v>0.28865979381443296</v>
      </c>
      <c r="K43" s="26">
        <f t="shared" si="3"/>
        <v>62</v>
      </c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308</v>
      </c>
      <c r="E44" s="26">
        <v>217</v>
      </c>
      <c r="F44" s="27">
        <v>525</v>
      </c>
      <c r="G44" s="28">
        <v>130</v>
      </c>
      <c r="H44" s="26">
        <v>71</v>
      </c>
      <c r="I44" s="26">
        <v>201</v>
      </c>
      <c r="J44" s="29">
        <f t="shared" si="2"/>
        <v>0.38285714285714284</v>
      </c>
      <c r="K44" s="26">
        <f t="shared" si="3"/>
        <v>46</v>
      </c>
    </row>
    <row r="45" spans="1:11" x14ac:dyDescent="0.15">
      <c r="A45" s="1" t="s">
        <v>90</v>
      </c>
      <c r="B45" s="1" t="s">
        <v>260</v>
      </c>
      <c r="C45" s="1" t="s">
        <v>91</v>
      </c>
      <c r="D45" s="26">
        <v>70</v>
      </c>
      <c r="E45" s="26">
        <v>40</v>
      </c>
      <c r="F45" s="27">
        <v>110</v>
      </c>
      <c r="G45" s="28">
        <v>66</v>
      </c>
      <c r="H45" s="26">
        <v>36</v>
      </c>
      <c r="I45" s="26">
        <v>102</v>
      </c>
      <c r="J45" s="29">
        <f t="shared" si="2"/>
        <v>0.92727272727272725</v>
      </c>
      <c r="K45" s="26">
        <f t="shared" si="3"/>
        <v>3</v>
      </c>
    </row>
    <row r="46" spans="1:11" x14ac:dyDescent="0.15">
      <c r="A46" s="1" t="s">
        <v>92</v>
      </c>
      <c r="B46" s="1" t="s">
        <v>255</v>
      </c>
      <c r="C46" s="1" t="s">
        <v>93</v>
      </c>
      <c r="D46" s="26">
        <v>100</v>
      </c>
      <c r="E46" s="26">
        <v>58</v>
      </c>
      <c r="F46" s="27">
        <v>158</v>
      </c>
      <c r="G46" s="28">
        <v>32</v>
      </c>
      <c r="H46" s="26">
        <v>10</v>
      </c>
      <c r="I46" s="26">
        <v>42</v>
      </c>
      <c r="J46" s="29">
        <f t="shared" si="2"/>
        <v>0.26582278481012656</v>
      </c>
      <c r="K46" s="26">
        <f t="shared" si="3"/>
        <v>65</v>
      </c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304</v>
      </c>
      <c r="E47" s="26">
        <v>106</v>
      </c>
      <c r="F47" s="27">
        <v>410</v>
      </c>
      <c r="G47" s="28">
        <v>117</v>
      </c>
      <c r="H47" s="26">
        <v>23</v>
      </c>
      <c r="I47" s="26">
        <v>140</v>
      </c>
      <c r="J47" s="29">
        <f t="shared" si="2"/>
        <v>0.34146341463414637</v>
      </c>
      <c r="K47" s="26">
        <f t="shared" si="3"/>
        <v>53</v>
      </c>
    </row>
    <row r="48" spans="1:11" x14ac:dyDescent="0.15">
      <c r="A48" s="1" t="s">
        <v>26</v>
      </c>
      <c r="B48" s="1" t="s">
        <v>260</v>
      </c>
      <c r="C48" s="1" t="s">
        <v>27</v>
      </c>
      <c r="D48" s="26">
        <v>364</v>
      </c>
      <c r="E48" s="26">
        <v>155</v>
      </c>
      <c r="F48" s="27">
        <v>519</v>
      </c>
      <c r="G48" s="28">
        <v>89</v>
      </c>
      <c r="H48" s="26">
        <v>39</v>
      </c>
      <c r="I48" s="26">
        <v>128</v>
      </c>
      <c r="J48" s="29">
        <f t="shared" si="2"/>
        <v>0.2466281310211946</v>
      </c>
      <c r="K48" s="26">
        <f t="shared" si="3"/>
        <v>67</v>
      </c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494</v>
      </c>
      <c r="E49" s="26">
        <v>285</v>
      </c>
      <c r="F49" s="27">
        <v>779</v>
      </c>
      <c r="G49" s="28">
        <v>189</v>
      </c>
      <c r="H49" s="26">
        <v>104</v>
      </c>
      <c r="I49" s="26">
        <v>293</v>
      </c>
      <c r="J49" s="29">
        <f t="shared" si="2"/>
        <v>0.37612323491655969</v>
      </c>
      <c r="K49" s="26">
        <f t="shared" si="3"/>
        <v>48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153</v>
      </c>
      <c r="E50" s="26">
        <v>35</v>
      </c>
      <c r="F50" s="27">
        <v>188</v>
      </c>
      <c r="G50" s="28">
        <v>38</v>
      </c>
      <c r="H50" s="26">
        <v>10</v>
      </c>
      <c r="I50" s="26">
        <v>48</v>
      </c>
      <c r="J50" s="29">
        <f t="shared" si="2"/>
        <v>0.25531914893617019</v>
      </c>
      <c r="K50" s="26">
        <f t="shared" si="3"/>
        <v>66</v>
      </c>
    </row>
    <row r="51" spans="1:11" x14ac:dyDescent="0.15">
      <c r="A51" s="35" t="s">
        <v>100</v>
      </c>
      <c r="B51" s="35" t="s">
        <v>254</v>
      </c>
      <c r="C51" s="35" t="s">
        <v>101</v>
      </c>
      <c r="D51" s="36"/>
      <c r="E51" s="36"/>
      <c r="F51" s="37"/>
      <c r="G51" s="38"/>
      <c r="H51" s="36"/>
      <c r="I51" s="36"/>
      <c r="J51" s="48"/>
      <c r="K51" s="36"/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226</v>
      </c>
      <c r="E52" s="26">
        <v>90</v>
      </c>
      <c r="F52" s="27">
        <v>316</v>
      </c>
      <c r="G52" s="28">
        <v>107</v>
      </c>
      <c r="H52" s="26">
        <v>51</v>
      </c>
      <c r="I52" s="26">
        <v>158</v>
      </c>
      <c r="J52" s="29">
        <f t="shared" ref="J52:J68" si="4">I52/F52</f>
        <v>0.5</v>
      </c>
      <c r="K52" s="26">
        <f t="shared" ref="K52:K68" si="5">_xlfn.RANK.EQ(J52,$J$14:$J$100,0)</f>
        <v>41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682</v>
      </c>
      <c r="E53" s="26">
        <v>297</v>
      </c>
      <c r="F53" s="27">
        <v>979</v>
      </c>
      <c r="G53" s="28">
        <v>482</v>
      </c>
      <c r="H53" s="26">
        <v>162</v>
      </c>
      <c r="I53" s="26">
        <v>644</v>
      </c>
      <c r="J53" s="29">
        <f t="shared" si="4"/>
        <v>0.65781409601634322</v>
      </c>
      <c r="K53" s="26">
        <f t="shared" si="5"/>
        <v>24</v>
      </c>
    </row>
    <row r="54" spans="1:11" x14ac:dyDescent="0.15">
      <c r="A54" s="1" t="s">
        <v>106</v>
      </c>
      <c r="B54" s="1" t="s">
        <v>260</v>
      </c>
      <c r="C54" s="1" t="s">
        <v>107</v>
      </c>
      <c r="D54" s="26">
        <v>323</v>
      </c>
      <c r="E54" s="26">
        <v>116</v>
      </c>
      <c r="F54" s="27">
        <v>439</v>
      </c>
      <c r="G54" s="28">
        <v>196</v>
      </c>
      <c r="H54" s="26">
        <v>74</v>
      </c>
      <c r="I54" s="26">
        <v>270</v>
      </c>
      <c r="J54" s="29">
        <f t="shared" si="4"/>
        <v>0.61503416856492032</v>
      </c>
      <c r="K54" s="26">
        <f t="shared" si="5"/>
        <v>30</v>
      </c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157</v>
      </c>
      <c r="E55" s="26">
        <v>56</v>
      </c>
      <c r="F55" s="27">
        <v>213</v>
      </c>
      <c r="G55" s="28">
        <v>128</v>
      </c>
      <c r="H55" s="26">
        <v>44</v>
      </c>
      <c r="I55" s="26">
        <v>172</v>
      </c>
      <c r="J55" s="29">
        <f t="shared" si="4"/>
        <v>0.80751173708920188</v>
      </c>
      <c r="K55" s="26">
        <f t="shared" si="5"/>
        <v>14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182</v>
      </c>
      <c r="E56" s="26">
        <v>84</v>
      </c>
      <c r="F56" s="27">
        <v>266</v>
      </c>
      <c r="G56" s="28">
        <v>114</v>
      </c>
      <c r="H56" s="26">
        <v>56</v>
      </c>
      <c r="I56" s="26">
        <v>170</v>
      </c>
      <c r="J56" s="29">
        <f t="shared" si="4"/>
        <v>0.63909774436090228</v>
      </c>
      <c r="K56" s="26">
        <f t="shared" si="5"/>
        <v>28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345</v>
      </c>
      <c r="E57" s="26">
        <v>116</v>
      </c>
      <c r="F57" s="27">
        <v>461</v>
      </c>
      <c r="G57" s="28">
        <v>262</v>
      </c>
      <c r="H57" s="26">
        <v>71</v>
      </c>
      <c r="I57" s="26">
        <v>333</v>
      </c>
      <c r="J57" s="29">
        <f t="shared" si="4"/>
        <v>0.72234273318872022</v>
      </c>
      <c r="K57" s="26">
        <f t="shared" si="5"/>
        <v>16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367</v>
      </c>
      <c r="E58" s="26">
        <v>161</v>
      </c>
      <c r="F58" s="27">
        <v>528</v>
      </c>
      <c r="G58" s="28">
        <v>252</v>
      </c>
      <c r="H58" s="26">
        <v>105</v>
      </c>
      <c r="I58" s="26">
        <v>357</v>
      </c>
      <c r="J58" s="29">
        <f t="shared" si="4"/>
        <v>0.67613636363636365</v>
      </c>
      <c r="K58" s="26">
        <f t="shared" si="5"/>
        <v>19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163</v>
      </c>
      <c r="E59" s="26">
        <v>47</v>
      </c>
      <c r="F59" s="27">
        <v>210</v>
      </c>
      <c r="G59" s="28">
        <v>60</v>
      </c>
      <c r="H59" s="26">
        <v>16</v>
      </c>
      <c r="I59" s="26">
        <v>76</v>
      </c>
      <c r="J59" s="29">
        <f t="shared" si="4"/>
        <v>0.3619047619047619</v>
      </c>
      <c r="K59" s="26">
        <f t="shared" si="5"/>
        <v>49</v>
      </c>
    </row>
    <row r="60" spans="1:11" x14ac:dyDescent="0.15">
      <c r="A60" s="1" t="s">
        <v>118</v>
      </c>
      <c r="B60" s="1" t="s">
        <v>257</v>
      </c>
      <c r="C60" s="1" t="s">
        <v>119</v>
      </c>
      <c r="D60" s="26">
        <v>140</v>
      </c>
      <c r="E60" s="26">
        <v>50</v>
      </c>
      <c r="F60" s="27">
        <v>190</v>
      </c>
      <c r="G60" s="28">
        <v>134</v>
      </c>
      <c r="H60" s="26">
        <v>40</v>
      </c>
      <c r="I60" s="26">
        <v>174</v>
      </c>
      <c r="J60" s="29">
        <f t="shared" si="4"/>
        <v>0.91578947368421049</v>
      </c>
      <c r="K60" s="26">
        <f t="shared" si="5"/>
        <v>4</v>
      </c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1716</v>
      </c>
      <c r="E61" s="26">
        <v>775</v>
      </c>
      <c r="F61" s="27">
        <v>2491</v>
      </c>
      <c r="G61" s="28">
        <v>615</v>
      </c>
      <c r="H61" s="26">
        <v>217</v>
      </c>
      <c r="I61" s="26">
        <v>832</v>
      </c>
      <c r="J61" s="29">
        <f t="shared" si="4"/>
        <v>0.33400240867121639</v>
      </c>
      <c r="K61" s="26">
        <f t="shared" si="5"/>
        <v>55</v>
      </c>
    </row>
    <row r="62" spans="1:11" x14ac:dyDescent="0.15">
      <c r="A62" s="1" t="s">
        <v>122</v>
      </c>
      <c r="B62" s="1" t="s">
        <v>255</v>
      </c>
      <c r="C62" s="1" t="s">
        <v>123</v>
      </c>
      <c r="D62" s="26">
        <v>152</v>
      </c>
      <c r="E62" s="26">
        <v>41</v>
      </c>
      <c r="F62" s="27">
        <v>193</v>
      </c>
      <c r="G62" s="28">
        <v>97</v>
      </c>
      <c r="H62" s="26">
        <v>17</v>
      </c>
      <c r="I62" s="26">
        <v>114</v>
      </c>
      <c r="J62" s="29">
        <f t="shared" si="4"/>
        <v>0.59067357512953367</v>
      </c>
      <c r="K62" s="26">
        <f t="shared" si="5"/>
        <v>31</v>
      </c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14</v>
      </c>
      <c r="E63" s="26">
        <v>10</v>
      </c>
      <c r="F63" s="27">
        <v>24</v>
      </c>
      <c r="G63" s="28">
        <v>11</v>
      </c>
      <c r="H63" s="26">
        <v>9</v>
      </c>
      <c r="I63" s="26">
        <v>20</v>
      </c>
      <c r="J63" s="29">
        <f t="shared" si="4"/>
        <v>0.83333333333333337</v>
      </c>
      <c r="K63" s="26">
        <f t="shared" si="5"/>
        <v>8</v>
      </c>
    </row>
    <row r="64" spans="1:11" x14ac:dyDescent="0.15">
      <c r="A64" s="1" t="s">
        <v>126</v>
      </c>
      <c r="B64" s="1" t="s">
        <v>255</v>
      </c>
      <c r="C64" s="1" t="s">
        <v>127</v>
      </c>
      <c r="D64" s="26">
        <v>65</v>
      </c>
      <c r="E64" s="26">
        <v>21</v>
      </c>
      <c r="F64" s="27">
        <v>86</v>
      </c>
      <c r="G64" s="28">
        <v>14</v>
      </c>
      <c r="H64" s="26">
        <v>1</v>
      </c>
      <c r="I64" s="26">
        <v>15</v>
      </c>
      <c r="J64" s="29">
        <f t="shared" si="4"/>
        <v>0.1744186046511628</v>
      </c>
      <c r="K64" s="26">
        <f t="shared" si="5"/>
        <v>74</v>
      </c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220</v>
      </c>
      <c r="E65" s="26">
        <v>103</v>
      </c>
      <c r="F65" s="27">
        <v>323</v>
      </c>
      <c r="G65" s="28">
        <v>176</v>
      </c>
      <c r="H65" s="26">
        <v>86</v>
      </c>
      <c r="I65" s="26">
        <v>262</v>
      </c>
      <c r="J65" s="29">
        <f t="shared" si="4"/>
        <v>0.81114551083591335</v>
      </c>
      <c r="K65" s="26">
        <f t="shared" si="5"/>
        <v>11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22</v>
      </c>
      <c r="E66" s="26">
        <v>6</v>
      </c>
      <c r="F66" s="27">
        <v>28</v>
      </c>
      <c r="G66" s="28">
        <v>14</v>
      </c>
      <c r="H66" s="26">
        <v>4</v>
      </c>
      <c r="I66" s="26">
        <v>18</v>
      </c>
      <c r="J66" s="29">
        <f t="shared" si="4"/>
        <v>0.6428571428571429</v>
      </c>
      <c r="K66" s="26">
        <f t="shared" si="5"/>
        <v>26</v>
      </c>
    </row>
    <row r="67" spans="1:11" x14ac:dyDescent="0.15">
      <c r="A67" s="1" t="s">
        <v>132</v>
      </c>
      <c r="B67" s="1" t="s">
        <v>257</v>
      </c>
      <c r="C67" s="1" t="s">
        <v>133</v>
      </c>
      <c r="D67" s="26">
        <v>109</v>
      </c>
      <c r="E67" s="26">
        <v>61</v>
      </c>
      <c r="F67" s="27">
        <v>170</v>
      </c>
      <c r="G67" s="28">
        <v>83</v>
      </c>
      <c r="H67" s="26">
        <v>31</v>
      </c>
      <c r="I67" s="26">
        <v>114</v>
      </c>
      <c r="J67" s="29">
        <f t="shared" si="4"/>
        <v>0.6705882352941176</v>
      </c>
      <c r="K67" s="26">
        <f t="shared" si="5"/>
        <v>21</v>
      </c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2648</v>
      </c>
      <c r="E68" s="26">
        <v>1319</v>
      </c>
      <c r="F68" s="27">
        <v>3967</v>
      </c>
      <c r="G68" s="28">
        <v>921</v>
      </c>
      <c r="H68" s="26">
        <v>471</v>
      </c>
      <c r="I68" s="26">
        <v>1392</v>
      </c>
      <c r="J68" s="29">
        <f t="shared" si="4"/>
        <v>0.35089488278295944</v>
      </c>
      <c r="K68" s="26">
        <f t="shared" si="5"/>
        <v>50</v>
      </c>
    </row>
    <row r="69" spans="1:11" x14ac:dyDescent="0.15">
      <c r="A69" s="35" t="s">
        <v>136</v>
      </c>
      <c r="B69" s="35" t="s">
        <v>254</v>
      </c>
      <c r="C69" s="35" t="s">
        <v>137</v>
      </c>
      <c r="D69" s="36"/>
      <c r="E69" s="36"/>
      <c r="F69" s="37"/>
      <c r="G69" s="38"/>
      <c r="H69" s="36"/>
      <c r="I69" s="36"/>
      <c r="J69" s="48"/>
      <c r="K69" s="36"/>
    </row>
    <row r="70" spans="1:11" x14ac:dyDescent="0.15">
      <c r="A70" s="1" t="s">
        <v>138</v>
      </c>
      <c r="B70" s="1" t="s">
        <v>255</v>
      </c>
      <c r="C70" s="1" t="s">
        <v>139</v>
      </c>
      <c r="D70" s="26">
        <v>150</v>
      </c>
      <c r="E70" s="26">
        <v>59</v>
      </c>
      <c r="F70" s="27">
        <v>209</v>
      </c>
      <c r="G70" s="28">
        <v>58</v>
      </c>
      <c r="H70" s="26">
        <v>10</v>
      </c>
      <c r="I70" s="26">
        <v>68</v>
      </c>
      <c r="J70" s="29">
        <f>I70/F70</f>
        <v>0.32535885167464113</v>
      </c>
      <c r="K70" s="26">
        <f>_xlfn.RANK.EQ(J70,$J$14:$J$100,0)</f>
        <v>57</v>
      </c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2134</v>
      </c>
      <c r="E71" s="26">
        <v>1265</v>
      </c>
      <c r="F71" s="27">
        <v>3399</v>
      </c>
      <c r="G71" s="28">
        <v>664</v>
      </c>
      <c r="H71" s="26">
        <v>345</v>
      </c>
      <c r="I71" s="26">
        <v>1009</v>
      </c>
      <c r="J71" s="29">
        <f>I71/F71</f>
        <v>0.29685201529861727</v>
      </c>
      <c r="K71" s="26">
        <f>_xlfn.RANK.EQ(J71,$J$14:$J$100,0)</f>
        <v>61</v>
      </c>
    </row>
    <row r="72" spans="1:11" x14ac:dyDescent="0.15">
      <c r="A72" s="35" t="s">
        <v>142</v>
      </c>
      <c r="B72" s="35" t="s">
        <v>254</v>
      </c>
      <c r="C72" s="35" t="s">
        <v>143</v>
      </c>
      <c r="D72" s="36"/>
      <c r="E72" s="36"/>
      <c r="F72" s="37"/>
      <c r="G72" s="38"/>
      <c r="H72" s="36"/>
      <c r="I72" s="36"/>
      <c r="J72" s="48"/>
      <c r="K72" s="36"/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1034</v>
      </c>
      <c r="E73" s="26">
        <v>544</v>
      </c>
      <c r="F73" s="27">
        <v>1578</v>
      </c>
      <c r="G73" s="28">
        <v>588</v>
      </c>
      <c r="H73" s="26">
        <v>282</v>
      </c>
      <c r="I73" s="26">
        <v>870</v>
      </c>
      <c r="J73" s="29">
        <f>I73/F73</f>
        <v>0.5513307984790875</v>
      </c>
      <c r="K73" s="26">
        <f>_xlfn.RANK.EQ(J73,$J$14:$J$100,0)</f>
        <v>37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105</v>
      </c>
      <c r="E74" s="26">
        <v>79</v>
      </c>
      <c r="F74" s="27">
        <v>184</v>
      </c>
      <c r="G74" s="28">
        <v>97</v>
      </c>
      <c r="H74" s="26">
        <v>70</v>
      </c>
      <c r="I74" s="26">
        <v>167</v>
      </c>
      <c r="J74" s="29">
        <f>I74/F74</f>
        <v>0.90760869565217395</v>
      </c>
      <c r="K74" s="26">
        <f>_xlfn.RANK.EQ(J74,$J$14:$J$100,0)</f>
        <v>5</v>
      </c>
    </row>
    <row r="75" spans="1:11" x14ac:dyDescent="0.15">
      <c r="A75" s="35" t="s">
        <v>148</v>
      </c>
      <c r="B75" s="35" t="s">
        <v>254</v>
      </c>
      <c r="C75" s="35" t="s">
        <v>149</v>
      </c>
      <c r="D75" s="36"/>
      <c r="E75" s="36"/>
      <c r="F75" s="37"/>
      <c r="G75" s="38"/>
      <c r="H75" s="36"/>
      <c r="I75" s="36"/>
      <c r="J75" s="48"/>
      <c r="K75" s="36"/>
    </row>
    <row r="76" spans="1:11" x14ac:dyDescent="0.15">
      <c r="A76" s="1" t="s">
        <v>150</v>
      </c>
      <c r="B76" s="1" t="s">
        <v>259</v>
      </c>
      <c r="C76" s="1" t="s">
        <v>151</v>
      </c>
      <c r="D76" s="26">
        <v>0</v>
      </c>
      <c r="E76" s="26">
        <v>115</v>
      </c>
      <c r="F76" s="27">
        <v>115</v>
      </c>
      <c r="G76" s="28">
        <v>0</v>
      </c>
      <c r="H76" s="26">
        <v>47</v>
      </c>
      <c r="I76" s="26">
        <v>47</v>
      </c>
      <c r="J76" s="29">
        <f t="shared" ref="J76:J84" si="6">I76/F76</f>
        <v>0.40869565217391307</v>
      </c>
      <c r="K76" s="26">
        <f t="shared" ref="K76:K84" si="7">_xlfn.RANK.EQ(J76,$J$14:$J$100,0)</f>
        <v>44</v>
      </c>
    </row>
    <row r="77" spans="1:11" x14ac:dyDescent="0.15">
      <c r="A77" s="1" t="s">
        <v>152</v>
      </c>
      <c r="B77" s="1" t="s">
        <v>260</v>
      </c>
      <c r="C77" s="1" t="s">
        <v>153</v>
      </c>
      <c r="D77" s="26">
        <v>283</v>
      </c>
      <c r="E77" s="26">
        <v>109</v>
      </c>
      <c r="F77" s="27">
        <v>392</v>
      </c>
      <c r="G77" s="28">
        <v>44</v>
      </c>
      <c r="H77" s="26">
        <v>9</v>
      </c>
      <c r="I77" s="26">
        <v>53</v>
      </c>
      <c r="J77" s="29">
        <f t="shared" si="6"/>
        <v>0.13520408163265307</v>
      </c>
      <c r="K77" s="26">
        <f t="shared" si="7"/>
        <v>75</v>
      </c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34</v>
      </c>
      <c r="E78" s="26">
        <v>20</v>
      </c>
      <c r="F78" s="27">
        <v>54</v>
      </c>
      <c r="G78" s="28">
        <v>16</v>
      </c>
      <c r="H78" s="26">
        <v>7</v>
      </c>
      <c r="I78" s="26">
        <v>23</v>
      </c>
      <c r="J78" s="29">
        <f t="shared" si="6"/>
        <v>0.42592592592592593</v>
      </c>
      <c r="K78" s="26">
        <f t="shared" si="7"/>
        <v>43</v>
      </c>
    </row>
    <row r="79" spans="1:11" x14ac:dyDescent="0.15">
      <c r="A79" s="1" t="s">
        <v>156</v>
      </c>
      <c r="B79" s="1" t="s">
        <v>258</v>
      </c>
      <c r="C79" s="1" t="s">
        <v>157</v>
      </c>
      <c r="D79" s="26">
        <v>262</v>
      </c>
      <c r="E79" s="26">
        <v>107</v>
      </c>
      <c r="F79" s="27">
        <v>369</v>
      </c>
      <c r="G79" s="28">
        <v>156</v>
      </c>
      <c r="H79" s="26">
        <v>58</v>
      </c>
      <c r="I79" s="26">
        <v>214</v>
      </c>
      <c r="J79" s="29">
        <f t="shared" si="6"/>
        <v>0.57994579945799463</v>
      </c>
      <c r="K79" s="26">
        <f t="shared" si="7"/>
        <v>34</v>
      </c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129</v>
      </c>
      <c r="E80" s="26">
        <v>75</v>
      </c>
      <c r="F80" s="27">
        <v>204</v>
      </c>
      <c r="G80" s="28">
        <v>92</v>
      </c>
      <c r="H80" s="26">
        <v>45</v>
      </c>
      <c r="I80" s="26">
        <v>137</v>
      </c>
      <c r="J80" s="29">
        <f t="shared" si="6"/>
        <v>0.67156862745098034</v>
      </c>
      <c r="K80" s="26">
        <f t="shared" si="7"/>
        <v>20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836</v>
      </c>
      <c r="E81" s="26">
        <v>469</v>
      </c>
      <c r="F81" s="27">
        <v>1305</v>
      </c>
      <c r="G81" s="28">
        <v>595</v>
      </c>
      <c r="H81" s="26">
        <v>289</v>
      </c>
      <c r="I81" s="26">
        <v>884</v>
      </c>
      <c r="J81" s="29">
        <f t="shared" si="6"/>
        <v>0.67739463601532568</v>
      </c>
      <c r="K81" s="26">
        <f t="shared" si="7"/>
        <v>18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1209</v>
      </c>
      <c r="E82" s="26">
        <v>726</v>
      </c>
      <c r="F82" s="27">
        <v>1935</v>
      </c>
      <c r="G82" s="28">
        <v>390</v>
      </c>
      <c r="H82" s="26">
        <v>226</v>
      </c>
      <c r="I82" s="26">
        <v>616</v>
      </c>
      <c r="J82" s="29">
        <f t="shared" si="6"/>
        <v>0.31834625322997417</v>
      </c>
      <c r="K82" s="26">
        <f t="shared" si="7"/>
        <v>58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265</v>
      </c>
      <c r="E83" s="26">
        <v>122</v>
      </c>
      <c r="F83" s="27">
        <v>387</v>
      </c>
      <c r="G83" s="28">
        <v>171</v>
      </c>
      <c r="H83" s="26">
        <v>81</v>
      </c>
      <c r="I83" s="26">
        <v>252</v>
      </c>
      <c r="J83" s="29">
        <f t="shared" si="6"/>
        <v>0.65116279069767447</v>
      </c>
      <c r="K83" s="26">
        <f t="shared" si="7"/>
        <v>25</v>
      </c>
    </row>
    <row r="84" spans="1:11" x14ac:dyDescent="0.15">
      <c r="A84" s="1" t="s">
        <v>166</v>
      </c>
      <c r="B84" s="1" t="s">
        <v>258</v>
      </c>
      <c r="C84" s="1" t="s">
        <v>167</v>
      </c>
      <c r="D84" s="26">
        <v>330</v>
      </c>
      <c r="E84" s="26">
        <v>182</v>
      </c>
      <c r="F84" s="27">
        <v>512</v>
      </c>
      <c r="G84" s="28">
        <v>212</v>
      </c>
      <c r="H84" s="26">
        <v>112</v>
      </c>
      <c r="I84" s="26">
        <v>324</v>
      </c>
      <c r="J84" s="29">
        <f t="shared" si="6"/>
        <v>0.6328125</v>
      </c>
      <c r="K84" s="26">
        <f t="shared" si="7"/>
        <v>29</v>
      </c>
    </row>
    <row r="85" spans="1:11" x14ac:dyDescent="0.15">
      <c r="A85" s="35" t="s">
        <v>168</v>
      </c>
      <c r="B85" s="35" t="s">
        <v>254</v>
      </c>
      <c r="C85" s="35" t="s">
        <v>169</v>
      </c>
      <c r="D85" s="36"/>
      <c r="E85" s="36"/>
      <c r="F85" s="37"/>
      <c r="G85" s="38"/>
      <c r="H85" s="36"/>
      <c r="I85" s="36"/>
      <c r="J85" s="48"/>
      <c r="K85" s="36"/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168</v>
      </c>
      <c r="E86" s="26">
        <v>57</v>
      </c>
      <c r="F86" s="27">
        <v>225</v>
      </c>
      <c r="G86" s="28">
        <v>143</v>
      </c>
      <c r="H86" s="26">
        <v>41</v>
      </c>
      <c r="I86" s="26">
        <v>184</v>
      </c>
      <c r="J86" s="29">
        <f>I86/F86</f>
        <v>0.81777777777777783</v>
      </c>
      <c r="K86" s="26">
        <f>_xlfn.RANK.EQ(J86,$J$14:$J$100,0)</f>
        <v>10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215</v>
      </c>
      <c r="E87" s="26">
        <v>98</v>
      </c>
      <c r="F87" s="27">
        <v>313</v>
      </c>
      <c r="G87" s="50">
        <v>83</v>
      </c>
      <c r="H87" s="49">
        <v>36</v>
      </c>
      <c r="I87" s="49">
        <v>119</v>
      </c>
      <c r="J87" s="6">
        <f>I87/F87</f>
        <v>0.38019169329073482</v>
      </c>
      <c r="K87" s="49">
        <f>_xlfn.RANK.EQ(J87,$J$14:$J$100,0)</f>
        <v>47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113</v>
      </c>
      <c r="E88" s="40">
        <v>59</v>
      </c>
      <c r="F88" s="41">
        <v>172</v>
      </c>
      <c r="G88" s="42">
        <v>91</v>
      </c>
      <c r="H88" s="40">
        <v>52</v>
      </c>
      <c r="I88" s="40">
        <v>143</v>
      </c>
      <c r="J88" s="43">
        <f>I88/F88</f>
        <v>0.83139534883720934</v>
      </c>
      <c r="K88" s="40">
        <f>_xlfn.RANK.EQ(J88,$J$14:$J$100,0)</f>
        <v>9</v>
      </c>
    </row>
    <row r="89" spans="1:11" x14ac:dyDescent="0.15">
      <c r="A89" s="1" t="s">
        <v>176</v>
      </c>
      <c r="B89" s="1" t="s">
        <v>255</v>
      </c>
      <c r="C89" s="1" t="s">
        <v>177</v>
      </c>
      <c r="D89" s="26">
        <v>184</v>
      </c>
      <c r="E89" s="26">
        <v>40</v>
      </c>
      <c r="F89" s="27">
        <v>224</v>
      </c>
      <c r="G89" s="28">
        <v>43</v>
      </c>
      <c r="H89" s="26">
        <v>7</v>
      </c>
      <c r="I89" s="26">
        <v>50</v>
      </c>
      <c r="J89" s="29">
        <f>I89/F89</f>
        <v>0.22321428571428573</v>
      </c>
      <c r="K89" s="26">
        <f>_xlfn.RANK.EQ(J89,$J$14:$J$100,0)</f>
        <v>70</v>
      </c>
    </row>
    <row r="90" spans="1:11" x14ac:dyDescent="0.15">
      <c r="A90" s="35" t="s">
        <v>178</v>
      </c>
      <c r="B90" s="35" t="s">
        <v>254</v>
      </c>
      <c r="C90" s="35" t="s">
        <v>179</v>
      </c>
      <c r="D90" s="36"/>
      <c r="E90" s="36"/>
      <c r="F90" s="37"/>
      <c r="G90" s="38"/>
      <c r="H90" s="36"/>
      <c r="I90" s="36"/>
      <c r="J90" s="48"/>
      <c r="K90" s="36"/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1928</v>
      </c>
      <c r="E91" s="26">
        <v>793</v>
      </c>
      <c r="F91" s="27">
        <v>2721</v>
      </c>
      <c r="G91" s="28">
        <v>480</v>
      </c>
      <c r="H91" s="26">
        <v>125</v>
      </c>
      <c r="I91" s="26">
        <v>605</v>
      </c>
      <c r="J91" s="29">
        <f t="shared" ref="J91:J99" si="8">I91/F91</f>
        <v>0.22234472620360163</v>
      </c>
      <c r="K91" s="26">
        <f t="shared" ref="K91:K99" si="9">_xlfn.RANK.EQ(J91,$J$14:$J$100,0)</f>
        <v>71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90</v>
      </c>
      <c r="E92" s="26">
        <v>49</v>
      </c>
      <c r="F92" s="27">
        <v>139</v>
      </c>
      <c r="G92" s="28">
        <v>43</v>
      </c>
      <c r="H92" s="26">
        <v>31</v>
      </c>
      <c r="I92" s="26">
        <v>74</v>
      </c>
      <c r="J92" s="29">
        <f t="shared" si="8"/>
        <v>0.53237410071942448</v>
      </c>
      <c r="K92" s="26">
        <f t="shared" si="9"/>
        <v>38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487</v>
      </c>
      <c r="E93" s="26">
        <v>256</v>
      </c>
      <c r="F93" s="27">
        <v>743</v>
      </c>
      <c r="G93" s="28">
        <v>279</v>
      </c>
      <c r="H93" s="26">
        <v>132</v>
      </c>
      <c r="I93" s="26">
        <v>411</v>
      </c>
      <c r="J93" s="29">
        <f t="shared" si="8"/>
        <v>0.55316285329744275</v>
      </c>
      <c r="K93" s="26">
        <f t="shared" si="9"/>
        <v>36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469</v>
      </c>
      <c r="E94" s="26">
        <v>239</v>
      </c>
      <c r="F94" s="27">
        <v>708</v>
      </c>
      <c r="G94" s="28">
        <v>227</v>
      </c>
      <c r="H94" s="26">
        <v>107</v>
      </c>
      <c r="I94" s="26">
        <v>334</v>
      </c>
      <c r="J94" s="29">
        <f t="shared" si="8"/>
        <v>0.47175141242937851</v>
      </c>
      <c r="K94" s="26">
        <f t="shared" si="9"/>
        <v>42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121</v>
      </c>
      <c r="E95" s="26">
        <v>52</v>
      </c>
      <c r="F95" s="27">
        <v>173</v>
      </c>
      <c r="G95" s="28">
        <v>87</v>
      </c>
      <c r="H95" s="26">
        <v>31</v>
      </c>
      <c r="I95" s="26">
        <v>118</v>
      </c>
      <c r="J95" s="29">
        <f t="shared" si="8"/>
        <v>0.68208092485549132</v>
      </c>
      <c r="K95" s="26">
        <f t="shared" si="9"/>
        <v>17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133</v>
      </c>
      <c r="E96" s="26">
        <v>78</v>
      </c>
      <c r="F96" s="27">
        <v>211</v>
      </c>
      <c r="G96" s="28">
        <v>84</v>
      </c>
      <c r="H96" s="26">
        <v>39</v>
      </c>
      <c r="I96" s="26">
        <v>123</v>
      </c>
      <c r="J96" s="29">
        <f t="shared" si="8"/>
        <v>0.58293838862559244</v>
      </c>
      <c r="K96" s="26">
        <f t="shared" si="9"/>
        <v>32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378</v>
      </c>
      <c r="E97" s="26">
        <v>166</v>
      </c>
      <c r="F97" s="27">
        <v>544</v>
      </c>
      <c r="G97" s="28">
        <v>258</v>
      </c>
      <c r="H97" s="26">
        <v>100</v>
      </c>
      <c r="I97" s="26">
        <v>358</v>
      </c>
      <c r="J97" s="29">
        <f t="shared" si="8"/>
        <v>0.65808823529411764</v>
      </c>
      <c r="K97" s="26">
        <f t="shared" si="9"/>
        <v>23</v>
      </c>
    </row>
    <row r="98" spans="1:11" x14ac:dyDescent="0.15">
      <c r="A98" s="1" t="s">
        <v>194</v>
      </c>
      <c r="B98" s="1" t="s">
        <v>255</v>
      </c>
      <c r="C98" s="1" t="s">
        <v>195</v>
      </c>
      <c r="D98" s="26">
        <v>27</v>
      </c>
      <c r="E98" s="26">
        <v>12</v>
      </c>
      <c r="F98" s="27">
        <v>39</v>
      </c>
      <c r="G98" s="28">
        <v>23</v>
      </c>
      <c r="H98" s="26">
        <v>10</v>
      </c>
      <c r="I98" s="26">
        <v>33</v>
      </c>
      <c r="J98" s="29">
        <f t="shared" si="8"/>
        <v>0.84615384615384615</v>
      </c>
      <c r="K98" s="26">
        <f t="shared" si="9"/>
        <v>7</v>
      </c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187</v>
      </c>
      <c r="E99" s="26">
        <v>111</v>
      </c>
      <c r="F99" s="27">
        <v>298</v>
      </c>
      <c r="G99" s="28">
        <v>108</v>
      </c>
      <c r="H99" s="26">
        <v>65</v>
      </c>
      <c r="I99" s="26">
        <v>173</v>
      </c>
      <c r="J99" s="29">
        <f t="shared" si="8"/>
        <v>0.58053691275167785</v>
      </c>
      <c r="K99" s="26">
        <f t="shared" si="9"/>
        <v>33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35732</v>
      </c>
      <c r="E101" s="207">
        <f t="shared" ref="E101:I101" si="10">SUM(E14:E99)</f>
        <v>17647</v>
      </c>
      <c r="F101" s="207">
        <f t="shared" si="10"/>
        <v>53379</v>
      </c>
      <c r="G101" s="207">
        <f t="shared" si="10"/>
        <v>14637</v>
      </c>
      <c r="H101" s="207">
        <f t="shared" si="10"/>
        <v>6652</v>
      </c>
      <c r="I101" s="208">
        <f t="shared" si="10"/>
        <v>21289</v>
      </c>
    </row>
  </sheetData>
  <autoFilter ref="A13:K13" xr:uid="{00000000-0009-0000-0000-000017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491A0E56-4EF1-48C9-97A4-5221EE089180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M1" sqref="M1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7" width="7.5" style="44" customWidth="1"/>
    <col min="8" max="8" width="8.5" style="44" bestFit="1" customWidth="1"/>
    <col min="9" max="9" width="9" style="44"/>
    <col min="10" max="10" width="7.5" style="44" bestFit="1" customWidth="1"/>
    <col min="11" max="11" width="9.75" style="44" customWidth="1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403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404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41.25" thickBot="1" x14ac:dyDescent="0.2">
      <c r="C6" s="13"/>
      <c r="D6" s="80" t="s">
        <v>15</v>
      </c>
      <c r="E6" s="69" t="s">
        <v>16</v>
      </c>
      <c r="F6" s="70" t="s">
        <v>17</v>
      </c>
      <c r="G6" s="71" t="s">
        <v>15</v>
      </c>
      <c r="H6" s="69" t="s">
        <v>16</v>
      </c>
      <c r="I6" s="69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13</v>
      </c>
      <c r="E7" s="20">
        <f>INDEX(E14:E99,MATCH(C7,C14:C99,0),0)</f>
        <v>14</v>
      </c>
      <c r="F7" s="21">
        <f>INDEX(F14:F99,MATCH(C7,C14:C99,0),0)</f>
        <v>27</v>
      </c>
      <c r="G7" s="22">
        <f>INDEX(G14:G99,MATCH(C7,C14:C99,0),0)</f>
        <v>8</v>
      </c>
      <c r="H7" s="20">
        <f>INDEX(H14:H99,MATCH(C7,C14:C99,0),0)</f>
        <v>13</v>
      </c>
      <c r="I7" s="20">
        <f>INDEX(I14:I99,MATCH(C7,C14:C99,0),0)</f>
        <v>21</v>
      </c>
      <c r="J7" s="23">
        <f>I7/F7</f>
        <v>0.77777777777777779</v>
      </c>
      <c r="K7" s="24">
        <f>_xlfn.RANK.EQ(J7,$J$14:$J$99,0)</f>
        <v>6</v>
      </c>
    </row>
    <row r="8" spans="1:18" x14ac:dyDescent="0.15">
      <c r="C8" s="25" t="s">
        <v>20</v>
      </c>
      <c r="D8" s="72">
        <f>ROUND(SUMIF($B$14:$B$99,"G",D14:D99)/(COUNTIFS(B14:B99,"G",D14:D99,"&lt;&gt;")),1)</f>
        <v>31</v>
      </c>
      <c r="E8" s="73">
        <f>ROUND(SUMIF($B$14:$B$99,"G",E14:E99)/(COUNTIFS(B14:B99,"G",D14:D99,"&lt;&gt;")),1)</f>
        <v>21.1</v>
      </c>
      <c r="F8" s="74">
        <f>ROUND(SUM(D8:E8),1)</f>
        <v>52.1</v>
      </c>
      <c r="G8" s="75">
        <f>ROUND(SUMIF($B$14:$B$99,"G",G14:G99)/(COUNTIFS(B14:B99,"G",D14:D99,"&lt;&gt;")),1)</f>
        <v>17.2</v>
      </c>
      <c r="H8" s="73">
        <f>ROUND(SUMIF($B$14:$B$99,"G",H14:H99)/(COUNTIFS(B14:B99,"G",D14:D99,"&lt;&gt;")),1)</f>
        <v>11.3</v>
      </c>
      <c r="I8" s="73">
        <f>ROUND(SUM(G8:H8),1)</f>
        <v>28.5</v>
      </c>
      <c r="J8" s="29">
        <f>I8/F8</f>
        <v>0.54702495201535506</v>
      </c>
      <c r="K8" s="30"/>
    </row>
    <row r="9" spans="1:18" ht="14.25" thickBot="1" x14ac:dyDescent="0.2">
      <c r="C9" s="31" t="s">
        <v>21</v>
      </c>
      <c r="D9" s="76">
        <f>ROUND(AVERAGE(D14:D99),1)</f>
        <v>76.5</v>
      </c>
      <c r="E9" s="77">
        <f>ROUND(AVERAGE(E14:E99),1)</f>
        <v>44.8</v>
      </c>
      <c r="F9" s="78">
        <f>ROUND(SUM(D9:E9),1)</f>
        <v>121.3</v>
      </c>
      <c r="G9" s="79">
        <f>ROUND(AVERAGE(G14:G99),1)</f>
        <v>31.2</v>
      </c>
      <c r="H9" s="77">
        <f>ROUND(AVERAGE(H14:H99),1)</f>
        <v>17.399999999999999</v>
      </c>
      <c r="I9" s="77">
        <f>ROUND(SUM(G9:H9),1)</f>
        <v>48.6</v>
      </c>
      <c r="J9" s="32">
        <f>I9/F9</f>
        <v>0.4006595218466612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2020年度（基準日：５月１日）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40.5" x14ac:dyDescent="0.15">
      <c r="A13" s="12" t="s">
        <v>22</v>
      </c>
      <c r="B13" s="34" t="s">
        <v>23</v>
      </c>
      <c r="C13" s="12" t="s">
        <v>24</v>
      </c>
      <c r="D13" s="12" t="s">
        <v>15</v>
      </c>
      <c r="E13" s="12" t="s">
        <v>16</v>
      </c>
      <c r="F13" s="14" t="s">
        <v>17</v>
      </c>
      <c r="G13" s="15" t="s">
        <v>15</v>
      </c>
      <c r="H13" s="12" t="s">
        <v>16</v>
      </c>
      <c r="I13" s="12" t="s">
        <v>17</v>
      </c>
      <c r="J13" s="16" t="s">
        <v>18</v>
      </c>
      <c r="K13" s="17" t="s">
        <v>25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129</v>
      </c>
      <c r="E14" s="26">
        <v>50</v>
      </c>
      <c r="F14" s="27">
        <v>179</v>
      </c>
      <c r="G14" s="28">
        <v>36</v>
      </c>
      <c r="H14" s="26">
        <v>4</v>
      </c>
      <c r="I14" s="26">
        <v>40</v>
      </c>
      <c r="J14" s="54">
        <f>I14/F14</f>
        <v>0.22346368715083798</v>
      </c>
      <c r="K14" s="26">
        <f>_xlfn.RANK.EQ(J14,$J$14:$J$99,0)</f>
        <v>57</v>
      </c>
    </row>
    <row r="15" spans="1:18" x14ac:dyDescent="0.15">
      <c r="A15" s="1" t="s">
        <v>30</v>
      </c>
      <c r="B15" s="1" t="s">
        <v>254</v>
      </c>
      <c r="C15" s="1" t="s">
        <v>31</v>
      </c>
      <c r="D15" s="26">
        <v>46</v>
      </c>
      <c r="E15" s="26">
        <v>18</v>
      </c>
      <c r="F15" s="27">
        <v>64</v>
      </c>
      <c r="G15" s="28">
        <v>26</v>
      </c>
      <c r="H15" s="26">
        <v>11</v>
      </c>
      <c r="I15" s="26">
        <v>37</v>
      </c>
      <c r="J15" s="54">
        <f>I15/F15</f>
        <v>0.578125</v>
      </c>
      <c r="K15" s="26">
        <f>_xlfn.RANK.EQ(J15,$J$14:$J$99,0)</f>
        <v>19</v>
      </c>
    </row>
    <row r="16" spans="1:18" x14ac:dyDescent="0.15">
      <c r="A16" s="35" t="s">
        <v>32</v>
      </c>
      <c r="B16" s="35" t="s">
        <v>255</v>
      </c>
      <c r="C16" s="35" t="s">
        <v>33</v>
      </c>
      <c r="D16" s="36"/>
      <c r="E16" s="36"/>
      <c r="F16" s="37"/>
      <c r="G16" s="38"/>
      <c r="H16" s="36"/>
      <c r="I16" s="36"/>
      <c r="J16" s="51"/>
      <c r="K16" s="36"/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58</v>
      </c>
      <c r="E17" s="26">
        <v>15</v>
      </c>
      <c r="F17" s="27">
        <v>73</v>
      </c>
      <c r="G17" s="28">
        <v>56</v>
      </c>
      <c r="H17" s="26">
        <v>13</v>
      </c>
      <c r="I17" s="26">
        <v>69</v>
      </c>
      <c r="J17" s="54">
        <f>I17/F17</f>
        <v>0.9452054794520548</v>
      </c>
      <c r="K17" s="26">
        <f>_xlfn.RANK.EQ(J17,$J$14:$J$99,0)</f>
        <v>3</v>
      </c>
    </row>
    <row r="18" spans="1:11" x14ac:dyDescent="0.15">
      <c r="A18" s="35" t="s">
        <v>36</v>
      </c>
      <c r="B18" s="35" t="s">
        <v>255</v>
      </c>
      <c r="C18" s="35" t="s">
        <v>37</v>
      </c>
      <c r="D18" s="36"/>
      <c r="E18" s="36"/>
      <c r="F18" s="37"/>
      <c r="G18" s="47"/>
      <c r="H18" s="48"/>
      <c r="I18" s="36"/>
      <c r="J18" s="52"/>
      <c r="K18" s="46"/>
    </row>
    <row r="19" spans="1:11" x14ac:dyDescent="0.15">
      <c r="A19" s="35" t="s">
        <v>38</v>
      </c>
      <c r="B19" s="35" t="s">
        <v>255</v>
      </c>
      <c r="C19" s="35" t="s">
        <v>39</v>
      </c>
      <c r="D19" s="36"/>
      <c r="E19" s="36"/>
      <c r="F19" s="37"/>
      <c r="G19" s="38"/>
      <c r="H19" s="48"/>
      <c r="I19" s="36"/>
      <c r="J19" s="51"/>
      <c r="K19" s="36"/>
    </row>
    <row r="20" spans="1:11" x14ac:dyDescent="0.15">
      <c r="A20" s="35" t="s">
        <v>40</v>
      </c>
      <c r="B20" s="35" t="s">
        <v>257</v>
      </c>
      <c r="C20" s="35" t="s">
        <v>41</v>
      </c>
      <c r="D20" s="36"/>
      <c r="E20" s="36"/>
      <c r="F20" s="37"/>
      <c r="G20" s="38"/>
      <c r="H20" s="48"/>
      <c r="I20" s="36"/>
      <c r="J20" s="51"/>
      <c r="K20" s="36"/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20</v>
      </c>
      <c r="E21" s="26">
        <v>11</v>
      </c>
      <c r="F21" s="27">
        <v>31</v>
      </c>
      <c r="G21" s="28">
        <v>13</v>
      </c>
      <c r="H21" s="26">
        <v>5</v>
      </c>
      <c r="I21" s="26">
        <v>18</v>
      </c>
      <c r="J21" s="54">
        <f t="shared" ref="J21:J29" si="0">I21/F21</f>
        <v>0.58064516129032262</v>
      </c>
      <c r="K21" s="26">
        <f t="shared" ref="K21:K29" si="1">_xlfn.RANK.EQ(J21,$J$14:$J$99,0)</f>
        <v>18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24</v>
      </c>
      <c r="E22" s="26">
        <v>9</v>
      </c>
      <c r="F22" s="27">
        <v>33</v>
      </c>
      <c r="G22" s="28">
        <v>9</v>
      </c>
      <c r="H22" s="26">
        <v>6</v>
      </c>
      <c r="I22" s="26">
        <v>15</v>
      </c>
      <c r="J22" s="54">
        <f t="shared" si="0"/>
        <v>0.45454545454545453</v>
      </c>
      <c r="K22" s="26">
        <f t="shared" si="1"/>
        <v>35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188</v>
      </c>
      <c r="E23" s="26">
        <v>82</v>
      </c>
      <c r="F23" s="27">
        <v>270</v>
      </c>
      <c r="G23" s="28">
        <v>36</v>
      </c>
      <c r="H23" s="26">
        <v>12</v>
      </c>
      <c r="I23" s="26">
        <v>48</v>
      </c>
      <c r="J23" s="54">
        <f t="shared" si="0"/>
        <v>0.17777777777777778</v>
      </c>
      <c r="K23" s="26">
        <f t="shared" si="1"/>
        <v>60</v>
      </c>
    </row>
    <row r="24" spans="1:11" x14ac:dyDescent="0.15">
      <c r="A24" s="1" t="s">
        <v>48</v>
      </c>
      <c r="B24" s="1" t="s">
        <v>254</v>
      </c>
      <c r="C24" s="1" t="s">
        <v>49</v>
      </c>
      <c r="D24" s="26">
        <v>39</v>
      </c>
      <c r="E24" s="26">
        <v>25</v>
      </c>
      <c r="F24" s="27">
        <v>64</v>
      </c>
      <c r="G24" s="28">
        <v>18</v>
      </c>
      <c r="H24" s="26">
        <v>16</v>
      </c>
      <c r="I24" s="26">
        <v>34</v>
      </c>
      <c r="J24" s="54">
        <f t="shared" si="0"/>
        <v>0.53125</v>
      </c>
      <c r="K24" s="26">
        <f t="shared" si="1"/>
        <v>24</v>
      </c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18</v>
      </c>
      <c r="E25" s="26">
        <v>7</v>
      </c>
      <c r="F25" s="27">
        <v>25</v>
      </c>
      <c r="G25" s="28">
        <v>5</v>
      </c>
      <c r="H25" s="26">
        <v>4</v>
      </c>
      <c r="I25" s="26">
        <v>9</v>
      </c>
      <c r="J25" s="54">
        <f t="shared" si="0"/>
        <v>0.36</v>
      </c>
      <c r="K25" s="26">
        <f t="shared" si="1"/>
        <v>42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20</v>
      </c>
      <c r="E26" s="26">
        <v>22</v>
      </c>
      <c r="F26" s="27">
        <v>42</v>
      </c>
      <c r="G26" s="28">
        <v>12</v>
      </c>
      <c r="H26" s="26">
        <v>9</v>
      </c>
      <c r="I26" s="26">
        <v>21</v>
      </c>
      <c r="J26" s="54">
        <f t="shared" si="0"/>
        <v>0.5</v>
      </c>
      <c r="K26" s="26">
        <f t="shared" si="1"/>
        <v>29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14</v>
      </c>
      <c r="E27" s="26">
        <v>9</v>
      </c>
      <c r="F27" s="27">
        <v>23</v>
      </c>
      <c r="G27" s="28">
        <v>10</v>
      </c>
      <c r="H27" s="26">
        <v>7</v>
      </c>
      <c r="I27" s="26">
        <v>17</v>
      </c>
      <c r="J27" s="54">
        <f t="shared" si="0"/>
        <v>0.73913043478260865</v>
      </c>
      <c r="K27" s="26">
        <f t="shared" si="1"/>
        <v>11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22</v>
      </c>
      <c r="E28" s="26">
        <v>8</v>
      </c>
      <c r="F28" s="27">
        <v>30</v>
      </c>
      <c r="G28" s="28">
        <v>15</v>
      </c>
      <c r="H28" s="26">
        <v>3</v>
      </c>
      <c r="I28" s="26">
        <v>18</v>
      </c>
      <c r="J28" s="54">
        <f t="shared" si="0"/>
        <v>0.6</v>
      </c>
      <c r="K28" s="26">
        <f t="shared" si="1"/>
        <v>16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133</v>
      </c>
      <c r="E29" s="26">
        <v>51</v>
      </c>
      <c r="F29" s="27">
        <v>184</v>
      </c>
      <c r="G29" s="28">
        <v>130</v>
      </c>
      <c r="H29" s="26">
        <v>47</v>
      </c>
      <c r="I29" s="26">
        <v>177</v>
      </c>
      <c r="J29" s="54">
        <f t="shared" si="0"/>
        <v>0.96195652173913049</v>
      </c>
      <c r="K29" s="26">
        <f t="shared" si="1"/>
        <v>2</v>
      </c>
    </row>
    <row r="30" spans="1:11" x14ac:dyDescent="0.15">
      <c r="A30" s="35" t="s">
        <v>60</v>
      </c>
      <c r="B30" s="35" t="s">
        <v>256</v>
      </c>
      <c r="C30" s="35" t="s">
        <v>61</v>
      </c>
      <c r="D30" s="36"/>
      <c r="E30" s="36"/>
      <c r="F30" s="37"/>
      <c r="G30" s="38"/>
      <c r="H30" s="48"/>
      <c r="I30" s="36"/>
      <c r="J30" s="51"/>
      <c r="K30" s="36"/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14</v>
      </c>
      <c r="E31" s="26">
        <v>17</v>
      </c>
      <c r="F31" s="27">
        <v>31</v>
      </c>
      <c r="G31" s="28">
        <v>9</v>
      </c>
      <c r="H31" s="26">
        <v>13</v>
      </c>
      <c r="I31" s="26">
        <v>22</v>
      </c>
      <c r="J31" s="54">
        <f>I31/F31</f>
        <v>0.70967741935483875</v>
      </c>
      <c r="K31" s="26">
        <f>_xlfn.RANK.EQ(J31,$J$14:$J$99,0)</f>
        <v>12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17</v>
      </c>
      <c r="E32" s="26">
        <v>15</v>
      </c>
      <c r="F32" s="27">
        <v>32</v>
      </c>
      <c r="G32" s="28">
        <v>17</v>
      </c>
      <c r="H32" s="26">
        <v>12</v>
      </c>
      <c r="I32" s="26">
        <v>29</v>
      </c>
      <c r="J32" s="29">
        <f>I32/F32</f>
        <v>0.90625</v>
      </c>
      <c r="K32" s="26">
        <f>_xlfn.RANK.EQ(J32,$J$14:$J$99,0)</f>
        <v>4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30</v>
      </c>
      <c r="E33" s="26">
        <v>10</v>
      </c>
      <c r="F33" s="27">
        <v>40</v>
      </c>
      <c r="G33" s="28">
        <v>15</v>
      </c>
      <c r="H33" s="26">
        <v>5</v>
      </c>
      <c r="I33" s="26">
        <v>20</v>
      </c>
      <c r="J33" s="29">
        <f>I33/F33</f>
        <v>0.5</v>
      </c>
      <c r="K33" s="26">
        <f>_xlfn.RANK.EQ(J33,$J$14:$J$99,0)</f>
        <v>29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52</v>
      </c>
      <c r="E34" s="26">
        <v>47</v>
      </c>
      <c r="F34" s="27">
        <v>99</v>
      </c>
      <c r="G34" s="28">
        <v>22</v>
      </c>
      <c r="H34" s="26">
        <v>26</v>
      </c>
      <c r="I34" s="26">
        <v>48</v>
      </c>
      <c r="J34" s="29">
        <f>I34/F34</f>
        <v>0.48484848484848486</v>
      </c>
      <c r="K34" s="26">
        <f>_xlfn.RANK.EQ(J34,$J$14:$J$99,0)</f>
        <v>33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499</v>
      </c>
      <c r="E35" s="26">
        <v>328</v>
      </c>
      <c r="F35" s="27">
        <v>827</v>
      </c>
      <c r="G35" s="28">
        <v>120</v>
      </c>
      <c r="H35" s="26">
        <v>87</v>
      </c>
      <c r="I35" s="26">
        <v>207</v>
      </c>
      <c r="J35" s="29">
        <f>I35/F35</f>
        <v>0.25030229746070132</v>
      </c>
      <c r="K35" s="26">
        <f>_xlfn.RANK.EQ(J35,$J$14:$J$99,0)</f>
        <v>52</v>
      </c>
    </row>
    <row r="36" spans="1:11" x14ac:dyDescent="0.15">
      <c r="A36" s="35" t="s">
        <v>72</v>
      </c>
      <c r="B36" s="35" t="s">
        <v>257</v>
      </c>
      <c r="C36" s="35" t="s">
        <v>73</v>
      </c>
      <c r="D36" s="36"/>
      <c r="E36" s="36"/>
      <c r="F36" s="37"/>
      <c r="G36" s="38"/>
      <c r="H36" s="48"/>
      <c r="I36" s="36"/>
      <c r="J36" s="36"/>
      <c r="K36" s="36"/>
    </row>
    <row r="37" spans="1:11" x14ac:dyDescent="0.15">
      <c r="A37" s="35" t="s">
        <v>74</v>
      </c>
      <c r="B37" s="35" t="s">
        <v>256</v>
      </c>
      <c r="C37" s="35" t="s">
        <v>75</v>
      </c>
      <c r="D37" s="36"/>
      <c r="E37" s="36"/>
      <c r="F37" s="37"/>
      <c r="G37" s="38"/>
      <c r="H37" s="48"/>
      <c r="I37" s="36"/>
      <c r="J37" s="36"/>
      <c r="K37" s="36"/>
    </row>
    <row r="38" spans="1:11" x14ac:dyDescent="0.15">
      <c r="A38" s="35" t="s">
        <v>76</v>
      </c>
      <c r="B38" s="35" t="s">
        <v>256</v>
      </c>
      <c r="C38" s="35" t="s">
        <v>77</v>
      </c>
      <c r="D38" s="36"/>
      <c r="E38" s="36"/>
      <c r="F38" s="37"/>
      <c r="G38" s="38"/>
      <c r="H38" s="48"/>
      <c r="I38" s="36"/>
      <c r="J38" s="36"/>
      <c r="K38" s="36"/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84</v>
      </c>
      <c r="E39" s="26">
        <v>16</v>
      </c>
      <c r="F39" s="27">
        <v>100</v>
      </c>
      <c r="G39" s="28">
        <v>43</v>
      </c>
      <c r="H39" s="26">
        <v>6</v>
      </c>
      <c r="I39" s="26">
        <v>49</v>
      </c>
      <c r="J39" s="29">
        <f>I39/F39</f>
        <v>0.49</v>
      </c>
      <c r="K39" s="26">
        <f>_xlfn.RANK.EQ(J39,$J$14:$J$99,0)</f>
        <v>32</v>
      </c>
    </row>
    <row r="40" spans="1:11" x14ac:dyDescent="0.15">
      <c r="A40" s="35" t="s">
        <v>80</v>
      </c>
      <c r="B40" s="35" t="s">
        <v>259</v>
      </c>
      <c r="C40" s="35" t="s">
        <v>81</v>
      </c>
      <c r="D40" s="36"/>
      <c r="E40" s="36"/>
      <c r="F40" s="37"/>
      <c r="G40" s="38"/>
      <c r="H40" s="48"/>
      <c r="I40" s="36"/>
      <c r="J40" s="36"/>
      <c r="K40" s="36"/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216</v>
      </c>
      <c r="E41" s="26">
        <v>143</v>
      </c>
      <c r="F41" s="27">
        <v>359</v>
      </c>
      <c r="G41" s="28">
        <v>54</v>
      </c>
      <c r="H41" s="26">
        <v>32</v>
      </c>
      <c r="I41" s="26">
        <v>86</v>
      </c>
      <c r="J41" s="29">
        <f>I41/F41</f>
        <v>0.23955431754874651</v>
      </c>
      <c r="K41" s="26">
        <f>_xlfn.RANK.EQ(J41,$J$14:$J$99,0)</f>
        <v>55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71</v>
      </c>
      <c r="E42" s="26">
        <v>18</v>
      </c>
      <c r="F42" s="27">
        <v>89</v>
      </c>
      <c r="G42" s="28">
        <v>13</v>
      </c>
      <c r="H42" s="26">
        <v>0</v>
      </c>
      <c r="I42" s="26">
        <v>13</v>
      </c>
      <c r="J42" s="29">
        <f>I42/F42</f>
        <v>0.14606741573033707</v>
      </c>
      <c r="K42" s="26">
        <f>_xlfn.RANK.EQ(J42,$J$14:$J$99,0)</f>
        <v>61</v>
      </c>
    </row>
    <row r="43" spans="1:11" x14ac:dyDescent="0.15">
      <c r="A43" s="35" t="s">
        <v>86</v>
      </c>
      <c r="B43" s="35" t="s">
        <v>255</v>
      </c>
      <c r="C43" s="35" t="s">
        <v>87</v>
      </c>
      <c r="D43" s="36"/>
      <c r="E43" s="36"/>
      <c r="F43" s="37"/>
      <c r="G43" s="38"/>
      <c r="H43" s="48"/>
      <c r="I43" s="36"/>
      <c r="J43" s="36"/>
      <c r="K43" s="36"/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223</v>
      </c>
      <c r="E44" s="26">
        <v>168</v>
      </c>
      <c r="F44" s="27">
        <v>391</v>
      </c>
      <c r="G44" s="28">
        <v>74</v>
      </c>
      <c r="H44" s="26">
        <v>61</v>
      </c>
      <c r="I44" s="26">
        <v>135</v>
      </c>
      <c r="J44" s="29">
        <f>I44/F44</f>
        <v>0.34526854219948849</v>
      </c>
      <c r="K44" s="26">
        <f>_xlfn.RANK.EQ(J44,$J$14:$J$99,0)</f>
        <v>45</v>
      </c>
    </row>
    <row r="45" spans="1:11" x14ac:dyDescent="0.15">
      <c r="A45" s="35" t="s">
        <v>90</v>
      </c>
      <c r="B45" s="35" t="s">
        <v>260</v>
      </c>
      <c r="C45" s="35" t="s">
        <v>91</v>
      </c>
      <c r="D45" s="36"/>
      <c r="E45" s="36"/>
      <c r="F45" s="37"/>
      <c r="G45" s="38"/>
      <c r="H45" s="48"/>
      <c r="I45" s="36"/>
      <c r="J45" s="36"/>
      <c r="K45" s="36"/>
    </row>
    <row r="46" spans="1:11" x14ac:dyDescent="0.15">
      <c r="A46" s="35" t="s">
        <v>92</v>
      </c>
      <c r="B46" s="35" t="s">
        <v>255</v>
      </c>
      <c r="C46" s="35" t="s">
        <v>93</v>
      </c>
      <c r="D46" s="36"/>
      <c r="E46" s="36"/>
      <c r="F46" s="37"/>
      <c r="G46" s="38"/>
      <c r="H46" s="48"/>
      <c r="I46" s="36"/>
      <c r="J46" s="36"/>
      <c r="K46" s="36"/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23</v>
      </c>
      <c r="E47" s="26">
        <v>12</v>
      </c>
      <c r="F47" s="27">
        <v>35</v>
      </c>
      <c r="G47" s="28">
        <v>11</v>
      </c>
      <c r="H47" s="26">
        <v>10</v>
      </c>
      <c r="I47" s="26">
        <v>21</v>
      </c>
      <c r="J47" s="29">
        <f>I47/F47</f>
        <v>0.6</v>
      </c>
      <c r="K47" s="26">
        <f>_xlfn.RANK.EQ(J47,$J$14:$J$99,0)</f>
        <v>16</v>
      </c>
    </row>
    <row r="48" spans="1:11" x14ac:dyDescent="0.15">
      <c r="A48" s="35" t="s">
        <v>26</v>
      </c>
      <c r="B48" s="35" t="s">
        <v>260</v>
      </c>
      <c r="C48" s="35" t="s">
        <v>27</v>
      </c>
      <c r="D48" s="36"/>
      <c r="E48" s="36"/>
      <c r="F48" s="37"/>
      <c r="G48" s="38"/>
      <c r="H48" s="48"/>
      <c r="I48" s="36"/>
      <c r="J48" s="36"/>
      <c r="K48" s="36"/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32</v>
      </c>
      <c r="E49" s="26">
        <v>14</v>
      </c>
      <c r="F49" s="27">
        <v>46</v>
      </c>
      <c r="G49" s="28">
        <v>19</v>
      </c>
      <c r="H49" s="26">
        <v>5</v>
      </c>
      <c r="I49" s="26">
        <v>24</v>
      </c>
      <c r="J49" s="29">
        <f>I49/F49</f>
        <v>0.52173913043478259</v>
      </c>
      <c r="K49" s="26">
        <f>_xlfn.RANK.EQ(J49,$J$14:$J$99,0)</f>
        <v>26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33</v>
      </c>
      <c r="E50" s="26">
        <v>2</v>
      </c>
      <c r="F50" s="27">
        <v>35</v>
      </c>
      <c r="G50" s="28">
        <v>33</v>
      </c>
      <c r="H50" s="26">
        <v>2</v>
      </c>
      <c r="I50" s="26">
        <v>35</v>
      </c>
      <c r="J50" s="29">
        <f>I50/F50</f>
        <v>1</v>
      </c>
      <c r="K50" s="26">
        <f>_xlfn.RANK.EQ(J50,$J$14:$J$99,0)</f>
        <v>1</v>
      </c>
    </row>
    <row r="51" spans="1:11" x14ac:dyDescent="0.15">
      <c r="A51" s="1" t="s">
        <v>100</v>
      </c>
      <c r="B51" s="1" t="s">
        <v>254</v>
      </c>
      <c r="C51" s="1" t="s">
        <v>101</v>
      </c>
      <c r="D51" s="26">
        <v>149</v>
      </c>
      <c r="E51" s="26">
        <v>72</v>
      </c>
      <c r="F51" s="27">
        <v>221</v>
      </c>
      <c r="G51" s="28">
        <v>48</v>
      </c>
      <c r="H51" s="26">
        <v>21</v>
      </c>
      <c r="I51" s="26">
        <v>69</v>
      </c>
      <c r="J51" s="29">
        <f>I51/F51</f>
        <v>0.31221719457013575</v>
      </c>
      <c r="K51" s="26">
        <f>_xlfn.RANK.EQ(J51,$J$14:$J$99,0)</f>
        <v>48</v>
      </c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16</v>
      </c>
      <c r="E52" s="26">
        <v>10</v>
      </c>
      <c r="F52" s="27">
        <v>26</v>
      </c>
      <c r="G52" s="28">
        <v>14</v>
      </c>
      <c r="H52" s="26">
        <v>6</v>
      </c>
      <c r="I52" s="26">
        <v>20</v>
      </c>
      <c r="J52" s="29">
        <f>I52/F52</f>
        <v>0.76923076923076927</v>
      </c>
      <c r="K52" s="26">
        <f>_xlfn.RANK.EQ(J52,$J$14:$J$99,0)</f>
        <v>7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33</v>
      </c>
      <c r="E53" s="26">
        <v>25</v>
      </c>
      <c r="F53" s="27">
        <v>58</v>
      </c>
      <c r="G53" s="28">
        <v>18</v>
      </c>
      <c r="H53" s="26">
        <v>12</v>
      </c>
      <c r="I53" s="26">
        <v>30</v>
      </c>
      <c r="J53" s="29">
        <f>I53/F53</f>
        <v>0.51724137931034486</v>
      </c>
      <c r="K53" s="26">
        <f>_xlfn.RANK.EQ(J53,$J$14:$J$99,0)</f>
        <v>27</v>
      </c>
    </row>
    <row r="54" spans="1:11" x14ac:dyDescent="0.15">
      <c r="A54" s="35" t="s">
        <v>106</v>
      </c>
      <c r="B54" s="35" t="s">
        <v>260</v>
      </c>
      <c r="C54" s="35" t="s">
        <v>107</v>
      </c>
      <c r="D54" s="36"/>
      <c r="E54" s="36"/>
      <c r="F54" s="37"/>
      <c r="G54" s="38"/>
      <c r="H54" s="48"/>
      <c r="I54" s="36"/>
      <c r="J54" s="36"/>
      <c r="K54" s="36"/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71</v>
      </c>
      <c r="E55" s="26">
        <v>35</v>
      </c>
      <c r="F55" s="27">
        <v>106</v>
      </c>
      <c r="G55" s="28">
        <v>53</v>
      </c>
      <c r="H55" s="26">
        <v>27</v>
      </c>
      <c r="I55" s="26">
        <v>80</v>
      </c>
      <c r="J55" s="29">
        <f>I55/F55</f>
        <v>0.75471698113207553</v>
      </c>
      <c r="K55" s="26">
        <f>_xlfn.RANK.EQ(J55,$J$14:$J$99,0)</f>
        <v>9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47</v>
      </c>
      <c r="E56" s="26">
        <v>26</v>
      </c>
      <c r="F56" s="27">
        <v>73</v>
      </c>
      <c r="G56" s="28">
        <v>19</v>
      </c>
      <c r="H56" s="26">
        <v>9</v>
      </c>
      <c r="I56" s="26">
        <v>28</v>
      </c>
      <c r="J56" s="29">
        <f>I56/F56</f>
        <v>0.38356164383561642</v>
      </c>
      <c r="K56" s="26">
        <f>_xlfn.RANK.EQ(J56,$J$14:$J$99,0)</f>
        <v>39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38</v>
      </c>
      <c r="E57" s="26">
        <v>14</v>
      </c>
      <c r="F57" s="27">
        <v>52</v>
      </c>
      <c r="G57" s="28">
        <v>28</v>
      </c>
      <c r="H57" s="26">
        <v>2</v>
      </c>
      <c r="I57" s="26">
        <v>30</v>
      </c>
      <c r="J57" s="29">
        <f>I57/F57</f>
        <v>0.57692307692307687</v>
      </c>
      <c r="K57" s="26">
        <f>_xlfn.RANK.EQ(J57,$J$14:$J$99,0)</f>
        <v>20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31</v>
      </c>
      <c r="E58" s="26">
        <v>26</v>
      </c>
      <c r="F58" s="27">
        <v>57</v>
      </c>
      <c r="G58" s="28">
        <v>21</v>
      </c>
      <c r="H58" s="26">
        <v>22</v>
      </c>
      <c r="I58" s="26">
        <v>43</v>
      </c>
      <c r="J58" s="29">
        <f>I58/F58</f>
        <v>0.75438596491228072</v>
      </c>
      <c r="K58" s="26">
        <f>_xlfn.RANK.EQ(J58,$J$14:$J$99,0)</f>
        <v>10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41</v>
      </c>
      <c r="E59" s="26">
        <v>16</v>
      </c>
      <c r="F59" s="27">
        <v>57</v>
      </c>
      <c r="G59" s="28">
        <v>21</v>
      </c>
      <c r="H59" s="26">
        <v>11</v>
      </c>
      <c r="I59" s="26">
        <v>32</v>
      </c>
      <c r="J59" s="29">
        <f>I59/F59</f>
        <v>0.56140350877192979</v>
      </c>
      <c r="K59" s="26">
        <f>_xlfn.RANK.EQ(J59,$J$14:$J$99,0)</f>
        <v>21</v>
      </c>
    </row>
    <row r="60" spans="1:11" x14ac:dyDescent="0.15">
      <c r="A60" s="35" t="s">
        <v>118</v>
      </c>
      <c r="B60" s="35" t="s">
        <v>257</v>
      </c>
      <c r="C60" s="35" t="s">
        <v>119</v>
      </c>
      <c r="D60" s="36"/>
      <c r="E60" s="36"/>
      <c r="F60" s="37"/>
      <c r="G60" s="38"/>
      <c r="H60" s="48"/>
      <c r="I60" s="36"/>
      <c r="J60" s="36"/>
      <c r="K60" s="36"/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55</v>
      </c>
      <c r="E61" s="26">
        <v>37</v>
      </c>
      <c r="F61" s="27">
        <v>92</v>
      </c>
      <c r="G61" s="28">
        <v>16</v>
      </c>
      <c r="H61" s="26">
        <v>7</v>
      </c>
      <c r="I61" s="26">
        <v>23</v>
      </c>
      <c r="J61" s="29">
        <f>I61/F61</f>
        <v>0.25</v>
      </c>
      <c r="K61" s="26">
        <f>_xlfn.RANK.EQ(J61,$J$14:$J$99,0)</f>
        <v>53</v>
      </c>
    </row>
    <row r="62" spans="1:11" x14ac:dyDescent="0.15">
      <c r="A62" s="35" t="s">
        <v>122</v>
      </c>
      <c r="B62" s="35" t="s">
        <v>255</v>
      </c>
      <c r="C62" s="35" t="s">
        <v>123</v>
      </c>
      <c r="D62" s="36"/>
      <c r="E62" s="36"/>
      <c r="F62" s="37"/>
      <c r="G62" s="38"/>
      <c r="H62" s="48"/>
      <c r="I62" s="36"/>
      <c r="J62" s="36"/>
      <c r="K62" s="36"/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93</v>
      </c>
      <c r="E63" s="26">
        <v>46</v>
      </c>
      <c r="F63" s="27">
        <v>139</v>
      </c>
      <c r="G63" s="28">
        <v>34</v>
      </c>
      <c r="H63" s="26">
        <v>11</v>
      </c>
      <c r="I63" s="26">
        <v>45</v>
      </c>
      <c r="J63" s="29">
        <f>I63/F63</f>
        <v>0.32374100719424459</v>
      </c>
      <c r="K63" s="26">
        <f>_xlfn.RANK.EQ(J63,$J$14:$J$99,0)</f>
        <v>46</v>
      </c>
    </row>
    <row r="64" spans="1:11" x14ac:dyDescent="0.15">
      <c r="A64" s="35" t="s">
        <v>126</v>
      </c>
      <c r="B64" s="35" t="s">
        <v>255</v>
      </c>
      <c r="C64" s="35" t="s">
        <v>127</v>
      </c>
      <c r="D64" s="36"/>
      <c r="E64" s="36"/>
      <c r="F64" s="37"/>
      <c r="G64" s="38"/>
      <c r="H64" s="48"/>
      <c r="I64" s="36"/>
      <c r="J64" s="36"/>
      <c r="K64" s="36"/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20</v>
      </c>
      <c r="E65" s="26">
        <v>9</v>
      </c>
      <c r="F65" s="27">
        <v>29</v>
      </c>
      <c r="G65" s="28">
        <v>12</v>
      </c>
      <c r="H65" s="26">
        <v>8</v>
      </c>
      <c r="I65" s="26">
        <v>20</v>
      </c>
      <c r="J65" s="29">
        <f>I65/F65</f>
        <v>0.68965517241379315</v>
      </c>
      <c r="K65" s="26">
        <f>_xlfn.RANK.EQ(J65,$J$14:$J$99,0)</f>
        <v>13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17</v>
      </c>
      <c r="E66" s="26">
        <v>16</v>
      </c>
      <c r="F66" s="27">
        <v>33</v>
      </c>
      <c r="G66" s="28">
        <v>11</v>
      </c>
      <c r="H66" s="26">
        <v>14</v>
      </c>
      <c r="I66" s="26">
        <v>25</v>
      </c>
      <c r="J66" s="29">
        <f>I66/F66</f>
        <v>0.75757575757575757</v>
      </c>
      <c r="K66" s="26">
        <f>_xlfn.RANK.EQ(J66,$J$14:$J$99,0)</f>
        <v>8</v>
      </c>
    </row>
    <row r="67" spans="1:11" x14ac:dyDescent="0.15">
      <c r="A67" s="35" t="s">
        <v>132</v>
      </c>
      <c r="B67" s="35" t="s">
        <v>257</v>
      </c>
      <c r="C67" s="35" t="s">
        <v>133</v>
      </c>
      <c r="D67" s="36"/>
      <c r="E67" s="36"/>
      <c r="F67" s="37"/>
      <c r="G67" s="38"/>
      <c r="H67" s="48"/>
      <c r="I67" s="36"/>
      <c r="J67" s="36"/>
      <c r="K67" s="36"/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454</v>
      </c>
      <c r="E68" s="26">
        <v>281</v>
      </c>
      <c r="F68" s="27">
        <v>735</v>
      </c>
      <c r="G68" s="28">
        <v>111</v>
      </c>
      <c r="H68" s="26">
        <v>69</v>
      </c>
      <c r="I68" s="26">
        <v>180</v>
      </c>
      <c r="J68" s="29">
        <f>I68/F68</f>
        <v>0.24489795918367346</v>
      </c>
      <c r="K68" s="26">
        <f>_xlfn.RANK.EQ(J68,$J$14:$J$99,0)</f>
        <v>54</v>
      </c>
    </row>
    <row r="69" spans="1:11" x14ac:dyDescent="0.15">
      <c r="A69" s="1" t="s">
        <v>136</v>
      </c>
      <c r="B69" s="1" t="s">
        <v>254</v>
      </c>
      <c r="C69" s="1" t="s">
        <v>137</v>
      </c>
      <c r="D69" s="26">
        <v>59</v>
      </c>
      <c r="E69" s="26">
        <v>35</v>
      </c>
      <c r="F69" s="27">
        <v>94</v>
      </c>
      <c r="G69" s="28">
        <v>11</v>
      </c>
      <c r="H69" s="26">
        <v>10</v>
      </c>
      <c r="I69" s="26">
        <v>21</v>
      </c>
      <c r="J69" s="29">
        <f>I69/F69</f>
        <v>0.22340425531914893</v>
      </c>
      <c r="K69" s="26">
        <f>_xlfn.RANK.EQ(J69,$J$14:$J$99,0)</f>
        <v>58</v>
      </c>
    </row>
    <row r="70" spans="1:11" x14ac:dyDescent="0.15">
      <c r="A70" s="35" t="s">
        <v>138</v>
      </c>
      <c r="B70" s="35" t="s">
        <v>255</v>
      </c>
      <c r="C70" s="35" t="s">
        <v>139</v>
      </c>
      <c r="D70" s="36"/>
      <c r="E70" s="36"/>
      <c r="F70" s="37"/>
      <c r="G70" s="38"/>
      <c r="H70" s="36"/>
      <c r="I70" s="36"/>
      <c r="J70" s="36"/>
      <c r="K70" s="36"/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138</v>
      </c>
      <c r="E71" s="26">
        <v>72</v>
      </c>
      <c r="F71" s="27">
        <v>210</v>
      </c>
      <c r="G71" s="28">
        <v>33</v>
      </c>
      <c r="H71" s="26">
        <v>9</v>
      </c>
      <c r="I71" s="26">
        <v>42</v>
      </c>
      <c r="J71" s="29">
        <f>I71/F71</f>
        <v>0.2</v>
      </c>
      <c r="K71" s="26">
        <f>_xlfn.RANK.EQ(J71,$J$14:$J$99,0)</f>
        <v>59</v>
      </c>
    </row>
    <row r="72" spans="1:11" x14ac:dyDescent="0.15">
      <c r="A72" s="1" t="s">
        <v>142</v>
      </c>
      <c r="B72" s="1" t="s">
        <v>254</v>
      </c>
      <c r="C72" s="1" t="s">
        <v>143</v>
      </c>
      <c r="D72" s="26">
        <v>148</v>
      </c>
      <c r="E72" s="26">
        <v>70</v>
      </c>
      <c r="F72" s="27">
        <v>218</v>
      </c>
      <c r="G72" s="28">
        <v>56</v>
      </c>
      <c r="H72" s="26">
        <v>36</v>
      </c>
      <c r="I72" s="26">
        <v>92</v>
      </c>
      <c r="J72" s="29">
        <f>I72/F72</f>
        <v>0.42201834862385323</v>
      </c>
      <c r="K72" s="26">
        <f>_xlfn.RANK.EQ(J72,$J$14:$J$99,0)</f>
        <v>37</v>
      </c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207</v>
      </c>
      <c r="E73" s="26">
        <v>96</v>
      </c>
      <c r="F73" s="27">
        <v>303</v>
      </c>
      <c r="G73" s="28">
        <v>128</v>
      </c>
      <c r="H73" s="26">
        <v>42</v>
      </c>
      <c r="I73" s="26">
        <v>170</v>
      </c>
      <c r="J73" s="29">
        <f>I73/F73</f>
        <v>0.56105610561056107</v>
      </c>
      <c r="K73" s="26">
        <f>_xlfn.RANK.EQ(J73,$J$14:$J$99,0)</f>
        <v>22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139</v>
      </c>
      <c r="E74" s="26">
        <v>76</v>
      </c>
      <c r="F74" s="27">
        <v>215</v>
      </c>
      <c r="G74" s="28">
        <v>80</v>
      </c>
      <c r="H74" s="26">
        <v>52</v>
      </c>
      <c r="I74" s="26">
        <v>132</v>
      </c>
      <c r="J74" s="29">
        <f>I74/F74</f>
        <v>0.61395348837209307</v>
      </c>
      <c r="K74" s="26">
        <f>_xlfn.RANK.EQ(J74,$J$14:$J$99,0)</f>
        <v>15</v>
      </c>
    </row>
    <row r="75" spans="1:11" x14ac:dyDescent="0.15">
      <c r="A75" s="1" t="s">
        <v>148</v>
      </c>
      <c r="B75" s="1" t="s">
        <v>254</v>
      </c>
      <c r="C75" s="1" t="s">
        <v>149</v>
      </c>
      <c r="D75" s="26">
        <v>26</v>
      </c>
      <c r="E75" s="26">
        <v>11</v>
      </c>
      <c r="F75" s="27">
        <v>37</v>
      </c>
      <c r="G75" s="28">
        <v>5</v>
      </c>
      <c r="H75" s="26">
        <v>5</v>
      </c>
      <c r="I75" s="26">
        <v>10</v>
      </c>
      <c r="J75" s="29">
        <f>I75/F75</f>
        <v>0.27027027027027029</v>
      </c>
      <c r="K75" s="26">
        <f>_xlfn.RANK.EQ(J75,$J$14:$J$99,0)</f>
        <v>50</v>
      </c>
    </row>
    <row r="76" spans="1:11" x14ac:dyDescent="0.15">
      <c r="A76" s="35" t="s">
        <v>150</v>
      </c>
      <c r="B76" s="35" t="s">
        <v>259</v>
      </c>
      <c r="C76" s="35" t="s">
        <v>151</v>
      </c>
      <c r="D76" s="36"/>
      <c r="E76" s="36"/>
      <c r="F76" s="37"/>
      <c r="G76" s="47"/>
      <c r="H76" s="46"/>
      <c r="I76" s="46"/>
      <c r="J76" s="48"/>
      <c r="K76" s="36"/>
    </row>
    <row r="77" spans="1:11" x14ac:dyDescent="0.15">
      <c r="A77" s="35" t="s">
        <v>152</v>
      </c>
      <c r="B77" s="35" t="s">
        <v>260</v>
      </c>
      <c r="C77" s="35" t="s">
        <v>153</v>
      </c>
      <c r="D77" s="36"/>
      <c r="E77" s="36"/>
      <c r="F77" s="37"/>
      <c r="G77" s="38"/>
      <c r="H77" s="36"/>
      <c r="I77" s="36"/>
      <c r="J77" s="48"/>
      <c r="K77" s="36"/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24</v>
      </c>
      <c r="E78" s="26">
        <v>21</v>
      </c>
      <c r="F78" s="27">
        <v>45</v>
      </c>
      <c r="G78" s="28">
        <v>9</v>
      </c>
      <c r="H78" s="26">
        <v>16</v>
      </c>
      <c r="I78" s="26">
        <v>25</v>
      </c>
      <c r="J78" s="29">
        <f>I78/F78</f>
        <v>0.55555555555555558</v>
      </c>
      <c r="K78" s="26">
        <f>_xlfn.RANK.EQ(J78,$J$14:$J$99,0)</f>
        <v>23</v>
      </c>
    </row>
    <row r="79" spans="1:11" x14ac:dyDescent="0.15">
      <c r="A79" s="35" t="s">
        <v>156</v>
      </c>
      <c r="B79" s="35" t="s">
        <v>258</v>
      </c>
      <c r="C79" s="35" t="s">
        <v>157</v>
      </c>
      <c r="D79" s="36"/>
      <c r="E79" s="36"/>
      <c r="F79" s="37"/>
      <c r="G79" s="38"/>
      <c r="H79" s="36"/>
      <c r="I79" s="36"/>
      <c r="J79" s="48"/>
      <c r="K79" s="36"/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32</v>
      </c>
      <c r="E80" s="26">
        <v>12</v>
      </c>
      <c r="F80" s="27">
        <v>44</v>
      </c>
      <c r="G80" s="28">
        <v>12</v>
      </c>
      <c r="H80" s="26">
        <v>7</v>
      </c>
      <c r="I80" s="26">
        <v>19</v>
      </c>
      <c r="J80" s="29">
        <f>I80/F80</f>
        <v>0.43181818181818182</v>
      </c>
      <c r="K80" s="26">
        <f>_xlfn.RANK.EQ(J80,$J$14:$J$99,0)</f>
        <v>36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73</v>
      </c>
      <c r="E81" s="26">
        <v>55</v>
      </c>
      <c r="F81" s="27">
        <v>128</v>
      </c>
      <c r="G81" s="28">
        <v>16</v>
      </c>
      <c r="H81" s="26">
        <v>13</v>
      </c>
      <c r="I81" s="26">
        <v>29</v>
      </c>
      <c r="J81" s="29">
        <f>I81/F81</f>
        <v>0.2265625</v>
      </c>
      <c r="K81" s="26">
        <f>_xlfn.RANK.EQ(J81,$J$14:$J$99,0)</f>
        <v>56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52</v>
      </c>
      <c r="E82" s="26">
        <v>38</v>
      </c>
      <c r="F82" s="27">
        <v>90</v>
      </c>
      <c r="G82" s="28">
        <v>22</v>
      </c>
      <c r="H82" s="26">
        <v>11</v>
      </c>
      <c r="I82" s="26">
        <v>33</v>
      </c>
      <c r="J82" s="29">
        <f>I82/F82</f>
        <v>0.36666666666666664</v>
      </c>
      <c r="K82" s="26">
        <f>_xlfn.RANK.EQ(J82,$J$14:$J$99,0)</f>
        <v>41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60</v>
      </c>
      <c r="E83" s="26">
        <v>22</v>
      </c>
      <c r="F83" s="27">
        <v>82</v>
      </c>
      <c r="G83" s="28">
        <v>41</v>
      </c>
      <c r="H83" s="26">
        <v>10</v>
      </c>
      <c r="I83" s="26">
        <v>51</v>
      </c>
      <c r="J83" s="29">
        <f>I83/F83</f>
        <v>0.62195121951219512</v>
      </c>
      <c r="K83" s="26">
        <f>_xlfn.RANK.EQ(J83,$J$14:$J$99,0)</f>
        <v>14</v>
      </c>
    </row>
    <row r="84" spans="1:11" x14ac:dyDescent="0.15">
      <c r="A84" s="35" t="s">
        <v>166</v>
      </c>
      <c r="B84" s="35" t="s">
        <v>258</v>
      </c>
      <c r="C84" s="35" t="s">
        <v>167</v>
      </c>
      <c r="D84" s="36"/>
      <c r="E84" s="36"/>
      <c r="F84" s="37"/>
      <c r="G84" s="38"/>
      <c r="H84" s="36"/>
      <c r="I84" s="36"/>
      <c r="J84" s="48"/>
      <c r="K84" s="36"/>
    </row>
    <row r="85" spans="1:11" x14ac:dyDescent="0.15">
      <c r="A85" s="1" t="s">
        <v>168</v>
      </c>
      <c r="B85" s="1" t="s">
        <v>254</v>
      </c>
      <c r="C85" s="1" t="s">
        <v>169</v>
      </c>
      <c r="D85" s="26">
        <v>122</v>
      </c>
      <c r="E85" s="26">
        <v>108</v>
      </c>
      <c r="F85" s="27">
        <v>230</v>
      </c>
      <c r="G85" s="28">
        <v>29</v>
      </c>
      <c r="H85" s="26">
        <v>56</v>
      </c>
      <c r="I85" s="26">
        <v>85</v>
      </c>
      <c r="J85" s="29">
        <f>I85/F85</f>
        <v>0.36956521739130432</v>
      </c>
      <c r="K85" s="26">
        <f>_xlfn.RANK.EQ(J85,$J$14:$J$99,0)</f>
        <v>40</v>
      </c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53</v>
      </c>
      <c r="E86" s="26">
        <v>33</v>
      </c>
      <c r="F86" s="27">
        <v>86</v>
      </c>
      <c r="G86" s="28">
        <v>42</v>
      </c>
      <c r="H86" s="26">
        <v>25</v>
      </c>
      <c r="I86" s="26">
        <v>67</v>
      </c>
      <c r="J86" s="29">
        <f>I86/F86</f>
        <v>0.77906976744186052</v>
      </c>
      <c r="K86" s="26">
        <f>_xlfn.RANK.EQ(J86,$J$14:$J$99,0)</f>
        <v>5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41</v>
      </c>
      <c r="E87" s="26">
        <v>25</v>
      </c>
      <c r="F87" s="27">
        <v>66</v>
      </c>
      <c r="G87" s="28">
        <v>13</v>
      </c>
      <c r="H87" s="26">
        <v>8</v>
      </c>
      <c r="I87" s="26">
        <v>21</v>
      </c>
      <c r="J87" s="29">
        <f>I87/F87</f>
        <v>0.31818181818181818</v>
      </c>
      <c r="K87" s="26">
        <f>_xlfn.RANK.EQ(J87,$J$14:$J$99,0)</f>
        <v>47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13</v>
      </c>
      <c r="E88" s="40">
        <v>14</v>
      </c>
      <c r="F88" s="41">
        <v>27</v>
      </c>
      <c r="G88" s="42">
        <v>8</v>
      </c>
      <c r="H88" s="40">
        <v>13</v>
      </c>
      <c r="I88" s="40">
        <v>21</v>
      </c>
      <c r="J88" s="43">
        <f>I88/F88</f>
        <v>0.77777777777777779</v>
      </c>
      <c r="K88" s="40">
        <f>_xlfn.RANK.EQ(J88,$J$14:$J$99,0)</f>
        <v>6</v>
      </c>
    </row>
    <row r="89" spans="1:11" x14ac:dyDescent="0.15">
      <c r="A89" s="35" t="s">
        <v>176</v>
      </c>
      <c r="B89" s="35" t="s">
        <v>255</v>
      </c>
      <c r="C89" s="35" t="s">
        <v>177</v>
      </c>
      <c r="D89" s="36"/>
      <c r="E89" s="36"/>
      <c r="F89" s="37"/>
      <c r="G89" s="38"/>
      <c r="H89" s="36"/>
      <c r="I89" s="36"/>
      <c r="J89" s="48"/>
      <c r="K89" s="36"/>
    </row>
    <row r="90" spans="1:11" x14ac:dyDescent="0.15">
      <c r="A90" s="1" t="s">
        <v>178</v>
      </c>
      <c r="B90" s="1" t="s">
        <v>254</v>
      </c>
      <c r="C90" s="1" t="s">
        <v>179</v>
      </c>
      <c r="D90" s="26">
        <v>46</v>
      </c>
      <c r="E90" s="26">
        <v>34</v>
      </c>
      <c r="F90" s="27">
        <v>80</v>
      </c>
      <c r="G90" s="28">
        <v>11</v>
      </c>
      <c r="H90" s="26">
        <v>17</v>
      </c>
      <c r="I90" s="26">
        <v>28</v>
      </c>
      <c r="J90" s="29">
        <f t="shared" ref="J90:J97" si="2">I90/F90</f>
        <v>0.35</v>
      </c>
      <c r="K90" s="26">
        <f t="shared" ref="K90:K97" si="3">_xlfn.RANK.EQ(J90,$J$14:$J$99,0)</f>
        <v>43</v>
      </c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183</v>
      </c>
      <c r="E91" s="26">
        <v>121</v>
      </c>
      <c r="F91" s="27">
        <v>304</v>
      </c>
      <c r="G91" s="28">
        <v>119</v>
      </c>
      <c r="H91" s="26">
        <v>37</v>
      </c>
      <c r="I91" s="26">
        <v>156</v>
      </c>
      <c r="J91" s="29">
        <f t="shared" si="2"/>
        <v>0.51315789473684215</v>
      </c>
      <c r="K91" s="26">
        <f t="shared" si="3"/>
        <v>28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21</v>
      </c>
      <c r="E92" s="26">
        <v>19</v>
      </c>
      <c r="F92" s="27">
        <v>40</v>
      </c>
      <c r="G92" s="28">
        <v>6</v>
      </c>
      <c r="H92" s="26">
        <v>14</v>
      </c>
      <c r="I92" s="26">
        <v>20</v>
      </c>
      <c r="J92" s="29">
        <f t="shared" si="2"/>
        <v>0.5</v>
      </c>
      <c r="K92" s="26">
        <f t="shared" si="3"/>
        <v>29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30</v>
      </c>
      <c r="E93" s="26">
        <v>28</v>
      </c>
      <c r="F93" s="27">
        <v>58</v>
      </c>
      <c r="G93" s="28">
        <v>11</v>
      </c>
      <c r="H93" s="26">
        <v>12</v>
      </c>
      <c r="I93" s="26">
        <v>23</v>
      </c>
      <c r="J93" s="29">
        <f t="shared" si="2"/>
        <v>0.39655172413793105</v>
      </c>
      <c r="K93" s="26">
        <f t="shared" si="3"/>
        <v>38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28</v>
      </c>
      <c r="E94" s="26">
        <v>19</v>
      </c>
      <c r="F94" s="27">
        <v>47</v>
      </c>
      <c r="G94" s="28">
        <v>5</v>
      </c>
      <c r="H94" s="26">
        <v>9</v>
      </c>
      <c r="I94" s="26">
        <v>14</v>
      </c>
      <c r="J94" s="29">
        <f t="shared" si="2"/>
        <v>0.2978723404255319</v>
      </c>
      <c r="K94" s="26">
        <f t="shared" si="3"/>
        <v>49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16</v>
      </c>
      <c r="E95" s="26">
        <v>11</v>
      </c>
      <c r="F95" s="27">
        <v>27</v>
      </c>
      <c r="G95" s="28">
        <v>8</v>
      </c>
      <c r="H95" s="26">
        <v>5</v>
      </c>
      <c r="I95" s="26">
        <v>13</v>
      </c>
      <c r="J95" s="29">
        <f t="shared" si="2"/>
        <v>0.48148148148148145</v>
      </c>
      <c r="K95" s="26">
        <f t="shared" si="3"/>
        <v>34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19</v>
      </c>
      <c r="E96" s="26">
        <v>24</v>
      </c>
      <c r="F96" s="27">
        <v>43</v>
      </c>
      <c r="G96" s="28">
        <v>1</v>
      </c>
      <c r="H96" s="26">
        <v>10</v>
      </c>
      <c r="I96" s="26">
        <v>11</v>
      </c>
      <c r="J96" s="29">
        <f t="shared" si="2"/>
        <v>0.2558139534883721</v>
      </c>
      <c r="K96" s="26">
        <f t="shared" si="3"/>
        <v>51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26</v>
      </c>
      <c r="E97" s="26">
        <v>34</v>
      </c>
      <c r="F97" s="27">
        <v>60</v>
      </c>
      <c r="G97" s="28">
        <v>17</v>
      </c>
      <c r="H97" s="26">
        <v>4</v>
      </c>
      <c r="I97" s="26">
        <v>21</v>
      </c>
      <c r="J97" s="29">
        <f t="shared" si="2"/>
        <v>0.35</v>
      </c>
      <c r="K97" s="26">
        <f t="shared" si="3"/>
        <v>43</v>
      </c>
    </row>
    <row r="98" spans="1:11" x14ac:dyDescent="0.15">
      <c r="A98" s="35" t="s">
        <v>194</v>
      </c>
      <c r="B98" s="35" t="s">
        <v>255</v>
      </c>
      <c r="C98" s="35" t="s">
        <v>195</v>
      </c>
      <c r="D98" s="36"/>
      <c r="E98" s="36"/>
      <c r="F98" s="37"/>
      <c r="G98" s="38"/>
      <c r="H98" s="36"/>
      <c r="I98" s="36"/>
      <c r="J98" s="48"/>
      <c r="K98" s="36"/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43</v>
      </c>
      <c r="E99" s="26">
        <v>44</v>
      </c>
      <c r="F99" s="27">
        <v>87</v>
      </c>
      <c r="G99" s="28">
        <v>19</v>
      </c>
      <c r="H99" s="26">
        <v>27</v>
      </c>
      <c r="I99" s="26">
        <v>46</v>
      </c>
      <c r="J99" s="29">
        <f>I99/F99</f>
        <v>0.52873563218390807</v>
      </c>
      <c r="K99" s="26">
        <f>_xlfn.RANK.EQ(J99,$J$14:$J$99,0)</f>
        <v>25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4669</v>
      </c>
      <c r="E101" s="207">
        <f t="shared" ref="E101:I101" si="4">SUM(E14:E99)</f>
        <v>2732</v>
      </c>
      <c r="F101" s="207">
        <f t="shared" si="4"/>
        <v>7401</v>
      </c>
      <c r="G101" s="207">
        <f t="shared" si="4"/>
        <v>1904</v>
      </c>
      <c r="H101" s="207">
        <f t="shared" si="4"/>
        <v>1063</v>
      </c>
      <c r="I101" s="208">
        <f t="shared" si="4"/>
        <v>2967</v>
      </c>
    </row>
  </sheetData>
  <autoFilter ref="A13:K13" xr:uid="{00000000-0009-0000-0000-00001B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00000000-0004-0000-1B00-000000000000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7" width="7.5" style="44" customWidth="1"/>
    <col min="8" max="8" width="8.5" style="44" bestFit="1" customWidth="1"/>
    <col min="9" max="9" width="9" style="44"/>
    <col min="10" max="10" width="7.5" style="44" bestFit="1" customWidth="1"/>
    <col min="11" max="11" width="9.75" style="44" customWidth="1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403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404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41.25" thickBot="1" x14ac:dyDescent="0.2">
      <c r="C6" s="13"/>
      <c r="D6" s="80" t="s">
        <v>15</v>
      </c>
      <c r="E6" s="69" t="s">
        <v>16</v>
      </c>
      <c r="F6" s="70" t="s">
        <v>17</v>
      </c>
      <c r="G6" s="71" t="s">
        <v>15</v>
      </c>
      <c r="H6" s="69" t="s">
        <v>16</v>
      </c>
      <c r="I6" s="69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14</v>
      </c>
      <c r="E7" s="20">
        <f>INDEX(E14:E99,MATCH(C7,C14:C99,0),0)</f>
        <v>14</v>
      </c>
      <c r="F7" s="21">
        <f>INDEX(F14:F99,MATCH(C7,C14:C99,0),0)</f>
        <v>28</v>
      </c>
      <c r="G7" s="22">
        <f>INDEX(G14:G99,MATCH(C7,C14:C99,0),0)</f>
        <v>8</v>
      </c>
      <c r="H7" s="20">
        <f>INDEX(H14:H99,MATCH(C7,C14:C99,0),0)</f>
        <v>13</v>
      </c>
      <c r="I7" s="20">
        <f>INDEX(I14:I99,MATCH(C7,C14:C99,0),0)</f>
        <v>21</v>
      </c>
      <c r="J7" s="23">
        <f>I7/F7</f>
        <v>0.75</v>
      </c>
      <c r="K7" s="24">
        <f>_xlfn.RANK.EQ(J7,$J$14:$J$99,0)</f>
        <v>6</v>
      </c>
    </row>
    <row r="8" spans="1:18" x14ac:dyDescent="0.15">
      <c r="C8" s="25" t="s">
        <v>20</v>
      </c>
      <c r="D8" s="72">
        <f>ROUND(SUMIF($B$14:$B$99,"G",D14:D99)/(COUNTIFS(B14:B99,"G",D14:D99,"&lt;&gt;")),1)</f>
        <v>32.299999999999997</v>
      </c>
      <c r="E8" s="73">
        <f>ROUND(SUMIF($B$14:$B$99,"G",E14:E99)/(COUNTIFS(B14:B99,"G",D14:D99,"&lt;&gt;")),1)</f>
        <v>22.5</v>
      </c>
      <c r="F8" s="74">
        <f>ROUND(SUM(D8:E8),1)</f>
        <v>54.8</v>
      </c>
      <c r="G8" s="75">
        <f>ROUND(SUMIF($B$14:$B$99,"G",G14:G99)/(COUNTIFS(B14:B99,"G",D14:D99,"&lt;&gt;")),1)</f>
        <v>17.8</v>
      </c>
      <c r="H8" s="73">
        <f>ROUND(SUMIF($B$14:$B$99,"G",H14:H99)/(COUNTIFS(B14:B99,"G",D14:D99,"&lt;&gt;")),1)</f>
        <v>11.3</v>
      </c>
      <c r="I8" s="73">
        <f>ROUND(SUM(G8:H8),1)</f>
        <v>29.1</v>
      </c>
      <c r="J8" s="29">
        <f>I8/F8</f>
        <v>0.53102189781021902</v>
      </c>
      <c r="K8" s="30"/>
    </row>
    <row r="9" spans="1:18" ht="14.25" thickBot="1" x14ac:dyDescent="0.2">
      <c r="C9" s="31" t="s">
        <v>21</v>
      </c>
      <c r="D9" s="76">
        <f>ROUND(AVERAGE(D14:D99),1)</f>
        <v>79.599999999999994</v>
      </c>
      <c r="E9" s="77">
        <f>ROUND(AVERAGE(E14:E99),1)</f>
        <v>46.6</v>
      </c>
      <c r="F9" s="78">
        <f>ROUND(SUM(D9:E9),1)</f>
        <v>126.2</v>
      </c>
      <c r="G9" s="79">
        <f>ROUND(AVERAGE(G14:G99),1)</f>
        <v>31</v>
      </c>
      <c r="H9" s="77">
        <f>ROUND(AVERAGE(H14:H99),1)</f>
        <v>17.600000000000001</v>
      </c>
      <c r="I9" s="77">
        <f>ROUND(SUM(G9:H9),1)</f>
        <v>48.6</v>
      </c>
      <c r="J9" s="32">
        <f>I9/F9</f>
        <v>0.38510301109350237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2021年度（基準日：５月１日）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40.5" x14ac:dyDescent="0.15">
      <c r="A13" s="12" t="s">
        <v>22</v>
      </c>
      <c r="B13" s="34" t="s">
        <v>23</v>
      </c>
      <c r="C13" s="12" t="s">
        <v>24</v>
      </c>
      <c r="D13" s="12" t="s">
        <v>15</v>
      </c>
      <c r="E13" s="12" t="s">
        <v>16</v>
      </c>
      <c r="F13" s="14" t="s">
        <v>17</v>
      </c>
      <c r="G13" s="15" t="s">
        <v>15</v>
      </c>
      <c r="H13" s="12" t="s">
        <v>16</v>
      </c>
      <c r="I13" s="12" t="s">
        <v>17</v>
      </c>
      <c r="J13" s="16" t="s">
        <v>18</v>
      </c>
      <c r="K13" s="17" t="s">
        <v>25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130</v>
      </c>
      <c r="E14" s="26">
        <v>48</v>
      </c>
      <c r="F14" s="27">
        <v>178</v>
      </c>
      <c r="G14" s="28">
        <v>32</v>
      </c>
      <c r="H14" s="26">
        <v>6</v>
      </c>
      <c r="I14" s="26">
        <v>38</v>
      </c>
      <c r="J14" s="54">
        <f>I14/F14</f>
        <v>0.21348314606741572</v>
      </c>
      <c r="K14" s="26">
        <f>_xlfn.RANK.EQ(J14,$J$14:$J$99,0)</f>
        <v>55</v>
      </c>
    </row>
    <row r="15" spans="1:18" x14ac:dyDescent="0.15">
      <c r="A15" s="1" t="s">
        <v>30</v>
      </c>
      <c r="B15" s="1" t="s">
        <v>254</v>
      </c>
      <c r="C15" s="1" t="s">
        <v>31</v>
      </c>
      <c r="D15" s="26">
        <v>64</v>
      </c>
      <c r="E15" s="26">
        <v>37</v>
      </c>
      <c r="F15" s="27">
        <v>101</v>
      </c>
      <c r="G15" s="28">
        <v>29</v>
      </c>
      <c r="H15" s="26">
        <v>18</v>
      </c>
      <c r="I15" s="26">
        <v>47</v>
      </c>
      <c r="J15" s="54">
        <f>I15/F15</f>
        <v>0.46534653465346537</v>
      </c>
      <c r="K15" s="26">
        <f>_xlfn.RANK.EQ(J15,$J$14:$J$99,0)</f>
        <v>30</v>
      </c>
    </row>
    <row r="16" spans="1:18" x14ac:dyDescent="0.15">
      <c r="A16" s="35" t="s">
        <v>32</v>
      </c>
      <c r="B16" s="35" t="s">
        <v>255</v>
      </c>
      <c r="C16" s="35" t="s">
        <v>33</v>
      </c>
      <c r="D16" s="36"/>
      <c r="E16" s="36"/>
      <c r="F16" s="37"/>
      <c r="G16" s="38"/>
      <c r="H16" s="36"/>
      <c r="I16" s="36"/>
      <c r="J16" s="51"/>
      <c r="K16" s="36"/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55</v>
      </c>
      <c r="E17" s="26">
        <v>20</v>
      </c>
      <c r="F17" s="27">
        <v>75</v>
      </c>
      <c r="G17" s="28">
        <v>49</v>
      </c>
      <c r="H17" s="26">
        <v>18</v>
      </c>
      <c r="I17" s="26">
        <v>67</v>
      </c>
      <c r="J17" s="54">
        <f>I17/F17</f>
        <v>0.89333333333333331</v>
      </c>
      <c r="K17" s="26">
        <f>_xlfn.RANK.EQ(J17,$J$14:$J$99,0)</f>
        <v>3</v>
      </c>
    </row>
    <row r="18" spans="1:11" x14ac:dyDescent="0.15">
      <c r="A18" s="35" t="s">
        <v>36</v>
      </c>
      <c r="B18" s="35" t="s">
        <v>255</v>
      </c>
      <c r="C18" s="35" t="s">
        <v>37</v>
      </c>
      <c r="D18" s="36"/>
      <c r="E18" s="36"/>
      <c r="F18" s="37"/>
      <c r="G18" s="47"/>
      <c r="H18" s="48"/>
      <c r="I18" s="36"/>
      <c r="J18" s="52"/>
      <c r="K18" s="46"/>
    </row>
    <row r="19" spans="1:11" x14ac:dyDescent="0.15">
      <c r="A19" s="35" t="s">
        <v>38</v>
      </c>
      <c r="B19" s="35" t="s">
        <v>255</v>
      </c>
      <c r="C19" s="35" t="s">
        <v>39</v>
      </c>
      <c r="D19" s="36"/>
      <c r="E19" s="36"/>
      <c r="F19" s="37"/>
      <c r="G19" s="38"/>
      <c r="H19" s="48"/>
      <c r="I19" s="36"/>
      <c r="J19" s="51"/>
      <c r="K19" s="36"/>
    </row>
    <row r="20" spans="1:11" x14ac:dyDescent="0.15">
      <c r="A20" s="35" t="s">
        <v>40</v>
      </c>
      <c r="B20" s="35" t="s">
        <v>257</v>
      </c>
      <c r="C20" s="35" t="s">
        <v>41</v>
      </c>
      <c r="D20" s="36"/>
      <c r="E20" s="36"/>
      <c r="F20" s="37"/>
      <c r="G20" s="38"/>
      <c r="H20" s="48"/>
      <c r="I20" s="36"/>
      <c r="J20" s="51"/>
      <c r="K20" s="36"/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20</v>
      </c>
      <c r="E21" s="26">
        <v>12</v>
      </c>
      <c r="F21" s="27">
        <v>32</v>
      </c>
      <c r="G21" s="28">
        <v>12</v>
      </c>
      <c r="H21" s="26">
        <v>6</v>
      </c>
      <c r="I21" s="26">
        <v>18</v>
      </c>
      <c r="J21" s="54">
        <f t="shared" ref="J21:J29" si="0">I21/F21</f>
        <v>0.5625</v>
      </c>
      <c r="K21" s="26">
        <f t="shared" ref="K21:K29" si="1">_xlfn.RANK.EQ(J21,$J$14:$J$99,0)</f>
        <v>19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21</v>
      </c>
      <c r="E22" s="26">
        <v>12</v>
      </c>
      <c r="F22" s="27">
        <v>33</v>
      </c>
      <c r="G22" s="28">
        <v>11</v>
      </c>
      <c r="H22" s="26">
        <v>5</v>
      </c>
      <c r="I22" s="26">
        <v>16</v>
      </c>
      <c r="J22" s="54">
        <f t="shared" si="0"/>
        <v>0.48484848484848486</v>
      </c>
      <c r="K22" s="26">
        <f t="shared" si="1"/>
        <v>27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193</v>
      </c>
      <c r="E23" s="26">
        <v>69</v>
      </c>
      <c r="F23" s="27">
        <v>262</v>
      </c>
      <c r="G23" s="28">
        <v>40</v>
      </c>
      <c r="H23" s="26">
        <v>13</v>
      </c>
      <c r="I23" s="26">
        <v>53</v>
      </c>
      <c r="J23" s="54">
        <f t="shared" si="0"/>
        <v>0.20229007633587787</v>
      </c>
      <c r="K23" s="26">
        <f t="shared" si="1"/>
        <v>57</v>
      </c>
    </row>
    <row r="24" spans="1:11" x14ac:dyDescent="0.15">
      <c r="A24" s="1" t="s">
        <v>48</v>
      </c>
      <c r="B24" s="1" t="s">
        <v>254</v>
      </c>
      <c r="C24" s="1" t="s">
        <v>49</v>
      </c>
      <c r="D24" s="26">
        <v>59</v>
      </c>
      <c r="E24" s="26">
        <v>28</v>
      </c>
      <c r="F24" s="27">
        <v>87</v>
      </c>
      <c r="G24" s="28">
        <v>19</v>
      </c>
      <c r="H24" s="26">
        <v>12</v>
      </c>
      <c r="I24" s="26">
        <v>31</v>
      </c>
      <c r="J24" s="54">
        <f t="shared" si="0"/>
        <v>0.35632183908045978</v>
      </c>
      <c r="K24" s="26">
        <f t="shared" si="1"/>
        <v>42</v>
      </c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22</v>
      </c>
      <c r="E25" s="26">
        <v>6</v>
      </c>
      <c r="F25" s="27">
        <v>28</v>
      </c>
      <c r="G25" s="28">
        <v>8</v>
      </c>
      <c r="H25" s="26">
        <v>3</v>
      </c>
      <c r="I25" s="26">
        <v>11</v>
      </c>
      <c r="J25" s="54">
        <f t="shared" si="0"/>
        <v>0.39285714285714285</v>
      </c>
      <c r="K25" s="26">
        <f t="shared" si="1"/>
        <v>36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17</v>
      </c>
      <c r="E26" s="26">
        <v>20</v>
      </c>
      <c r="F26" s="27">
        <v>37</v>
      </c>
      <c r="G26" s="28">
        <v>12</v>
      </c>
      <c r="H26" s="26">
        <v>9</v>
      </c>
      <c r="I26" s="26">
        <v>21</v>
      </c>
      <c r="J26" s="54">
        <f t="shared" si="0"/>
        <v>0.56756756756756754</v>
      </c>
      <c r="K26" s="26">
        <f t="shared" si="1"/>
        <v>17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15</v>
      </c>
      <c r="E27" s="26">
        <v>9</v>
      </c>
      <c r="F27" s="27">
        <v>24</v>
      </c>
      <c r="G27" s="28">
        <v>10</v>
      </c>
      <c r="H27" s="26">
        <v>6</v>
      </c>
      <c r="I27" s="26">
        <v>16</v>
      </c>
      <c r="J27" s="54">
        <f t="shared" si="0"/>
        <v>0.66666666666666663</v>
      </c>
      <c r="K27" s="26">
        <f t="shared" si="1"/>
        <v>11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34</v>
      </c>
      <c r="E28" s="26">
        <v>20</v>
      </c>
      <c r="F28" s="27">
        <v>54</v>
      </c>
      <c r="G28" s="28">
        <v>16</v>
      </c>
      <c r="H28" s="26">
        <v>6</v>
      </c>
      <c r="I28" s="26">
        <v>22</v>
      </c>
      <c r="J28" s="54">
        <f t="shared" si="0"/>
        <v>0.40740740740740738</v>
      </c>
      <c r="K28" s="26">
        <f t="shared" si="1"/>
        <v>35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141</v>
      </c>
      <c r="E29" s="26">
        <v>60</v>
      </c>
      <c r="F29" s="27">
        <v>201</v>
      </c>
      <c r="G29" s="28">
        <v>139</v>
      </c>
      <c r="H29" s="26">
        <v>56</v>
      </c>
      <c r="I29" s="26">
        <v>195</v>
      </c>
      <c r="J29" s="54">
        <f t="shared" si="0"/>
        <v>0.97014925373134331</v>
      </c>
      <c r="K29" s="26">
        <f t="shared" si="1"/>
        <v>2</v>
      </c>
    </row>
    <row r="30" spans="1:11" x14ac:dyDescent="0.15">
      <c r="A30" s="35" t="s">
        <v>60</v>
      </c>
      <c r="B30" s="35" t="s">
        <v>256</v>
      </c>
      <c r="C30" s="35" t="s">
        <v>61</v>
      </c>
      <c r="D30" s="36"/>
      <c r="E30" s="36"/>
      <c r="F30" s="37"/>
      <c r="G30" s="38"/>
      <c r="H30" s="48"/>
      <c r="I30" s="36"/>
      <c r="J30" s="51"/>
      <c r="K30" s="36"/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19</v>
      </c>
      <c r="E31" s="26">
        <v>12</v>
      </c>
      <c r="F31" s="27">
        <v>31</v>
      </c>
      <c r="G31" s="28">
        <v>9</v>
      </c>
      <c r="H31" s="26">
        <v>11</v>
      </c>
      <c r="I31" s="26">
        <v>20</v>
      </c>
      <c r="J31" s="54">
        <f>I31/F31</f>
        <v>0.64516129032258063</v>
      </c>
      <c r="K31" s="26">
        <f>_xlfn.RANK.EQ(J31,$J$14:$J$99,0)</f>
        <v>13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23</v>
      </c>
      <c r="E32" s="26">
        <v>17</v>
      </c>
      <c r="F32" s="27">
        <v>40</v>
      </c>
      <c r="G32" s="28">
        <v>22</v>
      </c>
      <c r="H32" s="26">
        <v>11</v>
      </c>
      <c r="I32" s="26">
        <v>33</v>
      </c>
      <c r="J32" s="29">
        <f>I32/F32</f>
        <v>0.82499999999999996</v>
      </c>
      <c r="K32" s="26">
        <f>_xlfn.RANK.EQ(J32,$J$14:$J$99,0)</f>
        <v>4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49</v>
      </c>
      <c r="E33" s="26">
        <v>18</v>
      </c>
      <c r="F33" s="27">
        <v>67</v>
      </c>
      <c r="G33" s="28">
        <v>21</v>
      </c>
      <c r="H33" s="26">
        <v>5</v>
      </c>
      <c r="I33" s="26">
        <v>26</v>
      </c>
      <c r="J33" s="29">
        <f>I33/F33</f>
        <v>0.38805970149253732</v>
      </c>
      <c r="K33" s="26">
        <f>_xlfn.RANK.EQ(J33,$J$14:$J$99,0)</f>
        <v>37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63</v>
      </c>
      <c r="E34" s="26">
        <v>39</v>
      </c>
      <c r="F34" s="27">
        <v>102</v>
      </c>
      <c r="G34" s="28">
        <v>23</v>
      </c>
      <c r="H34" s="26">
        <v>21</v>
      </c>
      <c r="I34" s="26">
        <v>44</v>
      </c>
      <c r="J34" s="29">
        <f>I34/F34</f>
        <v>0.43137254901960786</v>
      </c>
      <c r="K34" s="26">
        <f>_xlfn.RANK.EQ(J34,$J$14:$J$99,0)</f>
        <v>34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469</v>
      </c>
      <c r="E35" s="26">
        <v>343</v>
      </c>
      <c r="F35" s="27">
        <v>812</v>
      </c>
      <c r="G35" s="28">
        <v>98</v>
      </c>
      <c r="H35" s="26">
        <v>89</v>
      </c>
      <c r="I35" s="26">
        <v>187</v>
      </c>
      <c r="J35" s="29">
        <f>I35/F35</f>
        <v>0.23029556650246305</v>
      </c>
      <c r="K35" s="26">
        <f>_xlfn.RANK.EQ(J35,$J$14:$J$99,0)</f>
        <v>53</v>
      </c>
    </row>
    <row r="36" spans="1:11" x14ac:dyDescent="0.15">
      <c r="A36" s="35" t="s">
        <v>72</v>
      </c>
      <c r="B36" s="35" t="s">
        <v>257</v>
      </c>
      <c r="C36" s="35" t="s">
        <v>73</v>
      </c>
      <c r="D36" s="36"/>
      <c r="E36" s="36"/>
      <c r="F36" s="37"/>
      <c r="G36" s="38"/>
      <c r="H36" s="48"/>
      <c r="I36" s="36"/>
      <c r="J36" s="36"/>
      <c r="K36" s="36"/>
    </row>
    <row r="37" spans="1:11" x14ac:dyDescent="0.15">
      <c r="A37" s="35" t="s">
        <v>74</v>
      </c>
      <c r="B37" s="35" t="s">
        <v>256</v>
      </c>
      <c r="C37" s="35" t="s">
        <v>75</v>
      </c>
      <c r="D37" s="36"/>
      <c r="E37" s="36"/>
      <c r="F37" s="37"/>
      <c r="G37" s="38"/>
      <c r="H37" s="48"/>
      <c r="I37" s="36"/>
      <c r="J37" s="36"/>
      <c r="K37" s="36"/>
    </row>
    <row r="38" spans="1:11" x14ac:dyDescent="0.15">
      <c r="A38" s="35" t="s">
        <v>76</v>
      </c>
      <c r="B38" s="35" t="s">
        <v>256</v>
      </c>
      <c r="C38" s="35" t="s">
        <v>77</v>
      </c>
      <c r="D38" s="36"/>
      <c r="E38" s="36"/>
      <c r="F38" s="37"/>
      <c r="G38" s="38"/>
      <c r="H38" s="48"/>
      <c r="I38" s="36"/>
      <c r="J38" s="36"/>
      <c r="K38" s="36"/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89</v>
      </c>
      <c r="E39" s="26">
        <v>10</v>
      </c>
      <c r="F39" s="27">
        <v>99</v>
      </c>
      <c r="G39" s="28">
        <v>43</v>
      </c>
      <c r="H39" s="26">
        <v>1</v>
      </c>
      <c r="I39" s="26">
        <v>44</v>
      </c>
      <c r="J39" s="29">
        <f>I39/F39</f>
        <v>0.44444444444444442</v>
      </c>
      <c r="K39" s="26">
        <f>_xlfn.RANK.EQ(J39,$J$14:$J$99,0)</f>
        <v>33</v>
      </c>
    </row>
    <row r="40" spans="1:11" x14ac:dyDescent="0.15">
      <c r="A40" s="35" t="s">
        <v>80</v>
      </c>
      <c r="B40" s="35" t="s">
        <v>259</v>
      </c>
      <c r="C40" s="35" t="s">
        <v>81</v>
      </c>
      <c r="D40" s="36"/>
      <c r="E40" s="36"/>
      <c r="F40" s="37"/>
      <c r="G40" s="38"/>
      <c r="H40" s="48"/>
      <c r="I40" s="36"/>
      <c r="J40" s="36"/>
      <c r="K40" s="36"/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200</v>
      </c>
      <c r="E41" s="26">
        <v>160</v>
      </c>
      <c r="F41" s="27">
        <v>360</v>
      </c>
      <c r="G41" s="28">
        <v>45</v>
      </c>
      <c r="H41" s="26">
        <v>44</v>
      </c>
      <c r="I41" s="26">
        <v>89</v>
      </c>
      <c r="J41" s="29">
        <f>I41/F41</f>
        <v>0.24722222222222223</v>
      </c>
      <c r="K41" s="26">
        <f>_xlfn.RANK.EQ(J41,$J$14:$J$99,0)</f>
        <v>51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68</v>
      </c>
      <c r="E42" s="26">
        <v>19</v>
      </c>
      <c r="F42" s="27">
        <v>87</v>
      </c>
      <c r="G42" s="28">
        <v>12</v>
      </c>
      <c r="H42" s="26">
        <v>2</v>
      </c>
      <c r="I42" s="26">
        <v>14</v>
      </c>
      <c r="J42" s="29">
        <f>I42/F42</f>
        <v>0.16091954022988506</v>
      </c>
      <c r="K42" s="26">
        <f>_xlfn.RANK.EQ(J42,$J$14:$J$99,0)</f>
        <v>61</v>
      </c>
    </row>
    <row r="43" spans="1:11" x14ac:dyDescent="0.15">
      <c r="A43" s="35" t="s">
        <v>86</v>
      </c>
      <c r="B43" s="35" t="s">
        <v>255</v>
      </c>
      <c r="C43" s="35" t="s">
        <v>87</v>
      </c>
      <c r="D43" s="36"/>
      <c r="E43" s="36"/>
      <c r="F43" s="37"/>
      <c r="G43" s="38"/>
      <c r="H43" s="48"/>
      <c r="I43" s="36"/>
      <c r="J43" s="36"/>
      <c r="K43" s="36"/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230</v>
      </c>
      <c r="E44" s="26">
        <v>168</v>
      </c>
      <c r="F44" s="27">
        <v>398</v>
      </c>
      <c r="G44" s="28">
        <v>81</v>
      </c>
      <c r="H44" s="26">
        <v>73</v>
      </c>
      <c r="I44" s="26">
        <v>154</v>
      </c>
      <c r="J44" s="29">
        <f>I44/F44</f>
        <v>0.38693467336683418</v>
      </c>
      <c r="K44" s="26">
        <f>_xlfn.RANK.EQ(J44,$J$14:$J$99,0)</f>
        <v>38</v>
      </c>
    </row>
    <row r="45" spans="1:11" x14ac:dyDescent="0.15">
      <c r="A45" s="35" t="s">
        <v>90</v>
      </c>
      <c r="B45" s="35" t="s">
        <v>260</v>
      </c>
      <c r="C45" s="35" t="s">
        <v>91</v>
      </c>
      <c r="D45" s="36"/>
      <c r="E45" s="36"/>
      <c r="F45" s="37"/>
      <c r="G45" s="38"/>
      <c r="H45" s="48"/>
      <c r="I45" s="36"/>
      <c r="J45" s="36"/>
      <c r="K45" s="36"/>
    </row>
    <row r="46" spans="1:11" x14ac:dyDescent="0.15">
      <c r="A46" s="35" t="s">
        <v>92</v>
      </c>
      <c r="B46" s="35" t="s">
        <v>255</v>
      </c>
      <c r="C46" s="35" t="s">
        <v>93</v>
      </c>
      <c r="D46" s="36"/>
      <c r="E46" s="36"/>
      <c r="F46" s="37"/>
      <c r="G46" s="38"/>
      <c r="H46" s="48"/>
      <c r="I46" s="36"/>
      <c r="J46" s="36"/>
      <c r="K46" s="36"/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49</v>
      </c>
      <c r="E47" s="26">
        <v>20</v>
      </c>
      <c r="F47" s="27">
        <v>69</v>
      </c>
      <c r="G47" s="28">
        <v>22</v>
      </c>
      <c r="H47" s="26">
        <v>9</v>
      </c>
      <c r="I47" s="26">
        <v>31</v>
      </c>
      <c r="J47" s="29">
        <f>I47/F47</f>
        <v>0.44927536231884058</v>
      </c>
      <c r="K47" s="26">
        <f>_xlfn.RANK.EQ(J47,$J$14:$J$99,0)</f>
        <v>32</v>
      </c>
    </row>
    <row r="48" spans="1:11" x14ac:dyDescent="0.15">
      <c r="A48" s="35" t="s">
        <v>26</v>
      </c>
      <c r="B48" s="35" t="s">
        <v>260</v>
      </c>
      <c r="C48" s="35" t="s">
        <v>27</v>
      </c>
      <c r="D48" s="36"/>
      <c r="E48" s="36"/>
      <c r="F48" s="37"/>
      <c r="G48" s="38"/>
      <c r="H48" s="48"/>
      <c r="I48" s="36"/>
      <c r="J48" s="36"/>
      <c r="K48" s="36"/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29</v>
      </c>
      <c r="E49" s="26">
        <v>14</v>
      </c>
      <c r="F49" s="27">
        <v>43</v>
      </c>
      <c r="G49" s="28">
        <v>19</v>
      </c>
      <c r="H49" s="26">
        <v>6</v>
      </c>
      <c r="I49" s="26">
        <v>25</v>
      </c>
      <c r="J49" s="29">
        <f>I49/F49</f>
        <v>0.58139534883720934</v>
      </c>
      <c r="K49" s="26">
        <f>_xlfn.RANK.EQ(J49,$J$14:$J$99,0)</f>
        <v>15</v>
      </c>
    </row>
    <row r="50" spans="1:11" x14ac:dyDescent="0.15">
      <c r="A50" s="1" t="s">
        <v>98</v>
      </c>
      <c r="B50" s="1" t="s">
        <v>255</v>
      </c>
      <c r="C50" s="1" t="s">
        <v>99</v>
      </c>
      <c r="D50" s="26">
        <v>15</v>
      </c>
      <c r="E50" s="26">
        <v>0</v>
      </c>
      <c r="F50" s="27">
        <v>15</v>
      </c>
      <c r="G50" s="28">
        <v>15</v>
      </c>
      <c r="H50" s="26">
        <v>0</v>
      </c>
      <c r="I50" s="26">
        <v>15</v>
      </c>
      <c r="J50" s="29">
        <f>I50/F50</f>
        <v>1</v>
      </c>
      <c r="K50" s="26">
        <f>_xlfn.RANK.EQ(J50,$J$14:$J$99,0)</f>
        <v>1</v>
      </c>
    </row>
    <row r="51" spans="1:11" x14ac:dyDescent="0.15">
      <c r="A51" s="1" t="s">
        <v>100</v>
      </c>
      <c r="B51" s="1" t="s">
        <v>254</v>
      </c>
      <c r="C51" s="1" t="s">
        <v>101</v>
      </c>
      <c r="D51" s="26">
        <v>165</v>
      </c>
      <c r="E51" s="26">
        <v>76</v>
      </c>
      <c r="F51" s="27">
        <v>241</v>
      </c>
      <c r="G51" s="28">
        <v>53</v>
      </c>
      <c r="H51" s="26">
        <v>18</v>
      </c>
      <c r="I51" s="26">
        <v>71</v>
      </c>
      <c r="J51" s="29">
        <f>I51/F51</f>
        <v>0.29460580912863071</v>
      </c>
      <c r="K51" s="26">
        <f>_xlfn.RANK.EQ(J51,$J$14:$J$99,0)</f>
        <v>48</v>
      </c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18</v>
      </c>
      <c r="E52" s="26">
        <v>12</v>
      </c>
      <c r="F52" s="27">
        <v>30</v>
      </c>
      <c r="G52" s="28">
        <v>14</v>
      </c>
      <c r="H52" s="26">
        <v>7</v>
      </c>
      <c r="I52" s="26">
        <v>21</v>
      </c>
      <c r="J52" s="29">
        <f>I52/F52</f>
        <v>0.7</v>
      </c>
      <c r="K52" s="26">
        <f>_xlfn.RANK.EQ(J52,$J$14:$J$99,0)</f>
        <v>9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31</v>
      </c>
      <c r="E53" s="26">
        <v>28</v>
      </c>
      <c r="F53" s="27">
        <v>59</v>
      </c>
      <c r="G53" s="28">
        <v>17</v>
      </c>
      <c r="H53" s="26">
        <v>15</v>
      </c>
      <c r="I53" s="26">
        <v>32</v>
      </c>
      <c r="J53" s="29">
        <f>I53/F53</f>
        <v>0.5423728813559322</v>
      </c>
      <c r="K53" s="26">
        <f>_xlfn.RANK.EQ(J53,$J$14:$J$99,0)</f>
        <v>21</v>
      </c>
    </row>
    <row r="54" spans="1:11" x14ac:dyDescent="0.15">
      <c r="A54" s="35" t="s">
        <v>106</v>
      </c>
      <c r="B54" s="35" t="s">
        <v>260</v>
      </c>
      <c r="C54" s="35" t="s">
        <v>107</v>
      </c>
      <c r="D54" s="36"/>
      <c r="E54" s="36"/>
      <c r="F54" s="37"/>
      <c r="G54" s="38"/>
      <c r="H54" s="48"/>
      <c r="I54" s="36"/>
      <c r="J54" s="36"/>
      <c r="K54" s="36"/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76</v>
      </c>
      <c r="E55" s="26">
        <v>43</v>
      </c>
      <c r="F55" s="27">
        <v>119</v>
      </c>
      <c r="G55" s="28">
        <v>52</v>
      </c>
      <c r="H55" s="26">
        <v>33</v>
      </c>
      <c r="I55" s="26">
        <v>85</v>
      </c>
      <c r="J55" s="29">
        <f>I55/F55</f>
        <v>0.7142857142857143</v>
      </c>
      <c r="K55" s="26">
        <f>_xlfn.RANK.EQ(J55,$J$14:$J$99,0)</f>
        <v>7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54</v>
      </c>
      <c r="E56" s="26">
        <v>19</v>
      </c>
      <c r="F56" s="27">
        <v>73</v>
      </c>
      <c r="G56" s="28">
        <v>21</v>
      </c>
      <c r="H56" s="26">
        <v>6</v>
      </c>
      <c r="I56" s="26">
        <v>27</v>
      </c>
      <c r="J56" s="29">
        <f>I56/F56</f>
        <v>0.36986301369863012</v>
      </c>
      <c r="K56" s="26">
        <f>_xlfn.RANK.EQ(J56,$J$14:$J$99,0)</f>
        <v>41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39</v>
      </c>
      <c r="E57" s="26">
        <v>23</v>
      </c>
      <c r="F57" s="27">
        <v>62</v>
      </c>
      <c r="G57" s="28">
        <v>27</v>
      </c>
      <c r="H57" s="26">
        <v>5</v>
      </c>
      <c r="I57" s="26">
        <v>32</v>
      </c>
      <c r="J57" s="29">
        <f>I57/F57</f>
        <v>0.5161290322580645</v>
      </c>
      <c r="K57" s="26">
        <f>_xlfn.RANK.EQ(J57,$J$14:$J$99,0)</f>
        <v>24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27</v>
      </c>
      <c r="E58" s="26">
        <v>26</v>
      </c>
      <c r="F58" s="27">
        <v>53</v>
      </c>
      <c r="G58" s="28">
        <v>20</v>
      </c>
      <c r="H58" s="26">
        <v>20</v>
      </c>
      <c r="I58" s="26">
        <v>40</v>
      </c>
      <c r="J58" s="29">
        <f>I58/F58</f>
        <v>0.75471698113207553</v>
      </c>
      <c r="K58" s="26">
        <f>_xlfn.RANK.EQ(J58,$J$14:$J$99,0)</f>
        <v>5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51</v>
      </c>
      <c r="E59" s="26">
        <v>23</v>
      </c>
      <c r="F59" s="27">
        <v>74</v>
      </c>
      <c r="G59" s="28">
        <v>27</v>
      </c>
      <c r="H59" s="26">
        <v>8</v>
      </c>
      <c r="I59" s="26">
        <v>35</v>
      </c>
      <c r="J59" s="29">
        <f>I59/F59</f>
        <v>0.47297297297297297</v>
      </c>
      <c r="K59" s="26">
        <f>_xlfn.RANK.EQ(J59,$J$14:$J$99,0)</f>
        <v>29</v>
      </c>
    </row>
    <row r="60" spans="1:11" x14ac:dyDescent="0.15">
      <c r="A60" s="35" t="s">
        <v>118</v>
      </c>
      <c r="B60" s="35" t="s">
        <v>257</v>
      </c>
      <c r="C60" s="35" t="s">
        <v>119</v>
      </c>
      <c r="D60" s="36"/>
      <c r="E60" s="36"/>
      <c r="F60" s="37"/>
      <c r="G60" s="38"/>
      <c r="H60" s="48"/>
      <c r="I60" s="36"/>
      <c r="J60" s="36"/>
      <c r="K60" s="36"/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61</v>
      </c>
      <c r="E61" s="26">
        <v>30</v>
      </c>
      <c r="F61" s="27">
        <v>91</v>
      </c>
      <c r="G61" s="28">
        <v>16</v>
      </c>
      <c r="H61" s="26">
        <v>7</v>
      </c>
      <c r="I61" s="26">
        <v>23</v>
      </c>
      <c r="J61" s="29">
        <f>I61/F61</f>
        <v>0.25274725274725274</v>
      </c>
      <c r="K61" s="26">
        <f>_xlfn.RANK.EQ(J61,$J$14:$J$99,0)</f>
        <v>49</v>
      </c>
    </row>
    <row r="62" spans="1:11" x14ac:dyDescent="0.15">
      <c r="A62" s="35" t="s">
        <v>122</v>
      </c>
      <c r="B62" s="35" t="s">
        <v>255</v>
      </c>
      <c r="C62" s="35" t="s">
        <v>123</v>
      </c>
      <c r="D62" s="36"/>
      <c r="E62" s="36"/>
      <c r="F62" s="37"/>
      <c r="G62" s="38"/>
      <c r="H62" s="48"/>
      <c r="I62" s="36"/>
      <c r="J62" s="36"/>
      <c r="K62" s="36"/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104</v>
      </c>
      <c r="E63" s="26">
        <v>58</v>
      </c>
      <c r="F63" s="27">
        <v>162</v>
      </c>
      <c r="G63" s="28">
        <v>33</v>
      </c>
      <c r="H63" s="26">
        <v>15</v>
      </c>
      <c r="I63" s="26">
        <v>48</v>
      </c>
      <c r="J63" s="29">
        <f>I63/F63</f>
        <v>0.29629629629629628</v>
      </c>
      <c r="K63" s="26">
        <f>_xlfn.RANK.EQ(J63,$J$14:$J$99,0)</f>
        <v>46</v>
      </c>
    </row>
    <row r="64" spans="1:11" x14ac:dyDescent="0.15">
      <c r="A64" s="35" t="s">
        <v>126</v>
      </c>
      <c r="B64" s="35" t="s">
        <v>255</v>
      </c>
      <c r="C64" s="35" t="s">
        <v>127</v>
      </c>
      <c r="D64" s="36"/>
      <c r="E64" s="36"/>
      <c r="F64" s="37"/>
      <c r="G64" s="38"/>
      <c r="H64" s="48"/>
      <c r="I64" s="36"/>
      <c r="J64" s="36"/>
      <c r="K64" s="36"/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28</v>
      </c>
      <c r="E65" s="26">
        <v>7</v>
      </c>
      <c r="F65" s="27">
        <v>35</v>
      </c>
      <c r="G65" s="28">
        <v>17</v>
      </c>
      <c r="H65" s="26">
        <v>3</v>
      </c>
      <c r="I65" s="26">
        <v>20</v>
      </c>
      <c r="J65" s="29">
        <f>I65/F65</f>
        <v>0.5714285714285714</v>
      </c>
      <c r="K65" s="26">
        <f>_xlfn.RANK.EQ(J65,$J$14:$J$99,0)</f>
        <v>16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17</v>
      </c>
      <c r="E66" s="26">
        <v>20</v>
      </c>
      <c r="F66" s="27">
        <v>37</v>
      </c>
      <c r="G66" s="28">
        <v>10</v>
      </c>
      <c r="H66" s="26">
        <v>15</v>
      </c>
      <c r="I66" s="26">
        <v>25</v>
      </c>
      <c r="J66" s="29">
        <f>I66/F66</f>
        <v>0.67567567567567566</v>
      </c>
      <c r="K66" s="26">
        <f>_xlfn.RANK.EQ(J66,$J$14:$J$99,0)</f>
        <v>10</v>
      </c>
    </row>
    <row r="67" spans="1:11" x14ac:dyDescent="0.15">
      <c r="A67" s="35" t="s">
        <v>132</v>
      </c>
      <c r="B67" s="35" t="s">
        <v>257</v>
      </c>
      <c r="C67" s="35" t="s">
        <v>133</v>
      </c>
      <c r="D67" s="36"/>
      <c r="E67" s="36"/>
      <c r="F67" s="37"/>
      <c r="G67" s="38"/>
      <c r="H67" s="48"/>
      <c r="I67" s="36"/>
      <c r="J67" s="36"/>
      <c r="K67" s="36"/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467</v>
      </c>
      <c r="E68" s="26">
        <v>281</v>
      </c>
      <c r="F68" s="27">
        <v>748</v>
      </c>
      <c r="G68" s="28">
        <v>97</v>
      </c>
      <c r="H68" s="26">
        <v>60</v>
      </c>
      <c r="I68" s="26">
        <v>157</v>
      </c>
      <c r="J68" s="29">
        <f>I68/F68</f>
        <v>0.20989304812834225</v>
      </c>
      <c r="K68" s="26">
        <f>_xlfn.RANK.EQ(J68,$J$14:$J$99,0)</f>
        <v>56</v>
      </c>
    </row>
    <row r="69" spans="1:11" x14ac:dyDescent="0.15">
      <c r="A69" s="1" t="s">
        <v>136</v>
      </c>
      <c r="B69" s="1" t="s">
        <v>254</v>
      </c>
      <c r="C69" s="1" t="s">
        <v>137</v>
      </c>
      <c r="D69" s="26">
        <v>64</v>
      </c>
      <c r="E69" s="26">
        <v>29</v>
      </c>
      <c r="F69" s="27">
        <v>93</v>
      </c>
      <c r="G69" s="28">
        <v>18</v>
      </c>
      <c r="H69" s="26">
        <v>5</v>
      </c>
      <c r="I69" s="26">
        <v>23</v>
      </c>
      <c r="J69" s="29">
        <f>I69/F69</f>
        <v>0.24731182795698925</v>
      </c>
      <c r="K69" s="26">
        <f>_xlfn.RANK.EQ(J69,$J$14:$J$99,0)</f>
        <v>50</v>
      </c>
    </row>
    <row r="70" spans="1:11" x14ac:dyDescent="0.15">
      <c r="A70" s="35" t="s">
        <v>138</v>
      </c>
      <c r="B70" s="35" t="s">
        <v>255</v>
      </c>
      <c r="C70" s="35" t="s">
        <v>139</v>
      </c>
      <c r="D70" s="36"/>
      <c r="E70" s="36"/>
      <c r="F70" s="37"/>
      <c r="G70" s="38"/>
      <c r="H70" s="36"/>
      <c r="I70" s="36"/>
      <c r="J70" s="36"/>
      <c r="K70" s="36"/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134</v>
      </c>
      <c r="E71" s="26">
        <v>72</v>
      </c>
      <c r="F71" s="27">
        <v>206</v>
      </c>
      <c r="G71" s="28">
        <v>29</v>
      </c>
      <c r="H71" s="26">
        <v>10</v>
      </c>
      <c r="I71" s="26">
        <v>39</v>
      </c>
      <c r="J71" s="29">
        <f>I71/F71</f>
        <v>0.18932038834951456</v>
      </c>
      <c r="K71" s="26">
        <f>_xlfn.RANK.EQ(J71,$J$14:$J$99,0)</f>
        <v>60</v>
      </c>
    </row>
    <row r="72" spans="1:11" x14ac:dyDescent="0.15">
      <c r="A72" s="1" t="s">
        <v>142</v>
      </c>
      <c r="B72" s="1" t="s">
        <v>254</v>
      </c>
      <c r="C72" s="1" t="s">
        <v>143</v>
      </c>
      <c r="D72" s="26">
        <v>149</v>
      </c>
      <c r="E72" s="26">
        <v>84</v>
      </c>
      <c r="F72" s="27">
        <v>233</v>
      </c>
      <c r="G72" s="28">
        <v>66</v>
      </c>
      <c r="H72" s="26">
        <v>46</v>
      </c>
      <c r="I72" s="26">
        <v>112</v>
      </c>
      <c r="J72" s="29">
        <f>I72/F72</f>
        <v>0.48068669527896996</v>
      </c>
      <c r="K72" s="26">
        <f>_xlfn.RANK.EQ(J72,$J$14:$J$99,0)</f>
        <v>28</v>
      </c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222</v>
      </c>
      <c r="E73" s="26">
        <v>78</v>
      </c>
      <c r="F73" s="27">
        <v>300</v>
      </c>
      <c r="G73" s="28">
        <v>131</v>
      </c>
      <c r="H73" s="26">
        <v>31</v>
      </c>
      <c r="I73" s="26">
        <v>162</v>
      </c>
      <c r="J73" s="29">
        <f>I73/F73</f>
        <v>0.54</v>
      </c>
      <c r="K73" s="26">
        <f>_xlfn.RANK.EQ(J73,$J$14:$J$99,0)</f>
        <v>22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134</v>
      </c>
      <c r="E74" s="26">
        <v>73</v>
      </c>
      <c r="F74" s="27">
        <v>207</v>
      </c>
      <c r="G74" s="28">
        <v>80</v>
      </c>
      <c r="H74" s="26">
        <v>45</v>
      </c>
      <c r="I74" s="26">
        <v>125</v>
      </c>
      <c r="J74" s="29">
        <f>I74/F74</f>
        <v>0.60386473429951693</v>
      </c>
      <c r="K74" s="26">
        <f>_xlfn.RANK.EQ(J74,$J$14:$J$99,0)</f>
        <v>14</v>
      </c>
    </row>
    <row r="75" spans="1:11" x14ac:dyDescent="0.15">
      <c r="A75" s="1" t="s">
        <v>148</v>
      </c>
      <c r="B75" s="1" t="s">
        <v>254</v>
      </c>
      <c r="C75" s="1" t="s">
        <v>149</v>
      </c>
      <c r="D75" s="26">
        <v>23</v>
      </c>
      <c r="E75" s="26">
        <v>17</v>
      </c>
      <c r="F75" s="27">
        <v>40</v>
      </c>
      <c r="G75" s="28">
        <v>1</v>
      </c>
      <c r="H75" s="26">
        <v>8</v>
      </c>
      <c r="I75" s="26">
        <v>9</v>
      </c>
      <c r="J75" s="29">
        <f>I75/F75</f>
        <v>0.22500000000000001</v>
      </c>
      <c r="K75" s="26">
        <f>_xlfn.RANK.EQ(J75,$J$14:$J$99,0)</f>
        <v>54</v>
      </c>
    </row>
    <row r="76" spans="1:11" x14ac:dyDescent="0.15">
      <c r="A76" s="35" t="s">
        <v>150</v>
      </c>
      <c r="B76" s="35" t="s">
        <v>259</v>
      </c>
      <c r="C76" s="35" t="s">
        <v>151</v>
      </c>
      <c r="D76" s="36"/>
      <c r="E76" s="36"/>
      <c r="F76" s="37"/>
      <c r="G76" s="47"/>
      <c r="H76" s="46"/>
      <c r="I76" s="46"/>
      <c r="J76" s="48"/>
      <c r="K76" s="36"/>
    </row>
    <row r="77" spans="1:11" x14ac:dyDescent="0.15">
      <c r="A77" s="35" t="s">
        <v>152</v>
      </c>
      <c r="B77" s="35" t="s">
        <v>260</v>
      </c>
      <c r="C77" s="35" t="s">
        <v>153</v>
      </c>
      <c r="D77" s="36"/>
      <c r="E77" s="36"/>
      <c r="F77" s="37"/>
      <c r="G77" s="38"/>
      <c r="H77" s="36"/>
      <c r="I77" s="36"/>
      <c r="J77" s="48"/>
      <c r="K77" s="36"/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24</v>
      </c>
      <c r="E78" s="26">
        <v>23</v>
      </c>
      <c r="F78" s="27">
        <v>47</v>
      </c>
      <c r="G78" s="28">
        <v>9</v>
      </c>
      <c r="H78" s="26">
        <v>16</v>
      </c>
      <c r="I78" s="26">
        <v>25</v>
      </c>
      <c r="J78" s="29">
        <f>I78/F78</f>
        <v>0.53191489361702127</v>
      </c>
      <c r="K78" s="26">
        <f>_xlfn.RANK.EQ(J78,$J$14:$J$99,0)</f>
        <v>23</v>
      </c>
    </row>
    <row r="79" spans="1:11" x14ac:dyDescent="0.15">
      <c r="A79" s="35" t="s">
        <v>156</v>
      </c>
      <c r="B79" s="35" t="s">
        <v>258</v>
      </c>
      <c r="C79" s="35" t="s">
        <v>157</v>
      </c>
      <c r="D79" s="36"/>
      <c r="E79" s="36"/>
      <c r="F79" s="37"/>
      <c r="G79" s="38"/>
      <c r="H79" s="36"/>
      <c r="I79" s="36"/>
      <c r="J79" s="48"/>
      <c r="K79" s="36"/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28</v>
      </c>
      <c r="E80" s="26">
        <v>10</v>
      </c>
      <c r="F80" s="27">
        <v>38</v>
      </c>
      <c r="G80" s="28">
        <v>13</v>
      </c>
      <c r="H80" s="26">
        <v>6</v>
      </c>
      <c r="I80" s="26">
        <v>19</v>
      </c>
      <c r="J80" s="29">
        <f>I80/F80</f>
        <v>0.5</v>
      </c>
      <c r="K80" s="26">
        <f>_xlfn.RANK.EQ(J80,$J$14:$J$99,0)</f>
        <v>25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69</v>
      </c>
      <c r="E81" s="26">
        <v>50</v>
      </c>
      <c r="F81" s="27">
        <v>119</v>
      </c>
      <c r="G81" s="28">
        <v>16</v>
      </c>
      <c r="H81" s="26">
        <v>7</v>
      </c>
      <c r="I81" s="26">
        <v>23</v>
      </c>
      <c r="J81" s="29">
        <f>I81/F81</f>
        <v>0.19327731092436976</v>
      </c>
      <c r="K81" s="26">
        <f>_xlfn.RANK.EQ(J81,$J$14:$J$99,0)</f>
        <v>59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63</v>
      </c>
      <c r="E82" s="26">
        <v>39</v>
      </c>
      <c r="F82" s="27">
        <v>102</v>
      </c>
      <c r="G82" s="28">
        <v>22</v>
      </c>
      <c r="H82" s="26">
        <v>11</v>
      </c>
      <c r="I82" s="26">
        <v>33</v>
      </c>
      <c r="J82" s="29">
        <f>I82/F82</f>
        <v>0.3235294117647059</v>
      </c>
      <c r="K82" s="26">
        <f>_xlfn.RANK.EQ(J82,$J$14:$J$99,0)</f>
        <v>44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50</v>
      </c>
      <c r="E83" s="26">
        <v>19</v>
      </c>
      <c r="F83" s="27">
        <v>69</v>
      </c>
      <c r="G83" s="28">
        <v>37</v>
      </c>
      <c r="H83" s="26">
        <v>8</v>
      </c>
      <c r="I83" s="26">
        <v>45</v>
      </c>
      <c r="J83" s="29">
        <f>I83/F83</f>
        <v>0.65217391304347827</v>
      </c>
      <c r="K83" s="26">
        <f>_xlfn.RANK.EQ(J83,$J$14:$J$99,0)</f>
        <v>12</v>
      </c>
    </row>
    <row r="84" spans="1:11" x14ac:dyDescent="0.15">
      <c r="A84" s="35" t="s">
        <v>166</v>
      </c>
      <c r="B84" s="35" t="s">
        <v>258</v>
      </c>
      <c r="C84" s="35" t="s">
        <v>167</v>
      </c>
      <c r="D84" s="36"/>
      <c r="E84" s="36"/>
      <c r="F84" s="37"/>
      <c r="G84" s="38"/>
      <c r="H84" s="36"/>
      <c r="I84" s="36"/>
      <c r="J84" s="48"/>
      <c r="K84" s="36"/>
    </row>
    <row r="85" spans="1:11" x14ac:dyDescent="0.15">
      <c r="A85" s="1" t="s">
        <v>168</v>
      </c>
      <c r="B85" s="1" t="s">
        <v>254</v>
      </c>
      <c r="C85" s="1" t="s">
        <v>169</v>
      </c>
      <c r="D85" s="26">
        <v>152</v>
      </c>
      <c r="E85" s="26">
        <v>106</v>
      </c>
      <c r="F85" s="27">
        <v>258</v>
      </c>
      <c r="G85" s="28">
        <v>34</v>
      </c>
      <c r="H85" s="26">
        <v>50</v>
      </c>
      <c r="I85" s="26">
        <v>84</v>
      </c>
      <c r="J85" s="29">
        <f>I85/F85</f>
        <v>0.32558139534883723</v>
      </c>
      <c r="K85" s="26">
        <f>_xlfn.RANK.EQ(J85,$J$14:$J$99,0)</f>
        <v>43</v>
      </c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61</v>
      </c>
      <c r="E86" s="26">
        <v>42</v>
      </c>
      <c r="F86" s="27">
        <v>103</v>
      </c>
      <c r="G86" s="28">
        <v>47</v>
      </c>
      <c r="H86" s="26">
        <v>26</v>
      </c>
      <c r="I86" s="26">
        <v>73</v>
      </c>
      <c r="J86" s="29">
        <f>I86/F86</f>
        <v>0.70873786407766992</v>
      </c>
      <c r="K86" s="26">
        <f>_xlfn.RANK.EQ(J86,$J$14:$J$99,0)</f>
        <v>8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41</v>
      </c>
      <c r="E87" s="26">
        <v>34</v>
      </c>
      <c r="F87" s="27">
        <v>75</v>
      </c>
      <c r="G87" s="28">
        <v>8</v>
      </c>
      <c r="H87" s="26">
        <v>7</v>
      </c>
      <c r="I87" s="26">
        <v>15</v>
      </c>
      <c r="J87" s="29">
        <f>I87/F87</f>
        <v>0.2</v>
      </c>
      <c r="K87" s="26">
        <f>_xlfn.RANK.EQ(J87,$J$14:$J$99,0)</f>
        <v>58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14</v>
      </c>
      <c r="E88" s="40">
        <v>14</v>
      </c>
      <c r="F88" s="41">
        <v>28</v>
      </c>
      <c r="G88" s="42">
        <v>8</v>
      </c>
      <c r="H88" s="40">
        <v>13</v>
      </c>
      <c r="I88" s="40">
        <v>21</v>
      </c>
      <c r="J88" s="43">
        <f>I88/F88</f>
        <v>0.75</v>
      </c>
      <c r="K88" s="40">
        <f>_xlfn.RANK.EQ(J88,$J$14:$J$99,0)</f>
        <v>6</v>
      </c>
    </row>
    <row r="89" spans="1:11" x14ac:dyDescent="0.15">
      <c r="A89" s="35" t="s">
        <v>176</v>
      </c>
      <c r="B89" s="35" t="s">
        <v>255</v>
      </c>
      <c r="C89" s="35" t="s">
        <v>177</v>
      </c>
      <c r="D89" s="36"/>
      <c r="E89" s="36"/>
      <c r="F89" s="37"/>
      <c r="G89" s="38"/>
      <c r="H89" s="36"/>
      <c r="I89" s="36"/>
      <c r="J89" s="48"/>
      <c r="K89" s="36"/>
    </row>
    <row r="90" spans="1:11" x14ac:dyDescent="0.15">
      <c r="A90" s="1" t="s">
        <v>178</v>
      </c>
      <c r="B90" s="1" t="s">
        <v>254</v>
      </c>
      <c r="C90" s="1" t="s">
        <v>179</v>
      </c>
      <c r="D90" s="26">
        <v>56</v>
      </c>
      <c r="E90" s="26">
        <v>39</v>
      </c>
      <c r="F90" s="27">
        <v>95</v>
      </c>
      <c r="G90" s="28">
        <v>12</v>
      </c>
      <c r="H90" s="26">
        <v>16</v>
      </c>
      <c r="I90" s="26">
        <v>28</v>
      </c>
      <c r="J90" s="29">
        <f t="shared" ref="J90:J97" si="2">I90/F90</f>
        <v>0.29473684210526313</v>
      </c>
      <c r="K90" s="26">
        <f t="shared" ref="K90:K97" si="3">_xlfn.RANK.EQ(J90,$J$14:$J$99,0)</f>
        <v>47</v>
      </c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167</v>
      </c>
      <c r="E91" s="26">
        <v>122</v>
      </c>
      <c r="F91" s="27">
        <v>289</v>
      </c>
      <c r="G91" s="28">
        <v>98</v>
      </c>
      <c r="H91" s="26">
        <v>46</v>
      </c>
      <c r="I91" s="26">
        <v>144</v>
      </c>
      <c r="J91" s="29">
        <f t="shared" si="2"/>
        <v>0.4982698961937716</v>
      </c>
      <c r="K91" s="26">
        <f t="shared" si="3"/>
        <v>26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19</v>
      </c>
      <c r="E92" s="26">
        <v>21</v>
      </c>
      <c r="F92" s="27">
        <v>40</v>
      </c>
      <c r="G92" s="28">
        <v>8</v>
      </c>
      <c r="H92" s="26">
        <v>14</v>
      </c>
      <c r="I92" s="26">
        <v>22</v>
      </c>
      <c r="J92" s="29">
        <f t="shared" si="2"/>
        <v>0.55000000000000004</v>
      </c>
      <c r="K92" s="26">
        <f t="shared" si="3"/>
        <v>20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24</v>
      </c>
      <c r="E93" s="26">
        <v>29</v>
      </c>
      <c r="F93" s="27">
        <v>53</v>
      </c>
      <c r="G93" s="28">
        <v>5</v>
      </c>
      <c r="H93" s="26">
        <v>12</v>
      </c>
      <c r="I93" s="26">
        <v>17</v>
      </c>
      <c r="J93" s="29">
        <f t="shared" si="2"/>
        <v>0.32075471698113206</v>
      </c>
      <c r="K93" s="26">
        <f t="shared" si="3"/>
        <v>45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40</v>
      </c>
      <c r="E94" s="26">
        <v>25</v>
      </c>
      <c r="F94" s="27">
        <v>65</v>
      </c>
      <c r="G94" s="28">
        <v>6</v>
      </c>
      <c r="H94" s="26">
        <v>9</v>
      </c>
      <c r="I94" s="26">
        <v>15</v>
      </c>
      <c r="J94" s="29">
        <f t="shared" si="2"/>
        <v>0.23076923076923078</v>
      </c>
      <c r="K94" s="26">
        <f t="shared" si="3"/>
        <v>52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21</v>
      </c>
      <c r="E95" s="26">
        <v>12</v>
      </c>
      <c r="F95" s="27">
        <v>33</v>
      </c>
      <c r="G95" s="28">
        <v>9</v>
      </c>
      <c r="H95" s="26">
        <v>6</v>
      </c>
      <c r="I95" s="26">
        <v>15</v>
      </c>
      <c r="J95" s="29">
        <f t="shared" si="2"/>
        <v>0.45454545454545453</v>
      </c>
      <c r="K95" s="26">
        <f t="shared" si="3"/>
        <v>31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18</v>
      </c>
      <c r="E96" s="26">
        <v>14</v>
      </c>
      <c r="F96" s="27">
        <v>32</v>
      </c>
      <c r="G96" s="28">
        <v>6</v>
      </c>
      <c r="H96" s="26">
        <v>6</v>
      </c>
      <c r="I96" s="26">
        <v>12</v>
      </c>
      <c r="J96" s="29">
        <f t="shared" si="2"/>
        <v>0.375</v>
      </c>
      <c r="K96" s="26">
        <f t="shared" si="3"/>
        <v>39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32</v>
      </c>
      <c r="E97" s="26">
        <v>35</v>
      </c>
      <c r="F97" s="27">
        <v>67</v>
      </c>
      <c r="G97" s="28">
        <v>18</v>
      </c>
      <c r="H97" s="26">
        <v>7</v>
      </c>
      <c r="I97" s="26">
        <v>25</v>
      </c>
      <c r="J97" s="29">
        <f t="shared" si="2"/>
        <v>0.37313432835820898</v>
      </c>
      <c r="K97" s="26">
        <f t="shared" si="3"/>
        <v>40</v>
      </c>
    </row>
    <row r="98" spans="1:11" x14ac:dyDescent="0.15">
      <c r="A98" s="35" t="s">
        <v>194</v>
      </c>
      <c r="B98" s="35" t="s">
        <v>255</v>
      </c>
      <c r="C98" s="35" t="s">
        <v>195</v>
      </c>
      <c r="D98" s="36"/>
      <c r="E98" s="36"/>
      <c r="F98" s="37"/>
      <c r="G98" s="38"/>
      <c r="H98" s="36"/>
      <c r="I98" s="36"/>
      <c r="J98" s="48"/>
      <c r="K98" s="36"/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40</v>
      </c>
      <c r="E99" s="26">
        <v>50</v>
      </c>
      <c r="F99" s="27">
        <v>90</v>
      </c>
      <c r="G99" s="28">
        <v>22</v>
      </c>
      <c r="H99" s="26">
        <v>29</v>
      </c>
      <c r="I99" s="26">
        <v>51</v>
      </c>
      <c r="J99" s="29">
        <f>I99/F99</f>
        <v>0.56666666666666665</v>
      </c>
      <c r="K99" s="26">
        <f>_xlfn.RANK.EQ(J99,$J$14:$J$99,0)</f>
        <v>18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4857</v>
      </c>
      <c r="E101" s="207">
        <f t="shared" ref="E101:I101" si="4">SUM(E14:E99)</f>
        <v>2844</v>
      </c>
      <c r="F101" s="207">
        <f t="shared" si="4"/>
        <v>7701</v>
      </c>
      <c r="G101" s="207">
        <f t="shared" si="4"/>
        <v>1894</v>
      </c>
      <c r="H101" s="207">
        <f t="shared" si="4"/>
        <v>1076</v>
      </c>
      <c r="I101" s="208">
        <f t="shared" si="4"/>
        <v>2970</v>
      </c>
    </row>
  </sheetData>
  <autoFilter ref="A13:K13" xr:uid="{00000000-0009-0000-0000-00001C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00000000-0004-0000-1C00-000000000000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9"/>
  </sheetPr>
  <dimension ref="A1:R101"/>
  <sheetViews>
    <sheetView workbookViewId="0">
      <pane xSplit="3" ySplit="13" topLeftCell="D20" activePane="bottomRight" state="frozen"/>
      <selection pane="topRight" activeCell="D1" sqref="D1"/>
      <selection pane="bottomLeft" activeCell="A14" sqref="A14"/>
      <selection pane="bottomRight" activeCell="D14" sqref="D14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7" width="7.5" style="44" customWidth="1"/>
    <col min="8" max="8" width="8.5" style="44" bestFit="1" customWidth="1"/>
    <col min="9" max="9" width="9" style="44"/>
    <col min="10" max="10" width="7.5" style="44" bestFit="1" customWidth="1"/>
    <col min="11" max="11" width="9.75" style="44" customWidth="1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403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404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41.25" thickBot="1" x14ac:dyDescent="0.2">
      <c r="C6" s="13"/>
      <c r="D6" s="80" t="s">
        <v>15</v>
      </c>
      <c r="E6" s="69" t="s">
        <v>16</v>
      </c>
      <c r="F6" s="70" t="s">
        <v>17</v>
      </c>
      <c r="G6" s="71" t="s">
        <v>15</v>
      </c>
      <c r="H6" s="69" t="s">
        <v>16</v>
      </c>
      <c r="I6" s="69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15</v>
      </c>
      <c r="E7" s="20">
        <f>INDEX(E14:E99,MATCH(C7,C14:C99,0),0)</f>
        <v>12</v>
      </c>
      <c r="F7" s="21">
        <f>INDEX(F14:F99,MATCH(C7,C14:C99,0),0)</f>
        <v>27</v>
      </c>
      <c r="G7" s="22">
        <f>INDEX(G14:G99,MATCH(C7,C14:C99,0),0)</f>
        <v>10</v>
      </c>
      <c r="H7" s="20">
        <f>INDEX(H14:H99,MATCH(C7,C14:C99,0),0)</f>
        <v>12</v>
      </c>
      <c r="I7" s="20">
        <f>INDEX(I14:I99,MATCH(C7,C14:C99,0),0)</f>
        <v>22</v>
      </c>
      <c r="J7" s="23">
        <f>I7/F7</f>
        <v>0.81481481481481477</v>
      </c>
      <c r="K7" s="24">
        <f>_xlfn.RANK.EQ(J7,$J$14:$J$99,0)</f>
        <v>3</v>
      </c>
    </row>
    <row r="8" spans="1:18" x14ac:dyDescent="0.15">
      <c r="C8" s="25" t="s">
        <v>20</v>
      </c>
      <c r="D8" s="72">
        <f>ROUND(SUMIF($B$14:$B$99,"G",D14:D99)/(COUNTIFS(B14:B99,"G",D14:D99,"&lt;&gt;")),1)</f>
        <v>33</v>
      </c>
      <c r="E8" s="73">
        <f>ROUND(SUMIF($B$14:$B$99,"G",E14:E99)/(COUNTIFS(B14:B99,"G",D14:D99,"&lt;&gt;")),1)</f>
        <v>22.9</v>
      </c>
      <c r="F8" s="74">
        <f>ROUND(SUM(D8:E8),1)</f>
        <v>55.9</v>
      </c>
      <c r="G8" s="75">
        <f>ROUND(SUMIF($B$14:$B$99,"G",G14:G99)/(COUNTIFS(B14:B99,"G",D14:D99,"&lt;&gt;")),1)</f>
        <v>17.3</v>
      </c>
      <c r="H8" s="73">
        <f>ROUND(SUMIF($B$14:$B$99,"G",H14:H99)/(COUNTIFS(B14:B99,"G",D14:D99,"&lt;&gt;")),1)</f>
        <v>11.6</v>
      </c>
      <c r="I8" s="73">
        <f>ROUND(SUM(G8:H8),1)</f>
        <v>28.9</v>
      </c>
      <c r="J8" s="29">
        <f>I8/F8</f>
        <v>0.51699463327370299</v>
      </c>
      <c r="K8" s="30"/>
    </row>
    <row r="9" spans="1:18" ht="14.25" thickBot="1" x14ac:dyDescent="0.2">
      <c r="C9" s="31" t="s">
        <v>21</v>
      </c>
      <c r="D9" s="76">
        <f>ROUND(AVERAGE(D14:D99),1)</f>
        <v>83.1</v>
      </c>
      <c r="E9" s="77">
        <f>ROUND(AVERAGE(E14:E99),1)</f>
        <v>51.5</v>
      </c>
      <c r="F9" s="78">
        <f>ROUND(SUM(D9:E9),1)</f>
        <v>134.6</v>
      </c>
      <c r="G9" s="79">
        <f>ROUND(AVERAGE(G14:G99),1)</f>
        <v>31.9</v>
      </c>
      <c r="H9" s="77">
        <f>ROUND(AVERAGE(H14:H99),1)</f>
        <v>19.5</v>
      </c>
      <c r="I9" s="77">
        <f>ROUND(SUM(G9:H9),1)</f>
        <v>51.4</v>
      </c>
      <c r="J9" s="32">
        <f>I9/F9</f>
        <v>0.38187221396731058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2022年度（基準日：５月１日）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40.5" x14ac:dyDescent="0.15">
      <c r="A13" s="64" t="s">
        <v>22</v>
      </c>
      <c r="B13" s="34" t="s">
        <v>23</v>
      </c>
      <c r="C13" s="64" t="s">
        <v>24</v>
      </c>
      <c r="D13" s="64" t="s">
        <v>15</v>
      </c>
      <c r="E13" s="64" t="s">
        <v>16</v>
      </c>
      <c r="F13" s="63" t="s">
        <v>17</v>
      </c>
      <c r="G13" s="65" t="s">
        <v>15</v>
      </c>
      <c r="H13" s="64" t="s">
        <v>16</v>
      </c>
      <c r="I13" s="64" t="s">
        <v>17</v>
      </c>
      <c r="J13" s="16" t="s">
        <v>18</v>
      </c>
      <c r="K13" s="17" t="s">
        <v>25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155</v>
      </c>
      <c r="E14" s="26">
        <v>48</v>
      </c>
      <c r="F14" s="27">
        <v>203</v>
      </c>
      <c r="G14" s="28">
        <v>38</v>
      </c>
      <c r="H14" s="26">
        <v>7</v>
      </c>
      <c r="I14" s="26">
        <v>45</v>
      </c>
      <c r="J14" s="54">
        <f>I14/F14</f>
        <v>0.22167487684729065</v>
      </c>
      <c r="K14" s="26">
        <f>_xlfn.RANK.EQ(J14,$J$14:$J$99,0)</f>
        <v>52</v>
      </c>
    </row>
    <row r="15" spans="1:18" x14ac:dyDescent="0.15">
      <c r="A15" s="1" t="s">
        <v>30</v>
      </c>
      <c r="B15" s="1" t="s">
        <v>254</v>
      </c>
      <c r="C15" s="1" t="s">
        <v>31</v>
      </c>
      <c r="D15" s="26">
        <v>74</v>
      </c>
      <c r="E15" s="26">
        <v>41</v>
      </c>
      <c r="F15" s="27">
        <v>115</v>
      </c>
      <c r="G15" s="28">
        <v>29</v>
      </c>
      <c r="H15" s="26">
        <v>18</v>
      </c>
      <c r="I15" s="26">
        <v>47</v>
      </c>
      <c r="J15" s="54">
        <f>I15/F15</f>
        <v>0.40869565217391307</v>
      </c>
      <c r="K15" s="26">
        <f>_xlfn.RANK.EQ(J15,$J$14:$J$99,0)</f>
        <v>31</v>
      </c>
    </row>
    <row r="16" spans="1:18" x14ac:dyDescent="0.15">
      <c r="A16" s="35" t="s">
        <v>32</v>
      </c>
      <c r="B16" s="35" t="s">
        <v>255</v>
      </c>
      <c r="C16" s="35" t="s">
        <v>33</v>
      </c>
      <c r="D16" s="36"/>
      <c r="E16" s="36"/>
      <c r="F16" s="37"/>
      <c r="G16" s="38"/>
      <c r="H16" s="36"/>
      <c r="I16" s="36"/>
      <c r="J16" s="51"/>
      <c r="K16" s="36"/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56</v>
      </c>
      <c r="E17" s="26">
        <v>18</v>
      </c>
      <c r="F17" s="27">
        <v>74</v>
      </c>
      <c r="G17" s="28">
        <v>51</v>
      </c>
      <c r="H17" s="26">
        <v>16</v>
      </c>
      <c r="I17" s="26">
        <v>67</v>
      </c>
      <c r="J17" s="54">
        <f>I17/F17</f>
        <v>0.90540540540540537</v>
      </c>
      <c r="K17" s="26">
        <f>_xlfn.RANK.EQ(J17,$J$14:$J$99,0)</f>
        <v>2</v>
      </c>
    </row>
    <row r="18" spans="1:11" x14ac:dyDescent="0.15">
      <c r="A18" s="35" t="s">
        <v>36</v>
      </c>
      <c r="B18" s="35" t="s">
        <v>255</v>
      </c>
      <c r="C18" s="35" t="s">
        <v>37</v>
      </c>
      <c r="D18" s="36"/>
      <c r="E18" s="36"/>
      <c r="F18" s="37"/>
      <c r="G18" s="47"/>
      <c r="H18" s="48"/>
      <c r="I18" s="36"/>
      <c r="J18" s="52"/>
      <c r="K18" s="46"/>
    </row>
    <row r="19" spans="1:11" x14ac:dyDescent="0.15">
      <c r="A19" s="35" t="s">
        <v>38</v>
      </c>
      <c r="B19" s="35" t="s">
        <v>255</v>
      </c>
      <c r="C19" s="35" t="s">
        <v>39</v>
      </c>
      <c r="D19" s="36"/>
      <c r="E19" s="36"/>
      <c r="F19" s="37"/>
      <c r="G19" s="38"/>
      <c r="H19" s="48"/>
      <c r="I19" s="36"/>
      <c r="J19" s="51"/>
      <c r="K19" s="36"/>
    </row>
    <row r="20" spans="1:11" x14ac:dyDescent="0.15">
      <c r="A20" s="35" t="s">
        <v>40</v>
      </c>
      <c r="B20" s="35" t="s">
        <v>257</v>
      </c>
      <c r="C20" s="35" t="s">
        <v>41</v>
      </c>
      <c r="D20" s="36"/>
      <c r="E20" s="36"/>
      <c r="F20" s="37"/>
      <c r="G20" s="38"/>
      <c r="H20" s="48"/>
      <c r="I20" s="36"/>
      <c r="J20" s="51"/>
      <c r="K20" s="36"/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22</v>
      </c>
      <c r="E21" s="26">
        <v>16</v>
      </c>
      <c r="F21" s="27">
        <v>38</v>
      </c>
      <c r="G21" s="28">
        <v>9</v>
      </c>
      <c r="H21" s="26">
        <v>7</v>
      </c>
      <c r="I21" s="26">
        <v>16</v>
      </c>
      <c r="J21" s="54">
        <f t="shared" ref="J21:J29" si="0">I21/F21</f>
        <v>0.42105263157894735</v>
      </c>
      <c r="K21" s="26">
        <f t="shared" ref="K21:K29" si="1">_xlfn.RANK.EQ(J21,$J$14:$J$99,0)</f>
        <v>29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17</v>
      </c>
      <c r="E22" s="26">
        <v>13</v>
      </c>
      <c r="F22" s="27">
        <v>30</v>
      </c>
      <c r="G22" s="28">
        <v>10</v>
      </c>
      <c r="H22" s="26">
        <v>6</v>
      </c>
      <c r="I22" s="26">
        <v>16</v>
      </c>
      <c r="J22" s="54">
        <f t="shared" si="0"/>
        <v>0.53333333333333333</v>
      </c>
      <c r="K22" s="26">
        <f t="shared" si="1"/>
        <v>21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213</v>
      </c>
      <c r="E23" s="26">
        <v>65</v>
      </c>
      <c r="F23" s="27">
        <v>278</v>
      </c>
      <c r="G23" s="28">
        <v>44</v>
      </c>
      <c r="H23" s="26">
        <v>11</v>
      </c>
      <c r="I23" s="26">
        <v>55</v>
      </c>
      <c r="J23" s="54">
        <f t="shared" si="0"/>
        <v>0.19784172661870503</v>
      </c>
      <c r="K23" s="26">
        <f t="shared" si="1"/>
        <v>56</v>
      </c>
    </row>
    <row r="24" spans="1:11" x14ac:dyDescent="0.15">
      <c r="A24" s="1" t="s">
        <v>48</v>
      </c>
      <c r="B24" s="1" t="s">
        <v>254</v>
      </c>
      <c r="C24" s="1" t="s">
        <v>49</v>
      </c>
      <c r="D24" s="26">
        <v>50</v>
      </c>
      <c r="E24" s="26">
        <v>42</v>
      </c>
      <c r="F24" s="27">
        <v>92</v>
      </c>
      <c r="G24" s="28">
        <v>13</v>
      </c>
      <c r="H24" s="26">
        <v>16</v>
      </c>
      <c r="I24" s="26">
        <v>29</v>
      </c>
      <c r="J24" s="54">
        <f t="shared" si="0"/>
        <v>0.31521739130434784</v>
      </c>
      <c r="K24" s="26">
        <f t="shared" si="1"/>
        <v>43</v>
      </c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15</v>
      </c>
      <c r="E25" s="26">
        <v>7</v>
      </c>
      <c r="F25" s="27">
        <v>22</v>
      </c>
      <c r="G25" s="28">
        <v>8</v>
      </c>
      <c r="H25" s="26">
        <v>5</v>
      </c>
      <c r="I25" s="26">
        <v>13</v>
      </c>
      <c r="J25" s="54">
        <f t="shared" si="0"/>
        <v>0.59090909090909094</v>
      </c>
      <c r="K25" s="26">
        <f t="shared" si="1"/>
        <v>12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18</v>
      </c>
      <c r="E26" s="26">
        <v>20</v>
      </c>
      <c r="F26" s="27">
        <v>38</v>
      </c>
      <c r="G26" s="28">
        <v>13</v>
      </c>
      <c r="H26" s="26">
        <v>8</v>
      </c>
      <c r="I26" s="26">
        <v>21</v>
      </c>
      <c r="J26" s="54">
        <f t="shared" si="0"/>
        <v>0.55263157894736847</v>
      </c>
      <c r="K26" s="26">
        <f t="shared" si="1"/>
        <v>18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8</v>
      </c>
      <c r="E27" s="26">
        <v>12</v>
      </c>
      <c r="F27" s="27">
        <v>20</v>
      </c>
      <c r="G27" s="28">
        <v>7</v>
      </c>
      <c r="H27" s="26">
        <v>7</v>
      </c>
      <c r="I27" s="26">
        <v>14</v>
      </c>
      <c r="J27" s="54">
        <f t="shared" si="0"/>
        <v>0.7</v>
      </c>
      <c r="K27" s="26">
        <f t="shared" si="1"/>
        <v>6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48</v>
      </c>
      <c r="E28" s="26">
        <v>31</v>
      </c>
      <c r="F28" s="27">
        <v>79</v>
      </c>
      <c r="G28" s="28">
        <v>15</v>
      </c>
      <c r="H28" s="26">
        <v>11</v>
      </c>
      <c r="I28" s="26">
        <v>26</v>
      </c>
      <c r="J28" s="54">
        <f t="shared" si="0"/>
        <v>0.32911392405063289</v>
      </c>
      <c r="K28" s="26">
        <f t="shared" si="1"/>
        <v>42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131</v>
      </c>
      <c r="E29" s="26">
        <v>72</v>
      </c>
      <c r="F29" s="27">
        <v>203</v>
      </c>
      <c r="G29" s="28">
        <v>128</v>
      </c>
      <c r="H29" s="26">
        <v>68</v>
      </c>
      <c r="I29" s="26">
        <v>196</v>
      </c>
      <c r="J29" s="54">
        <f t="shared" si="0"/>
        <v>0.96551724137931039</v>
      </c>
      <c r="K29" s="26">
        <f t="shared" si="1"/>
        <v>1</v>
      </c>
    </row>
    <row r="30" spans="1:11" x14ac:dyDescent="0.15">
      <c r="A30" s="35" t="s">
        <v>60</v>
      </c>
      <c r="B30" s="35" t="s">
        <v>256</v>
      </c>
      <c r="C30" s="35" t="s">
        <v>61</v>
      </c>
      <c r="D30" s="36"/>
      <c r="E30" s="36"/>
      <c r="F30" s="37"/>
      <c r="G30" s="38"/>
      <c r="H30" s="48"/>
      <c r="I30" s="36"/>
      <c r="J30" s="51"/>
      <c r="K30" s="36"/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23</v>
      </c>
      <c r="E31" s="26">
        <v>14</v>
      </c>
      <c r="F31" s="27">
        <v>37</v>
      </c>
      <c r="G31" s="28">
        <v>10</v>
      </c>
      <c r="H31" s="26">
        <v>11</v>
      </c>
      <c r="I31" s="26">
        <v>21</v>
      </c>
      <c r="J31" s="54">
        <f>I31/F31</f>
        <v>0.56756756756756754</v>
      </c>
      <c r="K31" s="26">
        <f>_xlfn.RANK.EQ(J31,$J$14:$J$99,0)</f>
        <v>15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27</v>
      </c>
      <c r="E32" s="26">
        <v>15</v>
      </c>
      <c r="F32" s="27">
        <v>42</v>
      </c>
      <c r="G32" s="28">
        <v>23</v>
      </c>
      <c r="H32" s="26">
        <v>10</v>
      </c>
      <c r="I32" s="26">
        <v>33</v>
      </c>
      <c r="J32" s="29">
        <f>I32/F32</f>
        <v>0.7857142857142857</v>
      </c>
      <c r="K32" s="26">
        <f>_xlfn.RANK.EQ(J32,$J$14:$J$99,0)</f>
        <v>4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47</v>
      </c>
      <c r="E33" s="26">
        <v>38</v>
      </c>
      <c r="F33" s="27">
        <v>85</v>
      </c>
      <c r="G33" s="28">
        <v>9</v>
      </c>
      <c r="H33" s="26">
        <v>6</v>
      </c>
      <c r="I33" s="26">
        <v>15</v>
      </c>
      <c r="J33" s="29">
        <f>I33/F33</f>
        <v>0.17647058823529413</v>
      </c>
      <c r="K33" s="26">
        <f>_xlfn.RANK.EQ(J33,$J$14:$J$99,0)</f>
        <v>59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63</v>
      </c>
      <c r="E34" s="26">
        <v>35</v>
      </c>
      <c r="F34" s="27">
        <v>98</v>
      </c>
      <c r="G34" s="28">
        <v>13</v>
      </c>
      <c r="H34" s="26">
        <v>15</v>
      </c>
      <c r="I34" s="26">
        <v>28</v>
      </c>
      <c r="J34" s="29">
        <f>I34/F34</f>
        <v>0.2857142857142857</v>
      </c>
      <c r="K34" s="26">
        <f>_xlfn.RANK.EQ(J34,$J$14:$J$99,0)</f>
        <v>46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479</v>
      </c>
      <c r="E35" s="26">
        <v>351</v>
      </c>
      <c r="F35" s="27">
        <v>830</v>
      </c>
      <c r="G35" s="28">
        <v>88</v>
      </c>
      <c r="H35" s="26">
        <v>88</v>
      </c>
      <c r="I35" s="26">
        <v>176</v>
      </c>
      <c r="J35" s="29">
        <f>I35/F35</f>
        <v>0.21204819277108433</v>
      </c>
      <c r="K35" s="26">
        <f>_xlfn.RANK.EQ(J35,$J$14:$J$99,0)</f>
        <v>53</v>
      </c>
    </row>
    <row r="36" spans="1:11" x14ac:dyDescent="0.15">
      <c r="A36" s="35" t="s">
        <v>72</v>
      </c>
      <c r="B36" s="35" t="s">
        <v>257</v>
      </c>
      <c r="C36" s="35" t="s">
        <v>73</v>
      </c>
      <c r="D36" s="36"/>
      <c r="E36" s="36"/>
      <c r="F36" s="37"/>
      <c r="G36" s="38"/>
      <c r="H36" s="48"/>
      <c r="I36" s="36"/>
      <c r="J36" s="36"/>
      <c r="K36" s="36"/>
    </row>
    <row r="37" spans="1:11" x14ac:dyDescent="0.15">
      <c r="A37" s="35" t="s">
        <v>74</v>
      </c>
      <c r="B37" s="35" t="s">
        <v>256</v>
      </c>
      <c r="C37" s="35" t="s">
        <v>75</v>
      </c>
      <c r="D37" s="36"/>
      <c r="E37" s="36"/>
      <c r="F37" s="37"/>
      <c r="G37" s="38"/>
      <c r="H37" s="48"/>
      <c r="I37" s="36"/>
      <c r="J37" s="36"/>
      <c r="K37" s="36"/>
    </row>
    <row r="38" spans="1:11" x14ac:dyDescent="0.15">
      <c r="A38" s="35" t="s">
        <v>76</v>
      </c>
      <c r="B38" s="35" t="s">
        <v>256</v>
      </c>
      <c r="C38" s="35" t="s">
        <v>77</v>
      </c>
      <c r="D38" s="36"/>
      <c r="E38" s="36"/>
      <c r="F38" s="37"/>
      <c r="G38" s="38"/>
      <c r="H38" s="48"/>
      <c r="I38" s="36"/>
      <c r="J38" s="36"/>
      <c r="K38" s="36"/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86</v>
      </c>
      <c r="E39" s="26">
        <v>12</v>
      </c>
      <c r="F39" s="27">
        <v>98</v>
      </c>
      <c r="G39" s="28">
        <v>37</v>
      </c>
      <c r="H39" s="26">
        <v>3</v>
      </c>
      <c r="I39" s="26">
        <v>40</v>
      </c>
      <c r="J39" s="29">
        <f>I39/F39</f>
        <v>0.40816326530612246</v>
      </c>
      <c r="K39" s="26">
        <f>_xlfn.RANK.EQ(J39,$J$14:$J$99,0)</f>
        <v>32</v>
      </c>
    </row>
    <row r="40" spans="1:11" x14ac:dyDescent="0.15">
      <c r="A40" s="35" t="s">
        <v>80</v>
      </c>
      <c r="B40" s="35" t="s">
        <v>259</v>
      </c>
      <c r="C40" s="35" t="s">
        <v>81</v>
      </c>
      <c r="D40" s="36"/>
      <c r="E40" s="36"/>
      <c r="F40" s="37"/>
      <c r="G40" s="38"/>
      <c r="H40" s="48"/>
      <c r="I40" s="36"/>
      <c r="J40" s="36"/>
      <c r="K40" s="36"/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194</v>
      </c>
      <c r="E41" s="26">
        <v>172</v>
      </c>
      <c r="F41" s="27">
        <v>366</v>
      </c>
      <c r="G41" s="28">
        <v>44</v>
      </c>
      <c r="H41" s="26">
        <v>43</v>
      </c>
      <c r="I41" s="26">
        <v>87</v>
      </c>
      <c r="J41" s="29">
        <f>I41/F41</f>
        <v>0.23770491803278687</v>
      </c>
      <c r="K41" s="26">
        <f>_xlfn.RANK.EQ(J41,$J$14:$J$99,0)</f>
        <v>51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65</v>
      </c>
      <c r="E42" s="26">
        <v>22</v>
      </c>
      <c r="F42" s="27">
        <v>87</v>
      </c>
      <c r="G42" s="28">
        <v>14</v>
      </c>
      <c r="H42" s="26">
        <v>2</v>
      </c>
      <c r="I42" s="26">
        <v>16</v>
      </c>
      <c r="J42" s="29">
        <f>I42/F42</f>
        <v>0.18390804597701149</v>
      </c>
      <c r="K42" s="26">
        <f>_xlfn.RANK.EQ(J42,$J$14:$J$99,0)</f>
        <v>57</v>
      </c>
    </row>
    <row r="43" spans="1:11" x14ac:dyDescent="0.15">
      <c r="A43" s="35" t="s">
        <v>86</v>
      </c>
      <c r="B43" s="35" t="s">
        <v>255</v>
      </c>
      <c r="C43" s="35" t="s">
        <v>87</v>
      </c>
      <c r="D43" s="36"/>
      <c r="E43" s="36"/>
      <c r="F43" s="37"/>
      <c r="G43" s="38"/>
      <c r="H43" s="48"/>
      <c r="I43" s="36"/>
      <c r="J43" s="36"/>
      <c r="K43" s="36"/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234</v>
      </c>
      <c r="E44" s="26">
        <v>157</v>
      </c>
      <c r="F44" s="27">
        <v>391</v>
      </c>
      <c r="G44" s="28">
        <v>86</v>
      </c>
      <c r="H44" s="26">
        <v>60</v>
      </c>
      <c r="I44" s="26">
        <v>146</v>
      </c>
      <c r="J44" s="29">
        <f>I44/F44</f>
        <v>0.37340153452685421</v>
      </c>
      <c r="K44" s="26">
        <f>_xlfn.RANK.EQ(J44,$J$14:$J$99,0)</f>
        <v>36</v>
      </c>
    </row>
    <row r="45" spans="1:11" x14ac:dyDescent="0.15">
      <c r="A45" s="35" t="s">
        <v>90</v>
      </c>
      <c r="B45" s="35" t="s">
        <v>260</v>
      </c>
      <c r="C45" s="35" t="s">
        <v>91</v>
      </c>
      <c r="D45" s="36"/>
      <c r="E45" s="36"/>
      <c r="F45" s="37"/>
      <c r="G45" s="38"/>
      <c r="H45" s="48"/>
      <c r="I45" s="36"/>
      <c r="J45" s="36"/>
      <c r="K45" s="36"/>
    </row>
    <row r="46" spans="1:11" x14ac:dyDescent="0.15">
      <c r="A46" s="35" t="s">
        <v>92</v>
      </c>
      <c r="B46" s="35" t="s">
        <v>255</v>
      </c>
      <c r="C46" s="35" t="s">
        <v>93</v>
      </c>
      <c r="D46" s="36"/>
      <c r="E46" s="36"/>
      <c r="F46" s="37"/>
      <c r="G46" s="38"/>
      <c r="H46" s="48"/>
      <c r="I46" s="36"/>
      <c r="J46" s="36"/>
      <c r="K46" s="36"/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69</v>
      </c>
      <c r="E47" s="26">
        <v>39</v>
      </c>
      <c r="F47" s="27">
        <v>108</v>
      </c>
      <c r="G47" s="28">
        <v>30</v>
      </c>
      <c r="H47" s="26">
        <v>13</v>
      </c>
      <c r="I47" s="26">
        <v>43</v>
      </c>
      <c r="J47" s="29">
        <f>I47/F47</f>
        <v>0.39814814814814814</v>
      </c>
      <c r="K47" s="26">
        <f>_xlfn.RANK.EQ(J47,$J$14:$J$99,0)</f>
        <v>33</v>
      </c>
    </row>
    <row r="48" spans="1:11" x14ac:dyDescent="0.15">
      <c r="A48" s="35" t="s">
        <v>26</v>
      </c>
      <c r="B48" s="35" t="s">
        <v>260</v>
      </c>
      <c r="C48" s="35" t="s">
        <v>27</v>
      </c>
      <c r="D48" s="36"/>
      <c r="E48" s="36"/>
      <c r="F48" s="37"/>
      <c r="G48" s="38"/>
      <c r="H48" s="48"/>
      <c r="I48" s="36"/>
      <c r="J48" s="36"/>
      <c r="K48" s="36"/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23</v>
      </c>
      <c r="E49" s="26">
        <v>11</v>
      </c>
      <c r="F49" s="27">
        <v>34</v>
      </c>
      <c r="G49" s="28">
        <v>15</v>
      </c>
      <c r="H49" s="26">
        <v>6</v>
      </c>
      <c r="I49" s="26">
        <v>21</v>
      </c>
      <c r="J49" s="29">
        <f>I49/F49</f>
        <v>0.61764705882352944</v>
      </c>
      <c r="K49" s="26">
        <f>_xlfn.RANK.EQ(J49,$J$14:$J$99,0)</f>
        <v>10</v>
      </c>
    </row>
    <row r="50" spans="1:11" x14ac:dyDescent="0.15">
      <c r="A50" s="35" t="s">
        <v>98</v>
      </c>
      <c r="B50" s="35" t="s">
        <v>255</v>
      </c>
      <c r="C50" s="35" t="s">
        <v>99</v>
      </c>
      <c r="D50" s="36"/>
      <c r="E50" s="36"/>
      <c r="F50" s="37"/>
      <c r="G50" s="38"/>
      <c r="H50" s="36"/>
      <c r="I50" s="36"/>
      <c r="J50" s="48"/>
      <c r="K50" s="36"/>
    </row>
    <row r="51" spans="1:11" x14ac:dyDescent="0.15">
      <c r="A51" s="1" t="s">
        <v>100</v>
      </c>
      <c r="B51" s="1" t="s">
        <v>254</v>
      </c>
      <c r="C51" s="1" t="s">
        <v>101</v>
      </c>
      <c r="D51" s="26">
        <v>199</v>
      </c>
      <c r="E51" s="26">
        <v>135</v>
      </c>
      <c r="F51" s="27">
        <v>334</v>
      </c>
      <c r="G51" s="28">
        <v>59</v>
      </c>
      <c r="H51" s="26">
        <v>38</v>
      </c>
      <c r="I51" s="26">
        <v>97</v>
      </c>
      <c r="J51" s="29">
        <f>I51/F51</f>
        <v>0.29041916167664672</v>
      </c>
      <c r="K51" s="26">
        <f>_xlfn.RANK.EQ(J51,$J$14:$J$99,0)</f>
        <v>45</v>
      </c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21</v>
      </c>
      <c r="E52" s="26">
        <v>9</v>
      </c>
      <c r="F52" s="27">
        <v>30</v>
      </c>
      <c r="G52" s="28">
        <v>14</v>
      </c>
      <c r="H52" s="26">
        <v>7</v>
      </c>
      <c r="I52" s="26">
        <v>21</v>
      </c>
      <c r="J52" s="29">
        <f>I52/F52</f>
        <v>0.7</v>
      </c>
      <c r="K52" s="26">
        <f>_xlfn.RANK.EQ(J52,$J$14:$J$99,0)</f>
        <v>6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32</v>
      </c>
      <c r="E53" s="26">
        <v>30</v>
      </c>
      <c r="F53" s="27">
        <v>62</v>
      </c>
      <c r="G53" s="28">
        <v>16</v>
      </c>
      <c r="H53" s="26">
        <v>18</v>
      </c>
      <c r="I53" s="26">
        <v>34</v>
      </c>
      <c r="J53" s="29">
        <f>I53/F53</f>
        <v>0.54838709677419351</v>
      </c>
      <c r="K53" s="26">
        <f>_xlfn.RANK.EQ(J53,$J$14:$J$99,0)</f>
        <v>20</v>
      </c>
    </row>
    <row r="54" spans="1:11" x14ac:dyDescent="0.15">
      <c r="A54" s="35" t="s">
        <v>106</v>
      </c>
      <c r="B54" s="35" t="s">
        <v>260</v>
      </c>
      <c r="C54" s="35" t="s">
        <v>107</v>
      </c>
      <c r="D54" s="36"/>
      <c r="E54" s="36"/>
      <c r="F54" s="37"/>
      <c r="G54" s="38"/>
      <c r="H54" s="48"/>
      <c r="I54" s="36"/>
      <c r="J54" s="36"/>
      <c r="K54" s="36"/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67</v>
      </c>
      <c r="E55" s="26">
        <v>46</v>
      </c>
      <c r="F55" s="27">
        <v>113</v>
      </c>
      <c r="G55" s="28">
        <v>46</v>
      </c>
      <c r="H55" s="26">
        <v>35</v>
      </c>
      <c r="I55" s="26">
        <v>81</v>
      </c>
      <c r="J55" s="29">
        <f>I55/F55</f>
        <v>0.7168141592920354</v>
      </c>
      <c r="K55" s="26">
        <f>_xlfn.RANK.EQ(J55,$J$14:$J$99,0)</f>
        <v>5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56</v>
      </c>
      <c r="E56" s="26">
        <v>19</v>
      </c>
      <c r="F56" s="27">
        <v>75</v>
      </c>
      <c r="G56" s="28">
        <v>20</v>
      </c>
      <c r="H56" s="26">
        <v>8</v>
      </c>
      <c r="I56" s="26">
        <v>28</v>
      </c>
      <c r="J56" s="29">
        <f>I56/F56</f>
        <v>0.37333333333333335</v>
      </c>
      <c r="K56" s="26">
        <f>_xlfn.RANK.EQ(J56,$J$14:$J$99,0)</f>
        <v>37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40</v>
      </c>
      <c r="E57" s="26">
        <v>22</v>
      </c>
      <c r="F57" s="27">
        <v>62</v>
      </c>
      <c r="G57" s="28">
        <v>26</v>
      </c>
      <c r="H57" s="26">
        <v>6</v>
      </c>
      <c r="I57" s="26">
        <v>32</v>
      </c>
      <c r="J57" s="29">
        <f>I57/F57</f>
        <v>0.5161290322580645</v>
      </c>
      <c r="K57" s="26">
        <f>_xlfn.RANK.EQ(J57,$J$14:$J$99,0)</f>
        <v>23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35</v>
      </c>
      <c r="E58" s="26">
        <v>25</v>
      </c>
      <c r="F58" s="27">
        <v>60</v>
      </c>
      <c r="G58" s="28">
        <v>22</v>
      </c>
      <c r="H58" s="26">
        <v>17</v>
      </c>
      <c r="I58" s="26">
        <v>39</v>
      </c>
      <c r="J58" s="29">
        <f>I58/F58</f>
        <v>0.65</v>
      </c>
      <c r="K58" s="26">
        <f>_xlfn.RANK.EQ(J58,$J$14:$J$99,0)</f>
        <v>8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44</v>
      </c>
      <c r="E59" s="26">
        <v>35</v>
      </c>
      <c r="F59" s="27">
        <v>79</v>
      </c>
      <c r="G59" s="28">
        <v>25</v>
      </c>
      <c r="H59" s="26">
        <v>13</v>
      </c>
      <c r="I59" s="26">
        <v>38</v>
      </c>
      <c r="J59" s="29">
        <f>I59/F59</f>
        <v>0.48101265822784811</v>
      </c>
      <c r="K59" s="26">
        <f>_xlfn.RANK.EQ(J59,$J$14:$J$99,0)</f>
        <v>24</v>
      </c>
    </row>
    <row r="60" spans="1:11" x14ac:dyDescent="0.15">
      <c r="A60" s="35" t="s">
        <v>118</v>
      </c>
      <c r="B60" s="35" t="s">
        <v>257</v>
      </c>
      <c r="C60" s="35" t="s">
        <v>119</v>
      </c>
      <c r="D60" s="36"/>
      <c r="E60" s="36"/>
      <c r="F60" s="37"/>
      <c r="G60" s="38"/>
      <c r="H60" s="48"/>
      <c r="I60" s="36"/>
      <c r="J60" s="36"/>
      <c r="K60" s="36"/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79</v>
      </c>
      <c r="E61" s="26">
        <v>32</v>
      </c>
      <c r="F61" s="27">
        <v>111</v>
      </c>
      <c r="G61" s="28">
        <v>16</v>
      </c>
      <c r="H61" s="26">
        <v>7</v>
      </c>
      <c r="I61" s="26">
        <v>23</v>
      </c>
      <c r="J61" s="29">
        <f>I61/F61</f>
        <v>0.2072072072072072</v>
      </c>
      <c r="K61" s="26">
        <f>_xlfn.RANK.EQ(J61,$J$14:$J$99,0)</f>
        <v>54</v>
      </c>
    </row>
    <row r="62" spans="1:11" x14ac:dyDescent="0.15">
      <c r="A62" s="35" t="s">
        <v>122</v>
      </c>
      <c r="B62" s="35" t="s">
        <v>255</v>
      </c>
      <c r="C62" s="35" t="s">
        <v>123</v>
      </c>
      <c r="D62" s="36"/>
      <c r="E62" s="36"/>
      <c r="F62" s="37"/>
      <c r="G62" s="38"/>
      <c r="H62" s="48"/>
      <c r="I62" s="36"/>
      <c r="J62" s="36"/>
      <c r="K62" s="36"/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88</v>
      </c>
      <c r="E63" s="26">
        <v>62</v>
      </c>
      <c r="F63" s="27">
        <v>150</v>
      </c>
      <c r="G63" s="28">
        <v>35</v>
      </c>
      <c r="H63" s="26">
        <v>12</v>
      </c>
      <c r="I63" s="26">
        <v>47</v>
      </c>
      <c r="J63" s="29">
        <f>I63/F63</f>
        <v>0.31333333333333335</v>
      </c>
      <c r="K63" s="26">
        <f>_xlfn.RANK.EQ(J63,$J$14:$J$99,0)</f>
        <v>44</v>
      </c>
    </row>
    <row r="64" spans="1:11" x14ac:dyDescent="0.15">
      <c r="A64" s="35" t="s">
        <v>126</v>
      </c>
      <c r="B64" s="35" t="s">
        <v>255</v>
      </c>
      <c r="C64" s="35" t="s">
        <v>127</v>
      </c>
      <c r="D64" s="36"/>
      <c r="E64" s="36"/>
      <c r="F64" s="37"/>
      <c r="G64" s="38"/>
      <c r="H64" s="48"/>
      <c r="I64" s="36"/>
      <c r="J64" s="36"/>
      <c r="K64" s="36"/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26</v>
      </c>
      <c r="E65" s="26">
        <v>13</v>
      </c>
      <c r="F65" s="27">
        <v>39</v>
      </c>
      <c r="G65" s="28">
        <v>12</v>
      </c>
      <c r="H65" s="26">
        <v>4</v>
      </c>
      <c r="I65" s="26">
        <v>16</v>
      </c>
      <c r="J65" s="29">
        <f>I65/F65</f>
        <v>0.41025641025641024</v>
      </c>
      <c r="K65" s="26">
        <f>_xlfn.RANK.EQ(J65,$J$14:$J$99,0)</f>
        <v>30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25</v>
      </c>
      <c r="E66" s="26">
        <v>22</v>
      </c>
      <c r="F66" s="27">
        <v>47</v>
      </c>
      <c r="G66" s="28">
        <v>15</v>
      </c>
      <c r="H66" s="26">
        <v>15</v>
      </c>
      <c r="I66" s="26">
        <v>30</v>
      </c>
      <c r="J66" s="29">
        <f>I66/F66</f>
        <v>0.63829787234042556</v>
      </c>
      <c r="K66" s="26">
        <f>_xlfn.RANK.EQ(J66,$J$14:$J$99,0)</f>
        <v>9</v>
      </c>
    </row>
    <row r="67" spans="1:11" x14ac:dyDescent="0.15">
      <c r="A67" s="35" t="s">
        <v>132</v>
      </c>
      <c r="B67" s="35" t="s">
        <v>257</v>
      </c>
      <c r="C67" s="35" t="s">
        <v>133</v>
      </c>
      <c r="D67" s="36"/>
      <c r="E67" s="36"/>
      <c r="F67" s="37"/>
      <c r="G67" s="38"/>
      <c r="H67" s="48"/>
      <c r="I67" s="36"/>
      <c r="J67" s="36"/>
      <c r="K67" s="36"/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446</v>
      </c>
      <c r="E68" s="26">
        <v>283</v>
      </c>
      <c r="F68" s="27">
        <v>729</v>
      </c>
      <c r="G68" s="28">
        <v>142</v>
      </c>
      <c r="H68" s="26">
        <v>111</v>
      </c>
      <c r="I68" s="26">
        <v>253</v>
      </c>
      <c r="J68" s="29">
        <f>I68/F68</f>
        <v>0.34705075445816186</v>
      </c>
      <c r="K68" s="26">
        <f>_xlfn.RANK.EQ(J68,$J$14:$J$99,0)</f>
        <v>39</v>
      </c>
    </row>
    <row r="69" spans="1:11" x14ac:dyDescent="0.15">
      <c r="A69" s="1" t="s">
        <v>136</v>
      </c>
      <c r="B69" s="1" t="s">
        <v>254</v>
      </c>
      <c r="C69" s="1" t="s">
        <v>137</v>
      </c>
      <c r="D69" s="26">
        <v>69</v>
      </c>
      <c r="E69" s="26">
        <v>50</v>
      </c>
      <c r="F69" s="27">
        <v>119</v>
      </c>
      <c r="G69" s="28">
        <v>23</v>
      </c>
      <c r="H69" s="26">
        <v>9</v>
      </c>
      <c r="I69" s="26">
        <v>32</v>
      </c>
      <c r="J69" s="29">
        <f>I69/F69</f>
        <v>0.26890756302521007</v>
      </c>
      <c r="K69" s="26">
        <f>_xlfn.RANK.EQ(J69,$J$14:$J$99,0)</f>
        <v>50</v>
      </c>
    </row>
    <row r="70" spans="1:11" x14ac:dyDescent="0.15">
      <c r="A70" s="35" t="s">
        <v>138</v>
      </c>
      <c r="B70" s="35" t="s">
        <v>255</v>
      </c>
      <c r="C70" s="35" t="s">
        <v>139</v>
      </c>
      <c r="D70" s="36"/>
      <c r="E70" s="36"/>
      <c r="F70" s="37"/>
      <c r="G70" s="38"/>
      <c r="H70" s="36"/>
      <c r="I70" s="36"/>
      <c r="J70" s="36"/>
      <c r="K70" s="36"/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147</v>
      </c>
      <c r="E71" s="26">
        <v>73</v>
      </c>
      <c r="F71" s="27">
        <v>220</v>
      </c>
      <c r="G71" s="28">
        <v>21</v>
      </c>
      <c r="H71" s="26">
        <v>14</v>
      </c>
      <c r="I71" s="26">
        <v>35</v>
      </c>
      <c r="J71" s="29">
        <f>I71/F71</f>
        <v>0.15909090909090909</v>
      </c>
      <c r="K71" s="26">
        <f>_xlfn.RANK.EQ(J71,$J$14:$J$99,0)</f>
        <v>60</v>
      </c>
    </row>
    <row r="72" spans="1:11" x14ac:dyDescent="0.15">
      <c r="A72" s="1" t="s">
        <v>142</v>
      </c>
      <c r="B72" s="1" t="s">
        <v>254</v>
      </c>
      <c r="C72" s="1" t="s">
        <v>143</v>
      </c>
      <c r="D72" s="26">
        <v>138</v>
      </c>
      <c r="E72" s="26">
        <v>102</v>
      </c>
      <c r="F72" s="27">
        <v>240</v>
      </c>
      <c r="G72" s="28">
        <v>66</v>
      </c>
      <c r="H72" s="26">
        <v>44</v>
      </c>
      <c r="I72" s="26">
        <v>110</v>
      </c>
      <c r="J72" s="29">
        <f>I72/F72</f>
        <v>0.45833333333333331</v>
      </c>
      <c r="K72" s="26">
        <f>_xlfn.RANK.EQ(J72,$J$14:$J$99,0)</f>
        <v>27</v>
      </c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216</v>
      </c>
      <c r="E73" s="26">
        <v>78</v>
      </c>
      <c r="F73" s="27">
        <v>294</v>
      </c>
      <c r="G73" s="28">
        <v>125</v>
      </c>
      <c r="H73" s="26">
        <v>29</v>
      </c>
      <c r="I73" s="26">
        <v>154</v>
      </c>
      <c r="J73" s="29">
        <f>I73/F73</f>
        <v>0.52380952380952384</v>
      </c>
      <c r="K73" s="26">
        <f>_xlfn.RANK.EQ(J73,$J$14:$J$99,0)</f>
        <v>22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145</v>
      </c>
      <c r="E74" s="26">
        <v>81</v>
      </c>
      <c r="F74" s="27">
        <v>226</v>
      </c>
      <c r="G74" s="28">
        <v>88</v>
      </c>
      <c r="H74" s="26">
        <v>45</v>
      </c>
      <c r="I74" s="26">
        <v>133</v>
      </c>
      <c r="J74" s="29">
        <f>I74/F74</f>
        <v>0.58849557522123896</v>
      </c>
      <c r="K74" s="26">
        <f>_xlfn.RANK.EQ(J74,$J$14:$J$99,0)</f>
        <v>13</v>
      </c>
    </row>
    <row r="75" spans="1:11" x14ac:dyDescent="0.15">
      <c r="A75" s="1" t="s">
        <v>148</v>
      </c>
      <c r="B75" s="1" t="s">
        <v>254</v>
      </c>
      <c r="C75" s="1" t="s">
        <v>149</v>
      </c>
      <c r="D75" s="26">
        <v>43</v>
      </c>
      <c r="E75" s="26">
        <v>26</v>
      </c>
      <c r="F75" s="27">
        <v>69</v>
      </c>
      <c r="G75" s="28">
        <v>7</v>
      </c>
      <c r="H75" s="26">
        <v>12</v>
      </c>
      <c r="I75" s="26">
        <v>19</v>
      </c>
      <c r="J75" s="29">
        <f>I75/F75</f>
        <v>0.27536231884057971</v>
      </c>
      <c r="K75" s="26">
        <f>_xlfn.RANK.EQ(J75,$J$14:$J$99,0)</f>
        <v>48</v>
      </c>
    </row>
    <row r="76" spans="1:11" x14ac:dyDescent="0.15">
      <c r="A76" s="35" t="s">
        <v>150</v>
      </c>
      <c r="B76" s="35" t="s">
        <v>259</v>
      </c>
      <c r="C76" s="35" t="s">
        <v>151</v>
      </c>
      <c r="D76" s="36"/>
      <c r="E76" s="36"/>
      <c r="F76" s="37"/>
      <c r="G76" s="47"/>
      <c r="H76" s="46"/>
      <c r="I76" s="46"/>
      <c r="J76" s="48"/>
      <c r="K76" s="36"/>
    </row>
    <row r="77" spans="1:11" x14ac:dyDescent="0.15">
      <c r="A77" s="35" t="s">
        <v>152</v>
      </c>
      <c r="B77" s="35" t="s">
        <v>260</v>
      </c>
      <c r="C77" s="35" t="s">
        <v>153</v>
      </c>
      <c r="D77" s="36"/>
      <c r="E77" s="36"/>
      <c r="F77" s="37"/>
      <c r="G77" s="38"/>
      <c r="H77" s="36"/>
      <c r="I77" s="36"/>
      <c r="J77" s="48"/>
      <c r="K77" s="36"/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25</v>
      </c>
      <c r="E78" s="26">
        <v>18</v>
      </c>
      <c r="F78" s="27">
        <v>43</v>
      </c>
      <c r="G78" s="28">
        <v>12</v>
      </c>
      <c r="H78" s="26">
        <v>12</v>
      </c>
      <c r="I78" s="26">
        <v>24</v>
      </c>
      <c r="J78" s="29">
        <f>I78/F78</f>
        <v>0.55813953488372092</v>
      </c>
      <c r="K78" s="26">
        <f>_xlfn.RANK.EQ(J78,$J$14:$J$99,0)</f>
        <v>17</v>
      </c>
    </row>
    <row r="79" spans="1:11" x14ac:dyDescent="0.15">
      <c r="A79" s="35" t="s">
        <v>156</v>
      </c>
      <c r="B79" s="35" t="s">
        <v>258</v>
      </c>
      <c r="C79" s="35" t="s">
        <v>157</v>
      </c>
      <c r="D79" s="36"/>
      <c r="E79" s="36"/>
      <c r="F79" s="37"/>
      <c r="G79" s="38"/>
      <c r="H79" s="36"/>
      <c r="I79" s="36"/>
      <c r="J79" s="48"/>
      <c r="K79" s="36"/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22</v>
      </c>
      <c r="E80" s="26">
        <v>16</v>
      </c>
      <c r="F80" s="27">
        <v>38</v>
      </c>
      <c r="G80" s="28">
        <v>9</v>
      </c>
      <c r="H80" s="26">
        <v>9</v>
      </c>
      <c r="I80" s="26">
        <v>18</v>
      </c>
      <c r="J80" s="29">
        <f>I80/F80</f>
        <v>0.47368421052631576</v>
      </c>
      <c r="K80" s="26">
        <f>_xlfn.RANK.EQ(J80,$J$14:$J$99,0)</f>
        <v>25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61</v>
      </c>
      <c r="E81" s="26">
        <v>49</v>
      </c>
      <c r="F81" s="27">
        <v>110</v>
      </c>
      <c r="G81" s="28">
        <v>13</v>
      </c>
      <c r="H81" s="26">
        <v>7</v>
      </c>
      <c r="I81" s="26">
        <v>20</v>
      </c>
      <c r="J81" s="29">
        <f>I81/F81</f>
        <v>0.18181818181818182</v>
      </c>
      <c r="K81" s="26">
        <f>_xlfn.RANK.EQ(J81,$J$14:$J$99,0)</f>
        <v>58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73</v>
      </c>
      <c r="E82" s="26">
        <v>45</v>
      </c>
      <c r="F82" s="27">
        <v>118</v>
      </c>
      <c r="G82" s="28">
        <v>21</v>
      </c>
      <c r="H82" s="26">
        <v>11</v>
      </c>
      <c r="I82" s="26">
        <v>32</v>
      </c>
      <c r="J82" s="29">
        <f>I82/F82</f>
        <v>0.2711864406779661</v>
      </c>
      <c r="K82" s="26">
        <f>_xlfn.RANK.EQ(J82,$J$14:$J$99,0)</f>
        <v>49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57</v>
      </c>
      <c r="E83" s="26">
        <v>20</v>
      </c>
      <c r="F83" s="27">
        <v>77</v>
      </c>
      <c r="G83" s="28">
        <v>37</v>
      </c>
      <c r="H83" s="26">
        <v>8</v>
      </c>
      <c r="I83" s="26">
        <v>45</v>
      </c>
      <c r="J83" s="29">
        <f>I83/F83</f>
        <v>0.58441558441558439</v>
      </c>
      <c r="K83" s="26">
        <f>_xlfn.RANK.EQ(J83,$J$14:$J$99,0)</f>
        <v>14</v>
      </c>
    </row>
    <row r="84" spans="1:11" x14ac:dyDescent="0.15">
      <c r="A84" s="35" t="s">
        <v>166</v>
      </c>
      <c r="B84" s="35" t="s">
        <v>258</v>
      </c>
      <c r="C84" s="35" t="s">
        <v>167</v>
      </c>
      <c r="D84" s="36"/>
      <c r="E84" s="36"/>
      <c r="F84" s="37"/>
      <c r="G84" s="38"/>
      <c r="H84" s="36"/>
      <c r="I84" s="36"/>
      <c r="J84" s="48"/>
      <c r="K84" s="36"/>
    </row>
    <row r="85" spans="1:11" x14ac:dyDescent="0.15">
      <c r="A85" s="1" t="s">
        <v>168</v>
      </c>
      <c r="B85" s="1" t="s">
        <v>254</v>
      </c>
      <c r="C85" s="1" t="s">
        <v>169</v>
      </c>
      <c r="D85" s="26">
        <v>168</v>
      </c>
      <c r="E85" s="26">
        <v>114</v>
      </c>
      <c r="F85" s="27">
        <v>282</v>
      </c>
      <c r="G85" s="28">
        <v>57</v>
      </c>
      <c r="H85" s="26">
        <v>52</v>
      </c>
      <c r="I85" s="26">
        <v>109</v>
      </c>
      <c r="J85" s="29">
        <f>I85/F85</f>
        <v>0.38652482269503546</v>
      </c>
      <c r="K85" s="26">
        <f>_xlfn.RANK.EQ(J85,$J$14:$J$99,0)</f>
        <v>34</v>
      </c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67</v>
      </c>
      <c r="E86" s="26">
        <v>47</v>
      </c>
      <c r="F86" s="27">
        <v>114</v>
      </c>
      <c r="G86" s="28">
        <v>43</v>
      </c>
      <c r="H86" s="26">
        <v>26</v>
      </c>
      <c r="I86" s="26">
        <v>69</v>
      </c>
      <c r="J86" s="29">
        <f>I86/F86</f>
        <v>0.60526315789473684</v>
      </c>
      <c r="K86" s="26">
        <f>_xlfn.RANK.EQ(J86,$J$14:$J$99,0)</f>
        <v>11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39</v>
      </c>
      <c r="E87" s="26">
        <v>29</v>
      </c>
      <c r="F87" s="27">
        <v>68</v>
      </c>
      <c r="G87" s="28">
        <v>14</v>
      </c>
      <c r="H87" s="26">
        <v>12</v>
      </c>
      <c r="I87" s="26">
        <v>26</v>
      </c>
      <c r="J87" s="29">
        <f>I87/F87</f>
        <v>0.38235294117647056</v>
      </c>
      <c r="K87" s="26">
        <f>_xlfn.RANK.EQ(J87,$J$14:$J$99,0)</f>
        <v>35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15</v>
      </c>
      <c r="E88" s="40">
        <v>12</v>
      </c>
      <c r="F88" s="41">
        <v>27</v>
      </c>
      <c r="G88" s="42">
        <v>10</v>
      </c>
      <c r="H88" s="40">
        <v>12</v>
      </c>
      <c r="I88" s="40">
        <v>22</v>
      </c>
      <c r="J88" s="43">
        <f>I88/F88</f>
        <v>0.81481481481481477</v>
      </c>
      <c r="K88" s="40">
        <f>_xlfn.RANK.EQ(J88,$J$14:$J$99,0)</f>
        <v>3</v>
      </c>
    </row>
    <row r="89" spans="1:11" x14ac:dyDescent="0.15">
      <c r="A89" s="35" t="s">
        <v>176</v>
      </c>
      <c r="B89" s="35" t="s">
        <v>255</v>
      </c>
      <c r="C89" s="35" t="s">
        <v>177</v>
      </c>
      <c r="D89" s="36"/>
      <c r="E89" s="36"/>
      <c r="F89" s="37"/>
      <c r="G89" s="38"/>
      <c r="H89" s="36"/>
      <c r="I89" s="36"/>
      <c r="J89" s="48"/>
      <c r="K89" s="36"/>
    </row>
    <row r="90" spans="1:11" x14ac:dyDescent="0.15">
      <c r="A90" s="1" t="s">
        <v>178</v>
      </c>
      <c r="B90" s="1" t="s">
        <v>254</v>
      </c>
      <c r="C90" s="1" t="s">
        <v>179</v>
      </c>
      <c r="D90" s="26">
        <v>59</v>
      </c>
      <c r="E90" s="26">
        <v>40</v>
      </c>
      <c r="F90" s="27">
        <v>99</v>
      </c>
      <c r="G90" s="28">
        <v>17</v>
      </c>
      <c r="H90" s="26">
        <v>17</v>
      </c>
      <c r="I90" s="26">
        <v>34</v>
      </c>
      <c r="J90" s="29">
        <f t="shared" ref="J90:J97" si="2">I90/F90</f>
        <v>0.34343434343434343</v>
      </c>
      <c r="K90" s="26">
        <f t="shared" ref="K90:K97" si="3">_xlfn.RANK.EQ(J90,$J$14:$J$99,0)</f>
        <v>40</v>
      </c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167</v>
      </c>
      <c r="E91" s="26">
        <v>126</v>
      </c>
      <c r="F91" s="27">
        <v>293</v>
      </c>
      <c r="G91" s="28">
        <v>93</v>
      </c>
      <c r="H91" s="26">
        <v>45</v>
      </c>
      <c r="I91" s="26">
        <v>138</v>
      </c>
      <c r="J91" s="29">
        <f t="shared" si="2"/>
        <v>0.47098976109215018</v>
      </c>
      <c r="K91" s="26">
        <f t="shared" si="3"/>
        <v>26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17</v>
      </c>
      <c r="E92" s="26">
        <v>23</v>
      </c>
      <c r="F92" s="27">
        <v>40</v>
      </c>
      <c r="G92" s="28">
        <v>11</v>
      </c>
      <c r="H92" s="26">
        <v>11</v>
      </c>
      <c r="I92" s="26">
        <v>22</v>
      </c>
      <c r="J92" s="29">
        <f t="shared" si="2"/>
        <v>0.55000000000000004</v>
      </c>
      <c r="K92" s="26">
        <f t="shared" si="3"/>
        <v>19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26</v>
      </c>
      <c r="E93" s="26">
        <v>27</v>
      </c>
      <c r="F93" s="27">
        <v>53</v>
      </c>
      <c r="G93" s="28">
        <v>6</v>
      </c>
      <c r="H93" s="26">
        <v>13</v>
      </c>
      <c r="I93" s="26">
        <v>19</v>
      </c>
      <c r="J93" s="29">
        <f t="shared" si="2"/>
        <v>0.35849056603773582</v>
      </c>
      <c r="K93" s="26">
        <f t="shared" si="3"/>
        <v>38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41</v>
      </c>
      <c r="E94" s="26">
        <v>23</v>
      </c>
      <c r="F94" s="27">
        <v>64</v>
      </c>
      <c r="G94" s="28">
        <v>7</v>
      </c>
      <c r="H94" s="26">
        <v>6</v>
      </c>
      <c r="I94" s="26">
        <v>13</v>
      </c>
      <c r="J94" s="29">
        <f t="shared" si="2"/>
        <v>0.203125</v>
      </c>
      <c r="K94" s="26">
        <f t="shared" si="3"/>
        <v>55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25</v>
      </c>
      <c r="E95" s="26">
        <v>9</v>
      </c>
      <c r="F95" s="27">
        <v>34</v>
      </c>
      <c r="G95" s="28">
        <v>11</v>
      </c>
      <c r="H95" s="26">
        <v>4</v>
      </c>
      <c r="I95" s="26">
        <v>15</v>
      </c>
      <c r="J95" s="29">
        <f t="shared" si="2"/>
        <v>0.44117647058823528</v>
      </c>
      <c r="K95" s="26">
        <f t="shared" si="3"/>
        <v>28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16</v>
      </c>
      <c r="E96" s="26">
        <v>12</v>
      </c>
      <c r="F96" s="27">
        <v>28</v>
      </c>
      <c r="G96" s="28">
        <v>3</v>
      </c>
      <c r="H96" s="26">
        <v>5</v>
      </c>
      <c r="I96" s="26">
        <v>8</v>
      </c>
      <c r="J96" s="29">
        <f t="shared" si="2"/>
        <v>0.2857142857142857</v>
      </c>
      <c r="K96" s="26">
        <f t="shared" si="3"/>
        <v>46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35</v>
      </c>
      <c r="E97" s="26">
        <v>35</v>
      </c>
      <c r="F97" s="27">
        <v>70</v>
      </c>
      <c r="G97" s="28">
        <v>17</v>
      </c>
      <c r="H97" s="26">
        <v>7</v>
      </c>
      <c r="I97" s="26">
        <v>24</v>
      </c>
      <c r="J97" s="29">
        <f t="shared" si="2"/>
        <v>0.34285714285714286</v>
      </c>
      <c r="K97" s="26">
        <f t="shared" si="3"/>
        <v>41</v>
      </c>
    </row>
    <row r="98" spans="1:11" x14ac:dyDescent="0.15">
      <c r="A98" s="35" t="s">
        <v>194</v>
      </c>
      <c r="B98" s="35" t="s">
        <v>255</v>
      </c>
      <c r="C98" s="35" t="s">
        <v>195</v>
      </c>
      <c r="D98" s="36"/>
      <c r="E98" s="36"/>
      <c r="F98" s="37"/>
      <c r="G98" s="38"/>
      <c r="H98" s="36"/>
      <c r="I98" s="36"/>
      <c r="J98" s="48"/>
      <c r="K98" s="36"/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40</v>
      </c>
      <c r="E99" s="26">
        <v>51</v>
      </c>
      <c r="F99" s="27">
        <v>91</v>
      </c>
      <c r="G99" s="28">
        <v>22</v>
      </c>
      <c r="H99" s="26">
        <v>29</v>
      </c>
      <c r="I99" s="26">
        <v>51</v>
      </c>
      <c r="J99" s="29">
        <f>I99/F99</f>
        <v>0.56043956043956045</v>
      </c>
      <c r="K99" s="26">
        <f>_xlfn.RANK.EQ(J99,$J$14:$J$99,0)</f>
        <v>16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4986</v>
      </c>
      <c r="E101" s="207">
        <f t="shared" ref="E101:I101" si="4">SUM(E14:E99)</f>
        <v>3090</v>
      </c>
      <c r="F101" s="207">
        <f t="shared" si="4"/>
        <v>8076</v>
      </c>
      <c r="G101" s="207">
        <f t="shared" si="4"/>
        <v>1915</v>
      </c>
      <c r="H101" s="207">
        <f t="shared" si="4"/>
        <v>1167</v>
      </c>
      <c r="I101" s="208">
        <f t="shared" si="4"/>
        <v>3082</v>
      </c>
    </row>
  </sheetData>
  <autoFilter ref="A13:K99" xr:uid="{00000000-0009-0000-0000-00001D000000}">
    <sortState xmlns:xlrd2="http://schemas.microsoft.com/office/spreadsheetml/2017/richdata2" ref="A14:K99">
      <sortCondition ref="A13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00000000-0004-0000-1D00-000000000000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4EA72-0F98-4FCE-8F59-008D1C3D3B7A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H28" sqref="H28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7" width="7.5" style="44" customWidth="1"/>
    <col min="8" max="8" width="8.5" style="44" bestFit="1" customWidth="1"/>
    <col min="9" max="9" width="9" style="44"/>
    <col min="10" max="10" width="7.5" style="44" bestFit="1" customWidth="1"/>
    <col min="11" max="11" width="9.75" style="44" customWidth="1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403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404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41.25" thickBot="1" x14ac:dyDescent="0.2">
      <c r="C6" s="13"/>
      <c r="D6" s="80" t="s">
        <v>15</v>
      </c>
      <c r="E6" s="197" t="s">
        <v>16</v>
      </c>
      <c r="F6" s="198" t="s">
        <v>17</v>
      </c>
      <c r="G6" s="199" t="s">
        <v>15</v>
      </c>
      <c r="H6" s="197" t="s">
        <v>16</v>
      </c>
      <c r="I6" s="197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13</v>
      </c>
      <c r="E7" s="20">
        <f>INDEX(E14:E99,MATCH(C7,C14:C99,0),0)</f>
        <v>12</v>
      </c>
      <c r="F7" s="21">
        <f>INDEX(F14:F99,MATCH(C7,C14:C99,0),0)</f>
        <v>25</v>
      </c>
      <c r="G7" s="22">
        <f>INDEX(G14:G99,MATCH(C7,C14:C99,0),0)</f>
        <v>10</v>
      </c>
      <c r="H7" s="20">
        <f>INDEX(H14:H99,MATCH(C7,C14:C99,0),0)</f>
        <v>12</v>
      </c>
      <c r="I7" s="20">
        <f>INDEX(I14:I99,MATCH(C7,C14:C99,0),0)</f>
        <v>22</v>
      </c>
      <c r="J7" s="23">
        <f>I7/F7</f>
        <v>0.88</v>
      </c>
      <c r="K7" s="24">
        <f>_xlfn.RANK.EQ(J7,$J$14:$J$99,0)</f>
        <v>3</v>
      </c>
    </row>
    <row r="8" spans="1:18" x14ac:dyDescent="0.15">
      <c r="C8" s="25" t="s">
        <v>20</v>
      </c>
      <c r="D8" s="72">
        <f>ROUND(SUMIF($B$14:$B$99,"G",D14:D99)/(COUNTIFS(B14:B99,"G",D14:D99,"&lt;&gt;")),1)</f>
        <v>32.799999999999997</v>
      </c>
      <c r="E8" s="73">
        <f>ROUND(SUMIF($B$14:$B$99,"G",E14:E99)/(COUNTIFS(B14:B99,"G",D14:D99,"&lt;&gt;")),1)</f>
        <v>24.3</v>
      </c>
      <c r="F8" s="74">
        <f>ROUND(SUM(D8:E8),1)</f>
        <v>57.1</v>
      </c>
      <c r="G8" s="75">
        <f>ROUND(SUMIF($B$14:$B$99,"G",G14:G99)/(COUNTIFS(B14:B99,"G",D14:D99,"&lt;&gt;")),1)</f>
        <v>15.9</v>
      </c>
      <c r="H8" s="73">
        <f>ROUND(SUMIF($B$14:$B$99,"G",H14:H99)/(COUNTIFS(B14:B99,"G",D14:D99,"&lt;&gt;")),1)</f>
        <v>12</v>
      </c>
      <c r="I8" s="73">
        <f>ROUND(SUM(G8:H8),1)</f>
        <v>27.9</v>
      </c>
      <c r="J8" s="29">
        <f>I8/F8</f>
        <v>0.48861646234676004</v>
      </c>
      <c r="K8" s="30"/>
    </row>
    <row r="9" spans="1:18" ht="14.25" thickBot="1" x14ac:dyDescent="0.2">
      <c r="C9" s="31" t="s">
        <v>21</v>
      </c>
      <c r="D9" s="76">
        <f>ROUND(AVERAGE(D14:D99),1)</f>
        <v>86</v>
      </c>
      <c r="E9" s="77">
        <f>ROUND(AVERAGE(E14:E99),1)</f>
        <v>55.7</v>
      </c>
      <c r="F9" s="78">
        <f>ROUND(SUM(D9:E9),1)</f>
        <v>141.69999999999999</v>
      </c>
      <c r="G9" s="79">
        <f>ROUND(AVERAGE(G14:G99),1)</f>
        <v>32.9</v>
      </c>
      <c r="H9" s="77">
        <f>ROUND(AVERAGE(H14:H99),1)</f>
        <v>20.399999999999999</v>
      </c>
      <c r="I9" s="77">
        <f>ROUND(SUM(G9:H9),1)</f>
        <v>53.3</v>
      </c>
      <c r="J9" s="32">
        <f>I9/F9</f>
        <v>0.37614678899082571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2023年度（基準日：５月１日）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40.5" x14ac:dyDescent="0.15">
      <c r="A13" s="197" t="s">
        <v>22</v>
      </c>
      <c r="B13" s="34" t="s">
        <v>23</v>
      </c>
      <c r="C13" s="197" t="s">
        <v>24</v>
      </c>
      <c r="D13" s="197" t="s">
        <v>15</v>
      </c>
      <c r="E13" s="197" t="s">
        <v>16</v>
      </c>
      <c r="F13" s="198" t="s">
        <v>17</v>
      </c>
      <c r="G13" s="199" t="s">
        <v>15</v>
      </c>
      <c r="H13" s="197" t="s">
        <v>16</v>
      </c>
      <c r="I13" s="197" t="s">
        <v>17</v>
      </c>
      <c r="J13" s="16" t="s">
        <v>18</v>
      </c>
      <c r="K13" s="17" t="s">
        <v>25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170</v>
      </c>
      <c r="E14" s="26">
        <v>54</v>
      </c>
      <c r="F14" s="27">
        <v>224</v>
      </c>
      <c r="G14" s="28">
        <v>39</v>
      </c>
      <c r="H14" s="26">
        <v>7</v>
      </c>
      <c r="I14" s="26">
        <v>46</v>
      </c>
      <c r="J14" s="54">
        <f>I14/F14</f>
        <v>0.20535714285714285</v>
      </c>
      <c r="K14" s="26">
        <f>_xlfn.RANK.EQ(J14,$J$14:$J$99,0)</f>
        <v>53</v>
      </c>
    </row>
    <row r="15" spans="1:18" x14ac:dyDescent="0.15">
      <c r="A15" s="1" t="s">
        <v>30</v>
      </c>
      <c r="B15" s="1" t="s">
        <v>254</v>
      </c>
      <c r="C15" s="1" t="s">
        <v>31</v>
      </c>
      <c r="D15" s="26">
        <v>65</v>
      </c>
      <c r="E15" s="26">
        <v>47</v>
      </c>
      <c r="F15" s="27">
        <v>112</v>
      </c>
      <c r="G15" s="28">
        <v>27</v>
      </c>
      <c r="H15" s="26">
        <v>16</v>
      </c>
      <c r="I15" s="26">
        <v>43</v>
      </c>
      <c r="J15" s="54">
        <f>I15/F15</f>
        <v>0.38392857142857145</v>
      </c>
      <c r="K15" s="26">
        <f>_xlfn.RANK.EQ(J15,$J$14:$J$99,0)</f>
        <v>34</v>
      </c>
    </row>
    <row r="16" spans="1:18" x14ac:dyDescent="0.15">
      <c r="A16" s="35" t="s">
        <v>32</v>
      </c>
      <c r="B16" s="35" t="s">
        <v>255</v>
      </c>
      <c r="C16" s="35" t="s">
        <v>33</v>
      </c>
      <c r="D16" s="36"/>
      <c r="E16" s="36"/>
      <c r="F16" s="37"/>
      <c r="G16" s="38"/>
      <c r="H16" s="36"/>
      <c r="I16" s="36"/>
      <c r="J16" s="51"/>
      <c r="K16" s="36"/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61</v>
      </c>
      <c r="E17" s="26">
        <v>19</v>
      </c>
      <c r="F17" s="27">
        <v>80</v>
      </c>
      <c r="G17" s="28">
        <v>56</v>
      </c>
      <c r="H17" s="26">
        <v>16</v>
      </c>
      <c r="I17" s="26">
        <v>72</v>
      </c>
      <c r="J17" s="54">
        <f>I17/F17</f>
        <v>0.9</v>
      </c>
      <c r="K17" s="26">
        <f>_xlfn.RANK.EQ(J17,$J$14:$J$99,0)</f>
        <v>2</v>
      </c>
    </row>
    <row r="18" spans="1:11" x14ac:dyDescent="0.15">
      <c r="A18" s="35" t="s">
        <v>36</v>
      </c>
      <c r="B18" s="35" t="s">
        <v>255</v>
      </c>
      <c r="C18" s="35" t="s">
        <v>37</v>
      </c>
      <c r="D18" s="36"/>
      <c r="E18" s="36"/>
      <c r="F18" s="37"/>
      <c r="G18" s="47"/>
      <c r="H18" s="48"/>
      <c r="I18" s="36"/>
      <c r="J18" s="52"/>
      <c r="K18" s="46"/>
    </row>
    <row r="19" spans="1:11" x14ac:dyDescent="0.15">
      <c r="A19" s="35" t="s">
        <v>38</v>
      </c>
      <c r="B19" s="35" t="s">
        <v>255</v>
      </c>
      <c r="C19" s="35" t="s">
        <v>39</v>
      </c>
      <c r="D19" s="36"/>
      <c r="E19" s="36"/>
      <c r="F19" s="37"/>
      <c r="G19" s="38"/>
      <c r="H19" s="48"/>
      <c r="I19" s="36"/>
      <c r="J19" s="51"/>
      <c r="K19" s="36"/>
    </row>
    <row r="20" spans="1:11" x14ac:dyDescent="0.15">
      <c r="A20" s="35" t="s">
        <v>40</v>
      </c>
      <c r="B20" s="35" t="s">
        <v>257</v>
      </c>
      <c r="C20" s="35" t="s">
        <v>41</v>
      </c>
      <c r="D20" s="36"/>
      <c r="E20" s="36"/>
      <c r="F20" s="37"/>
      <c r="G20" s="38"/>
      <c r="H20" s="48"/>
      <c r="I20" s="36"/>
      <c r="J20" s="51"/>
      <c r="K20" s="36"/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19</v>
      </c>
      <c r="E21" s="26">
        <v>15</v>
      </c>
      <c r="F21" s="27">
        <v>34</v>
      </c>
      <c r="G21" s="28">
        <v>10</v>
      </c>
      <c r="H21" s="26">
        <v>6</v>
      </c>
      <c r="I21" s="26">
        <v>16</v>
      </c>
      <c r="J21" s="54">
        <f t="shared" ref="J21:J29" si="0">I21/F21</f>
        <v>0.47058823529411764</v>
      </c>
      <c r="K21" s="26">
        <f t="shared" ref="K21:K29" si="1">_xlfn.RANK.EQ(J21,$J$14:$J$99,0)</f>
        <v>25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16</v>
      </c>
      <c r="E22" s="26">
        <v>13</v>
      </c>
      <c r="F22" s="27">
        <v>29</v>
      </c>
      <c r="G22" s="28">
        <v>8</v>
      </c>
      <c r="H22" s="26">
        <v>8</v>
      </c>
      <c r="I22" s="26">
        <v>16</v>
      </c>
      <c r="J22" s="54">
        <f t="shared" si="0"/>
        <v>0.55172413793103448</v>
      </c>
      <c r="K22" s="26">
        <f t="shared" si="1"/>
        <v>15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216</v>
      </c>
      <c r="E23" s="26">
        <v>68</v>
      </c>
      <c r="F23" s="27">
        <v>284</v>
      </c>
      <c r="G23" s="28">
        <v>41</v>
      </c>
      <c r="H23" s="26">
        <v>8</v>
      </c>
      <c r="I23" s="26">
        <v>49</v>
      </c>
      <c r="J23" s="54">
        <f t="shared" si="0"/>
        <v>0.17253521126760563</v>
      </c>
      <c r="K23" s="26">
        <f t="shared" si="1"/>
        <v>58</v>
      </c>
    </row>
    <row r="24" spans="1:11" x14ac:dyDescent="0.15">
      <c r="A24" s="1" t="s">
        <v>48</v>
      </c>
      <c r="B24" s="1" t="s">
        <v>254</v>
      </c>
      <c r="C24" s="1" t="s">
        <v>49</v>
      </c>
      <c r="D24" s="26">
        <v>44</v>
      </c>
      <c r="E24" s="26">
        <v>53</v>
      </c>
      <c r="F24" s="27">
        <v>97</v>
      </c>
      <c r="G24" s="28">
        <v>13</v>
      </c>
      <c r="H24" s="26">
        <v>16</v>
      </c>
      <c r="I24" s="26">
        <v>29</v>
      </c>
      <c r="J24" s="54">
        <f t="shared" si="0"/>
        <v>0.29896907216494845</v>
      </c>
      <c r="K24" s="26">
        <f t="shared" si="1"/>
        <v>42</v>
      </c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18</v>
      </c>
      <c r="E25" s="26">
        <v>10</v>
      </c>
      <c r="F25" s="27">
        <v>28</v>
      </c>
      <c r="G25" s="28">
        <v>8</v>
      </c>
      <c r="H25" s="26">
        <v>3</v>
      </c>
      <c r="I25" s="26">
        <v>11</v>
      </c>
      <c r="J25" s="54">
        <f t="shared" si="0"/>
        <v>0.39285714285714285</v>
      </c>
      <c r="K25" s="26">
        <f t="shared" si="1"/>
        <v>31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20</v>
      </c>
      <c r="E26" s="26">
        <v>22</v>
      </c>
      <c r="F26" s="27">
        <v>42</v>
      </c>
      <c r="G26" s="28">
        <v>11</v>
      </c>
      <c r="H26" s="26">
        <v>10</v>
      </c>
      <c r="I26" s="26">
        <v>21</v>
      </c>
      <c r="J26" s="54">
        <f t="shared" si="0"/>
        <v>0.5</v>
      </c>
      <c r="K26" s="26">
        <f t="shared" si="1"/>
        <v>19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10</v>
      </c>
      <c r="E27" s="26">
        <v>13</v>
      </c>
      <c r="F27" s="27">
        <v>23</v>
      </c>
      <c r="G27" s="28">
        <v>8</v>
      </c>
      <c r="H27" s="26">
        <v>7</v>
      </c>
      <c r="I27" s="26">
        <v>15</v>
      </c>
      <c r="J27" s="54">
        <f t="shared" si="0"/>
        <v>0.65217391304347827</v>
      </c>
      <c r="K27" s="26">
        <f t="shared" si="1"/>
        <v>7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49</v>
      </c>
      <c r="E28" s="26">
        <v>37</v>
      </c>
      <c r="F28" s="27">
        <v>86</v>
      </c>
      <c r="G28" s="28">
        <v>15</v>
      </c>
      <c r="H28" s="26">
        <v>10</v>
      </c>
      <c r="I28" s="26">
        <v>25</v>
      </c>
      <c r="J28" s="54">
        <f t="shared" si="0"/>
        <v>0.29069767441860467</v>
      </c>
      <c r="K28" s="26">
        <f t="shared" si="1"/>
        <v>44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136</v>
      </c>
      <c r="E29" s="26">
        <v>79</v>
      </c>
      <c r="F29" s="27">
        <v>215</v>
      </c>
      <c r="G29" s="28">
        <v>133</v>
      </c>
      <c r="H29" s="26">
        <v>75</v>
      </c>
      <c r="I29" s="26">
        <v>208</v>
      </c>
      <c r="J29" s="54">
        <f t="shared" si="0"/>
        <v>0.96744186046511627</v>
      </c>
      <c r="K29" s="26">
        <f t="shared" si="1"/>
        <v>1</v>
      </c>
    </row>
    <row r="30" spans="1:11" x14ac:dyDescent="0.15">
      <c r="A30" s="35" t="s">
        <v>60</v>
      </c>
      <c r="B30" s="35" t="s">
        <v>256</v>
      </c>
      <c r="C30" s="35" t="s">
        <v>61</v>
      </c>
      <c r="D30" s="36"/>
      <c r="E30" s="36"/>
      <c r="F30" s="37"/>
      <c r="G30" s="38"/>
      <c r="H30" s="48"/>
      <c r="I30" s="36"/>
      <c r="J30" s="51"/>
      <c r="K30" s="36"/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24</v>
      </c>
      <c r="E31" s="26">
        <v>13</v>
      </c>
      <c r="F31" s="27">
        <v>37</v>
      </c>
      <c r="G31" s="28">
        <v>11</v>
      </c>
      <c r="H31" s="26">
        <v>9</v>
      </c>
      <c r="I31" s="26">
        <v>20</v>
      </c>
      <c r="J31" s="54">
        <f>I31/F31</f>
        <v>0.54054054054054057</v>
      </c>
      <c r="K31" s="26">
        <f>_xlfn.RANK.EQ(J31,$J$14:$J$99,0)</f>
        <v>17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27</v>
      </c>
      <c r="E32" s="26">
        <v>20</v>
      </c>
      <c r="F32" s="27">
        <v>47</v>
      </c>
      <c r="G32" s="28">
        <v>17</v>
      </c>
      <c r="H32" s="26">
        <v>16</v>
      </c>
      <c r="I32" s="26">
        <v>33</v>
      </c>
      <c r="J32" s="29">
        <f>I32/F32</f>
        <v>0.7021276595744681</v>
      </c>
      <c r="K32" s="26">
        <f>_xlfn.RANK.EQ(J32,$J$14:$J$99,0)</f>
        <v>4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43</v>
      </c>
      <c r="E33" s="26">
        <v>43</v>
      </c>
      <c r="F33" s="27">
        <v>86</v>
      </c>
      <c r="G33" s="28">
        <v>5</v>
      </c>
      <c r="H33" s="26">
        <v>9</v>
      </c>
      <c r="I33" s="26">
        <v>14</v>
      </c>
      <c r="J33" s="29">
        <f>I33/F33</f>
        <v>0.16279069767441862</v>
      </c>
      <c r="K33" s="26">
        <f>_xlfn.RANK.EQ(J33,$J$14:$J$99,0)</f>
        <v>59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58</v>
      </c>
      <c r="E34" s="26">
        <v>39</v>
      </c>
      <c r="F34" s="27">
        <v>97</v>
      </c>
      <c r="G34" s="28">
        <v>21</v>
      </c>
      <c r="H34" s="26">
        <v>22</v>
      </c>
      <c r="I34" s="26">
        <v>43</v>
      </c>
      <c r="J34" s="29">
        <f>I34/F34</f>
        <v>0.44329896907216493</v>
      </c>
      <c r="K34" s="26">
        <f>_xlfn.RANK.EQ(J34,$J$14:$J$99,0)</f>
        <v>28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488</v>
      </c>
      <c r="E35" s="26">
        <v>362</v>
      </c>
      <c r="F35" s="27">
        <v>850</v>
      </c>
      <c r="G35" s="28">
        <v>79</v>
      </c>
      <c r="H35" s="26">
        <v>74</v>
      </c>
      <c r="I35" s="26">
        <v>153</v>
      </c>
      <c r="J35" s="29">
        <f>I35/F35</f>
        <v>0.18</v>
      </c>
      <c r="K35" s="26">
        <f>_xlfn.RANK.EQ(J35,$J$14:$J$99,0)</f>
        <v>56</v>
      </c>
    </row>
    <row r="36" spans="1:11" x14ac:dyDescent="0.15">
      <c r="A36" s="35" t="s">
        <v>72</v>
      </c>
      <c r="B36" s="35" t="s">
        <v>257</v>
      </c>
      <c r="C36" s="35" t="s">
        <v>73</v>
      </c>
      <c r="D36" s="36"/>
      <c r="E36" s="36"/>
      <c r="F36" s="37"/>
      <c r="G36" s="38"/>
      <c r="H36" s="48"/>
      <c r="I36" s="36"/>
      <c r="J36" s="36"/>
      <c r="K36" s="36"/>
    </row>
    <row r="37" spans="1:11" x14ac:dyDescent="0.15">
      <c r="A37" s="35" t="s">
        <v>74</v>
      </c>
      <c r="B37" s="35" t="s">
        <v>256</v>
      </c>
      <c r="C37" s="35" t="s">
        <v>75</v>
      </c>
      <c r="D37" s="36"/>
      <c r="E37" s="36"/>
      <c r="F37" s="37"/>
      <c r="G37" s="38"/>
      <c r="H37" s="48"/>
      <c r="I37" s="36"/>
      <c r="J37" s="36"/>
      <c r="K37" s="36"/>
    </row>
    <row r="38" spans="1:11" x14ac:dyDescent="0.15">
      <c r="A38" s="35" t="s">
        <v>76</v>
      </c>
      <c r="B38" s="35" t="s">
        <v>256</v>
      </c>
      <c r="C38" s="35" t="s">
        <v>77</v>
      </c>
      <c r="D38" s="36"/>
      <c r="E38" s="36"/>
      <c r="F38" s="37"/>
      <c r="G38" s="38"/>
      <c r="H38" s="48"/>
      <c r="I38" s="36"/>
      <c r="J38" s="36"/>
      <c r="K38" s="36"/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82</v>
      </c>
      <c r="E39" s="26">
        <v>10</v>
      </c>
      <c r="F39" s="27">
        <v>92</v>
      </c>
      <c r="G39" s="28">
        <v>38</v>
      </c>
      <c r="H39" s="26">
        <v>5</v>
      </c>
      <c r="I39" s="26">
        <v>43</v>
      </c>
      <c r="J39" s="29">
        <f>I39/F39</f>
        <v>0.46739130434782611</v>
      </c>
      <c r="K39" s="26">
        <f>_xlfn.RANK.EQ(J39,$J$14:$J$99,0)</f>
        <v>27</v>
      </c>
    </row>
    <row r="40" spans="1:11" x14ac:dyDescent="0.15">
      <c r="A40" s="35" t="s">
        <v>80</v>
      </c>
      <c r="B40" s="35" t="s">
        <v>259</v>
      </c>
      <c r="C40" s="35" t="s">
        <v>81</v>
      </c>
      <c r="D40" s="36"/>
      <c r="E40" s="36"/>
      <c r="F40" s="37"/>
      <c r="G40" s="38"/>
      <c r="H40" s="48"/>
      <c r="I40" s="36"/>
      <c r="J40" s="36"/>
      <c r="K40" s="36"/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199</v>
      </c>
      <c r="E41" s="26">
        <v>187</v>
      </c>
      <c r="F41" s="27">
        <v>386</v>
      </c>
      <c r="G41" s="28">
        <v>58</v>
      </c>
      <c r="H41" s="26">
        <v>39</v>
      </c>
      <c r="I41" s="26">
        <v>97</v>
      </c>
      <c r="J41" s="29">
        <f>I41/F41</f>
        <v>0.25129533678756477</v>
      </c>
      <c r="K41" s="26">
        <f>_xlfn.RANK.EQ(J41,$J$14:$J$99,0)</f>
        <v>51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73</v>
      </c>
      <c r="E42" s="26">
        <v>26</v>
      </c>
      <c r="F42" s="27">
        <v>99</v>
      </c>
      <c r="G42" s="28">
        <v>18</v>
      </c>
      <c r="H42" s="26">
        <v>2</v>
      </c>
      <c r="I42" s="26">
        <v>20</v>
      </c>
      <c r="J42" s="29">
        <f>I42/F42</f>
        <v>0.20202020202020202</v>
      </c>
      <c r="K42" s="26">
        <f>_xlfn.RANK.EQ(J42,$J$14:$J$99,0)</f>
        <v>54</v>
      </c>
    </row>
    <row r="43" spans="1:11" x14ac:dyDescent="0.15">
      <c r="A43" s="35" t="s">
        <v>86</v>
      </c>
      <c r="B43" s="35" t="s">
        <v>255</v>
      </c>
      <c r="C43" s="35" t="s">
        <v>87</v>
      </c>
      <c r="D43" s="36"/>
      <c r="E43" s="36"/>
      <c r="F43" s="37"/>
      <c r="G43" s="38"/>
      <c r="H43" s="48"/>
      <c r="I43" s="36"/>
      <c r="J43" s="36"/>
      <c r="K43" s="36"/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217</v>
      </c>
      <c r="E44" s="26">
        <v>175</v>
      </c>
      <c r="F44" s="27">
        <v>392</v>
      </c>
      <c r="G44" s="28">
        <v>82</v>
      </c>
      <c r="H44" s="26">
        <v>63</v>
      </c>
      <c r="I44" s="26">
        <v>145</v>
      </c>
      <c r="J44" s="29">
        <f>I44/F44</f>
        <v>0.36989795918367346</v>
      </c>
      <c r="K44" s="26">
        <f>_xlfn.RANK.EQ(J44,$J$14:$J$99,0)</f>
        <v>36</v>
      </c>
    </row>
    <row r="45" spans="1:11" x14ac:dyDescent="0.15">
      <c r="A45" s="35" t="s">
        <v>90</v>
      </c>
      <c r="B45" s="35" t="s">
        <v>260</v>
      </c>
      <c r="C45" s="35" t="s">
        <v>91</v>
      </c>
      <c r="D45" s="36"/>
      <c r="E45" s="36"/>
      <c r="F45" s="37"/>
      <c r="G45" s="38"/>
      <c r="H45" s="48"/>
      <c r="I45" s="36"/>
      <c r="J45" s="36"/>
      <c r="K45" s="36"/>
    </row>
    <row r="46" spans="1:11" x14ac:dyDescent="0.15">
      <c r="A46" s="35" t="s">
        <v>92</v>
      </c>
      <c r="B46" s="35" t="s">
        <v>255</v>
      </c>
      <c r="C46" s="35" t="s">
        <v>93</v>
      </c>
      <c r="D46" s="36"/>
      <c r="E46" s="36"/>
      <c r="F46" s="37"/>
      <c r="G46" s="38"/>
      <c r="H46" s="48"/>
      <c r="I46" s="36"/>
      <c r="J46" s="36"/>
      <c r="K46" s="36"/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71</v>
      </c>
      <c r="E47" s="26">
        <v>51</v>
      </c>
      <c r="F47" s="27">
        <v>122</v>
      </c>
      <c r="G47" s="28">
        <v>35</v>
      </c>
      <c r="H47" s="26">
        <v>12</v>
      </c>
      <c r="I47" s="26">
        <v>47</v>
      </c>
      <c r="J47" s="29">
        <f>I47/F47</f>
        <v>0.38524590163934425</v>
      </c>
      <c r="K47" s="26">
        <f>_xlfn.RANK.EQ(J47,$J$14:$J$99,0)</f>
        <v>33</v>
      </c>
    </row>
    <row r="48" spans="1:11" x14ac:dyDescent="0.15">
      <c r="A48" s="35" t="s">
        <v>26</v>
      </c>
      <c r="B48" s="35" t="s">
        <v>260</v>
      </c>
      <c r="C48" s="35" t="s">
        <v>27</v>
      </c>
      <c r="D48" s="36"/>
      <c r="E48" s="36"/>
      <c r="F48" s="37"/>
      <c r="G48" s="38"/>
      <c r="H48" s="48"/>
      <c r="I48" s="36"/>
      <c r="J48" s="36"/>
      <c r="K48" s="36"/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30</v>
      </c>
      <c r="E49" s="26">
        <v>6</v>
      </c>
      <c r="F49" s="27">
        <v>36</v>
      </c>
      <c r="G49" s="28">
        <v>18</v>
      </c>
      <c r="H49" s="26">
        <v>4</v>
      </c>
      <c r="I49" s="26">
        <v>22</v>
      </c>
      <c r="J49" s="29">
        <f>I49/F49</f>
        <v>0.61111111111111116</v>
      </c>
      <c r="K49" s="26">
        <f>_xlfn.RANK.EQ(J49,$J$14:$J$99,0)</f>
        <v>10</v>
      </c>
    </row>
    <row r="50" spans="1:11" x14ac:dyDescent="0.15">
      <c r="A50" s="35" t="s">
        <v>98</v>
      </c>
      <c r="B50" s="35" t="s">
        <v>255</v>
      </c>
      <c r="C50" s="35" t="s">
        <v>99</v>
      </c>
      <c r="D50" s="36"/>
      <c r="E50" s="36"/>
      <c r="F50" s="37"/>
      <c r="G50" s="38"/>
      <c r="H50" s="36"/>
      <c r="I50" s="36"/>
      <c r="J50" s="48"/>
      <c r="K50" s="36"/>
    </row>
    <row r="51" spans="1:11" x14ac:dyDescent="0.15">
      <c r="A51" s="1" t="s">
        <v>100</v>
      </c>
      <c r="B51" s="1" t="s">
        <v>254</v>
      </c>
      <c r="C51" s="1" t="s">
        <v>101</v>
      </c>
      <c r="D51" s="26">
        <v>240</v>
      </c>
      <c r="E51" s="26">
        <v>188</v>
      </c>
      <c r="F51" s="27">
        <v>428</v>
      </c>
      <c r="G51" s="28">
        <v>66</v>
      </c>
      <c r="H51" s="26">
        <v>49</v>
      </c>
      <c r="I51" s="26">
        <v>115</v>
      </c>
      <c r="J51" s="29">
        <f>I51/F51</f>
        <v>0.26869158878504673</v>
      </c>
      <c r="K51" s="26">
        <f>_xlfn.RANK.EQ(J51,$J$14:$J$99,0)</f>
        <v>49</v>
      </c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22</v>
      </c>
      <c r="E52" s="26">
        <v>8</v>
      </c>
      <c r="F52" s="27">
        <v>30</v>
      </c>
      <c r="G52" s="28">
        <v>14</v>
      </c>
      <c r="H52" s="26">
        <v>6</v>
      </c>
      <c r="I52" s="26">
        <v>20</v>
      </c>
      <c r="J52" s="29">
        <f>I52/F52</f>
        <v>0.66666666666666663</v>
      </c>
      <c r="K52" s="26">
        <f>_xlfn.RANK.EQ(J52,$J$14:$J$99,0)</f>
        <v>6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35</v>
      </c>
      <c r="E53" s="26">
        <v>32</v>
      </c>
      <c r="F53" s="27">
        <v>67</v>
      </c>
      <c r="G53" s="28">
        <v>17</v>
      </c>
      <c r="H53" s="26">
        <v>17</v>
      </c>
      <c r="I53" s="26">
        <v>34</v>
      </c>
      <c r="J53" s="29">
        <f>I53/F53</f>
        <v>0.5074626865671642</v>
      </c>
      <c r="K53" s="26">
        <f>_xlfn.RANK.EQ(J53,$J$14:$J$99,0)</f>
        <v>18</v>
      </c>
    </row>
    <row r="54" spans="1:11" x14ac:dyDescent="0.15">
      <c r="A54" s="35" t="s">
        <v>106</v>
      </c>
      <c r="B54" s="35" t="s">
        <v>260</v>
      </c>
      <c r="C54" s="35" t="s">
        <v>107</v>
      </c>
      <c r="D54" s="36"/>
      <c r="E54" s="36"/>
      <c r="F54" s="37"/>
      <c r="G54" s="38"/>
      <c r="H54" s="48"/>
      <c r="I54" s="36"/>
      <c r="J54" s="36"/>
      <c r="K54" s="36"/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69</v>
      </c>
      <c r="E55" s="26">
        <v>56</v>
      </c>
      <c r="F55" s="27">
        <v>125</v>
      </c>
      <c r="G55" s="28">
        <v>46</v>
      </c>
      <c r="H55" s="26">
        <v>40</v>
      </c>
      <c r="I55" s="26">
        <v>86</v>
      </c>
      <c r="J55" s="29">
        <f>I55/F55</f>
        <v>0.68799999999999994</v>
      </c>
      <c r="K55" s="26">
        <f>_xlfn.RANK.EQ(J55,$J$14:$J$99,0)</f>
        <v>5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49</v>
      </c>
      <c r="E56" s="26">
        <v>21</v>
      </c>
      <c r="F56" s="27">
        <v>70</v>
      </c>
      <c r="G56" s="28">
        <v>16</v>
      </c>
      <c r="H56" s="26">
        <v>11</v>
      </c>
      <c r="I56" s="26">
        <v>27</v>
      </c>
      <c r="J56" s="29">
        <f>I56/F56</f>
        <v>0.38571428571428573</v>
      </c>
      <c r="K56" s="26">
        <f>_xlfn.RANK.EQ(J56,$J$14:$J$99,0)</f>
        <v>32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38</v>
      </c>
      <c r="E57" s="26">
        <v>22</v>
      </c>
      <c r="F57" s="27">
        <v>60</v>
      </c>
      <c r="G57" s="28">
        <v>23</v>
      </c>
      <c r="H57" s="26">
        <v>7</v>
      </c>
      <c r="I57" s="26">
        <v>30</v>
      </c>
      <c r="J57" s="29">
        <f>I57/F57</f>
        <v>0.5</v>
      </c>
      <c r="K57" s="26">
        <f>_xlfn.RANK.EQ(J57,$J$14:$J$99,0)</f>
        <v>19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46</v>
      </c>
      <c r="E58" s="26">
        <v>21</v>
      </c>
      <c r="F58" s="27">
        <v>67</v>
      </c>
      <c r="G58" s="28">
        <v>25</v>
      </c>
      <c r="H58" s="26">
        <v>13</v>
      </c>
      <c r="I58" s="26">
        <v>38</v>
      </c>
      <c r="J58" s="29">
        <f>I58/F58</f>
        <v>0.56716417910447758</v>
      </c>
      <c r="K58" s="26">
        <f>_xlfn.RANK.EQ(J58,$J$14:$J$99,0)</f>
        <v>13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52</v>
      </c>
      <c r="E59" s="26">
        <v>42</v>
      </c>
      <c r="F59" s="27">
        <v>94</v>
      </c>
      <c r="G59" s="28">
        <v>12</v>
      </c>
      <c r="H59" s="26">
        <v>8</v>
      </c>
      <c r="I59" s="26">
        <v>20</v>
      </c>
      <c r="J59" s="29">
        <f>I59/F59</f>
        <v>0.21276595744680851</v>
      </c>
      <c r="K59" s="26">
        <f>_xlfn.RANK.EQ(J59,$J$14:$J$99,0)</f>
        <v>52</v>
      </c>
    </row>
    <row r="60" spans="1:11" x14ac:dyDescent="0.15">
      <c r="A60" s="35" t="s">
        <v>118</v>
      </c>
      <c r="B60" s="35" t="s">
        <v>257</v>
      </c>
      <c r="C60" s="35" t="s">
        <v>119</v>
      </c>
      <c r="D60" s="36"/>
      <c r="E60" s="36"/>
      <c r="F60" s="37"/>
      <c r="G60" s="38"/>
      <c r="H60" s="48"/>
      <c r="I60" s="36"/>
      <c r="J60" s="36"/>
      <c r="K60" s="36"/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88</v>
      </c>
      <c r="E61" s="26">
        <v>43</v>
      </c>
      <c r="F61" s="27">
        <v>131</v>
      </c>
      <c r="G61" s="28">
        <v>16</v>
      </c>
      <c r="H61" s="26">
        <v>7</v>
      </c>
      <c r="I61" s="26">
        <v>23</v>
      </c>
      <c r="J61" s="29">
        <f>I61/F61</f>
        <v>0.17557251908396945</v>
      </c>
      <c r="K61" s="26">
        <f>_xlfn.RANK.EQ(J61,$J$14:$J$99,0)</f>
        <v>57</v>
      </c>
    </row>
    <row r="62" spans="1:11" x14ac:dyDescent="0.15">
      <c r="A62" s="35" t="s">
        <v>122</v>
      </c>
      <c r="B62" s="35" t="s">
        <v>255</v>
      </c>
      <c r="C62" s="35" t="s">
        <v>123</v>
      </c>
      <c r="D62" s="36"/>
      <c r="E62" s="36"/>
      <c r="F62" s="37"/>
      <c r="G62" s="38"/>
      <c r="H62" s="48"/>
      <c r="I62" s="36"/>
      <c r="J62" s="36"/>
      <c r="K62" s="36"/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90</v>
      </c>
      <c r="E63" s="26">
        <v>65</v>
      </c>
      <c r="F63" s="27">
        <v>155</v>
      </c>
      <c r="G63" s="28">
        <v>37</v>
      </c>
      <c r="H63" s="26">
        <v>14</v>
      </c>
      <c r="I63" s="26">
        <v>51</v>
      </c>
      <c r="J63" s="29">
        <f>I63/F63</f>
        <v>0.32903225806451614</v>
      </c>
      <c r="K63" s="26">
        <f>_xlfn.RANK.EQ(J63,$J$14:$J$99,0)</f>
        <v>40</v>
      </c>
    </row>
    <row r="64" spans="1:11" x14ac:dyDescent="0.15">
      <c r="A64" s="35" t="s">
        <v>126</v>
      </c>
      <c r="B64" s="35" t="s">
        <v>255</v>
      </c>
      <c r="C64" s="35" t="s">
        <v>127</v>
      </c>
      <c r="D64" s="36"/>
      <c r="E64" s="36"/>
      <c r="F64" s="37"/>
      <c r="G64" s="38"/>
      <c r="H64" s="48"/>
      <c r="I64" s="36"/>
      <c r="J64" s="36"/>
      <c r="K64" s="36"/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24</v>
      </c>
      <c r="E65" s="26">
        <v>16</v>
      </c>
      <c r="F65" s="27">
        <v>40</v>
      </c>
      <c r="G65" s="28">
        <v>6</v>
      </c>
      <c r="H65" s="26">
        <v>8</v>
      </c>
      <c r="I65" s="26">
        <v>14</v>
      </c>
      <c r="J65" s="29">
        <f>I65/F65</f>
        <v>0.35</v>
      </c>
      <c r="K65" s="26">
        <f>_xlfn.RANK.EQ(J65,$J$14:$J$99,0)</f>
        <v>38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31</v>
      </c>
      <c r="E66" s="26">
        <v>22</v>
      </c>
      <c r="F66" s="27">
        <v>53</v>
      </c>
      <c r="G66" s="28">
        <v>18</v>
      </c>
      <c r="H66" s="26">
        <v>13</v>
      </c>
      <c r="I66" s="26">
        <v>31</v>
      </c>
      <c r="J66" s="29">
        <f>I66/F66</f>
        <v>0.58490566037735847</v>
      </c>
      <c r="K66" s="26">
        <f>_xlfn.RANK.EQ(J66,$J$14:$J$99,0)</f>
        <v>11</v>
      </c>
    </row>
    <row r="67" spans="1:11" x14ac:dyDescent="0.15">
      <c r="A67" s="35" t="s">
        <v>132</v>
      </c>
      <c r="B67" s="35" t="s">
        <v>257</v>
      </c>
      <c r="C67" s="35" t="s">
        <v>133</v>
      </c>
      <c r="D67" s="36"/>
      <c r="E67" s="36"/>
      <c r="F67" s="37"/>
      <c r="G67" s="38"/>
      <c r="H67" s="48"/>
      <c r="I67" s="36"/>
      <c r="J67" s="36"/>
      <c r="K67" s="36"/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466</v>
      </c>
      <c r="E68" s="26">
        <v>272</v>
      </c>
      <c r="F68" s="27">
        <v>738</v>
      </c>
      <c r="G68" s="28">
        <v>138</v>
      </c>
      <c r="H68" s="26">
        <v>107</v>
      </c>
      <c r="I68" s="26">
        <v>245</v>
      </c>
      <c r="J68" s="29">
        <f>I68/F68</f>
        <v>0.33197831978319781</v>
      </c>
      <c r="K68" s="26">
        <f>_xlfn.RANK.EQ(J68,$J$14:$J$99,0)</f>
        <v>39</v>
      </c>
    </row>
    <row r="69" spans="1:11" x14ac:dyDescent="0.15">
      <c r="A69" s="1" t="s">
        <v>136</v>
      </c>
      <c r="B69" s="1" t="s">
        <v>254</v>
      </c>
      <c r="C69" s="1" t="s">
        <v>137</v>
      </c>
      <c r="D69" s="26">
        <v>91</v>
      </c>
      <c r="E69" s="26">
        <v>60</v>
      </c>
      <c r="F69" s="27">
        <v>151</v>
      </c>
      <c r="G69" s="28">
        <v>30</v>
      </c>
      <c r="H69" s="26">
        <v>14</v>
      </c>
      <c r="I69" s="26">
        <v>44</v>
      </c>
      <c r="J69" s="29">
        <f>I69/F69</f>
        <v>0.29139072847682118</v>
      </c>
      <c r="K69" s="26">
        <f>_xlfn.RANK.EQ(J69,$J$14:$J$99,0)</f>
        <v>43</v>
      </c>
    </row>
    <row r="70" spans="1:11" x14ac:dyDescent="0.15">
      <c r="A70" s="35" t="s">
        <v>138</v>
      </c>
      <c r="B70" s="35" t="s">
        <v>255</v>
      </c>
      <c r="C70" s="35" t="s">
        <v>139</v>
      </c>
      <c r="D70" s="36"/>
      <c r="E70" s="36"/>
      <c r="F70" s="37"/>
      <c r="G70" s="38"/>
      <c r="H70" s="36"/>
      <c r="I70" s="36"/>
      <c r="J70" s="36"/>
      <c r="K70" s="36"/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142</v>
      </c>
      <c r="E71" s="26">
        <v>67</v>
      </c>
      <c r="F71" s="27">
        <v>209</v>
      </c>
      <c r="G71" s="28">
        <v>22</v>
      </c>
      <c r="H71" s="26">
        <v>10</v>
      </c>
      <c r="I71" s="26">
        <v>32</v>
      </c>
      <c r="J71" s="29">
        <f>I71/F71</f>
        <v>0.15311004784688995</v>
      </c>
      <c r="K71" s="26">
        <f>_xlfn.RANK.EQ(J71,$J$14:$J$99,0)</f>
        <v>60</v>
      </c>
    </row>
    <row r="72" spans="1:11" x14ac:dyDescent="0.15">
      <c r="A72" s="1" t="s">
        <v>142</v>
      </c>
      <c r="B72" s="1" t="s">
        <v>254</v>
      </c>
      <c r="C72" s="1" t="s">
        <v>143</v>
      </c>
      <c r="D72" s="26">
        <v>124</v>
      </c>
      <c r="E72" s="26">
        <v>92</v>
      </c>
      <c r="F72" s="27">
        <v>216</v>
      </c>
      <c r="G72" s="28">
        <v>62</v>
      </c>
      <c r="H72" s="26">
        <v>43</v>
      </c>
      <c r="I72" s="26">
        <v>105</v>
      </c>
      <c r="J72" s="29">
        <f>I72/F72</f>
        <v>0.4861111111111111</v>
      </c>
      <c r="K72" s="26">
        <f>_xlfn.RANK.EQ(J72,$J$14:$J$99,0)</f>
        <v>23</v>
      </c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221</v>
      </c>
      <c r="E73" s="26">
        <v>84</v>
      </c>
      <c r="F73" s="27">
        <v>305</v>
      </c>
      <c r="G73" s="28">
        <v>134</v>
      </c>
      <c r="H73" s="26">
        <v>34</v>
      </c>
      <c r="I73" s="26">
        <v>168</v>
      </c>
      <c r="J73" s="29">
        <f>I73/F73</f>
        <v>0.55081967213114758</v>
      </c>
      <c r="K73" s="26">
        <f>_xlfn.RANK.EQ(J73,$J$14:$J$99,0)</f>
        <v>16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153</v>
      </c>
      <c r="E74" s="26">
        <v>88</v>
      </c>
      <c r="F74" s="27">
        <v>241</v>
      </c>
      <c r="G74" s="28">
        <v>95</v>
      </c>
      <c r="H74" s="26">
        <v>53</v>
      </c>
      <c r="I74" s="26">
        <v>148</v>
      </c>
      <c r="J74" s="29">
        <f>I74/F74</f>
        <v>0.61410788381742742</v>
      </c>
      <c r="K74" s="26">
        <f>_xlfn.RANK.EQ(J74,$J$14:$J$99,0)</f>
        <v>9</v>
      </c>
    </row>
    <row r="75" spans="1:11" x14ac:dyDescent="0.15">
      <c r="A75" s="1" t="s">
        <v>148</v>
      </c>
      <c r="B75" s="1" t="s">
        <v>254</v>
      </c>
      <c r="C75" s="1" t="s">
        <v>149</v>
      </c>
      <c r="D75" s="26">
        <v>56</v>
      </c>
      <c r="E75" s="26">
        <v>33</v>
      </c>
      <c r="F75" s="27">
        <v>89</v>
      </c>
      <c r="G75" s="28">
        <v>19</v>
      </c>
      <c r="H75" s="26">
        <v>10</v>
      </c>
      <c r="I75" s="26">
        <v>29</v>
      </c>
      <c r="J75" s="29">
        <f>I75/F75</f>
        <v>0.3258426966292135</v>
      </c>
      <c r="K75" s="26">
        <f>_xlfn.RANK.EQ(J75,$J$14:$J$99,0)</f>
        <v>41</v>
      </c>
    </row>
    <row r="76" spans="1:11" x14ac:dyDescent="0.15">
      <c r="A76" s="35" t="s">
        <v>150</v>
      </c>
      <c r="B76" s="35" t="s">
        <v>259</v>
      </c>
      <c r="C76" s="35" t="s">
        <v>151</v>
      </c>
      <c r="D76" s="36"/>
      <c r="E76" s="36"/>
      <c r="F76" s="37"/>
      <c r="G76" s="47"/>
      <c r="H76" s="46"/>
      <c r="I76" s="46"/>
      <c r="J76" s="48"/>
      <c r="K76" s="36"/>
    </row>
    <row r="77" spans="1:11" x14ac:dyDescent="0.15">
      <c r="A77" s="35" t="s">
        <v>152</v>
      </c>
      <c r="B77" s="35" t="s">
        <v>260</v>
      </c>
      <c r="C77" s="35" t="s">
        <v>153</v>
      </c>
      <c r="D77" s="36"/>
      <c r="E77" s="36"/>
      <c r="F77" s="37"/>
      <c r="G77" s="38"/>
      <c r="H77" s="36"/>
      <c r="I77" s="36"/>
      <c r="J77" s="48"/>
      <c r="K77" s="36"/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39</v>
      </c>
      <c r="E78" s="26">
        <v>23</v>
      </c>
      <c r="F78" s="27">
        <v>62</v>
      </c>
      <c r="G78" s="28">
        <v>16</v>
      </c>
      <c r="H78" s="26">
        <v>13</v>
      </c>
      <c r="I78" s="26">
        <v>29</v>
      </c>
      <c r="J78" s="29">
        <f>I78/F78</f>
        <v>0.46774193548387094</v>
      </c>
      <c r="K78" s="26">
        <f>_xlfn.RANK.EQ(J78,$J$14:$J$99,0)</f>
        <v>26</v>
      </c>
    </row>
    <row r="79" spans="1:11" x14ac:dyDescent="0.15">
      <c r="A79" s="35" t="s">
        <v>156</v>
      </c>
      <c r="B79" s="35" t="s">
        <v>258</v>
      </c>
      <c r="C79" s="35" t="s">
        <v>157</v>
      </c>
      <c r="D79" s="36"/>
      <c r="E79" s="36"/>
      <c r="F79" s="37"/>
      <c r="G79" s="38"/>
      <c r="H79" s="36"/>
      <c r="I79" s="36"/>
      <c r="J79" s="48"/>
      <c r="K79" s="36"/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22</v>
      </c>
      <c r="E80" s="26">
        <v>21</v>
      </c>
      <c r="F80" s="27">
        <v>43</v>
      </c>
      <c r="G80" s="28">
        <v>7</v>
      </c>
      <c r="H80" s="26">
        <v>11</v>
      </c>
      <c r="I80" s="26">
        <v>18</v>
      </c>
      <c r="J80" s="29">
        <f>I80/F80</f>
        <v>0.41860465116279072</v>
      </c>
      <c r="K80" s="26">
        <f>_xlfn.RANK.EQ(J80,$J$14:$J$99,0)</f>
        <v>29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66</v>
      </c>
      <c r="E81" s="26">
        <v>54</v>
      </c>
      <c r="F81" s="27">
        <v>120</v>
      </c>
      <c r="G81" s="28">
        <v>12</v>
      </c>
      <c r="H81" s="26">
        <v>12</v>
      </c>
      <c r="I81" s="26">
        <v>24</v>
      </c>
      <c r="J81" s="29">
        <f>I81/F81</f>
        <v>0.2</v>
      </c>
      <c r="K81" s="26">
        <f>_xlfn.RANK.EQ(J81,$J$14:$J$99,0)</f>
        <v>55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82</v>
      </c>
      <c r="E82" s="26">
        <v>46</v>
      </c>
      <c r="F82" s="27">
        <v>128</v>
      </c>
      <c r="G82" s="28">
        <v>25</v>
      </c>
      <c r="H82" s="26">
        <v>8</v>
      </c>
      <c r="I82" s="26">
        <v>33</v>
      </c>
      <c r="J82" s="29">
        <f>I82/F82</f>
        <v>0.2578125</v>
      </c>
      <c r="K82" s="26">
        <f>_xlfn.RANK.EQ(J82,$J$14:$J$99,0)</f>
        <v>50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55</v>
      </c>
      <c r="E83" s="26">
        <v>20</v>
      </c>
      <c r="F83" s="27">
        <v>75</v>
      </c>
      <c r="G83" s="28">
        <v>33</v>
      </c>
      <c r="H83" s="26">
        <v>10</v>
      </c>
      <c r="I83" s="26">
        <v>43</v>
      </c>
      <c r="J83" s="29">
        <f>I83/F83</f>
        <v>0.57333333333333336</v>
      </c>
      <c r="K83" s="26">
        <f>_xlfn.RANK.EQ(J83,$J$14:$J$99,0)</f>
        <v>12</v>
      </c>
    </row>
    <row r="84" spans="1:11" x14ac:dyDescent="0.15">
      <c r="A84" s="35" t="s">
        <v>166</v>
      </c>
      <c r="B84" s="35" t="s">
        <v>258</v>
      </c>
      <c r="C84" s="35" t="s">
        <v>167</v>
      </c>
      <c r="D84" s="36"/>
      <c r="E84" s="36"/>
      <c r="F84" s="37"/>
      <c r="G84" s="38"/>
      <c r="H84" s="36"/>
      <c r="I84" s="36"/>
      <c r="J84" s="48"/>
      <c r="K84" s="36"/>
    </row>
    <row r="85" spans="1:11" x14ac:dyDescent="0.15">
      <c r="A85" s="1" t="s">
        <v>168</v>
      </c>
      <c r="B85" s="1" t="s">
        <v>254</v>
      </c>
      <c r="C85" s="1" t="s">
        <v>169</v>
      </c>
      <c r="D85" s="26">
        <v>181</v>
      </c>
      <c r="E85" s="26">
        <v>130</v>
      </c>
      <c r="F85" s="27">
        <v>311</v>
      </c>
      <c r="G85" s="28">
        <v>78</v>
      </c>
      <c r="H85" s="26">
        <v>77</v>
      </c>
      <c r="I85" s="26">
        <v>155</v>
      </c>
      <c r="J85" s="29">
        <f>I85/F85</f>
        <v>0.49839228295819937</v>
      </c>
      <c r="K85" s="26">
        <f>_xlfn.RANK.EQ(J85,$J$14:$J$99,0)</f>
        <v>21</v>
      </c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65</v>
      </c>
      <c r="E86" s="26">
        <v>38</v>
      </c>
      <c r="F86" s="27">
        <v>103</v>
      </c>
      <c r="G86" s="28">
        <v>42</v>
      </c>
      <c r="H86" s="26">
        <v>22</v>
      </c>
      <c r="I86" s="26">
        <v>64</v>
      </c>
      <c r="J86" s="29">
        <f>I86/F86</f>
        <v>0.62135922330097082</v>
      </c>
      <c r="K86" s="26">
        <f>_xlfn.RANK.EQ(J86,$J$14:$J$99,0)</f>
        <v>8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49</v>
      </c>
      <c r="E87" s="26">
        <v>43</v>
      </c>
      <c r="F87" s="27">
        <v>92</v>
      </c>
      <c r="G87" s="28">
        <v>11</v>
      </c>
      <c r="H87" s="26">
        <v>14</v>
      </c>
      <c r="I87" s="26">
        <v>25</v>
      </c>
      <c r="J87" s="29">
        <f>I87/F87</f>
        <v>0.27173913043478259</v>
      </c>
      <c r="K87" s="26">
        <f>_xlfn.RANK.EQ(J87,$J$14:$J$99,0)</f>
        <v>48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13</v>
      </c>
      <c r="E88" s="40">
        <v>12</v>
      </c>
      <c r="F88" s="41">
        <v>25</v>
      </c>
      <c r="G88" s="42">
        <v>10</v>
      </c>
      <c r="H88" s="40">
        <v>12</v>
      </c>
      <c r="I88" s="40">
        <v>22</v>
      </c>
      <c r="J88" s="43">
        <f>I88/F88</f>
        <v>0.88</v>
      </c>
      <c r="K88" s="40">
        <f>_xlfn.RANK.EQ(J88,$J$14:$J$99,0)</f>
        <v>3</v>
      </c>
    </row>
    <row r="89" spans="1:11" x14ac:dyDescent="0.15">
      <c r="A89" s="35" t="s">
        <v>176</v>
      </c>
      <c r="B89" s="35" t="s">
        <v>255</v>
      </c>
      <c r="C89" s="35" t="s">
        <v>177</v>
      </c>
      <c r="D89" s="36"/>
      <c r="E89" s="36"/>
      <c r="F89" s="37"/>
      <c r="G89" s="38"/>
      <c r="H89" s="36"/>
      <c r="I89" s="36"/>
      <c r="J89" s="48"/>
      <c r="K89" s="36"/>
    </row>
    <row r="90" spans="1:11" x14ac:dyDescent="0.15">
      <c r="A90" s="1" t="s">
        <v>178</v>
      </c>
      <c r="B90" s="1" t="s">
        <v>254</v>
      </c>
      <c r="C90" s="1" t="s">
        <v>179</v>
      </c>
      <c r="D90" s="26">
        <v>50</v>
      </c>
      <c r="E90" s="26">
        <v>47</v>
      </c>
      <c r="F90" s="27">
        <v>97</v>
      </c>
      <c r="G90" s="28">
        <v>15</v>
      </c>
      <c r="H90" s="26">
        <v>21</v>
      </c>
      <c r="I90" s="26">
        <v>36</v>
      </c>
      <c r="J90" s="29">
        <f t="shared" ref="J90:J97" si="2">I90/F90</f>
        <v>0.37113402061855671</v>
      </c>
      <c r="K90" s="26">
        <f t="shared" ref="K90:K97" si="3">_xlfn.RANK.EQ(J90,$J$14:$J$99,0)</f>
        <v>35</v>
      </c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183</v>
      </c>
      <c r="E91" s="26">
        <v>133</v>
      </c>
      <c r="F91" s="27">
        <v>316</v>
      </c>
      <c r="G91" s="28">
        <v>106</v>
      </c>
      <c r="H91" s="26">
        <v>51</v>
      </c>
      <c r="I91" s="26">
        <v>157</v>
      </c>
      <c r="J91" s="29">
        <f t="shared" si="2"/>
        <v>0.49683544303797467</v>
      </c>
      <c r="K91" s="26">
        <f t="shared" si="3"/>
        <v>22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15</v>
      </c>
      <c r="E92" s="26">
        <v>21</v>
      </c>
      <c r="F92" s="27">
        <v>36</v>
      </c>
      <c r="G92" s="28">
        <v>10</v>
      </c>
      <c r="H92" s="26">
        <v>10</v>
      </c>
      <c r="I92" s="26">
        <v>20</v>
      </c>
      <c r="J92" s="29">
        <f t="shared" si="2"/>
        <v>0.55555555555555558</v>
      </c>
      <c r="K92" s="26">
        <f t="shared" si="3"/>
        <v>14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23</v>
      </c>
      <c r="E93" s="26">
        <v>21</v>
      </c>
      <c r="F93" s="27">
        <v>44</v>
      </c>
      <c r="G93" s="28">
        <v>8</v>
      </c>
      <c r="H93" s="26">
        <v>10</v>
      </c>
      <c r="I93" s="26">
        <v>18</v>
      </c>
      <c r="J93" s="29">
        <f t="shared" si="2"/>
        <v>0.40909090909090912</v>
      </c>
      <c r="K93" s="26">
        <f t="shared" si="3"/>
        <v>30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27</v>
      </c>
      <c r="E94" s="26">
        <v>23</v>
      </c>
      <c r="F94" s="27">
        <v>50</v>
      </c>
      <c r="G94" s="28">
        <v>7</v>
      </c>
      <c r="H94" s="26">
        <v>7</v>
      </c>
      <c r="I94" s="26">
        <v>14</v>
      </c>
      <c r="J94" s="29">
        <f t="shared" si="2"/>
        <v>0.28000000000000003</v>
      </c>
      <c r="K94" s="26">
        <f t="shared" si="3"/>
        <v>46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29</v>
      </c>
      <c r="E95" s="26">
        <v>8</v>
      </c>
      <c r="F95" s="27">
        <v>37</v>
      </c>
      <c r="G95" s="28">
        <v>10</v>
      </c>
      <c r="H95" s="26">
        <v>3</v>
      </c>
      <c r="I95" s="26">
        <v>13</v>
      </c>
      <c r="J95" s="29">
        <f t="shared" si="2"/>
        <v>0.35135135135135137</v>
      </c>
      <c r="K95" s="26">
        <f t="shared" si="3"/>
        <v>37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16</v>
      </c>
      <c r="E96" s="26">
        <v>20</v>
      </c>
      <c r="F96" s="27">
        <v>36</v>
      </c>
      <c r="G96" s="28">
        <v>2</v>
      </c>
      <c r="H96" s="26">
        <v>8</v>
      </c>
      <c r="I96" s="26">
        <v>10</v>
      </c>
      <c r="J96" s="29">
        <f t="shared" si="2"/>
        <v>0.27777777777777779</v>
      </c>
      <c r="K96" s="26">
        <f t="shared" si="3"/>
        <v>47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35</v>
      </c>
      <c r="E97" s="26">
        <v>38</v>
      </c>
      <c r="F97" s="27">
        <v>73</v>
      </c>
      <c r="G97" s="28">
        <v>15</v>
      </c>
      <c r="H97" s="26">
        <v>6</v>
      </c>
      <c r="I97" s="26">
        <v>21</v>
      </c>
      <c r="J97" s="29">
        <f t="shared" si="2"/>
        <v>0.28767123287671231</v>
      </c>
      <c r="K97" s="26">
        <f t="shared" si="3"/>
        <v>45</v>
      </c>
    </row>
    <row r="98" spans="1:11" x14ac:dyDescent="0.15">
      <c r="A98" s="35" t="s">
        <v>194</v>
      </c>
      <c r="B98" s="35" t="s">
        <v>255</v>
      </c>
      <c r="C98" s="35" t="s">
        <v>195</v>
      </c>
      <c r="D98" s="36"/>
      <c r="E98" s="36"/>
      <c r="F98" s="37"/>
      <c r="G98" s="38"/>
      <c r="H98" s="36"/>
      <c r="I98" s="36"/>
      <c r="J98" s="48"/>
      <c r="K98" s="36"/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38</v>
      </c>
      <c r="E99" s="26">
        <v>51</v>
      </c>
      <c r="F99" s="27">
        <v>89</v>
      </c>
      <c r="G99" s="28">
        <v>18</v>
      </c>
      <c r="H99" s="26">
        <v>25</v>
      </c>
      <c r="I99" s="26">
        <v>43</v>
      </c>
      <c r="J99" s="29">
        <f>I99/F99</f>
        <v>0.48314606741573035</v>
      </c>
      <c r="K99" s="26">
        <f>_xlfn.RANK.EQ(J99,$J$14:$J$99,0)</f>
        <v>24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5161</v>
      </c>
      <c r="E101" s="207">
        <f t="shared" ref="E101:I101" si="4">SUM(E14:E99)</f>
        <v>3343</v>
      </c>
      <c r="F101" s="207">
        <f t="shared" si="4"/>
        <v>8504</v>
      </c>
      <c r="G101" s="207">
        <f t="shared" si="4"/>
        <v>1972</v>
      </c>
      <c r="H101" s="207">
        <f t="shared" si="4"/>
        <v>1221</v>
      </c>
      <c r="I101" s="208">
        <f t="shared" si="4"/>
        <v>3193</v>
      </c>
    </row>
  </sheetData>
  <autoFilter ref="A13:K99" xr:uid="{00000000-0009-0000-0000-00001D000000}">
    <sortState xmlns:xlrd2="http://schemas.microsoft.com/office/spreadsheetml/2017/richdata2" ref="A14:K99">
      <sortCondition ref="A13:A99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79CC1F44-F7BC-49E5-9D79-5E4589C54738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EE7F4-4721-4A77-800B-663BB6683DA1}">
  <sheetPr>
    <tabColor theme="9"/>
  </sheetPr>
  <dimension ref="A1:R101"/>
  <sheetViews>
    <sheetView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M1" sqref="M1"/>
    </sheetView>
  </sheetViews>
  <sheetFormatPr defaultRowHeight="13.5" x14ac:dyDescent="0.15"/>
  <cols>
    <col min="1" max="1" width="15" bestFit="1" customWidth="1"/>
    <col min="2" max="2" width="5.5" customWidth="1"/>
    <col min="3" max="3" width="29.375" bestFit="1" customWidth="1"/>
    <col min="4" max="5" width="9.875" style="44" customWidth="1"/>
    <col min="6" max="6" width="9.5" style="44" bestFit="1" customWidth="1"/>
    <col min="7" max="7" width="7.5" style="44" customWidth="1"/>
    <col min="8" max="8" width="8.5" style="44" bestFit="1" customWidth="1"/>
    <col min="9" max="9" width="9" style="44"/>
    <col min="10" max="10" width="7.5" style="44" bestFit="1" customWidth="1"/>
    <col min="11" max="11" width="9.75" style="44" customWidth="1"/>
    <col min="13" max="13" width="11.625" bestFit="1" customWidth="1"/>
  </cols>
  <sheetData>
    <row r="1" spans="1:18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K1" s="11"/>
      <c r="L1" s="7"/>
      <c r="M1" s="45" t="s">
        <v>198</v>
      </c>
      <c r="N1" s="7"/>
      <c r="O1" s="7"/>
      <c r="P1" s="7"/>
      <c r="Q1" s="7"/>
      <c r="R1" s="7"/>
    </row>
    <row r="2" spans="1:18" ht="24" customHeight="1" x14ac:dyDescent="0.15">
      <c r="A2" s="2" t="s">
        <v>403</v>
      </c>
      <c r="B2" s="2"/>
      <c r="C2" s="2"/>
      <c r="D2"/>
      <c r="E2"/>
      <c r="F2"/>
      <c r="G2"/>
      <c r="H2"/>
      <c r="I2"/>
      <c r="J2"/>
      <c r="K2" s="11"/>
      <c r="L2" s="7"/>
      <c r="M2" s="7"/>
      <c r="N2" s="7"/>
      <c r="O2" s="7"/>
      <c r="P2" s="7"/>
      <c r="Q2" s="7"/>
      <c r="R2" s="7"/>
    </row>
    <row r="3" spans="1:18" ht="24" customHeight="1" x14ac:dyDescent="0.15">
      <c r="A3" s="2" t="s">
        <v>404</v>
      </c>
      <c r="C3" s="2"/>
      <c r="D3"/>
      <c r="E3"/>
      <c r="F3"/>
      <c r="G3"/>
      <c r="H3"/>
      <c r="I3"/>
      <c r="J3"/>
      <c r="K3" s="11"/>
      <c r="L3" s="7"/>
      <c r="M3" s="7"/>
      <c r="N3" s="7"/>
      <c r="O3" s="7"/>
      <c r="P3" s="7"/>
      <c r="Q3" s="7"/>
      <c r="R3" s="7"/>
    </row>
    <row r="4" spans="1:18" ht="14.25" thickBot="1" x14ac:dyDescent="0.2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L4" s="7"/>
      <c r="M4" s="7"/>
      <c r="N4" s="7"/>
      <c r="O4" s="7"/>
      <c r="P4" s="7"/>
      <c r="Q4" s="7"/>
      <c r="R4" s="7"/>
    </row>
    <row r="5" spans="1:18" x14ac:dyDescent="0.15">
      <c r="D5" s="323" t="s">
        <v>267</v>
      </c>
      <c r="E5" s="324"/>
      <c r="F5" s="325"/>
      <c r="G5" s="326" t="s">
        <v>14</v>
      </c>
      <c r="H5" s="324"/>
      <c r="I5" s="324"/>
      <c r="J5" s="324"/>
      <c r="K5" s="327"/>
    </row>
    <row r="6" spans="1:18" ht="41.25" thickBot="1" x14ac:dyDescent="0.2">
      <c r="C6" s="13"/>
      <c r="D6" s="80" t="s">
        <v>15</v>
      </c>
      <c r="E6" s="236" t="s">
        <v>16</v>
      </c>
      <c r="F6" s="237" t="s">
        <v>17</v>
      </c>
      <c r="G6" s="238" t="s">
        <v>15</v>
      </c>
      <c r="H6" s="236" t="s">
        <v>16</v>
      </c>
      <c r="I6" s="236" t="s">
        <v>17</v>
      </c>
      <c r="J6" s="16" t="s">
        <v>18</v>
      </c>
      <c r="K6" s="81" t="s">
        <v>19</v>
      </c>
    </row>
    <row r="7" spans="1:18" x14ac:dyDescent="0.15">
      <c r="C7" s="18" t="s">
        <v>2</v>
      </c>
      <c r="D7" s="19">
        <f>INDEX(D14:D99,MATCH(C7,C14:C99,0),0)</f>
        <v>12</v>
      </c>
      <c r="E7" s="20">
        <f>INDEX(E14:E99,MATCH(C7,C14:C99,0),0)</f>
        <v>13</v>
      </c>
      <c r="F7" s="21">
        <f>INDEX(F14:F99,MATCH(C7,C14:C99,0),0)</f>
        <v>25</v>
      </c>
      <c r="G7" s="22">
        <f>INDEX(G14:G99,MATCH(C7,C14:C99,0),0)</f>
        <v>9</v>
      </c>
      <c r="H7" s="20">
        <f>INDEX(H14:H99,MATCH(C7,C14:C99,0),0)</f>
        <v>12</v>
      </c>
      <c r="I7" s="20">
        <f>INDEX(I14:I99,MATCH(C7,C14:C99,0),0)</f>
        <v>21</v>
      </c>
      <c r="J7" s="23">
        <f>I7/F7</f>
        <v>0.84</v>
      </c>
      <c r="K7" s="24">
        <f>_xlfn.RANK.EQ(J7,$J$14:$J$99,0)</f>
        <v>3</v>
      </c>
    </row>
    <row r="8" spans="1:18" x14ac:dyDescent="0.15">
      <c r="C8" s="25" t="s">
        <v>20</v>
      </c>
      <c r="D8" s="72">
        <f>ROUND(SUMIF($B$14:$B$99,"G",D14:D99)/(COUNTIFS(B14:B99,"G",D14:D99,"&lt;&gt;")),1)</f>
        <v>31.8</v>
      </c>
      <c r="E8" s="73">
        <f>ROUND(SUMIF($B$14:$B$99,"G",E14:E99)/(COUNTIFS(B14:B99,"G",D14:D99,"&lt;&gt;")),1)</f>
        <v>25</v>
      </c>
      <c r="F8" s="74">
        <f>ROUND(SUM(D8:E8),1)</f>
        <v>56.8</v>
      </c>
      <c r="G8" s="75">
        <f>ROUND(SUMIF($B$14:$B$99,"G",G14:G99)/(COUNTIFS(B14:B99,"G",D14:D99,"&lt;&gt;")),1)</f>
        <v>14.5</v>
      </c>
      <c r="H8" s="73">
        <f>ROUND(SUMIF($B$14:$B$99,"G",H14:H99)/(COUNTIFS(B14:B99,"G",D14:D99,"&lt;&gt;")),1)</f>
        <v>12.3</v>
      </c>
      <c r="I8" s="73">
        <f>ROUND(SUM(G8:H8),1)</f>
        <v>26.8</v>
      </c>
      <c r="J8" s="29">
        <f>I8/F8</f>
        <v>0.471830985915493</v>
      </c>
      <c r="K8" s="30"/>
    </row>
    <row r="9" spans="1:18" ht="14.25" thickBot="1" x14ac:dyDescent="0.2">
      <c r="C9" s="31" t="s">
        <v>21</v>
      </c>
      <c r="D9" s="76">
        <f>ROUND(AVERAGE(D14:D99),1)</f>
        <v>87.4</v>
      </c>
      <c r="E9" s="77">
        <f>ROUND(AVERAGE(E14:E99),1)</f>
        <v>56.1</v>
      </c>
      <c r="F9" s="78">
        <f>ROUND(SUM(D9:E9),1)</f>
        <v>143.5</v>
      </c>
      <c r="G9" s="79">
        <f>ROUND(AVERAGE(G14:G99),1)</f>
        <v>33.9</v>
      </c>
      <c r="H9" s="77">
        <f>ROUND(AVERAGE(H14:H99),1)</f>
        <v>20.7</v>
      </c>
      <c r="I9" s="77">
        <f>ROUND(SUM(G9:H9),1)</f>
        <v>54.6</v>
      </c>
      <c r="J9" s="32">
        <f>I9/F9</f>
        <v>0.38048780487804879</v>
      </c>
      <c r="K9" s="33"/>
    </row>
    <row r="11" spans="1:18" ht="21" customHeight="1" x14ac:dyDescent="0.15">
      <c r="D11" s="328" t="str" cm="1">
        <f t="array" aca="1" ref="D11" ca="1">RIGHT(CELL("filename",A1),4)&amp;"年度（基準日：５月１日）"</f>
        <v>2024年度（基準日：５月１日）</v>
      </c>
      <c r="E11" s="329"/>
      <c r="F11" s="329"/>
      <c r="G11" s="329"/>
      <c r="H11" s="329"/>
      <c r="I11" s="329"/>
      <c r="J11" s="329"/>
      <c r="K11" s="329"/>
    </row>
    <row r="12" spans="1:18" ht="21" customHeight="1" x14ac:dyDescent="0.15">
      <c r="D12" s="330" t="s">
        <v>267</v>
      </c>
      <c r="E12" s="330"/>
      <c r="F12" s="331"/>
      <c r="G12" s="332" t="s">
        <v>14</v>
      </c>
      <c r="H12" s="330"/>
      <c r="I12" s="330"/>
      <c r="J12" s="330"/>
      <c r="K12" s="330"/>
    </row>
    <row r="13" spans="1:18" ht="40.5" x14ac:dyDescent="0.15">
      <c r="A13" s="236" t="s">
        <v>22</v>
      </c>
      <c r="B13" s="34" t="s">
        <v>23</v>
      </c>
      <c r="C13" s="236" t="s">
        <v>24</v>
      </c>
      <c r="D13" s="236" t="s">
        <v>15</v>
      </c>
      <c r="E13" s="236" t="s">
        <v>16</v>
      </c>
      <c r="F13" s="237" t="s">
        <v>17</v>
      </c>
      <c r="G13" s="238" t="s">
        <v>15</v>
      </c>
      <c r="H13" s="236" t="s">
        <v>16</v>
      </c>
      <c r="I13" s="236" t="s">
        <v>17</v>
      </c>
      <c r="J13" s="16" t="s">
        <v>18</v>
      </c>
      <c r="K13" s="17" t="s">
        <v>25</v>
      </c>
    </row>
    <row r="14" spans="1:18" x14ac:dyDescent="0.15">
      <c r="A14" s="1" t="s">
        <v>28</v>
      </c>
      <c r="B14" s="1" t="s">
        <v>253</v>
      </c>
      <c r="C14" s="1" t="s">
        <v>29</v>
      </c>
      <c r="D14" s="26">
        <v>166</v>
      </c>
      <c r="E14" s="26">
        <v>60</v>
      </c>
      <c r="F14" s="27">
        <v>226</v>
      </c>
      <c r="G14" s="28">
        <v>46</v>
      </c>
      <c r="H14" s="26">
        <v>13</v>
      </c>
      <c r="I14" s="26">
        <v>59</v>
      </c>
      <c r="J14" s="54">
        <f>I14/F14</f>
        <v>0.26106194690265488</v>
      </c>
      <c r="K14" s="26">
        <f>_xlfn.RANK.EQ(J14,$J$14:$J$99,0)</f>
        <v>48</v>
      </c>
    </row>
    <row r="15" spans="1:18" x14ac:dyDescent="0.15">
      <c r="A15" s="1" t="s">
        <v>30</v>
      </c>
      <c r="B15" s="1" t="s">
        <v>254</v>
      </c>
      <c r="C15" s="1" t="s">
        <v>31</v>
      </c>
      <c r="D15" s="26">
        <v>72</v>
      </c>
      <c r="E15" s="26">
        <v>45</v>
      </c>
      <c r="F15" s="27">
        <v>117</v>
      </c>
      <c r="G15" s="28">
        <v>29</v>
      </c>
      <c r="H15" s="26">
        <v>12</v>
      </c>
      <c r="I15" s="26">
        <v>41</v>
      </c>
      <c r="J15" s="54">
        <f>I15/F15</f>
        <v>0.3504273504273504</v>
      </c>
      <c r="K15" s="26">
        <f>_xlfn.RANK.EQ(J15,$J$14:$J$99,0)</f>
        <v>39</v>
      </c>
    </row>
    <row r="16" spans="1:18" x14ac:dyDescent="0.15">
      <c r="A16" s="35" t="s">
        <v>32</v>
      </c>
      <c r="B16" s="35" t="s">
        <v>255</v>
      </c>
      <c r="C16" s="35" t="s">
        <v>33</v>
      </c>
      <c r="D16" s="36"/>
      <c r="E16" s="36"/>
      <c r="F16" s="37"/>
      <c r="G16" s="38"/>
      <c r="H16" s="36"/>
      <c r="I16" s="36"/>
      <c r="J16" s="51"/>
      <c r="K16" s="36"/>
    </row>
    <row r="17" spans="1:11" x14ac:dyDescent="0.15">
      <c r="A17" s="1" t="s">
        <v>34</v>
      </c>
      <c r="B17" s="1" t="s">
        <v>256</v>
      </c>
      <c r="C17" s="1" t="s">
        <v>35</v>
      </c>
      <c r="D17" s="26">
        <v>60</v>
      </c>
      <c r="E17" s="26">
        <v>21</v>
      </c>
      <c r="F17" s="27">
        <v>81</v>
      </c>
      <c r="G17" s="28">
        <v>55</v>
      </c>
      <c r="H17" s="26">
        <v>18</v>
      </c>
      <c r="I17" s="26">
        <v>73</v>
      </c>
      <c r="J17" s="54">
        <f>I17/F17</f>
        <v>0.90123456790123457</v>
      </c>
      <c r="K17" s="26">
        <f>_xlfn.RANK.EQ(J17,$J$14:$J$99,0)</f>
        <v>2</v>
      </c>
    </row>
    <row r="18" spans="1:11" x14ac:dyDescent="0.15">
      <c r="A18" s="35" t="s">
        <v>36</v>
      </c>
      <c r="B18" s="35" t="s">
        <v>255</v>
      </c>
      <c r="C18" s="35" t="s">
        <v>37</v>
      </c>
      <c r="D18" s="36"/>
      <c r="E18" s="36"/>
      <c r="F18" s="37"/>
      <c r="G18" s="47"/>
      <c r="H18" s="48"/>
      <c r="I18" s="36"/>
      <c r="J18" s="52"/>
      <c r="K18" s="46"/>
    </row>
    <row r="19" spans="1:11" x14ac:dyDescent="0.15">
      <c r="A19" s="35" t="s">
        <v>38</v>
      </c>
      <c r="B19" s="35" t="s">
        <v>255</v>
      </c>
      <c r="C19" s="35" t="s">
        <v>39</v>
      </c>
      <c r="D19" s="36"/>
      <c r="E19" s="36"/>
      <c r="F19" s="37"/>
      <c r="G19" s="38"/>
      <c r="H19" s="48"/>
      <c r="I19" s="36"/>
      <c r="J19" s="51"/>
      <c r="K19" s="36"/>
    </row>
    <row r="20" spans="1:11" x14ac:dyDescent="0.15">
      <c r="A20" s="35" t="s">
        <v>40</v>
      </c>
      <c r="B20" s="35" t="s">
        <v>257</v>
      </c>
      <c r="C20" s="35" t="s">
        <v>41</v>
      </c>
      <c r="D20" s="36"/>
      <c r="E20" s="36"/>
      <c r="F20" s="37"/>
      <c r="G20" s="38"/>
      <c r="H20" s="48"/>
      <c r="I20" s="36"/>
      <c r="J20" s="51"/>
      <c r="K20" s="36"/>
    </row>
    <row r="21" spans="1:11" x14ac:dyDescent="0.15">
      <c r="A21" s="1" t="s">
        <v>42</v>
      </c>
      <c r="B21" s="1" t="s">
        <v>258</v>
      </c>
      <c r="C21" s="1" t="s">
        <v>43</v>
      </c>
      <c r="D21" s="26">
        <v>21</v>
      </c>
      <c r="E21" s="26">
        <v>14</v>
      </c>
      <c r="F21" s="27">
        <v>35</v>
      </c>
      <c r="G21" s="28">
        <v>9</v>
      </c>
      <c r="H21" s="26">
        <v>7</v>
      </c>
      <c r="I21" s="26">
        <v>16</v>
      </c>
      <c r="J21" s="54">
        <f t="shared" ref="J21:J29" si="0">I21/F21</f>
        <v>0.45714285714285713</v>
      </c>
      <c r="K21" s="26">
        <f t="shared" ref="K21:K29" si="1">_xlfn.RANK.EQ(J21,$J$14:$J$99,0)</f>
        <v>25</v>
      </c>
    </row>
    <row r="22" spans="1:11" x14ac:dyDescent="0.15">
      <c r="A22" s="1" t="s">
        <v>44</v>
      </c>
      <c r="B22" s="1" t="s">
        <v>259</v>
      </c>
      <c r="C22" s="1" t="s">
        <v>45</v>
      </c>
      <c r="D22" s="26">
        <v>13</v>
      </c>
      <c r="E22" s="26">
        <v>17</v>
      </c>
      <c r="F22" s="27">
        <v>30</v>
      </c>
      <c r="G22" s="28">
        <v>6</v>
      </c>
      <c r="H22" s="26">
        <v>7</v>
      </c>
      <c r="I22" s="26">
        <v>13</v>
      </c>
      <c r="J22" s="54">
        <f t="shared" si="0"/>
        <v>0.43333333333333335</v>
      </c>
      <c r="K22" s="26">
        <f t="shared" si="1"/>
        <v>27</v>
      </c>
    </row>
    <row r="23" spans="1:11" x14ac:dyDescent="0.15">
      <c r="A23" s="1" t="s">
        <v>46</v>
      </c>
      <c r="B23" s="1" t="s">
        <v>253</v>
      </c>
      <c r="C23" s="1" t="s">
        <v>47</v>
      </c>
      <c r="D23" s="26">
        <v>220</v>
      </c>
      <c r="E23" s="26">
        <v>67</v>
      </c>
      <c r="F23" s="27">
        <v>287</v>
      </c>
      <c r="G23" s="28">
        <v>34</v>
      </c>
      <c r="H23" s="26">
        <v>6</v>
      </c>
      <c r="I23" s="26">
        <v>40</v>
      </c>
      <c r="J23" s="54">
        <f t="shared" si="0"/>
        <v>0.13937282229965156</v>
      </c>
      <c r="K23" s="26">
        <f t="shared" si="1"/>
        <v>59</v>
      </c>
    </row>
    <row r="24" spans="1:11" x14ac:dyDescent="0.15">
      <c r="A24" s="1" t="s">
        <v>48</v>
      </c>
      <c r="B24" s="1" t="s">
        <v>254</v>
      </c>
      <c r="C24" s="1" t="s">
        <v>49</v>
      </c>
      <c r="D24" s="26">
        <v>67</v>
      </c>
      <c r="E24" s="26">
        <v>51</v>
      </c>
      <c r="F24" s="27">
        <v>118</v>
      </c>
      <c r="G24" s="28">
        <v>20</v>
      </c>
      <c r="H24" s="26">
        <v>11</v>
      </c>
      <c r="I24" s="26">
        <v>31</v>
      </c>
      <c r="J24" s="54">
        <f t="shared" si="0"/>
        <v>0.26271186440677968</v>
      </c>
      <c r="K24" s="26">
        <f t="shared" si="1"/>
        <v>47</v>
      </c>
    </row>
    <row r="25" spans="1:11" x14ac:dyDescent="0.15">
      <c r="A25" s="1" t="s">
        <v>50</v>
      </c>
      <c r="B25" s="1" t="s">
        <v>258</v>
      </c>
      <c r="C25" s="1" t="s">
        <v>51</v>
      </c>
      <c r="D25" s="26">
        <v>22</v>
      </c>
      <c r="E25" s="26">
        <v>12</v>
      </c>
      <c r="F25" s="27">
        <v>34</v>
      </c>
      <c r="G25" s="28">
        <v>9</v>
      </c>
      <c r="H25" s="26">
        <v>3</v>
      </c>
      <c r="I25" s="26">
        <v>12</v>
      </c>
      <c r="J25" s="54">
        <f t="shared" si="0"/>
        <v>0.35294117647058826</v>
      </c>
      <c r="K25" s="26">
        <f t="shared" si="1"/>
        <v>37</v>
      </c>
    </row>
    <row r="26" spans="1:11" x14ac:dyDescent="0.15">
      <c r="A26" s="1" t="s">
        <v>52</v>
      </c>
      <c r="B26" s="1" t="s">
        <v>258</v>
      </c>
      <c r="C26" s="1" t="s">
        <v>53</v>
      </c>
      <c r="D26" s="26">
        <v>23</v>
      </c>
      <c r="E26" s="26">
        <v>17</v>
      </c>
      <c r="F26" s="27">
        <v>40</v>
      </c>
      <c r="G26" s="28">
        <v>12</v>
      </c>
      <c r="H26" s="26">
        <v>7</v>
      </c>
      <c r="I26" s="26">
        <v>19</v>
      </c>
      <c r="J26" s="54">
        <f t="shared" si="0"/>
        <v>0.47499999999999998</v>
      </c>
      <c r="K26" s="26">
        <f t="shared" si="1"/>
        <v>24</v>
      </c>
    </row>
    <row r="27" spans="1:11" x14ac:dyDescent="0.15">
      <c r="A27" s="1" t="s">
        <v>54</v>
      </c>
      <c r="B27" s="1" t="s">
        <v>256</v>
      </c>
      <c r="C27" s="1" t="s">
        <v>55</v>
      </c>
      <c r="D27" s="26">
        <v>9</v>
      </c>
      <c r="E27" s="26">
        <v>14</v>
      </c>
      <c r="F27" s="27">
        <v>23</v>
      </c>
      <c r="G27" s="28">
        <v>6</v>
      </c>
      <c r="H27" s="26">
        <v>10</v>
      </c>
      <c r="I27" s="26">
        <v>16</v>
      </c>
      <c r="J27" s="54">
        <f t="shared" si="0"/>
        <v>0.69565217391304346</v>
      </c>
      <c r="K27" s="26">
        <f t="shared" si="1"/>
        <v>5</v>
      </c>
    </row>
    <row r="28" spans="1:11" x14ac:dyDescent="0.15">
      <c r="A28" s="1" t="s">
        <v>56</v>
      </c>
      <c r="B28" s="1" t="s">
        <v>259</v>
      </c>
      <c r="C28" s="1" t="s">
        <v>57</v>
      </c>
      <c r="D28" s="26">
        <v>53</v>
      </c>
      <c r="E28" s="26">
        <v>34</v>
      </c>
      <c r="F28" s="27">
        <v>87</v>
      </c>
      <c r="G28" s="28">
        <v>15</v>
      </c>
      <c r="H28" s="26">
        <v>7</v>
      </c>
      <c r="I28" s="26">
        <v>22</v>
      </c>
      <c r="J28" s="54">
        <f t="shared" si="0"/>
        <v>0.25287356321839083</v>
      </c>
      <c r="K28" s="26">
        <f t="shared" si="1"/>
        <v>49</v>
      </c>
    </row>
    <row r="29" spans="1:11" x14ac:dyDescent="0.15">
      <c r="A29" s="1" t="s">
        <v>58</v>
      </c>
      <c r="B29" s="1" t="s">
        <v>253</v>
      </c>
      <c r="C29" s="1" t="s">
        <v>59</v>
      </c>
      <c r="D29" s="26">
        <v>139</v>
      </c>
      <c r="E29" s="26">
        <v>71</v>
      </c>
      <c r="F29" s="27">
        <v>210</v>
      </c>
      <c r="G29" s="28">
        <v>133</v>
      </c>
      <c r="H29" s="26">
        <v>68</v>
      </c>
      <c r="I29" s="26">
        <v>201</v>
      </c>
      <c r="J29" s="54">
        <f t="shared" si="0"/>
        <v>0.95714285714285718</v>
      </c>
      <c r="K29" s="26">
        <f t="shared" si="1"/>
        <v>1</v>
      </c>
    </row>
    <row r="30" spans="1:11" x14ac:dyDescent="0.15">
      <c r="A30" s="35" t="s">
        <v>60</v>
      </c>
      <c r="B30" s="35" t="s">
        <v>256</v>
      </c>
      <c r="C30" s="35" t="s">
        <v>61</v>
      </c>
      <c r="D30" s="36"/>
      <c r="E30" s="36"/>
      <c r="F30" s="37"/>
      <c r="G30" s="38"/>
      <c r="H30" s="48"/>
      <c r="I30" s="36"/>
      <c r="J30" s="51"/>
      <c r="K30" s="36"/>
    </row>
    <row r="31" spans="1:11" x14ac:dyDescent="0.15">
      <c r="A31" s="1" t="s">
        <v>62</v>
      </c>
      <c r="B31" s="1" t="s">
        <v>259</v>
      </c>
      <c r="C31" s="1" t="s">
        <v>63</v>
      </c>
      <c r="D31" s="26">
        <v>25</v>
      </c>
      <c r="E31" s="26">
        <v>13</v>
      </c>
      <c r="F31" s="27">
        <v>38</v>
      </c>
      <c r="G31" s="28">
        <v>12</v>
      </c>
      <c r="H31" s="26">
        <v>8</v>
      </c>
      <c r="I31" s="26">
        <v>20</v>
      </c>
      <c r="J31" s="54">
        <f>I31/F31</f>
        <v>0.52631578947368418</v>
      </c>
      <c r="K31" s="26">
        <f>_xlfn.RANK.EQ(J31,$J$14:$J$99,0)</f>
        <v>18</v>
      </c>
    </row>
    <row r="32" spans="1:11" x14ac:dyDescent="0.15">
      <c r="A32" s="1" t="s">
        <v>64</v>
      </c>
      <c r="B32" s="1" t="s">
        <v>258</v>
      </c>
      <c r="C32" s="1" t="s">
        <v>65</v>
      </c>
      <c r="D32" s="26">
        <v>23</v>
      </c>
      <c r="E32" s="26">
        <v>27</v>
      </c>
      <c r="F32" s="27">
        <v>50</v>
      </c>
      <c r="G32" s="28">
        <v>12</v>
      </c>
      <c r="H32" s="26">
        <v>19</v>
      </c>
      <c r="I32" s="26">
        <v>31</v>
      </c>
      <c r="J32" s="29">
        <f>I32/F32</f>
        <v>0.62</v>
      </c>
      <c r="K32" s="26">
        <f>_xlfn.RANK.EQ(J32,$J$14:$J$99,0)</f>
        <v>10</v>
      </c>
    </row>
    <row r="33" spans="1:11" x14ac:dyDescent="0.15">
      <c r="A33" s="1" t="s">
        <v>66</v>
      </c>
      <c r="B33" s="1" t="s">
        <v>259</v>
      </c>
      <c r="C33" s="1" t="s">
        <v>67</v>
      </c>
      <c r="D33" s="26">
        <v>46</v>
      </c>
      <c r="E33" s="26">
        <v>37</v>
      </c>
      <c r="F33" s="27">
        <v>83</v>
      </c>
      <c r="G33" s="28">
        <v>7</v>
      </c>
      <c r="H33" s="26">
        <v>5</v>
      </c>
      <c r="I33" s="26">
        <v>12</v>
      </c>
      <c r="J33" s="29">
        <f>I33/F33</f>
        <v>0.14457831325301204</v>
      </c>
      <c r="K33" s="26">
        <f>_xlfn.RANK.EQ(J33,$J$14:$J$99,0)</f>
        <v>58</v>
      </c>
    </row>
    <row r="34" spans="1:11" x14ac:dyDescent="0.15">
      <c r="A34" s="1" t="s">
        <v>68</v>
      </c>
      <c r="B34" s="1" t="s">
        <v>253</v>
      </c>
      <c r="C34" s="1" t="s">
        <v>69</v>
      </c>
      <c r="D34" s="26">
        <v>85</v>
      </c>
      <c r="E34" s="26">
        <v>41</v>
      </c>
      <c r="F34" s="27">
        <v>126</v>
      </c>
      <c r="G34" s="28">
        <v>28</v>
      </c>
      <c r="H34" s="26">
        <v>18</v>
      </c>
      <c r="I34" s="26">
        <v>46</v>
      </c>
      <c r="J34" s="29">
        <f>I34/F34</f>
        <v>0.36507936507936506</v>
      </c>
      <c r="K34" s="26">
        <f>_xlfn.RANK.EQ(J34,$J$14:$J$99,0)</f>
        <v>34</v>
      </c>
    </row>
    <row r="35" spans="1:11" x14ac:dyDescent="0.15">
      <c r="A35" s="1" t="s">
        <v>70</v>
      </c>
      <c r="B35" s="1" t="s">
        <v>253</v>
      </c>
      <c r="C35" s="1" t="s">
        <v>71</v>
      </c>
      <c r="D35" s="26">
        <v>495</v>
      </c>
      <c r="E35" s="26">
        <v>347</v>
      </c>
      <c r="F35" s="27">
        <v>842</v>
      </c>
      <c r="G35" s="28">
        <v>102</v>
      </c>
      <c r="H35" s="26">
        <v>74</v>
      </c>
      <c r="I35" s="26">
        <v>176</v>
      </c>
      <c r="J35" s="29">
        <f>I35/F35</f>
        <v>0.20902612826603326</v>
      </c>
      <c r="K35" s="26">
        <f>_xlfn.RANK.EQ(J35,$J$14:$J$99,0)</f>
        <v>54</v>
      </c>
    </row>
    <row r="36" spans="1:11" x14ac:dyDescent="0.15">
      <c r="A36" s="35" t="s">
        <v>72</v>
      </c>
      <c r="B36" s="35" t="s">
        <v>257</v>
      </c>
      <c r="C36" s="35" t="s">
        <v>73</v>
      </c>
      <c r="D36" s="36"/>
      <c r="E36" s="36"/>
      <c r="F36" s="37"/>
      <c r="G36" s="38"/>
      <c r="H36" s="48"/>
      <c r="I36" s="36"/>
      <c r="J36" s="36"/>
      <c r="K36" s="36"/>
    </row>
    <row r="37" spans="1:11" x14ac:dyDescent="0.15">
      <c r="A37" s="35" t="s">
        <v>74</v>
      </c>
      <c r="B37" s="35" t="s">
        <v>256</v>
      </c>
      <c r="C37" s="35" t="s">
        <v>75</v>
      </c>
      <c r="D37" s="36"/>
      <c r="E37" s="36"/>
      <c r="F37" s="37"/>
      <c r="G37" s="38"/>
      <c r="H37" s="48"/>
      <c r="I37" s="36"/>
      <c r="J37" s="36"/>
      <c r="K37" s="36"/>
    </row>
    <row r="38" spans="1:11" x14ac:dyDescent="0.15">
      <c r="A38" s="35" t="s">
        <v>76</v>
      </c>
      <c r="B38" s="35" t="s">
        <v>256</v>
      </c>
      <c r="C38" s="35" t="s">
        <v>77</v>
      </c>
      <c r="D38" s="36"/>
      <c r="E38" s="36"/>
      <c r="F38" s="37"/>
      <c r="G38" s="38"/>
      <c r="H38" s="48"/>
      <c r="I38" s="36"/>
      <c r="J38" s="36"/>
      <c r="K38" s="36"/>
    </row>
    <row r="39" spans="1:11" x14ac:dyDescent="0.15">
      <c r="A39" s="1" t="s">
        <v>78</v>
      </c>
      <c r="B39" s="1" t="s">
        <v>255</v>
      </c>
      <c r="C39" s="1" t="s">
        <v>79</v>
      </c>
      <c r="D39" s="26">
        <v>72</v>
      </c>
      <c r="E39" s="26">
        <v>17</v>
      </c>
      <c r="F39" s="27">
        <v>89</v>
      </c>
      <c r="G39" s="28">
        <v>29</v>
      </c>
      <c r="H39" s="26">
        <v>10</v>
      </c>
      <c r="I39" s="26">
        <v>39</v>
      </c>
      <c r="J39" s="29">
        <f>I39/F39</f>
        <v>0.43820224719101125</v>
      </c>
      <c r="K39" s="26">
        <f>_xlfn.RANK.EQ(J39,$J$14:$J$99,0)</f>
        <v>26</v>
      </c>
    </row>
    <row r="40" spans="1:11" x14ac:dyDescent="0.15">
      <c r="A40" s="35" t="s">
        <v>80</v>
      </c>
      <c r="B40" s="35" t="s">
        <v>259</v>
      </c>
      <c r="C40" s="35" t="s">
        <v>81</v>
      </c>
      <c r="D40" s="36"/>
      <c r="E40" s="36"/>
      <c r="F40" s="37"/>
      <c r="G40" s="38"/>
      <c r="H40" s="48"/>
      <c r="I40" s="36"/>
      <c r="J40" s="36"/>
      <c r="K40" s="36"/>
    </row>
    <row r="41" spans="1:11" x14ac:dyDescent="0.15">
      <c r="A41" s="1" t="s">
        <v>82</v>
      </c>
      <c r="B41" s="1" t="s">
        <v>254</v>
      </c>
      <c r="C41" s="1" t="s">
        <v>83</v>
      </c>
      <c r="D41" s="26">
        <v>195</v>
      </c>
      <c r="E41" s="26">
        <v>203</v>
      </c>
      <c r="F41" s="27">
        <v>398</v>
      </c>
      <c r="G41" s="28">
        <v>59</v>
      </c>
      <c r="H41" s="26">
        <v>39</v>
      </c>
      <c r="I41" s="26">
        <v>98</v>
      </c>
      <c r="J41" s="29">
        <f>I41/F41</f>
        <v>0.24623115577889448</v>
      </c>
      <c r="K41" s="26">
        <f>_xlfn.RANK.EQ(J41,$J$14:$J$99,0)</f>
        <v>51</v>
      </c>
    </row>
    <row r="42" spans="1:11" x14ac:dyDescent="0.15">
      <c r="A42" s="1" t="s">
        <v>84</v>
      </c>
      <c r="B42" s="1" t="s">
        <v>255</v>
      </c>
      <c r="C42" s="1" t="s">
        <v>85</v>
      </c>
      <c r="D42" s="26">
        <v>69</v>
      </c>
      <c r="E42" s="26">
        <v>25</v>
      </c>
      <c r="F42" s="27">
        <v>94</v>
      </c>
      <c r="G42" s="28">
        <v>8</v>
      </c>
      <c r="H42" s="26">
        <v>3</v>
      </c>
      <c r="I42" s="26">
        <v>11</v>
      </c>
      <c r="J42" s="29">
        <f>I42/F42</f>
        <v>0.11702127659574468</v>
      </c>
      <c r="K42" s="26">
        <f>_xlfn.RANK.EQ(J42,$J$14:$J$99,0)</f>
        <v>60</v>
      </c>
    </row>
    <row r="43" spans="1:11" x14ac:dyDescent="0.15">
      <c r="A43" s="35" t="s">
        <v>86</v>
      </c>
      <c r="B43" s="35" t="s">
        <v>255</v>
      </c>
      <c r="C43" s="35" t="s">
        <v>87</v>
      </c>
      <c r="D43" s="36"/>
      <c r="E43" s="36"/>
      <c r="F43" s="37"/>
      <c r="G43" s="38"/>
      <c r="H43" s="48"/>
      <c r="I43" s="36"/>
      <c r="J43" s="36"/>
      <c r="K43" s="36"/>
    </row>
    <row r="44" spans="1:11" x14ac:dyDescent="0.15">
      <c r="A44" s="1" t="s">
        <v>88</v>
      </c>
      <c r="B44" s="1" t="s">
        <v>256</v>
      </c>
      <c r="C44" s="1" t="s">
        <v>89</v>
      </c>
      <c r="D44" s="26">
        <v>206</v>
      </c>
      <c r="E44" s="26">
        <v>194</v>
      </c>
      <c r="F44" s="27">
        <v>400</v>
      </c>
      <c r="G44" s="28">
        <v>87</v>
      </c>
      <c r="H44" s="26">
        <v>73</v>
      </c>
      <c r="I44" s="26">
        <v>160</v>
      </c>
      <c r="J44" s="29">
        <f>I44/F44</f>
        <v>0.4</v>
      </c>
      <c r="K44" s="26">
        <f>_xlfn.RANK.EQ(J44,$J$14:$J$99,0)</f>
        <v>30</v>
      </c>
    </row>
    <row r="45" spans="1:11" x14ac:dyDescent="0.15">
      <c r="A45" s="35" t="s">
        <v>90</v>
      </c>
      <c r="B45" s="35" t="s">
        <v>260</v>
      </c>
      <c r="C45" s="35" t="s">
        <v>91</v>
      </c>
      <c r="D45" s="36"/>
      <c r="E45" s="36"/>
      <c r="F45" s="37"/>
      <c r="G45" s="38"/>
      <c r="H45" s="48"/>
      <c r="I45" s="36"/>
      <c r="J45" s="36"/>
      <c r="K45" s="36"/>
    </row>
    <row r="46" spans="1:11" x14ac:dyDescent="0.15">
      <c r="A46" s="35" t="s">
        <v>92</v>
      </c>
      <c r="B46" s="35" t="s">
        <v>255</v>
      </c>
      <c r="C46" s="35" t="s">
        <v>93</v>
      </c>
      <c r="D46" s="36"/>
      <c r="E46" s="36"/>
      <c r="F46" s="37"/>
      <c r="G46" s="38"/>
      <c r="H46" s="48"/>
      <c r="I46" s="36"/>
      <c r="J46" s="36"/>
      <c r="K46" s="36"/>
    </row>
    <row r="47" spans="1:11" x14ac:dyDescent="0.15">
      <c r="A47" s="1" t="s">
        <v>94</v>
      </c>
      <c r="B47" s="1" t="s">
        <v>259</v>
      </c>
      <c r="C47" s="1" t="s">
        <v>95</v>
      </c>
      <c r="D47" s="26">
        <v>74</v>
      </c>
      <c r="E47" s="26">
        <v>47</v>
      </c>
      <c r="F47" s="27">
        <v>121</v>
      </c>
      <c r="G47" s="28">
        <v>38</v>
      </c>
      <c r="H47" s="26">
        <v>10</v>
      </c>
      <c r="I47" s="26">
        <v>48</v>
      </c>
      <c r="J47" s="29">
        <f>I47/F47</f>
        <v>0.39669421487603307</v>
      </c>
      <c r="K47" s="26">
        <f>_xlfn.RANK.EQ(J47,$J$14:$J$99,0)</f>
        <v>31</v>
      </c>
    </row>
    <row r="48" spans="1:11" x14ac:dyDescent="0.15">
      <c r="A48" s="35" t="s">
        <v>26</v>
      </c>
      <c r="B48" s="35" t="s">
        <v>260</v>
      </c>
      <c r="C48" s="35" t="s">
        <v>27</v>
      </c>
      <c r="D48" s="36"/>
      <c r="E48" s="36"/>
      <c r="F48" s="37"/>
      <c r="G48" s="38"/>
      <c r="H48" s="48"/>
      <c r="I48" s="36"/>
      <c r="J48" s="36"/>
      <c r="K48" s="36"/>
    </row>
    <row r="49" spans="1:11" x14ac:dyDescent="0.15">
      <c r="A49" s="1" t="s">
        <v>96</v>
      </c>
      <c r="B49" s="1" t="s">
        <v>253</v>
      </c>
      <c r="C49" s="1" t="s">
        <v>97</v>
      </c>
      <c r="D49" s="26">
        <v>31</v>
      </c>
      <c r="E49" s="26">
        <v>5</v>
      </c>
      <c r="F49" s="27">
        <v>36</v>
      </c>
      <c r="G49" s="28">
        <v>21</v>
      </c>
      <c r="H49" s="26">
        <v>3</v>
      </c>
      <c r="I49" s="26">
        <v>24</v>
      </c>
      <c r="J49" s="29">
        <f>I49/F49</f>
        <v>0.66666666666666663</v>
      </c>
      <c r="K49" s="26">
        <f>_xlfn.RANK.EQ(J49,$J$14:$J$99,0)</f>
        <v>6</v>
      </c>
    </row>
    <row r="50" spans="1:11" x14ac:dyDescent="0.15">
      <c r="A50" s="35" t="s">
        <v>98</v>
      </c>
      <c r="B50" s="35" t="s">
        <v>255</v>
      </c>
      <c r="C50" s="35" t="s">
        <v>99</v>
      </c>
      <c r="D50" s="36"/>
      <c r="E50" s="36"/>
      <c r="F50" s="37"/>
      <c r="G50" s="38"/>
      <c r="H50" s="36"/>
      <c r="I50" s="36"/>
      <c r="J50" s="48"/>
      <c r="K50" s="36"/>
    </row>
    <row r="51" spans="1:11" x14ac:dyDescent="0.15">
      <c r="A51" s="1" t="s">
        <v>100</v>
      </c>
      <c r="B51" s="1" t="s">
        <v>254</v>
      </c>
      <c r="C51" s="1" t="s">
        <v>101</v>
      </c>
      <c r="D51" s="26">
        <v>235</v>
      </c>
      <c r="E51" s="26">
        <v>173</v>
      </c>
      <c r="F51" s="27">
        <v>408</v>
      </c>
      <c r="G51" s="28">
        <v>60</v>
      </c>
      <c r="H51" s="26">
        <v>42</v>
      </c>
      <c r="I51" s="26">
        <v>102</v>
      </c>
      <c r="J51" s="29">
        <f>I51/F51</f>
        <v>0.25</v>
      </c>
      <c r="K51" s="26">
        <f>_xlfn.RANK.EQ(J51,$J$14:$J$99,0)</f>
        <v>50</v>
      </c>
    </row>
    <row r="52" spans="1:11" x14ac:dyDescent="0.15">
      <c r="A52" s="1" t="s">
        <v>102</v>
      </c>
      <c r="B52" s="1" t="s">
        <v>258</v>
      </c>
      <c r="C52" s="1" t="s">
        <v>103</v>
      </c>
      <c r="D52" s="26">
        <v>17</v>
      </c>
      <c r="E52" s="26">
        <v>13</v>
      </c>
      <c r="F52" s="27">
        <v>30</v>
      </c>
      <c r="G52" s="28">
        <v>12</v>
      </c>
      <c r="H52" s="26">
        <v>9</v>
      </c>
      <c r="I52" s="26">
        <v>21</v>
      </c>
      <c r="J52" s="29">
        <f>I52/F52</f>
        <v>0.7</v>
      </c>
      <c r="K52" s="26">
        <f>_xlfn.RANK.EQ(J52,$J$14:$J$99,0)</f>
        <v>4</v>
      </c>
    </row>
    <row r="53" spans="1:11" x14ac:dyDescent="0.15">
      <c r="A53" s="1" t="s">
        <v>104</v>
      </c>
      <c r="B53" s="1" t="s">
        <v>258</v>
      </c>
      <c r="C53" s="1" t="s">
        <v>105</v>
      </c>
      <c r="D53" s="26">
        <v>39</v>
      </c>
      <c r="E53" s="26">
        <v>32</v>
      </c>
      <c r="F53" s="27">
        <v>71</v>
      </c>
      <c r="G53" s="28">
        <v>17</v>
      </c>
      <c r="H53" s="26">
        <v>18</v>
      </c>
      <c r="I53" s="26">
        <v>35</v>
      </c>
      <c r="J53" s="29">
        <f>I53/F53</f>
        <v>0.49295774647887325</v>
      </c>
      <c r="K53" s="26">
        <f>_xlfn.RANK.EQ(J53,$J$14:$J$99,0)</f>
        <v>23</v>
      </c>
    </row>
    <row r="54" spans="1:11" x14ac:dyDescent="0.15">
      <c r="A54" s="35" t="s">
        <v>106</v>
      </c>
      <c r="B54" s="35" t="s">
        <v>260</v>
      </c>
      <c r="C54" s="35" t="s">
        <v>107</v>
      </c>
      <c r="D54" s="36"/>
      <c r="E54" s="36"/>
      <c r="F54" s="37"/>
      <c r="G54" s="38"/>
      <c r="H54" s="48"/>
      <c r="I54" s="36"/>
      <c r="J54" s="36"/>
      <c r="K54" s="36"/>
    </row>
    <row r="55" spans="1:11" x14ac:dyDescent="0.15">
      <c r="A55" s="1" t="s">
        <v>108</v>
      </c>
      <c r="B55" s="1" t="s">
        <v>258</v>
      </c>
      <c r="C55" s="1" t="s">
        <v>109</v>
      </c>
      <c r="D55" s="26">
        <v>70</v>
      </c>
      <c r="E55" s="26">
        <v>62</v>
      </c>
      <c r="F55" s="27">
        <v>132</v>
      </c>
      <c r="G55" s="28">
        <v>46</v>
      </c>
      <c r="H55" s="26">
        <v>41</v>
      </c>
      <c r="I55" s="26">
        <v>87</v>
      </c>
      <c r="J55" s="29">
        <f>I55/F55</f>
        <v>0.65909090909090906</v>
      </c>
      <c r="K55" s="26">
        <f>_xlfn.RANK.EQ(J55,$J$14:$J$99,0)</f>
        <v>8</v>
      </c>
    </row>
    <row r="56" spans="1:11" x14ac:dyDescent="0.15">
      <c r="A56" s="1" t="s">
        <v>110</v>
      </c>
      <c r="B56" s="1" t="s">
        <v>258</v>
      </c>
      <c r="C56" s="1" t="s">
        <v>111</v>
      </c>
      <c r="D56" s="26">
        <v>50</v>
      </c>
      <c r="E56" s="26">
        <v>27</v>
      </c>
      <c r="F56" s="27">
        <v>77</v>
      </c>
      <c r="G56" s="28">
        <v>13</v>
      </c>
      <c r="H56" s="26">
        <v>12</v>
      </c>
      <c r="I56" s="26">
        <v>25</v>
      </c>
      <c r="J56" s="29">
        <f>I56/F56</f>
        <v>0.32467532467532467</v>
      </c>
      <c r="K56" s="26">
        <f>_xlfn.RANK.EQ(J56,$J$14:$J$99,0)</f>
        <v>43</v>
      </c>
    </row>
    <row r="57" spans="1:11" x14ac:dyDescent="0.15">
      <c r="A57" s="1" t="s">
        <v>112</v>
      </c>
      <c r="B57" s="1" t="s">
        <v>258</v>
      </c>
      <c r="C57" s="1" t="s">
        <v>113</v>
      </c>
      <c r="D57" s="26">
        <v>39</v>
      </c>
      <c r="E57" s="26">
        <v>21</v>
      </c>
      <c r="F57" s="27">
        <v>60</v>
      </c>
      <c r="G57" s="28">
        <v>24</v>
      </c>
      <c r="H57" s="26">
        <v>6</v>
      </c>
      <c r="I57" s="26">
        <v>30</v>
      </c>
      <c r="J57" s="29">
        <f>I57/F57</f>
        <v>0.5</v>
      </c>
      <c r="K57" s="26">
        <f>_xlfn.RANK.EQ(J57,$J$14:$J$99,0)</f>
        <v>19</v>
      </c>
    </row>
    <row r="58" spans="1:11" x14ac:dyDescent="0.15">
      <c r="A58" s="1" t="s">
        <v>114</v>
      </c>
      <c r="B58" s="1" t="s">
        <v>258</v>
      </c>
      <c r="C58" s="1" t="s">
        <v>115</v>
      </c>
      <c r="D58" s="26">
        <v>50</v>
      </c>
      <c r="E58" s="26">
        <v>33</v>
      </c>
      <c r="F58" s="27">
        <v>83</v>
      </c>
      <c r="G58" s="28">
        <v>27</v>
      </c>
      <c r="H58" s="26">
        <v>14</v>
      </c>
      <c r="I58" s="26">
        <v>41</v>
      </c>
      <c r="J58" s="29">
        <f>I58/F58</f>
        <v>0.49397590361445781</v>
      </c>
      <c r="K58" s="26">
        <f>_xlfn.RANK.EQ(J58,$J$14:$J$99,0)</f>
        <v>22</v>
      </c>
    </row>
    <row r="59" spans="1:11" x14ac:dyDescent="0.15">
      <c r="A59" s="1" t="s">
        <v>116</v>
      </c>
      <c r="B59" s="1" t="s">
        <v>259</v>
      </c>
      <c r="C59" s="1" t="s">
        <v>117</v>
      </c>
      <c r="D59" s="26">
        <v>61</v>
      </c>
      <c r="E59" s="26">
        <v>43</v>
      </c>
      <c r="F59" s="27">
        <v>104</v>
      </c>
      <c r="G59" s="28">
        <v>25</v>
      </c>
      <c r="H59" s="26">
        <v>12</v>
      </c>
      <c r="I59" s="26">
        <v>37</v>
      </c>
      <c r="J59" s="29">
        <f>I59/F59</f>
        <v>0.35576923076923078</v>
      </c>
      <c r="K59" s="26">
        <f>_xlfn.RANK.EQ(J59,$J$14:$J$99,0)</f>
        <v>36</v>
      </c>
    </row>
    <row r="60" spans="1:11" x14ac:dyDescent="0.15">
      <c r="A60" s="35" t="s">
        <v>118</v>
      </c>
      <c r="B60" s="35" t="s">
        <v>257</v>
      </c>
      <c r="C60" s="35" t="s">
        <v>119</v>
      </c>
      <c r="D60" s="36"/>
      <c r="E60" s="36"/>
      <c r="F60" s="37"/>
      <c r="G60" s="38"/>
      <c r="H60" s="48"/>
      <c r="I60" s="36"/>
      <c r="J60" s="36"/>
      <c r="K60" s="36"/>
    </row>
    <row r="61" spans="1:11" x14ac:dyDescent="0.15">
      <c r="A61" s="1" t="s">
        <v>120</v>
      </c>
      <c r="B61" s="1" t="s">
        <v>253</v>
      </c>
      <c r="C61" s="1" t="s">
        <v>121</v>
      </c>
      <c r="D61" s="26">
        <v>91</v>
      </c>
      <c r="E61" s="26">
        <v>54</v>
      </c>
      <c r="F61" s="27">
        <v>145</v>
      </c>
      <c r="G61" s="28">
        <v>16</v>
      </c>
      <c r="H61" s="26">
        <v>7</v>
      </c>
      <c r="I61" s="26">
        <v>23</v>
      </c>
      <c r="J61" s="29">
        <f>I61/F61</f>
        <v>0.15862068965517243</v>
      </c>
      <c r="K61" s="26">
        <f>_xlfn.RANK.EQ(J61,$J$14:$J$99,0)</f>
        <v>56</v>
      </c>
    </row>
    <row r="62" spans="1:11" x14ac:dyDescent="0.15">
      <c r="A62" s="35" t="s">
        <v>122</v>
      </c>
      <c r="B62" s="35" t="s">
        <v>255</v>
      </c>
      <c r="C62" s="35" t="s">
        <v>123</v>
      </c>
      <c r="D62" s="36"/>
      <c r="E62" s="36"/>
      <c r="F62" s="37"/>
      <c r="G62" s="38"/>
      <c r="H62" s="48"/>
      <c r="I62" s="36"/>
      <c r="J62" s="36"/>
      <c r="K62" s="36"/>
    </row>
    <row r="63" spans="1:11" x14ac:dyDescent="0.15">
      <c r="A63" s="1" t="s">
        <v>124</v>
      </c>
      <c r="B63" s="1" t="s">
        <v>254</v>
      </c>
      <c r="C63" s="1" t="s">
        <v>125</v>
      </c>
      <c r="D63" s="26">
        <v>90</v>
      </c>
      <c r="E63" s="26">
        <v>57</v>
      </c>
      <c r="F63" s="27">
        <v>147</v>
      </c>
      <c r="G63" s="28">
        <v>37</v>
      </c>
      <c r="H63" s="26">
        <v>11</v>
      </c>
      <c r="I63" s="26">
        <v>48</v>
      </c>
      <c r="J63" s="29">
        <f>I63/F63</f>
        <v>0.32653061224489793</v>
      </c>
      <c r="K63" s="26">
        <f>_xlfn.RANK.EQ(J63,$J$14:$J$99,0)</f>
        <v>42</v>
      </c>
    </row>
    <row r="64" spans="1:11" x14ac:dyDescent="0.15">
      <c r="A64" s="35" t="s">
        <v>126</v>
      </c>
      <c r="B64" s="35" t="s">
        <v>255</v>
      </c>
      <c r="C64" s="35" t="s">
        <v>127</v>
      </c>
      <c r="D64" s="36"/>
      <c r="E64" s="36"/>
      <c r="F64" s="37"/>
      <c r="G64" s="38"/>
      <c r="H64" s="48"/>
      <c r="I64" s="36"/>
      <c r="J64" s="36"/>
      <c r="K64" s="36"/>
    </row>
    <row r="65" spans="1:11" x14ac:dyDescent="0.15">
      <c r="A65" s="1" t="s">
        <v>128</v>
      </c>
      <c r="B65" s="1" t="s">
        <v>258</v>
      </c>
      <c r="C65" s="1" t="s">
        <v>129</v>
      </c>
      <c r="D65" s="26">
        <v>29</v>
      </c>
      <c r="E65" s="26">
        <v>13</v>
      </c>
      <c r="F65" s="27">
        <v>42</v>
      </c>
      <c r="G65" s="28">
        <v>11</v>
      </c>
      <c r="H65" s="26">
        <v>5</v>
      </c>
      <c r="I65" s="26">
        <v>16</v>
      </c>
      <c r="J65" s="29">
        <f>I65/F65</f>
        <v>0.38095238095238093</v>
      </c>
      <c r="K65" s="26">
        <f>_xlfn.RANK.EQ(J65,$J$14:$J$99,0)</f>
        <v>33</v>
      </c>
    </row>
    <row r="66" spans="1:11" x14ac:dyDescent="0.15">
      <c r="A66" s="1" t="s">
        <v>130</v>
      </c>
      <c r="B66" s="1" t="s">
        <v>256</v>
      </c>
      <c r="C66" s="1" t="s">
        <v>131</v>
      </c>
      <c r="D66" s="26">
        <v>31</v>
      </c>
      <c r="E66" s="26">
        <v>25</v>
      </c>
      <c r="F66" s="27">
        <v>56</v>
      </c>
      <c r="G66" s="28">
        <v>17</v>
      </c>
      <c r="H66" s="26">
        <v>13</v>
      </c>
      <c r="I66" s="26">
        <v>30</v>
      </c>
      <c r="J66" s="29">
        <f>I66/F66</f>
        <v>0.5357142857142857</v>
      </c>
      <c r="K66" s="26">
        <f>_xlfn.RANK.EQ(J66,$J$14:$J$99,0)</f>
        <v>15</v>
      </c>
    </row>
    <row r="67" spans="1:11" x14ac:dyDescent="0.15">
      <c r="A67" s="35" t="s">
        <v>132</v>
      </c>
      <c r="B67" s="35" t="s">
        <v>257</v>
      </c>
      <c r="C67" s="35" t="s">
        <v>133</v>
      </c>
      <c r="D67" s="36"/>
      <c r="E67" s="36"/>
      <c r="F67" s="37"/>
      <c r="G67" s="38"/>
      <c r="H67" s="48"/>
      <c r="I67" s="36"/>
      <c r="J67" s="36"/>
      <c r="K67" s="36"/>
    </row>
    <row r="68" spans="1:11" x14ac:dyDescent="0.15">
      <c r="A68" s="1" t="s">
        <v>134</v>
      </c>
      <c r="B68" s="1" t="s">
        <v>253</v>
      </c>
      <c r="C68" s="1" t="s">
        <v>135</v>
      </c>
      <c r="D68" s="26">
        <v>448</v>
      </c>
      <c r="E68" s="26">
        <v>271</v>
      </c>
      <c r="F68" s="27">
        <v>719</v>
      </c>
      <c r="G68" s="28">
        <v>139</v>
      </c>
      <c r="H68" s="26">
        <v>107</v>
      </c>
      <c r="I68" s="26">
        <v>246</v>
      </c>
      <c r="J68" s="29">
        <f>I68/F68</f>
        <v>0.34214186369958277</v>
      </c>
      <c r="K68" s="26">
        <f>_xlfn.RANK.EQ(J68,$J$14:$J$99,0)</f>
        <v>40</v>
      </c>
    </row>
    <row r="69" spans="1:11" x14ac:dyDescent="0.15">
      <c r="A69" s="1" t="s">
        <v>136</v>
      </c>
      <c r="B69" s="1" t="s">
        <v>254</v>
      </c>
      <c r="C69" s="1" t="s">
        <v>137</v>
      </c>
      <c r="D69" s="26">
        <v>96</v>
      </c>
      <c r="E69" s="26">
        <v>70</v>
      </c>
      <c r="F69" s="27">
        <v>166</v>
      </c>
      <c r="G69" s="28">
        <v>29</v>
      </c>
      <c r="H69" s="26">
        <v>18</v>
      </c>
      <c r="I69" s="26">
        <v>47</v>
      </c>
      <c r="J69" s="29">
        <f>I69/F69</f>
        <v>0.28313253012048195</v>
      </c>
      <c r="K69" s="26">
        <f>_xlfn.RANK.EQ(J69,$J$14:$J$99,0)</f>
        <v>44</v>
      </c>
    </row>
    <row r="70" spans="1:11" x14ac:dyDescent="0.15">
      <c r="A70" s="35" t="s">
        <v>138</v>
      </c>
      <c r="B70" s="35" t="s">
        <v>255</v>
      </c>
      <c r="C70" s="35" t="s">
        <v>139</v>
      </c>
      <c r="D70" s="36"/>
      <c r="E70" s="36"/>
      <c r="F70" s="37"/>
      <c r="G70" s="38"/>
      <c r="H70" s="36"/>
      <c r="I70" s="36"/>
      <c r="J70" s="36"/>
      <c r="K70" s="36"/>
    </row>
    <row r="71" spans="1:11" x14ac:dyDescent="0.15">
      <c r="A71" s="1" t="s">
        <v>140</v>
      </c>
      <c r="B71" s="1" t="s">
        <v>253</v>
      </c>
      <c r="C71" s="1" t="s">
        <v>141</v>
      </c>
      <c r="D71" s="26">
        <v>147</v>
      </c>
      <c r="E71" s="26">
        <v>64</v>
      </c>
      <c r="F71" s="27">
        <v>211</v>
      </c>
      <c r="G71" s="28">
        <v>23</v>
      </c>
      <c r="H71" s="26">
        <v>8</v>
      </c>
      <c r="I71" s="26">
        <v>31</v>
      </c>
      <c r="J71" s="29">
        <f>I71/F71</f>
        <v>0.14691943127962084</v>
      </c>
      <c r="K71" s="26">
        <f>_xlfn.RANK.EQ(J71,$J$14:$J$99,0)</f>
        <v>57</v>
      </c>
    </row>
    <row r="72" spans="1:11" x14ac:dyDescent="0.15">
      <c r="A72" s="1" t="s">
        <v>142</v>
      </c>
      <c r="B72" s="1" t="s">
        <v>254</v>
      </c>
      <c r="C72" s="1" t="s">
        <v>143</v>
      </c>
      <c r="D72" s="26">
        <v>142</v>
      </c>
      <c r="E72" s="26">
        <v>89</v>
      </c>
      <c r="F72" s="27">
        <v>231</v>
      </c>
      <c r="G72" s="28">
        <v>66</v>
      </c>
      <c r="H72" s="26">
        <v>49</v>
      </c>
      <c r="I72" s="26">
        <v>115</v>
      </c>
      <c r="J72" s="29">
        <f>I72/F72</f>
        <v>0.49783549783549785</v>
      </c>
      <c r="K72" s="26">
        <f>_xlfn.RANK.EQ(J72,$J$14:$J$99,0)</f>
        <v>21</v>
      </c>
    </row>
    <row r="73" spans="1:11" x14ac:dyDescent="0.15">
      <c r="A73" s="1" t="s">
        <v>144</v>
      </c>
      <c r="B73" s="1" t="s">
        <v>253</v>
      </c>
      <c r="C73" s="1" t="s">
        <v>145</v>
      </c>
      <c r="D73" s="26">
        <v>230</v>
      </c>
      <c r="E73" s="26">
        <v>90</v>
      </c>
      <c r="F73" s="27">
        <v>320</v>
      </c>
      <c r="G73" s="28">
        <v>137</v>
      </c>
      <c r="H73" s="26">
        <v>41</v>
      </c>
      <c r="I73" s="26">
        <v>178</v>
      </c>
      <c r="J73" s="29">
        <f>I73/F73</f>
        <v>0.55625000000000002</v>
      </c>
      <c r="K73" s="26">
        <f>_xlfn.RANK.EQ(J73,$J$14:$J$99,0)</f>
        <v>13</v>
      </c>
    </row>
    <row r="74" spans="1:11" x14ac:dyDescent="0.15">
      <c r="A74" s="1" t="s">
        <v>146</v>
      </c>
      <c r="B74" s="1" t="s">
        <v>254</v>
      </c>
      <c r="C74" s="1" t="s">
        <v>147</v>
      </c>
      <c r="D74" s="26">
        <v>176</v>
      </c>
      <c r="E74" s="26">
        <v>91</v>
      </c>
      <c r="F74" s="27">
        <v>267</v>
      </c>
      <c r="G74" s="28">
        <v>115</v>
      </c>
      <c r="H74" s="26">
        <v>60</v>
      </c>
      <c r="I74" s="26">
        <v>175</v>
      </c>
      <c r="J74" s="29">
        <f>I74/F74</f>
        <v>0.65543071161048694</v>
      </c>
      <c r="K74" s="26">
        <f>_xlfn.RANK.EQ(J74,$J$14:$J$99,0)</f>
        <v>9</v>
      </c>
    </row>
    <row r="75" spans="1:11" x14ac:dyDescent="0.15">
      <c r="A75" s="1" t="s">
        <v>148</v>
      </c>
      <c r="B75" s="1" t="s">
        <v>254</v>
      </c>
      <c r="C75" s="1" t="s">
        <v>149</v>
      </c>
      <c r="D75" s="26">
        <v>49</v>
      </c>
      <c r="E75" s="26">
        <v>34</v>
      </c>
      <c r="F75" s="27">
        <v>83</v>
      </c>
      <c r="G75" s="28">
        <v>24</v>
      </c>
      <c r="H75" s="26">
        <v>11</v>
      </c>
      <c r="I75" s="26">
        <v>35</v>
      </c>
      <c r="J75" s="29">
        <f>I75/F75</f>
        <v>0.42168674698795183</v>
      </c>
      <c r="K75" s="26">
        <f>_xlfn.RANK.EQ(J75,$J$14:$J$99,0)</f>
        <v>28</v>
      </c>
    </row>
    <row r="76" spans="1:11" x14ac:dyDescent="0.15">
      <c r="A76" s="35" t="s">
        <v>150</v>
      </c>
      <c r="B76" s="35" t="s">
        <v>259</v>
      </c>
      <c r="C76" s="35" t="s">
        <v>151</v>
      </c>
      <c r="D76" s="36"/>
      <c r="E76" s="36"/>
      <c r="F76" s="37"/>
      <c r="G76" s="47"/>
      <c r="H76" s="46"/>
      <c r="I76" s="46"/>
      <c r="J76" s="48"/>
      <c r="K76" s="36"/>
    </row>
    <row r="77" spans="1:11" x14ac:dyDescent="0.15">
      <c r="A77" s="35" t="s">
        <v>152</v>
      </c>
      <c r="B77" s="35" t="s">
        <v>260</v>
      </c>
      <c r="C77" s="35" t="s">
        <v>153</v>
      </c>
      <c r="D77" s="36"/>
      <c r="E77" s="36"/>
      <c r="F77" s="37"/>
      <c r="G77" s="38"/>
      <c r="H77" s="36"/>
      <c r="I77" s="36"/>
      <c r="J77" s="48"/>
      <c r="K77" s="36"/>
    </row>
    <row r="78" spans="1:11" x14ac:dyDescent="0.15">
      <c r="A78" s="1" t="s">
        <v>154</v>
      </c>
      <c r="B78" s="1" t="s">
        <v>259</v>
      </c>
      <c r="C78" s="1" t="s">
        <v>155</v>
      </c>
      <c r="D78" s="26">
        <v>44</v>
      </c>
      <c r="E78" s="26">
        <v>24</v>
      </c>
      <c r="F78" s="27">
        <v>68</v>
      </c>
      <c r="G78" s="28">
        <v>21</v>
      </c>
      <c r="H78" s="26">
        <v>15</v>
      </c>
      <c r="I78" s="26">
        <v>36</v>
      </c>
      <c r="J78" s="29">
        <f>I78/F78</f>
        <v>0.52941176470588236</v>
      </c>
      <c r="K78" s="26">
        <f>_xlfn.RANK.EQ(J78,$J$14:$J$99,0)</f>
        <v>16</v>
      </c>
    </row>
    <row r="79" spans="1:11" x14ac:dyDescent="0.15">
      <c r="A79" s="35" t="s">
        <v>156</v>
      </c>
      <c r="B79" s="35" t="s">
        <v>258</v>
      </c>
      <c r="C79" s="35" t="s">
        <v>157</v>
      </c>
      <c r="D79" s="36"/>
      <c r="E79" s="36"/>
      <c r="F79" s="37"/>
      <c r="G79" s="38"/>
      <c r="H79" s="36"/>
      <c r="I79" s="36"/>
      <c r="J79" s="48"/>
      <c r="K79" s="36"/>
    </row>
    <row r="80" spans="1:11" x14ac:dyDescent="0.15">
      <c r="A80" s="1" t="s">
        <v>158</v>
      </c>
      <c r="B80" s="1" t="s">
        <v>258</v>
      </c>
      <c r="C80" s="1" t="s">
        <v>159</v>
      </c>
      <c r="D80" s="26">
        <v>16</v>
      </c>
      <c r="E80" s="26">
        <v>16</v>
      </c>
      <c r="F80" s="27">
        <v>32</v>
      </c>
      <c r="G80" s="28">
        <v>6</v>
      </c>
      <c r="H80" s="26">
        <v>10</v>
      </c>
      <c r="I80" s="26">
        <v>16</v>
      </c>
      <c r="J80" s="29">
        <f>I80/F80</f>
        <v>0.5</v>
      </c>
      <c r="K80" s="26">
        <f>_xlfn.RANK.EQ(J80,$J$14:$J$99,0)</f>
        <v>19</v>
      </c>
    </row>
    <row r="81" spans="1:11" x14ac:dyDescent="0.15">
      <c r="A81" s="1" t="s">
        <v>160</v>
      </c>
      <c r="B81" s="1" t="s">
        <v>253</v>
      </c>
      <c r="C81" s="1" t="s">
        <v>161</v>
      </c>
      <c r="D81" s="26">
        <v>77</v>
      </c>
      <c r="E81" s="26">
        <v>48</v>
      </c>
      <c r="F81" s="27">
        <v>125</v>
      </c>
      <c r="G81" s="28">
        <v>18</v>
      </c>
      <c r="H81" s="26">
        <v>7</v>
      </c>
      <c r="I81" s="26">
        <v>25</v>
      </c>
      <c r="J81" s="29">
        <f>I81/F81</f>
        <v>0.2</v>
      </c>
      <c r="K81" s="26">
        <f>_xlfn.RANK.EQ(J81,$J$14:$J$99,0)</f>
        <v>55</v>
      </c>
    </row>
    <row r="82" spans="1:11" x14ac:dyDescent="0.15">
      <c r="A82" s="1" t="s">
        <v>162</v>
      </c>
      <c r="B82" s="1" t="s">
        <v>253</v>
      </c>
      <c r="C82" s="1" t="s">
        <v>163</v>
      </c>
      <c r="D82" s="26">
        <v>82</v>
      </c>
      <c r="E82" s="26">
        <v>36</v>
      </c>
      <c r="F82" s="27">
        <v>118</v>
      </c>
      <c r="G82" s="28">
        <v>23</v>
      </c>
      <c r="H82" s="26">
        <v>5</v>
      </c>
      <c r="I82" s="26">
        <v>28</v>
      </c>
      <c r="J82" s="29">
        <f>I82/F82</f>
        <v>0.23728813559322035</v>
      </c>
      <c r="K82" s="26">
        <f>_xlfn.RANK.EQ(J82,$J$14:$J$99,0)</f>
        <v>52</v>
      </c>
    </row>
    <row r="83" spans="1:11" x14ac:dyDescent="0.15">
      <c r="A83" s="1" t="s">
        <v>164</v>
      </c>
      <c r="B83" s="1" t="s">
        <v>258</v>
      </c>
      <c r="C83" s="1" t="s">
        <v>165</v>
      </c>
      <c r="D83" s="26">
        <v>44</v>
      </c>
      <c r="E83" s="26">
        <v>24</v>
      </c>
      <c r="F83" s="27">
        <v>68</v>
      </c>
      <c r="G83" s="28">
        <v>29</v>
      </c>
      <c r="H83" s="26">
        <v>13</v>
      </c>
      <c r="I83" s="26">
        <v>42</v>
      </c>
      <c r="J83" s="29">
        <f>I83/F83</f>
        <v>0.61764705882352944</v>
      </c>
      <c r="K83" s="26">
        <f>_xlfn.RANK.EQ(J83,$J$14:$J$99,0)</f>
        <v>11</v>
      </c>
    </row>
    <row r="84" spans="1:11" x14ac:dyDescent="0.15">
      <c r="A84" s="35" t="s">
        <v>166</v>
      </c>
      <c r="B84" s="35" t="s">
        <v>258</v>
      </c>
      <c r="C84" s="35" t="s">
        <v>167</v>
      </c>
      <c r="D84" s="36"/>
      <c r="E84" s="36"/>
      <c r="F84" s="37"/>
      <c r="G84" s="38"/>
      <c r="H84" s="36"/>
      <c r="I84" s="36"/>
      <c r="J84" s="48"/>
      <c r="K84" s="36"/>
    </row>
    <row r="85" spans="1:11" x14ac:dyDescent="0.15">
      <c r="A85" s="1" t="s">
        <v>168</v>
      </c>
      <c r="B85" s="1" t="s">
        <v>254</v>
      </c>
      <c r="C85" s="1" t="s">
        <v>169</v>
      </c>
      <c r="D85" s="26">
        <v>190</v>
      </c>
      <c r="E85" s="26">
        <v>134</v>
      </c>
      <c r="F85" s="27">
        <v>324</v>
      </c>
      <c r="G85" s="28">
        <v>91</v>
      </c>
      <c r="H85" s="26">
        <v>84</v>
      </c>
      <c r="I85" s="26">
        <v>175</v>
      </c>
      <c r="J85" s="29">
        <f>I85/F85</f>
        <v>0.54012345679012341</v>
      </c>
      <c r="K85" s="26">
        <f>_xlfn.RANK.EQ(J85,$J$14:$J$99,0)</f>
        <v>14</v>
      </c>
    </row>
    <row r="86" spans="1:11" x14ac:dyDescent="0.15">
      <c r="A86" s="1" t="s">
        <v>170</v>
      </c>
      <c r="B86" s="1" t="s">
        <v>258</v>
      </c>
      <c r="C86" s="1" t="s">
        <v>171</v>
      </c>
      <c r="D86" s="26">
        <v>49</v>
      </c>
      <c r="E86" s="26">
        <v>35</v>
      </c>
      <c r="F86" s="27">
        <v>84</v>
      </c>
      <c r="G86" s="28">
        <v>31</v>
      </c>
      <c r="H86" s="26">
        <v>25</v>
      </c>
      <c r="I86" s="26">
        <v>56</v>
      </c>
      <c r="J86" s="29">
        <f>I86/F86</f>
        <v>0.66666666666666663</v>
      </c>
      <c r="K86" s="26">
        <f>_xlfn.RANK.EQ(J86,$J$14:$J$99,0)</f>
        <v>6</v>
      </c>
    </row>
    <row r="87" spans="1:11" x14ac:dyDescent="0.15">
      <c r="A87" s="1" t="s">
        <v>172</v>
      </c>
      <c r="B87" s="1" t="s">
        <v>258</v>
      </c>
      <c r="C87" s="1" t="s">
        <v>173</v>
      </c>
      <c r="D87" s="26">
        <v>52</v>
      </c>
      <c r="E87" s="26">
        <v>48</v>
      </c>
      <c r="F87" s="27">
        <v>100</v>
      </c>
      <c r="G87" s="28">
        <v>8</v>
      </c>
      <c r="H87" s="26">
        <v>13</v>
      </c>
      <c r="I87" s="26">
        <v>21</v>
      </c>
      <c r="J87" s="29">
        <f>I87/F87</f>
        <v>0.21</v>
      </c>
      <c r="K87" s="26">
        <f>_xlfn.RANK.EQ(J87,$J$14:$J$99,0)</f>
        <v>53</v>
      </c>
    </row>
    <row r="88" spans="1:11" x14ac:dyDescent="0.15">
      <c r="A88" s="9" t="s">
        <v>174</v>
      </c>
      <c r="B88" s="9" t="s">
        <v>258</v>
      </c>
      <c r="C88" s="9" t="s">
        <v>175</v>
      </c>
      <c r="D88" s="40">
        <v>12</v>
      </c>
      <c r="E88" s="40">
        <v>13</v>
      </c>
      <c r="F88" s="41">
        <v>25</v>
      </c>
      <c r="G88" s="42">
        <v>9</v>
      </c>
      <c r="H88" s="40">
        <v>12</v>
      </c>
      <c r="I88" s="40">
        <v>21</v>
      </c>
      <c r="J88" s="43">
        <f>I88/F88</f>
        <v>0.84</v>
      </c>
      <c r="K88" s="40">
        <f>_xlfn.RANK.EQ(J88,$J$14:$J$99,0)</f>
        <v>3</v>
      </c>
    </row>
    <row r="89" spans="1:11" x14ac:dyDescent="0.15">
      <c r="A89" s="35" t="s">
        <v>176</v>
      </c>
      <c r="B89" s="35" t="s">
        <v>255</v>
      </c>
      <c r="C89" s="35" t="s">
        <v>177</v>
      </c>
      <c r="D89" s="36"/>
      <c r="E89" s="36"/>
      <c r="F89" s="37"/>
      <c r="G89" s="38"/>
      <c r="H89" s="36"/>
      <c r="I89" s="36"/>
      <c r="J89" s="48"/>
      <c r="K89" s="36"/>
    </row>
    <row r="90" spans="1:11" x14ac:dyDescent="0.15">
      <c r="A90" s="1" t="s">
        <v>178</v>
      </c>
      <c r="B90" s="1" t="s">
        <v>254</v>
      </c>
      <c r="C90" s="1" t="s">
        <v>179</v>
      </c>
      <c r="D90" s="26">
        <v>46</v>
      </c>
      <c r="E90" s="26">
        <v>52</v>
      </c>
      <c r="F90" s="27">
        <v>98</v>
      </c>
      <c r="G90" s="28">
        <v>11</v>
      </c>
      <c r="H90" s="26">
        <v>22</v>
      </c>
      <c r="I90" s="26">
        <v>33</v>
      </c>
      <c r="J90" s="29">
        <f t="shared" ref="J90:J97" si="2">I90/F90</f>
        <v>0.33673469387755101</v>
      </c>
      <c r="K90" s="26">
        <f t="shared" ref="K90:K97" si="3">_xlfn.RANK.EQ(J90,$J$14:$J$99,0)</f>
        <v>41</v>
      </c>
    </row>
    <row r="91" spans="1:11" x14ac:dyDescent="0.15">
      <c r="A91" s="1" t="s">
        <v>180</v>
      </c>
      <c r="B91" s="1" t="s">
        <v>253</v>
      </c>
      <c r="C91" s="1" t="s">
        <v>181</v>
      </c>
      <c r="D91" s="26">
        <v>180</v>
      </c>
      <c r="E91" s="26">
        <v>126</v>
      </c>
      <c r="F91" s="27">
        <v>306</v>
      </c>
      <c r="G91" s="28">
        <v>113</v>
      </c>
      <c r="H91" s="26">
        <v>49</v>
      </c>
      <c r="I91" s="26">
        <v>162</v>
      </c>
      <c r="J91" s="29">
        <f t="shared" si="2"/>
        <v>0.52941176470588236</v>
      </c>
      <c r="K91" s="26">
        <f t="shared" si="3"/>
        <v>16</v>
      </c>
    </row>
    <row r="92" spans="1:11" x14ac:dyDescent="0.15">
      <c r="A92" s="1" t="s">
        <v>182</v>
      </c>
      <c r="B92" s="1" t="s">
        <v>258</v>
      </c>
      <c r="C92" s="1" t="s">
        <v>183</v>
      </c>
      <c r="D92" s="26">
        <v>18</v>
      </c>
      <c r="E92" s="26">
        <v>18</v>
      </c>
      <c r="F92" s="27">
        <v>36</v>
      </c>
      <c r="G92" s="28">
        <v>8</v>
      </c>
      <c r="H92" s="26">
        <v>13</v>
      </c>
      <c r="I92" s="26">
        <v>21</v>
      </c>
      <c r="J92" s="29">
        <f t="shared" si="2"/>
        <v>0.58333333333333337</v>
      </c>
      <c r="K92" s="26">
        <f t="shared" si="3"/>
        <v>12</v>
      </c>
    </row>
    <row r="93" spans="1:11" x14ac:dyDescent="0.15">
      <c r="A93" s="1" t="s">
        <v>184</v>
      </c>
      <c r="B93" s="1" t="s">
        <v>258</v>
      </c>
      <c r="C93" s="1" t="s">
        <v>185</v>
      </c>
      <c r="D93" s="26">
        <v>22</v>
      </c>
      <c r="E93" s="26">
        <v>15</v>
      </c>
      <c r="F93" s="27">
        <v>37</v>
      </c>
      <c r="G93" s="28">
        <v>10</v>
      </c>
      <c r="H93" s="26">
        <v>3</v>
      </c>
      <c r="I93" s="26">
        <v>13</v>
      </c>
      <c r="J93" s="29">
        <f t="shared" si="2"/>
        <v>0.35135135135135137</v>
      </c>
      <c r="K93" s="26">
        <f t="shared" si="3"/>
        <v>38</v>
      </c>
    </row>
    <row r="94" spans="1:11" x14ac:dyDescent="0.15">
      <c r="A94" s="1" t="s">
        <v>186</v>
      </c>
      <c r="B94" s="1" t="s">
        <v>258</v>
      </c>
      <c r="C94" s="1" t="s">
        <v>187</v>
      </c>
      <c r="D94" s="26">
        <v>30</v>
      </c>
      <c r="E94" s="26">
        <v>27</v>
      </c>
      <c r="F94" s="27">
        <v>57</v>
      </c>
      <c r="G94" s="28">
        <v>7</v>
      </c>
      <c r="H94" s="26">
        <v>9</v>
      </c>
      <c r="I94" s="26">
        <v>16</v>
      </c>
      <c r="J94" s="29">
        <f t="shared" si="2"/>
        <v>0.2807017543859649</v>
      </c>
      <c r="K94" s="26">
        <f t="shared" si="3"/>
        <v>45</v>
      </c>
    </row>
    <row r="95" spans="1:11" x14ac:dyDescent="0.15">
      <c r="A95" s="1" t="s">
        <v>188</v>
      </c>
      <c r="B95" s="1" t="s">
        <v>258</v>
      </c>
      <c r="C95" s="1" t="s">
        <v>189</v>
      </c>
      <c r="D95" s="26">
        <v>23</v>
      </c>
      <c r="E95" s="26">
        <v>8</v>
      </c>
      <c r="F95" s="27">
        <v>31</v>
      </c>
      <c r="G95" s="28">
        <v>8</v>
      </c>
      <c r="H95" s="26">
        <v>4</v>
      </c>
      <c r="I95" s="26">
        <v>12</v>
      </c>
      <c r="J95" s="29">
        <f t="shared" si="2"/>
        <v>0.38709677419354838</v>
      </c>
      <c r="K95" s="26">
        <f t="shared" si="3"/>
        <v>32</v>
      </c>
    </row>
    <row r="96" spans="1:11" x14ac:dyDescent="0.15">
      <c r="A96" s="1" t="s">
        <v>190</v>
      </c>
      <c r="B96" s="1" t="s">
        <v>258</v>
      </c>
      <c r="C96" s="1" t="s">
        <v>191</v>
      </c>
      <c r="D96" s="26">
        <v>18</v>
      </c>
      <c r="E96" s="26">
        <v>16</v>
      </c>
      <c r="F96" s="27">
        <v>34</v>
      </c>
      <c r="G96" s="28">
        <v>3</v>
      </c>
      <c r="H96" s="26">
        <v>6</v>
      </c>
      <c r="I96" s="26">
        <v>9</v>
      </c>
      <c r="J96" s="29">
        <f t="shared" si="2"/>
        <v>0.26470588235294118</v>
      </c>
      <c r="K96" s="26">
        <f t="shared" si="3"/>
        <v>46</v>
      </c>
    </row>
    <row r="97" spans="1:11" x14ac:dyDescent="0.15">
      <c r="A97" s="1" t="s">
        <v>192</v>
      </c>
      <c r="B97" s="1" t="s">
        <v>258</v>
      </c>
      <c r="C97" s="1" t="s">
        <v>193</v>
      </c>
      <c r="D97" s="26">
        <v>32</v>
      </c>
      <c r="E97" s="26">
        <v>42</v>
      </c>
      <c r="F97" s="27">
        <v>74</v>
      </c>
      <c r="G97" s="28">
        <v>12</v>
      </c>
      <c r="H97" s="26">
        <v>15</v>
      </c>
      <c r="I97" s="26">
        <v>27</v>
      </c>
      <c r="J97" s="29">
        <f t="shared" si="2"/>
        <v>0.36486486486486486</v>
      </c>
      <c r="K97" s="26">
        <f t="shared" si="3"/>
        <v>35</v>
      </c>
    </row>
    <row r="98" spans="1:11" x14ac:dyDescent="0.15">
      <c r="A98" s="35" t="s">
        <v>194</v>
      </c>
      <c r="B98" s="35" t="s">
        <v>255</v>
      </c>
      <c r="C98" s="35" t="s">
        <v>195</v>
      </c>
      <c r="D98" s="36"/>
      <c r="E98" s="36"/>
      <c r="F98" s="37"/>
      <c r="G98" s="38"/>
      <c r="H98" s="36"/>
      <c r="I98" s="36"/>
      <c r="J98" s="48"/>
      <c r="K98" s="36"/>
    </row>
    <row r="99" spans="1:11" x14ac:dyDescent="0.15">
      <c r="A99" s="1" t="s">
        <v>196</v>
      </c>
      <c r="B99" s="1" t="s">
        <v>258</v>
      </c>
      <c r="C99" s="1" t="s">
        <v>197</v>
      </c>
      <c r="D99" s="26">
        <v>33</v>
      </c>
      <c r="E99" s="26">
        <v>42</v>
      </c>
      <c r="F99" s="27">
        <v>75</v>
      </c>
      <c r="G99" s="28">
        <v>11</v>
      </c>
      <c r="H99" s="26">
        <v>20</v>
      </c>
      <c r="I99" s="26">
        <v>31</v>
      </c>
      <c r="J99" s="29">
        <f>I99/F99</f>
        <v>0.41333333333333333</v>
      </c>
      <c r="K99" s="26">
        <f>_xlfn.RANK.EQ(J99,$J$14:$J$99,0)</f>
        <v>29</v>
      </c>
    </row>
    <row r="100" spans="1:11" ht="14.25" thickBot="1" x14ac:dyDescent="0.2">
      <c r="A100" s="44"/>
      <c r="B100" s="44"/>
      <c r="C100" s="44"/>
    </row>
    <row r="101" spans="1:11" ht="14.25" thickBot="1" x14ac:dyDescent="0.2">
      <c r="C101" s="206" t="s">
        <v>423</v>
      </c>
      <c r="D101" s="207">
        <f>SUM(D14:D99)</f>
        <v>5244</v>
      </c>
      <c r="E101" s="207">
        <f t="shared" ref="E101:I101" si="4">SUM(E14:E99)</f>
        <v>3365</v>
      </c>
      <c r="F101" s="207">
        <f t="shared" si="4"/>
        <v>8609</v>
      </c>
      <c r="G101" s="207">
        <f t="shared" si="4"/>
        <v>2034</v>
      </c>
      <c r="H101" s="207">
        <f t="shared" si="4"/>
        <v>1240</v>
      </c>
      <c r="I101" s="208">
        <f t="shared" si="4"/>
        <v>3274</v>
      </c>
    </row>
  </sheetData>
  <autoFilter ref="A13:K99" xr:uid="{00000000-0009-0000-0000-00001D000000}">
    <sortState xmlns:xlrd2="http://schemas.microsoft.com/office/spreadsheetml/2017/richdata2" ref="A14:K99">
      <sortCondition ref="A13:A99"/>
    </sortState>
  </autoFilter>
  <mergeCells count="5">
    <mergeCell ref="D5:F5"/>
    <mergeCell ref="G5:K5"/>
    <mergeCell ref="D11:K11"/>
    <mergeCell ref="D12:F12"/>
    <mergeCell ref="G12:K12"/>
  </mergeCells>
  <phoneticPr fontId="1"/>
  <hyperlinks>
    <hyperlink ref="M1" location="目次!A1" display="目次に戻る" xr:uid="{44DED378-ADA1-43E7-81AB-58C90A429116}"/>
  </hyperlinks>
  <pageMargins left="0.51181102362204722" right="0.51181102362204722" top="0.74803149606299213" bottom="0.74803149606299213" header="0.31496062992125984" footer="0.31496062992125984"/>
  <pageSetup paperSize="9" scale="80" orientation="portrait" r:id="rId1"/>
  <headerFooter>
    <oddFooter>&amp;R&amp;6出典：大学改革支援・学位授与機構「大学基本情報」（https://portal.niad.ac.jp/ptrt/table.html）を加工して作成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36"/>
  <sheetViews>
    <sheetView topLeftCell="A13" workbookViewId="0">
      <selection activeCell="O21" sqref="O21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 x14ac:dyDescent="0.2">
      <c r="A1" s="2" t="s">
        <v>270</v>
      </c>
      <c r="B1" s="2"/>
      <c r="C1" s="8"/>
      <c r="D1" s="11"/>
      <c r="E1" s="11"/>
      <c r="F1" s="11"/>
      <c r="G1" s="8"/>
      <c r="H1" s="11"/>
      <c r="I1" s="11"/>
      <c r="J1" s="11"/>
      <c r="K1" s="11"/>
      <c r="L1" s="45" t="s">
        <v>198</v>
      </c>
    </row>
    <row r="2" spans="1:12" ht="24" customHeight="1" x14ac:dyDescent="0.15">
      <c r="A2" s="2" t="s">
        <v>208</v>
      </c>
      <c r="B2" s="2"/>
      <c r="C2" s="8"/>
      <c r="D2" s="11"/>
      <c r="E2" s="11"/>
      <c r="F2" s="11"/>
      <c r="G2" s="11"/>
      <c r="H2" s="11"/>
      <c r="I2" s="11"/>
      <c r="J2" s="11"/>
      <c r="K2" s="11"/>
    </row>
    <row r="3" spans="1:12" ht="24" customHeight="1" x14ac:dyDescent="0.15">
      <c r="A3" s="2"/>
      <c r="B3" s="8" t="s">
        <v>210</v>
      </c>
      <c r="C3" s="8"/>
      <c r="D3" s="11"/>
      <c r="E3" s="11"/>
      <c r="F3" s="11"/>
      <c r="G3" s="11"/>
      <c r="H3" s="11"/>
      <c r="I3" s="11"/>
      <c r="J3" s="11"/>
      <c r="K3" s="11"/>
    </row>
    <row r="4" spans="1:12" x14ac:dyDescent="0.15">
      <c r="A4" s="8"/>
      <c r="B4" s="8"/>
      <c r="C4" s="8"/>
      <c r="D4" s="11"/>
      <c r="E4" s="11"/>
      <c r="F4" s="11"/>
      <c r="G4" s="11"/>
      <c r="H4" s="11"/>
      <c r="I4" s="11"/>
      <c r="J4" s="11"/>
      <c r="K4" s="11"/>
    </row>
    <row r="5" spans="1:12" s="7" customFormat="1" ht="18" customHeight="1" x14ac:dyDescent="0.15">
      <c r="A5" s="55"/>
      <c r="B5" s="8" t="s">
        <v>226</v>
      </c>
      <c r="C5" s="55"/>
      <c r="D5" s="55"/>
      <c r="E5" s="55"/>
      <c r="F5" s="55"/>
      <c r="G5" s="8"/>
      <c r="H5" s="55"/>
      <c r="I5" s="55"/>
      <c r="J5" s="55"/>
      <c r="K5" s="55"/>
    </row>
    <row r="6" spans="1:12" s="7" customFormat="1" ht="17.25" customHeight="1" x14ac:dyDescent="0.15">
      <c r="A6" s="58"/>
      <c r="B6" s="263" t="s">
        <v>400</v>
      </c>
      <c r="C6" s="59" t="s">
        <v>211</v>
      </c>
      <c r="D6" s="85">
        <f>AVERAGE('11.グラフデータ'!D25:H25)</f>
        <v>67.56</v>
      </c>
      <c r="E6" s="265" t="str">
        <f>'11.グラフデータ'!AD25</f>
        <v>最新年度のみ増加</v>
      </c>
      <c r="F6" s="56"/>
      <c r="G6" s="267" t="s">
        <v>401</v>
      </c>
      <c r="H6" s="82" t="s">
        <v>211</v>
      </c>
      <c r="I6" s="84">
        <f>AVERAGE('11.グラフデータ'!D27:H27)</f>
        <v>6.1399999999999996E-2</v>
      </c>
      <c r="J6" s="269" t="str">
        <f>'11.グラフデータ'!AD27</f>
        <v>同程度で推移</v>
      </c>
      <c r="K6" s="56"/>
    </row>
    <row r="7" spans="1:12" s="7" customFormat="1" ht="17.25" customHeight="1" x14ac:dyDescent="0.15">
      <c r="A7" s="58"/>
      <c r="B7" s="264"/>
      <c r="C7" s="60" t="s">
        <v>212</v>
      </c>
      <c r="D7" s="86">
        <f>'11.グラフデータ'!H25-'11.グラフデータ'!D25</f>
        <v>-4.7999999999999972</v>
      </c>
      <c r="E7" s="266"/>
      <c r="F7" s="56"/>
      <c r="G7" s="268"/>
      <c r="H7" s="83" t="s">
        <v>212</v>
      </c>
      <c r="I7" s="61">
        <f>'11.グラフデータ'!H27-'11.グラフデータ'!D27</f>
        <v>-6.0000000000000053E-3</v>
      </c>
      <c r="J7" s="270"/>
      <c r="K7" s="56"/>
    </row>
    <row r="8" spans="1:12" s="7" customFormat="1" x14ac:dyDescent="0.15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</row>
    <row r="9" spans="1:12" s="7" customFormat="1" ht="18.75" customHeight="1" x14ac:dyDescent="0.15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</row>
    <row r="10" spans="1:12" s="7" customFormat="1" ht="18.75" customHeight="1" x14ac:dyDescent="0.15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</row>
    <row r="11" spans="1:12" s="7" customFormat="1" ht="18.75" customHeight="1" x14ac:dyDescent="0.15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1:12" s="7" customFormat="1" ht="18.75" customHeight="1" x14ac:dyDescent="0.15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</row>
    <row r="13" spans="1:12" s="7" customFormat="1" ht="18.75" customHeight="1" x14ac:dyDescent="0.15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1:12" s="7" customFormat="1" ht="18.75" customHeight="1" x14ac:dyDescent="0.1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</row>
    <row r="15" spans="1:12" s="7" customFormat="1" ht="18.75" customHeight="1" x14ac:dyDescent="0.15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</row>
    <row r="16" spans="1:12" s="7" customFormat="1" ht="18.75" customHeight="1" x14ac:dyDescent="0.15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1:11" s="7" customFormat="1" ht="18.75" customHeight="1" x14ac:dyDescent="0.15">
      <c r="A17" s="57"/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1:11" s="7" customFormat="1" ht="18.75" customHeight="1" x14ac:dyDescent="0.15">
      <c r="A18" s="57"/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1:11" s="7" customFormat="1" ht="18.75" customHeight="1" x14ac:dyDescent="0.1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1:11" s="7" customFormat="1" ht="18.75" customHeight="1" x14ac:dyDescent="0.15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1:11" s="7" customFormat="1" ht="18.75" customHeight="1" x14ac:dyDescent="0.1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1:11" s="7" customFormat="1" ht="18.75" customHeight="1" x14ac:dyDescent="0.15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1:11" s="7" customFormat="1" ht="18.75" customHeight="1" x14ac:dyDescent="0.15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1:11" s="7" customFormat="1" ht="9" customHeight="1" x14ac:dyDescent="0.15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</row>
    <row r="25" spans="1:11" s="7" customFormat="1" ht="18.75" customHeight="1" x14ac:dyDescent="0.15">
      <c r="A25" s="55"/>
      <c r="B25" s="8" t="s">
        <v>227</v>
      </c>
      <c r="C25" s="55"/>
      <c r="D25" s="55"/>
      <c r="E25" s="55"/>
      <c r="F25" s="55"/>
      <c r="G25" s="8"/>
      <c r="H25" s="55"/>
      <c r="I25" s="55"/>
      <c r="J25" s="55"/>
      <c r="K25" s="55"/>
    </row>
    <row r="26" spans="1:11" s="7" customFormat="1" ht="17.25" customHeight="1" x14ac:dyDescent="0.15">
      <c r="A26" s="58"/>
      <c r="B26" s="263" t="s">
        <v>400</v>
      </c>
      <c r="C26" s="59" t="s">
        <v>211</v>
      </c>
      <c r="D26" s="85">
        <f>AVERAGE('11.グラフデータ'!D34:H34)</f>
        <v>56.2</v>
      </c>
      <c r="E26" s="265" t="str">
        <f>'11.グラフデータ'!AD34</f>
        <v>最新年度のみ増加</v>
      </c>
      <c r="F26" s="56"/>
      <c r="G26" s="267" t="s">
        <v>401</v>
      </c>
      <c r="H26" s="82" t="s">
        <v>211</v>
      </c>
      <c r="I26" s="84">
        <f>AVERAGE('11.グラフデータ'!D36:H36)</f>
        <v>7.2800000000000004E-2</v>
      </c>
      <c r="J26" s="269" t="str">
        <f>'11.グラフデータ'!AD36</f>
        <v>同程度で推移</v>
      </c>
      <c r="K26" s="56"/>
    </row>
    <row r="27" spans="1:11" s="7" customFormat="1" ht="17.25" customHeight="1" x14ac:dyDescent="0.15">
      <c r="A27" s="58"/>
      <c r="B27" s="264"/>
      <c r="C27" s="60" t="s">
        <v>212</v>
      </c>
      <c r="D27" s="86">
        <f>'11.グラフデータ'!H34-'11.グラフデータ'!D34</f>
        <v>-3.7999999999999972</v>
      </c>
      <c r="E27" s="266"/>
      <c r="F27" s="56"/>
      <c r="G27" s="268"/>
      <c r="H27" s="83" t="s">
        <v>212</v>
      </c>
      <c r="I27" s="61">
        <f>'11.グラフデータ'!H36-'11.グラフデータ'!D36</f>
        <v>-1.0999999999999996E-2</v>
      </c>
      <c r="J27" s="270"/>
      <c r="K27" s="56"/>
    </row>
    <row r="28" spans="1:11" s="7" customFormat="1" x14ac:dyDescent="0.15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</row>
    <row r="29" spans="1:11" s="7" customFormat="1" ht="18.75" customHeight="1" x14ac:dyDescent="0.1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</row>
    <row r="30" spans="1:11" s="7" customFormat="1" ht="18.75" customHeight="1" x14ac:dyDescent="0.15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</row>
    <row r="31" spans="1:11" s="7" customFormat="1" ht="18.75" customHeight="1" x14ac:dyDescent="0.15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</row>
    <row r="32" spans="1:11" s="7" customFormat="1" ht="18.75" customHeight="1" x14ac:dyDescent="0.15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</row>
    <row r="33" spans="1:11" s="7" customFormat="1" ht="18.75" customHeight="1" x14ac:dyDescent="0.15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</row>
    <row r="34" spans="1:11" s="7" customFormat="1" ht="18.75" customHeight="1" x14ac:dyDescent="0.15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</row>
    <row r="35" spans="1:11" s="7" customFormat="1" ht="18.75" customHeight="1" x14ac:dyDescent="0.15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</row>
    <row r="36" spans="1:11" s="7" customFormat="1" ht="18.75" customHeight="1" x14ac:dyDescent="0.1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</row>
    <row r="37" spans="1:11" s="7" customFormat="1" ht="18.75" customHeight="1" x14ac:dyDescent="0.15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</row>
    <row r="38" spans="1:11" s="7" customFormat="1" ht="18.75" customHeight="1" x14ac:dyDescent="0.15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</row>
    <row r="39" spans="1:11" s="7" customFormat="1" ht="18.75" customHeight="1" x14ac:dyDescent="0.15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</row>
    <row r="40" spans="1:11" s="7" customFormat="1" ht="18.75" customHeight="1" x14ac:dyDescent="0.1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</row>
    <row r="41" spans="1:11" s="7" customFormat="1" ht="18.75" customHeight="1" x14ac:dyDescent="0.15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</row>
    <row r="42" spans="1:11" ht="18.75" customHeight="1" x14ac:dyDescent="0.15"/>
    <row r="43" spans="1:11" s="7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 x14ac:dyDescent="0.15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</row>
    <row r="46" spans="1:11" s="7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7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7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7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7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7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7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7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7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7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7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7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7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7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7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7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7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7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7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7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7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7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7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7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7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7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7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539" priority="116" operator="containsText" text="無し">
      <formula>NOT(ISERROR(SEARCH("無し",K6)))</formula>
    </cfRule>
    <cfRule type="containsText" dxfId="538" priority="117" operator="containsText" text="変動">
      <formula>NOT(ISERROR(SEARCH("変動",K6)))</formula>
    </cfRule>
    <cfRule type="containsText" dxfId="537" priority="118" operator="containsText" text="減少">
      <formula>NOT(ISERROR(SEARCH("減少",K6)))</formula>
    </cfRule>
    <cfRule type="containsText" dxfId="536" priority="119" operator="containsText" text="増加">
      <formula>NOT(ISERROR(SEARCH("増加",K6)))</formula>
    </cfRule>
    <cfRule type="containsText" dxfId="535" priority="120" operator="containsText" text="安定">
      <formula>NOT(ISERROR(SEARCH("安定",K6)))</formula>
    </cfRule>
  </conditionalFormatting>
  <conditionalFormatting sqref="F26:F27">
    <cfRule type="containsText" dxfId="534" priority="17" operator="containsText" text="無し">
      <formula>NOT(ISERROR(SEARCH("無し",F26)))</formula>
    </cfRule>
    <cfRule type="containsText" dxfId="533" priority="18" operator="containsText" text="変動">
      <formula>NOT(ISERROR(SEARCH("変動",F26)))</formula>
    </cfRule>
    <cfRule type="containsText" dxfId="532" priority="19" operator="containsText" text="減少">
      <formula>NOT(ISERROR(SEARCH("減少",F26)))</formula>
    </cfRule>
    <cfRule type="containsText" dxfId="531" priority="20" operator="containsText" text="増加">
      <formula>NOT(ISERROR(SEARCH("増加",F26)))</formula>
    </cfRule>
    <cfRule type="containsText" dxfId="530" priority="21" operator="containsText" text="安定">
      <formula>NOT(ISERROR(SEARCH("安定",F26)))</formula>
    </cfRule>
  </conditionalFormatting>
  <conditionalFormatting sqref="E26">
    <cfRule type="containsText" dxfId="529" priority="11" operator="containsText" text="―">
      <formula>NOT(ISERROR(SEARCH("―",E26)))</formula>
    </cfRule>
    <cfRule type="containsText" dxfId="528" priority="12" operator="containsText" text="隔年で">
      <formula>NOT(ISERROR(SEARCH("隔年で",E26)))</formula>
    </cfRule>
    <cfRule type="containsText" dxfId="527" priority="13" operator="containsText" text="年度により">
      <formula>NOT(ISERROR(SEARCH("年度により",E26)))</formula>
    </cfRule>
    <cfRule type="containsText" dxfId="526" priority="14" operator="containsText" text="減少傾向">
      <formula>NOT(ISERROR(SEARCH("減少傾向",E26)))</formula>
    </cfRule>
    <cfRule type="containsText" dxfId="525" priority="15" operator="containsText" text="増加傾向">
      <formula>NOT(ISERROR(SEARCH("増加傾向",E26)))</formula>
    </cfRule>
    <cfRule type="containsText" dxfId="524" priority="16" operator="containsText" text="同程度">
      <formula>NOT(ISERROR(SEARCH("同程度",E26)))</formula>
    </cfRule>
  </conditionalFormatting>
  <conditionalFormatting sqref="E26:E27">
    <cfRule type="containsText" dxfId="523" priority="9" operator="containsText" text="最新年度のみ減少">
      <formula>NOT(ISERROR(SEARCH("最新年度のみ減少",E26)))</formula>
    </cfRule>
    <cfRule type="containsText" dxfId="522" priority="10" operator="containsText" text="最新年度のみ増加">
      <formula>NOT(ISERROR(SEARCH("最新年度のみ増加",E26)))</formula>
    </cfRule>
  </conditionalFormatting>
  <conditionalFormatting sqref="J26">
    <cfRule type="containsText" dxfId="521" priority="3" operator="containsText" text="―">
      <formula>NOT(ISERROR(SEARCH("―",J26)))</formula>
    </cfRule>
    <cfRule type="containsText" dxfId="520" priority="4" operator="containsText" text="隔年で">
      <formula>NOT(ISERROR(SEARCH("隔年で",J26)))</formula>
    </cfRule>
    <cfRule type="containsText" dxfId="519" priority="5" operator="containsText" text="年度により">
      <formula>NOT(ISERROR(SEARCH("年度により",J26)))</formula>
    </cfRule>
    <cfRule type="containsText" dxfId="518" priority="6" operator="containsText" text="減少傾向">
      <formula>NOT(ISERROR(SEARCH("減少傾向",J26)))</formula>
    </cfRule>
    <cfRule type="containsText" dxfId="517" priority="7" operator="containsText" text="増加傾向">
      <formula>NOT(ISERROR(SEARCH("増加傾向",J26)))</formula>
    </cfRule>
    <cfRule type="containsText" dxfId="516" priority="8" operator="containsText" text="同程度">
      <formula>NOT(ISERROR(SEARCH("同程度",J26)))</formula>
    </cfRule>
  </conditionalFormatting>
  <conditionalFormatting sqref="J26:J27">
    <cfRule type="containsText" dxfId="515" priority="1" operator="containsText" text="最新年度のみ減少">
      <formula>NOT(ISERROR(SEARCH("最新年度のみ減少",J26)))</formula>
    </cfRule>
    <cfRule type="containsText" dxfId="514" priority="2" operator="containsText" text="最新年度のみ増加">
      <formula>NOT(ISERROR(SEARCH("最新年度のみ増加",J26)))</formula>
    </cfRule>
  </conditionalFormatting>
  <conditionalFormatting sqref="F6:F7">
    <cfRule type="containsText" dxfId="513" priority="38" operator="containsText" text="無し">
      <formula>NOT(ISERROR(SEARCH("無し",F6)))</formula>
    </cfRule>
    <cfRule type="containsText" dxfId="512" priority="39" operator="containsText" text="変動">
      <formula>NOT(ISERROR(SEARCH("変動",F6)))</formula>
    </cfRule>
    <cfRule type="containsText" dxfId="511" priority="40" operator="containsText" text="減少">
      <formula>NOT(ISERROR(SEARCH("減少",F6)))</formula>
    </cfRule>
    <cfRule type="containsText" dxfId="510" priority="41" operator="containsText" text="増加">
      <formula>NOT(ISERROR(SEARCH("増加",F6)))</formula>
    </cfRule>
    <cfRule type="containsText" dxfId="509" priority="42" operator="containsText" text="安定">
      <formula>NOT(ISERROR(SEARCH("安定",F6)))</formula>
    </cfRule>
  </conditionalFormatting>
  <conditionalFormatting sqref="E6">
    <cfRule type="containsText" dxfId="508" priority="32" operator="containsText" text="―">
      <formula>NOT(ISERROR(SEARCH("―",E6)))</formula>
    </cfRule>
    <cfRule type="containsText" dxfId="507" priority="33" operator="containsText" text="隔年で">
      <formula>NOT(ISERROR(SEARCH("隔年で",E6)))</formula>
    </cfRule>
    <cfRule type="containsText" dxfId="506" priority="34" operator="containsText" text="年度により">
      <formula>NOT(ISERROR(SEARCH("年度により",E6)))</formula>
    </cfRule>
    <cfRule type="containsText" dxfId="505" priority="35" operator="containsText" text="減少傾向">
      <formula>NOT(ISERROR(SEARCH("減少傾向",E6)))</formula>
    </cfRule>
    <cfRule type="containsText" dxfId="504" priority="36" operator="containsText" text="増加傾向">
      <formula>NOT(ISERROR(SEARCH("増加傾向",E6)))</formula>
    </cfRule>
    <cfRule type="containsText" dxfId="503" priority="37" operator="containsText" text="同程度">
      <formula>NOT(ISERROR(SEARCH("同程度",E6)))</formula>
    </cfRule>
  </conditionalFormatting>
  <conditionalFormatting sqref="E6:E7">
    <cfRule type="containsText" dxfId="502" priority="30" operator="containsText" text="最新年度のみ減少">
      <formula>NOT(ISERROR(SEARCH("最新年度のみ減少",E6)))</formula>
    </cfRule>
    <cfRule type="containsText" dxfId="501" priority="31" operator="containsText" text="最新年度のみ増加">
      <formula>NOT(ISERROR(SEARCH("最新年度のみ増加",E6)))</formula>
    </cfRule>
  </conditionalFormatting>
  <conditionalFormatting sqref="J6">
    <cfRule type="containsText" dxfId="500" priority="24" operator="containsText" text="―">
      <formula>NOT(ISERROR(SEARCH("―",J6)))</formula>
    </cfRule>
    <cfRule type="containsText" dxfId="499" priority="25" operator="containsText" text="隔年で">
      <formula>NOT(ISERROR(SEARCH("隔年で",J6)))</formula>
    </cfRule>
    <cfRule type="containsText" dxfId="498" priority="26" operator="containsText" text="年度により">
      <formula>NOT(ISERROR(SEARCH("年度により",J6)))</formula>
    </cfRule>
    <cfRule type="containsText" dxfId="497" priority="27" operator="containsText" text="減少傾向">
      <formula>NOT(ISERROR(SEARCH("減少傾向",J6)))</formula>
    </cfRule>
    <cfRule type="containsText" dxfId="496" priority="28" operator="containsText" text="増加傾向">
      <formula>NOT(ISERROR(SEARCH("増加傾向",J6)))</formula>
    </cfRule>
    <cfRule type="containsText" dxfId="495" priority="29" operator="containsText" text="同程度">
      <formula>NOT(ISERROR(SEARCH("同程度",J6)))</formula>
    </cfRule>
  </conditionalFormatting>
  <conditionalFormatting sqref="J6:J7">
    <cfRule type="containsText" dxfId="494" priority="22" operator="containsText" text="最新年度のみ減少">
      <formula>NOT(ISERROR(SEARCH("最新年度のみ減少",J6)))</formula>
    </cfRule>
    <cfRule type="containsText" dxfId="493" priority="23" operator="containsText" text="最新年度のみ増加">
      <formula>NOT(ISERROR(SEARCH("最新年度のみ増加",J6)))</formula>
    </cfRule>
  </conditionalFormatting>
  <dataValidations count="2">
    <dataValidation type="list" allowBlank="1" showInputMessage="1" showErrorMessage="1" sqref="K6:K7" xr:uid="{00000000-0002-0000-0200-000000000000}">
      <formula1>$C$49:$C$52</formula1>
    </dataValidation>
    <dataValidation type="list" allowBlank="1" showInputMessage="1" showErrorMessage="1" sqref="F6:F7 F26:F27" xr:uid="{A4904D2D-B194-4DF6-84D5-FB652DE5E2BE}">
      <formula1>#REF!</formula1>
    </dataValidation>
  </dataValidations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85"/>
  <sheetViews>
    <sheetView topLeftCell="A46" workbookViewId="0">
      <selection activeCell="O21" sqref="O21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8" ht="24" customHeight="1" thickBot="1" x14ac:dyDescent="0.2">
      <c r="A1" s="8" t="s">
        <v>270</v>
      </c>
      <c r="B1" s="8"/>
      <c r="C1" s="8"/>
      <c r="D1" s="11"/>
      <c r="E1" s="11"/>
      <c r="F1" s="11"/>
      <c r="G1" s="8"/>
      <c r="H1" s="11"/>
      <c r="I1" s="11"/>
      <c r="J1" s="11"/>
      <c r="K1" s="11"/>
      <c r="L1" s="45" t="s">
        <v>198</v>
      </c>
    </row>
    <row r="2" spans="1:18" ht="24" customHeight="1" x14ac:dyDescent="0.15">
      <c r="A2" s="8" t="s">
        <v>208</v>
      </c>
      <c r="B2" s="8"/>
      <c r="C2" s="8"/>
      <c r="D2" s="11"/>
      <c r="E2" s="11"/>
      <c r="F2" s="11"/>
      <c r="G2" s="11"/>
      <c r="H2" s="11"/>
      <c r="I2" s="11"/>
      <c r="J2" s="11"/>
      <c r="K2" s="11"/>
    </row>
    <row r="3" spans="1:18" ht="24" customHeight="1" x14ac:dyDescent="0.15">
      <c r="A3" s="8"/>
      <c r="B3" s="8" t="s">
        <v>213</v>
      </c>
      <c r="C3" s="8"/>
      <c r="D3" s="11"/>
      <c r="E3" s="11"/>
      <c r="F3" s="11"/>
      <c r="G3" s="11"/>
      <c r="H3" s="11"/>
      <c r="I3" s="11"/>
      <c r="J3" s="11"/>
      <c r="K3" s="11"/>
      <c r="O3"/>
      <c r="P3"/>
      <c r="Q3"/>
      <c r="R3"/>
    </row>
    <row r="4" spans="1:18" x14ac:dyDescent="0.15">
      <c r="A4" s="8"/>
      <c r="B4" s="8"/>
      <c r="C4" s="8"/>
      <c r="D4" s="11"/>
      <c r="E4" s="11"/>
      <c r="F4" s="11"/>
      <c r="G4" s="11"/>
      <c r="H4" s="11"/>
      <c r="I4" s="11"/>
      <c r="J4" s="11"/>
      <c r="K4" s="11"/>
      <c r="O4"/>
      <c r="P4"/>
      <c r="Q4"/>
      <c r="R4"/>
    </row>
    <row r="5" spans="1:18" s="7" customFormat="1" ht="18" customHeight="1" x14ac:dyDescent="0.15">
      <c r="A5" s="55" t="s">
        <v>13</v>
      </c>
      <c r="B5" s="8" t="s">
        <v>214</v>
      </c>
      <c r="C5" s="55"/>
      <c r="D5" s="55"/>
      <c r="E5" s="55"/>
      <c r="F5" s="55"/>
      <c r="G5" s="8" t="s">
        <v>269</v>
      </c>
      <c r="H5" s="55"/>
      <c r="I5" s="55"/>
      <c r="J5" s="55"/>
      <c r="K5" s="55"/>
      <c r="M5" s="56"/>
    </row>
    <row r="6" spans="1:18" s="7" customFormat="1" ht="17.25" customHeight="1" x14ac:dyDescent="0.15">
      <c r="A6" s="58"/>
      <c r="B6" s="263" t="s">
        <v>400</v>
      </c>
      <c r="C6" s="59" t="s">
        <v>211</v>
      </c>
      <c r="D6" s="85">
        <f ca="1">AVERAGE('11.グラフデータ'!D45:H45)</f>
        <v>4.5999999999999996</v>
      </c>
      <c r="E6" s="265" t="str">
        <f>'11.グラフデータ'!AD45</f>
        <v>減少傾向⤵</v>
      </c>
      <c r="G6" s="263" t="s">
        <v>400</v>
      </c>
      <c r="H6" s="59" t="s">
        <v>420</v>
      </c>
      <c r="I6" s="85">
        <f ca="1">AVERAGE('11.グラフデータ'!D53:H53)</f>
        <v>2.25</v>
      </c>
      <c r="J6" s="265" t="str">
        <f>'11.グラフデータ'!AD53</f>
        <v>―</v>
      </c>
      <c r="K6" s="56"/>
      <c r="M6" s="56"/>
    </row>
    <row r="7" spans="1:18" s="7" customFormat="1" ht="17.25" customHeight="1" x14ac:dyDescent="0.15">
      <c r="A7" s="58"/>
      <c r="B7" s="264"/>
      <c r="C7" s="60" t="s">
        <v>212</v>
      </c>
      <c r="D7" s="86">
        <f ca="1">'11.グラフデータ'!H45-'11.グラフデータ'!D45</f>
        <v>-3</v>
      </c>
      <c r="E7" s="266"/>
      <c r="G7" s="264"/>
      <c r="H7" s="60" t="s">
        <v>212</v>
      </c>
      <c r="I7" s="86">
        <f ca="1">'11.グラフデータ'!G53-'11.グラフデータ'!D53</f>
        <v>-3</v>
      </c>
      <c r="J7" s="266"/>
      <c r="K7" s="56"/>
    </row>
    <row r="8" spans="1:18" s="7" customFormat="1" ht="18.75" customHeight="1" x14ac:dyDescent="0.15">
      <c r="A8" s="57"/>
      <c r="B8" s="267" t="s">
        <v>401</v>
      </c>
      <c r="C8" s="82" t="s">
        <v>211</v>
      </c>
      <c r="D8" s="84">
        <f ca="1">AVERAGE('11.グラフデータ'!D47:H47)</f>
        <v>0.28099999999999997</v>
      </c>
      <c r="E8" s="269" t="str">
        <f>'11.グラフデータ'!AD47</f>
        <v>減少傾向⤵</v>
      </c>
      <c r="F8" s="56"/>
      <c r="G8" s="267" t="s">
        <v>401</v>
      </c>
      <c r="H8" s="82" t="s">
        <v>420</v>
      </c>
      <c r="I8" s="84">
        <f ca="1">AVERAGE('11.グラフデータ'!D55:H55)</f>
        <v>0.13025</v>
      </c>
      <c r="J8" s="269" t="str">
        <f>'11.グラフデータ'!AD55</f>
        <v>―</v>
      </c>
      <c r="K8" s="57"/>
    </row>
    <row r="9" spans="1:18" s="7" customFormat="1" ht="18.75" customHeight="1" x14ac:dyDescent="0.15">
      <c r="A9" s="57"/>
      <c r="B9" s="268"/>
      <c r="C9" s="83" t="s">
        <v>212</v>
      </c>
      <c r="D9" s="61">
        <f ca="1">'11.グラフデータ'!H47-'11.グラフデータ'!D47</f>
        <v>-0.32600000000000001</v>
      </c>
      <c r="E9" s="270"/>
      <c r="F9" s="56"/>
      <c r="G9" s="268"/>
      <c r="H9" s="83" t="s">
        <v>212</v>
      </c>
      <c r="I9" s="61">
        <f ca="1">'11.グラフデータ'!G55-'11.グラフデータ'!D55</f>
        <v>-0.16700000000000001</v>
      </c>
      <c r="J9" s="270"/>
      <c r="K9" s="57"/>
    </row>
    <row r="10" spans="1:18" s="7" customFormat="1" ht="18.75" customHeight="1" x14ac:dyDescent="0.15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</row>
    <row r="11" spans="1:18" s="7" customFormat="1" ht="18.75" customHeight="1" x14ac:dyDescent="0.15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1:18" s="7" customFormat="1" ht="18.75" customHeight="1" x14ac:dyDescent="0.15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</row>
    <row r="13" spans="1:18" s="7" customFormat="1" ht="18.75" customHeight="1" x14ac:dyDescent="0.15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1:18" s="7" customFormat="1" ht="18.75" customHeight="1" x14ac:dyDescent="0.1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</row>
    <row r="15" spans="1:18" s="7" customFormat="1" ht="18.75" customHeight="1" x14ac:dyDescent="0.15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</row>
    <row r="16" spans="1:18" s="7" customFormat="1" ht="18.75" customHeight="1" x14ac:dyDescent="0.15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1:11" s="7" customFormat="1" ht="18.75" customHeight="1" x14ac:dyDescent="0.15">
      <c r="A17" s="57"/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1:11" s="7" customFormat="1" ht="18.75" customHeight="1" x14ac:dyDescent="0.15">
      <c r="A18" s="57"/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1:11" s="7" customFormat="1" ht="18.75" customHeight="1" x14ac:dyDescent="0.1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1:11" s="7" customFormat="1" ht="18.75" customHeight="1" x14ac:dyDescent="0.15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1:11" s="7" customFormat="1" ht="18.75" customHeight="1" x14ac:dyDescent="0.1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1:11" s="7" customFormat="1" ht="18.75" customHeight="1" x14ac:dyDescent="0.15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1:11" s="7" customFormat="1" ht="18.75" customHeight="1" x14ac:dyDescent="0.15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1:11" s="7" customFormat="1" ht="9" customHeight="1" x14ac:dyDescent="0.15">
      <c r="A24" s="57"/>
      <c r="B24" s="62"/>
      <c r="C24" s="57"/>
      <c r="E24" s="57"/>
      <c r="F24" s="57"/>
      <c r="G24" s="57"/>
      <c r="H24" s="57"/>
      <c r="I24" s="57"/>
      <c r="J24" s="57"/>
      <c r="K24" s="57"/>
    </row>
    <row r="25" spans="1:11" s="7" customFormat="1" ht="18.75" customHeight="1" x14ac:dyDescent="0.15">
      <c r="A25" s="55"/>
      <c r="B25" s="8" t="s">
        <v>447</v>
      </c>
      <c r="C25" s="55"/>
      <c r="D25" s="55"/>
      <c r="E25" s="55"/>
      <c r="F25" s="55"/>
      <c r="G25" s="8" t="s">
        <v>216</v>
      </c>
      <c r="H25" s="55"/>
      <c r="I25" s="55"/>
      <c r="J25" s="55"/>
      <c r="K25" s="55"/>
    </row>
    <row r="26" spans="1:11" s="7" customFormat="1" ht="17.25" customHeight="1" x14ac:dyDescent="0.15">
      <c r="A26" s="58"/>
      <c r="B26" s="263" t="s">
        <v>400</v>
      </c>
      <c r="C26" s="59" t="s">
        <v>211</v>
      </c>
      <c r="D26" s="85">
        <f ca="1">AVERAGE('11.グラフデータ'!D61:H61)</f>
        <v>1.4</v>
      </c>
      <c r="E26" s="265" t="str">
        <f>'11.グラフデータ'!AD61</f>
        <v>―</v>
      </c>
      <c r="G26" s="263" t="s">
        <v>400</v>
      </c>
      <c r="H26" s="59" t="s">
        <v>211</v>
      </c>
      <c r="I26" s="85">
        <f ca="1">AVERAGE('11.グラフデータ'!D69:H69)</f>
        <v>20.8</v>
      </c>
      <c r="J26" s="265" t="str">
        <f>'11.グラフデータ'!AD69</f>
        <v>減少傾向⤵</v>
      </c>
      <c r="K26" s="56"/>
    </row>
    <row r="27" spans="1:11" s="7" customFormat="1" ht="17.25" customHeight="1" x14ac:dyDescent="0.15">
      <c r="A27" s="58"/>
      <c r="B27" s="264"/>
      <c r="C27" s="60" t="s">
        <v>212</v>
      </c>
      <c r="D27" s="86">
        <f ca="1">'11.グラフデータ'!H61-'11.グラフデータ'!D61</f>
        <v>1</v>
      </c>
      <c r="E27" s="266"/>
      <c r="G27" s="264"/>
      <c r="H27" s="60" t="s">
        <v>212</v>
      </c>
      <c r="I27" s="86">
        <f ca="1">'11.グラフデータ'!H69-'11.グラフデータ'!D69</f>
        <v>-11</v>
      </c>
      <c r="J27" s="266"/>
      <c r="K27" s="56"/>
    </row>
    <row r="28" spans="1:11" s="7" customFormat="1" ht="18.75" customHeight="1" x14ac:dyDescent="0.15">
      <c r="A28" s="57"/>
      <c r="B28" s="267" t="s">
        <v>401</v>
      </c>
      <c r="C28" s="82" t="s">
        <v>211</v>
      </c>
      <c r="D28" s="84">
        <f ca="1">AVERAGE('11.グラフデータ'!D63:H63)</f>
        <v>1.12E-2</v>
      </c>
      <c r="E28" s="269" t="str">
        <f>'11.グラフデータ'!AD63</f>
        <v>―</v>
      </c>
      <c r="F28" s="56"/>
      <c r="G28" s="267" t="s">
        <v>401</v>
      </c>
      <c r="H28" s="82" t="s">
        <v>211</v>
      </c>
      <c r="I28" s="84">
        <f ca="1">AVERAGE('11.グラフデータ'!D71:H71)</f>
        <v>0.81000000000000016</v>
      </c>
      <c r="J28" s="269" t="str">
        <f>'11.グラフデータ'!AD71</f>
        <v>年度により増減</v>
      </c>
      <c r="K28" s="57"/>
    </row>
    <row r="29" spans="1:11" s="7" customFormat="1" ht="18.75" customHeight="1" x14ac:dyDescent="0.15">
      <c r="A29" s="57"/>
      <c r="B29" s="268"/>
      <c r="C29" s="83" t="s">
        <v>212</v>
      </c>
      <c r="D29" s="61">
        <f ca="1">'11.グラフデータ'!H63-'11.グラフデータ'!D63</f>
        <v>8.0000000000000002E-3</v>
      </c>
      <c r="E29" s="270"/>
      <c r="F29" s="56"/>
      <c r="G29" s="268"/>
      <c r="H29" s="83" t="s">
        <v>212</v>
      </c>
      <c r="I29" s="61">
        <f ca="1">'11.グラフデータ'!H71-'11.グラフデータ'!D71</f>
        <v>-5.9999999999999942E-2</v>
      </c>
      <c r="J29" s="270"/>
      <c r="K29" s="57"/>
    </row>
    <row r="30" spans="1:11" s="7" customFormat="1" ht="18.75" customHeight="1" x14ac:dyDescent="0.15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</row>
    <row r="31" spans="1:11" s="7" customFormat="1" ht="18.75" customHeight="1" x14ac:dyDescent="0.15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</row>
    <row r="32" spans="1:11" s="7" customFormat="1" ht="18.75" customHeight="1" x14ac:dyDescent="0.15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</row>
    <row r="33" spans="1:11" s="7" customFormat="1" ht="18.75" customHeight="1" x14ac:dyDescent="0.15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</row>
    <row r="34" spans="1:11" s="7" customFormat="1" ht="18.75" customHeight="1" x14ac:dyDescent="0.15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</row>
    <row r="35" spans="1:11" ht="18.75" customHeight="1" x14ac:dyDescent="0.15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</row>
    <row r="36" spans="1:11" ht="18.75" customHeight="1" x14ac:dyDescent="0.1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</row>
    <row r="37" spans="1:11" ht="18.75" customHeight="1" x14ac:dyDescent="0.15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</row>
    <row r="38" spans="1:11" ht="18.75" customHeight="1" x14ac:dyDescent="0.15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</row>
    <row r="39" spans="1:11" ht="18.75" customHeight="1" x14ac:dyDescent="0.15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</row>
    <row r="40" spans="1:11" ht="18.75" customHeight="1" x14ac:dyDescent="0.1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</row>
    <row r="41" spans="1:11" ht="18.75" customHeight="1" x14ac:dyDescent="0.15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</row>
    <row r="42" spans="1:11" ht="18.75" customHeight="1" x14ac:dyDescent="0.15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</row>
    <row r="43" spans="1:11" ht="18.75" customHeight="1" x14ac:dyDescent="0.15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</row>
    <row r="44" spans="1:11" ht="9" customHeight="1" x14ac:dyDescent="0.15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</row>
    <row r="45" spans="1:11" ht="18.75" customHeight="1" x14ac:dyDescent="0.15">
      <c r="A45" s="55"/>
      <c r="B45" s="8" t="s">
        <v>217</v>
      </c>
      <c r="C45" s="55"/>
      <c r="D45" s="55"/>
      <c r="E45" s="55"/>
      <c r="F45" s="55"/>
      <c r="G45" s="8" t="s">
        <v>446</v>
      </c>
      <c r="H45" s="55"/>
      <c r="I45" s="55"/>
      <c r="J45" s="55"/>
      <c r="K45" s="55"/>
    </row>
    <row r="46" spans="1:11" ht="17.25" customHeight="1" x14ac:dyDescent="0.15">
      <c r="A46" s="58"/>
      <c r="B46" s="263" t="s">
        <v>400</v>
      </c>
      <c r="C46" s="59" t="s">
        <v>211</v>
      </c>
      <c r="D46" s="85">
        <f ca="1">AVERAGE('11.グラフデータ'!D77:H77)</f>
        <v>19.600000000000001</v>
      </c>
      <c r="E46" s="265" t="str">
        <f>'11.グラフデータ'!AD77</f>
        <v>最新年度のみ増加</v>
      </c>
      <c r="F46" s="7"/>
      <c r="G46" s="263" t="s">
        <v>400</v>
      </c>
      <c r="H46" s="59" t="s">
        <v>211</v>
      </c>
      <c r="I46" s="85">
        <f ca="1">AVERAGE('11.グラフデータ'!D85:H85)</f>
        <v>5</v>
      </c>
      <c r="J46" s="265" t="str">
        <f>'11.グラフデータ'!AD85</f>
        <v>年度により増減</v>
      </c>
      <c r="K46" s="56"/>
    </row>
    <row r="47" spans="1:11" ht="17.25" customHeight="1" x14ac:dyDescent="0.15">
      <c r="A47" s="58"/>
      <c r="B47" s="264"/>
      <c r="C47" s="60" t="s">
        <v>212</v>
      </c>
      <c r="D47" s="86">
        <f ca="1">'11.グラフデータ'!H77-'11.グラフデータ'!D77</f>
        <v>-6</v>
      </c>
      <c r="E47" s="266"/>
      <c r="F47" s="7"/>
      <c r="G47" s="264"/>
      <c r="H47" s="60" t="s">
        <v>212</v>
      </c>
      <c r="I47" s="86">
        <f ca="1">'11.グラフデータ'!H85-'11.グラフデータ'!D85</f>
        <v>5</v>
      </c>
      <c r="J47" s="266"/>
      <c r="K47" s="56"/>
    </row>
    <row r="48" spans="1:11" ht="18.75" customHeight="1" x14ac:dyDescent="0.15">
      <c r="A48" s="57"/>
      <c r="B48" s="267" t="s">
        <v>401</v>
      </c>
      <c r="C48" s="82" t="s">
        <v>211</v>
      </c>
      <c r="D48" s="84">
        <f ca="1">AVERAGE('11.グラフデータ'!D79:H79)</f>
        <v>0.66860000000000008</v>
      </c>
      <c r="E48" s="269" t="str">
        <f>'11.グラフデータ'!AD79</f>
        <v>年度により増減</v>
      </c>
      <c r="F48" s="56"/>
      <c r="G48" s="267" t="s">
        <v>401</v>
      </c>
      <c r="H48" s="82" t="s">
        <v>211</v>
      </c>
      <c r="I48" s="84">
        <f ca="1">AVERAGE('11.グラフデータ'!D87:H87)</f>
        <v>4.9200000000000001E-2</v>
      </c>
      <c r="J48" s="269" t="str">
        <f>'11.グラフデータ'!AD87</f>
        <v>―</v>
      </c>
      <c r="K48" s="57"/>
    </row>
    <row r="49" spans="1:11" ht="18.75" customHeight="1" x14ac:dyDescent="0.15">
      <c r="A49" s="57"/>
      <c r="B49" s="268"/>
      <c r="C49" s="83" t="s">
        <v>212</v>
      </c>
      <c r="D49" s="61">
        <f ca="1">'11.グラフデータ'!H79-'11.グラフデータ'!D79</f>
        <v>9.099999999999997E-2</v>
      </c>
      <c r="E49" s="270"/>
      <c r="F49" s="56"/>
      <c r="G49" s="268"/>
      <c r="H49" s="83" t="s">
        <v>212</v>
      </c>
      <c r="I49" s="61">
        <f ca="1">'11.グラフデータ'!H87-'11.グラフデータ'!D87</f>
        <v>3.0999999999999993E-2</v>
      </c>
      <c r="J49" s="270"/>
      <c r="K49" s="57"/>
    </row>
    <row r="50" spans="1:11" ht="18.75" customHeight="1" x14ac:dyDescent="0.1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</row>
    <row r="51" spans="1:11" ht="18.75" customHeight="1" x14ac:dyDescent="0.1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</row>
    <row r="52" spans="1:11" ht="18.75" customHeight="1" x14ac:dyDescent="0.1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</row>
    <row r="53" spans="1:11" ht="18.75" customHeight="1" x14ac:dyDescent="0.1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</row>
    <row r="54" spans="1:11" ht="18.75" customHeight="1" x14ac:dyDescent="0.1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</row>
    <row r="55" spans="1:11" ht="18.75" customHeight="1" x14ac:dyDescent="0.1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</row>
    <row r="56" spans="1:11" ht="18.75" customHeight="1" x14ac:dyDescent="0.1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</row>
    <row r="57" spans="1:11" ht="18.75" customHeight="1" x14ac:dyDescent="0.1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</row>
    <row r="58" spans="1:11" s="7" customFormat="1" ht="18.75" customHeight="1" x14ac:dyDescent="0.1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</row>
    <row r="59" spans="1:11" s="7" customFormat="1" ht="18.75" customHeight="1" x14ac:dyDescent="0.1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</row>
    <row r="60" spans="1:11" s="7" customFormat="1" ht="18.75" customHeight="1" x14ac:dyDescent="0.1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</row>
    <row r="61" spans="1:11" s="7" customFormat="1" ht="18.75" customHeight="1" x14ac:dyDescent="0.1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</row>
    <row r="62" spans="1:11" s="7" customFormat="1" ht="18.75" customHeight="1" x14ac:dyDescent="0.1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</row>
    <row r="63" spans="1:11" s="7" customFormat="1" ht="18.75" customHeight="1" x14ac:dyDescent="0.1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</row>
    <row r="64" spans="1:11" s="7" customFormat="1" ht="9" customHeight="1" x14ac:dyDescent="0.1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</row>
    <row r="65" spans="1:11" s="7" customFormat="1" x14ac:dyDescent="0.15">
      <c r="A65"/>
      <c r="B65" s="8" t="s">
        <v>441</v>
      </c>
      <c r="C65" s="55"/>
      <c r="D65" s="55"/>
      <c r="E65" s="55"/>
      <c r="F65"/>
      <c r="G65" s="8" t="s">
        <v>442</v>
      </c>
      <c r="H65" s="55"/>
      <c r="I65" s="55"/>
      <c r="J65" s="55"/>
      <c r="K65"/>
    </row>
    <row r="66" spans="1:11" s="7" customFormat="1" ht="18" customHeight="1" x14ac:dyDescent="0.15">
      <c r="A66"/>
      <c r="B66" s="263" t="s">
        <v>400</v>
      </c>
      <c r="C66" s="59" t="s">
        <v>211</v>
      </c>
      <c r="D66" s="85">
        <f ca="1">AVERAGE('11.グラフデータ'!D93:H93)</f>
        <v>2.8</v>
      </c>
      <c r="E66" s="265" t="str">
        <f>'11.グラフデータ'!AD93</f>
        <v>増加傾向⤴</v>
      </c>
      <c r="F66"/>
      <c r="G66" s="263" t="s">
        <v>400</v>
      </c>
      <c r="H66" s="82" t="s">
        <v>443</v>
      </c>
      <c r="I66" s="85">
        <f ca="1">AVERAGE('11.グラフデータ'!D101:H101)</f>
        <v>1</v>
      </c>
      <c r="J66" s="265" t="str">
        <f>'11.グラフデータ'!AD101</f>
        <v>―</v>
      </c>
      <c r="K66"/>
    </row>
    <row r="67" spans="1:11" s="7" customFormat="1" ht="18" customHeight="1" x14ac:dyDescent="0.15">
      <c r="A67"/>
      <c r="B67" s="264"/>
      <c r="C67" s="60" t="s">
        <v>212</v>
      </c>
      <c r="D67" s="86">
        <f ca="1">'11.グラフデータ'!H93-'11.グラフデータ'!D93</f>
        <v>4</v>
      </c>
      <c r="E67" s="266"/>
      <c r="F67"/>
      <c r="G67" s="264"/>
      <c r="H67" s="83" t="s">
        <v>212</v>
      </c>
      <c r="I67" s="86" t="s">
        <v>229</v>
      </c>
      <c r="J67" s="266"/>
      <c r="K67"/>
    </row>
    <row r="68" spans="1:11" s="7" customFormat="1" ht="18.75" customHeight="1" x14ac:dyDescent="0.15">
      <c r="A68"/>
      <c r="B68" s="267" t="s">
        <v>401</v>
      </c>
      <c r="C68" s="82" t="s">
        <v>211</v>
      </c>
      <c r="D68" s="84">
        <f ca="1">AVERAGE('11.グラフデータ'!D95:H95)</f>
        <v>0.47219999999999995</v>
      </c>
      <c r="E68" s="269" t="str">
        <f>'11.グラフデータ'!AD95</f>
        <v>増加傾向⤴</v>
      </c>
      <c r="F68"/>
      <c r="G68" s="267" t="s">
        <v>401</v>
      </c>
      <c r="H68" s="82" t="s">
        <v>443</v>
      </c>
      <c r="I68" s="84">
        <f ca="1">AVERAGE('11.グラフデータ'!D103:H103)</f>
        <v>0.2</v>
      </c>
      <c r="J68" s="269" t="str">
        <f>'11.グラフデータ'!AD103</f>
        <v>―</v>
      </c>
      <c r="K68"/>
    </row>
    <row r="69" spans="1:11" s="7" customFormat="1" ht="18.75" customHeight="1" x14ac:dyDescent="0.15">
      <c r="A69"/>
      <c r="B69" s="268"/>
      <c r="C69" s="83" t="s">
        <v>212</v>
      </c>
      <c r="D69" s="61">
        <f ca="1">'11.グラフデータ'!H95-'11.グラフデータ'!D95</f>
        <v>0.38099999999999995</v>
      </c>
      <c r="E69" s="270"/>
      <c r="F69"/>
      <c r="G69" s="268"/>
      <c r="H69" s="83" t="s">
        <v>212</v>
      </c>
      <c r="I69" s="61" t="s">
        <v>229</v>
      </c>
      <c r="J69" s="270"/>
      <c r="K69"/>
    </row>
    <row r="70" spans="1:11" s="7" customFormat="1" ht="18.75" customHeight="1" x14ac:dyDescent="0.15">
      <c r="A70"/>
      <c r="B70"/>
      <c r="C70"/>
      <c r="D70"/>
      <c r="E70"/>
      <c r="F70"/>
      <c r="G70"/>
      <c r="H70"/>
      <c r="I70"/>
      <c r="J70"/>
      <c r="K70"/>
    </row>
    <row r="71" spans="1:11" s="7" customFormat="1" ht="18.75" customHeight="1" x14ac:dyDescent="0.15">
      <c r="A71"/>
      <c r="B71"/>
      <c r="C71"/>
      <c r="D71"/>
      <c r="E71"/>
      <c r="F71"/>
      <c r="G71"/>
      <c r="H71"/>
      <c r="I71"/>
      <c r="J71"/>
      <c r="K71"/>
    </row>
    <row r="72" spans="1:11" s="7" customFormat="1" ht="18.75" customHeight="1" x14ac:dyDescent="0.15">
      <c r="A72"/>
      <c r="B72"/>
      <c r="C72"/>
      <c r="D72"/>
      <c r="E72"/>
      <c r="F72"/>
      <c r="G72"/>
      <c r="H72"/>
      <c r="I72"/>
      <c r="J72"/>
      <c r="K72"/>
    </row>
    <row r="73" spans="1:11" s="7" customFormat="1" ht="18.75" customHeight="1" x14ac:dyDescent="0.15">
      <c r="A73"/>
      <c r="B73"/>
      <c r="C73"/>
      <c r="D73"/>
      <c r="E73"/>
      <c r="F73"/>
      <c r="G73"/>
      <c r="H73"/>
      <c r="I73"/>
      <c r="J73"/>
      <c r="K73"/>
    </row>
    <row r="74" spans="1:11" ht="18.75" customHeight="1" x14ac:dyDescent="0.15"/>
    <row r="75" spans="1:11" ht="18.75" customHeight="1" x14ac:dyDescent="0.15"/>
    <row r="76" spans="1:11" ht="18.75" customHeight="1" x14ac:dyDescent="0.15"/>
    <row r="77" spans="1:11" ht="18.75" customHeight="1" x14ac:dyDescent="0.15"/>
    <row r="78" spans="1:11" ht="18.75" customHeight="1" x14ac:dyDescent="0.15"/>
    <row r="79" spans="1:11" ht="18.75" customHeight="1" x14ac:dyDescent="0.15"/>
    <row r="80" spans="1:11" ht="18.75" customHeight="1" x14ac:dyDescent="0.15"/>
    <row r="81" ht="18.75" customHeight="1" x14ac:dyDescent="0.15"/>
    <row r="82" ht="18.75" customHeight="1" x14ac:dyDescent="0.15"/>
    <row r="83" ht="18.75" customHeight="1" x14ac:dyDescent="0.15"/>
    <row r="84" ht="9" customHeight="1" x14ac:dyDescent="0.15"/>
    <row r="85" ht="18.75" customHeight="1" x14ac:dyDescent="0.15"/>
  </sheetData>
  <mergeCells count="32">
    <mergeCell ref="J66:J67"/>
    <mergeCell ref="G68:G69"/>
    <mergeCell ref="J68:J69"/>
    <mergeCell ref="B6:B7"/>
    <mergeCell ref="E6:E7"/>
    <mergeCell ref="G6:G7"/>
    <mergeCell ref="J6:J7"/>
    <mergeCell ref="B26:B27"/>
    <mergeCell ref="E26:E27"/>
    <mergeCell ref="G26:G27"/>
    <mergeCell ref="J26:J27"/>
    <mergeCell ref="B8:B9"/>
    <mergeCell ref="E8:E9"/>
    <mergeCell ref="G8:G9"/>
    <mergeCell ref="J8:J9"/>
    <mergeCell ref="J28:J29"/>
    <mergeCell ref="J48:J49"/>
    <mergeCell ref="B46:B47"/>
    <mergeCell ref="E46:E47"/>
    <mergeCell ref="G46:G47"/>
    <mergeCell ref="J46:J47"/>
    <mergeCell ref="B68:B69"/>
    <mergeCell ref="E68:E69"/>
    <mergeCell ref="B28:B29"/>
    <mergeCell ref="E28:E29"/>
    <mergeCell ref="G28:G29"/>
    <mergeCell ref="B66:B67"/>
    <mergeCell ref="E66:E67"/>
    <mergeCell ref="G66:G67"/>
    <mergeCell ref="B48:B49"/>
    <mergeCell ref="E48:E49"/>
    <mergeCell ref="G48:G49"/>
  </mergeCells>
  <phoneticPr fontId="1"/>
  <conditionalFormatting sqref="K46:K47 K6:K7 K26:K27">
    <cfRule type="containsText" dxfId="492" priority="267" operator="containsText" text="無し">
      <formula>NOT(ISERROR(SEARCH("無し",K6)))</formula>
    </cfRule>
    <cfRule type="containsText" dxfId="491" priority="268" operator="containsText" text="変動">
      <formula>NOT(ISERROR(SEARCH("変動",K6)))</formula>
    </cfRule>
    <cfRule type="containsText" dxfId="490" priority="269" operator="containsText" text="減少">
      <formula>NOT(ISERROR(SEARCH("減少",K6)))</formula>
    </cfRule>
    <cfRule type="containsText" dxfId="489" priority="270" operator="containsText" text="増加">
      <formula>NOT(ISERROR(SEARCH("増加",K6)))</formula>
    </cfRule>
    <cfRule type="containsText" dxfId="488" priority="271" operator="containsText" text="安定">
      <formula>NOT(ISERROR(SEARCH("安定",K6)))</formula>
    </cfRule>
  </conditionalFormatting>
  <conditionalFormatting sqref="F8:F9">
    <cfRule type="containsText" dxfId="487" priority="262" operator="containsText" text="無し">
      <formula>NOT(ISERROR(SEARCH("無し",F8)))</formula>
    </cfRule>
    <cfRule type="containsText" dxfId="486" priority="263" operator="containsText" text="変動">
      <formula>NOT(ISERROR(SEARCH("変動",F8)))</formula>
    </cfRule>
    <cfRule type="containsText" dxfId="485" priority="264" operator="containsText" text="減少">
      <formula>NOT(ISERROR(SEARCH("減少",F8)))</formula>
    </cfRule>
    <cfRule type="containsText" dxfId="484" priority="265" operator="containsText" text="増加">
      <formula>NOT(ISERROR(SEARCH("増加",F8)))</formula>
    </cfRule>
    <cfRule type="containsText" dxfId="483" priority="266" operator="containsText" text="安定">
      <formula>NOT(ISERROR(SEARCH("安定",F8)))</formula>
    </cfRule>
  </conditionalFormatting>
  <conditionalFormatting sqref="E8">
    <cfRule type="containsText" dxfId="482" priority="149" operator="containsText" text="―">
      <formula>NOT(ISERROR(SEARCH("―",E8)))</formula>
    </cfRule>
    <cfRule type="containsText" dxfId="481" priority="150" operator="containsText" text="隔年で">
      <formula>NOT(ISERROR(SEARCH("隔年で",E8)))</formula>
    </cfRule>
    <cfRule type="containsText" dxfId="480" priority="151" operator="containsText" text="年度により">
      <formula>NOT(ISERROR(SEARCH("年度により",E8)))</formula>
    </cfRule>
    <cfRule type="containsText" dxfId="479" priority="152" operator="containsText" text="減少傾向">
      <formula>NOT(ISERROR(SEARCH("減少傾向",E8)))</formula>
    </cfRule>
    <cfRule type="containsText" dxfId="478" priority="153" operator="containsText" text="増加傾向">
      <formula>NOT(ISERROR(SEARCH("増加傾向",E8)))</formula>
    </cfRule>
    <cfRule type="containsText" dxfId="477" priority="154" operator="containsText" text="同程度">
      <formula>NOT(ISERROR(SEARCH("同程度",E8)))</formula>
    </cfRule>
  </conditionalFormatting>
  <conditionalFormatting sqref="E8:E9">
    <cfRule type="containsText" dxfId="476" priority="147" operator="containsText" text="最新年度のみ減少">
      <formula>NOT(ISERROR(SEARCH("最新年度のみ減少",E8)))</formula>
    </cfRule>
    <cfRule type="containsText" dxfId="475" priority="148" operator="containsText" text="最新年度のみ増加">
      <formula>NOT(ISERROR(SEARCH("最新年度のみ増加",E8)))</formula>
    </cfRule>
  </conditionalFormatting>
  <conditionalFormatting sqref="J8">
    <cfRule type="containsText" dxfId="474" priority="141" operator="containsText" text="―">
      <formula>NOT(ISERROR(SEARCH("―",J8)))</formula>
    </cfRule>
    <cfRule type="containsText" dxfId="473" priority="142" operator="containsText" text="隔年で">
      <formula>NOT(ISERROR(SEARCH("隔年で",J8)))</formula>
    </cfRule>
    <cfRule type="containsText" dxfId="472" priority="143" operator="containsText" text="年度により">
      <formula>NOT(ISERROR(SEARCH("年度により",J8)))</formula>
    </cfRule>
    <cfRule type="containsText" dxfId="471" priority="144" operator="containsText" text="減少傾向">
      <formula>NOT(ISERROR(SEARCH("減少傾向",J8)))</formula>
    </cfRule>
    <cfRule type="containsText" dxfId="470" priority="145" operator="containsText" text="増加傾向">
      <formula>NOT(ISERROR(SEARCH("増加傾向",J8)))</formula>
    </cfRule>
    <cfRule type="containsText" dxfId="469" priority="146" operator="containsText" text="同程度">
      <formula>NOT(ISERROR(SEARCH("同程度",J8)))</formula>
    </cfRule>
  </conditionalFormatting>
  <conditionalFormatting sqref="J8:J9">
    <cfRule type="containsText" dxfId="468" priority="139" operator="containsText" text="最新年度のみ減少">
      <formula>NOT(ISERROR(SEARCH("最新年度のみ減少",J8)))</formula>
    </cfRule>
    <cfRule type="containsText" dxfId="467" priority="140" operator="containsText" text="最新年度のみ増加">
      <formula>NOT(ISERROR(SEARCH("最新年度のみ増加",J8)))</formula>
    </cfRule>
  </conditionalFormatting>
  <conditionalFormatting sqref="F28:F29">
    <cfRule type="containsText" dxfId="466" priority="134" operator="containsText" text="無し">
      <formula>NOT(ISERROR(SEARCH("無し",F28)))</formula>
    </cfRule>
    <cfRule type="containsText" dxfId="465" priority="135" operator="containsText" text="変動">
      <formula>NOT(ISERROR(SEARCH("変動",F28)))</formula>
    </cfRule>
    <cfRule type="containsText" dxfId="464" priority="136" operator="containsText" text="減少">
      <formula>NOT(ISERROR(SEARCH("減少",F28)))</formula>
    </cfRule>
    <cfRule type="containsText" dxfId="463" priority="137" operator="containsText" text="増加">
      <formula>NOT(ISERROR(SEARCH("増加",F28)))</formula>
    </cfRule>
    <cfRule type="containsText" dxfId="462" priority="138" operator="containsText" text="安定">
      <formula>NOT(ISERROR(SEARCH("安定",F28)))</formula>
    </cfRule>
  </conditionalFormatting>
  <conditionalFormatting sqref="E28">
    <cfRule type="containsText" dxfId="461" priority="128" operator="containsText" text="―">
      <formula>NOT(ISERROR(SEARCH("―",E28)))</formula>
    </cfRule>
    <cfRule type="containsText" dxfId="460" priority="129" operator="containsText" text="隔年で">
      <formula>NOT(ISERROR(SEARCH("隔年で",E28)))</formula>
    </cfRule>
    <cfRule type="containsText" dxfId="459" priority="130" operator="containsText" text="年度により">
      <formula>NOT(ISERROR(SEARCH("年度により",E28)))</formula>
    </cfRule>
    <cfRule type="containsText" dxfId="458" priority="131" operator="containsText" text="減少傾向">
      <formula>NOT(ISERROR(SEARCH("減少傾向",E28)))</formula>
    </cfRule>
    <cfRule type="containsText" dxfId="457" priority="132" operator="containsText" text="増加傾向">
      <formula>NOT(ISERROR(SEARCH("増加傾向",E28)))</formula>
    </cfRule>
    <cfRule type="containsText" dxfId="456" priority="133" operator="containsText" text="同程度">
      <formula>NOT(ISERROR(SEARCH("同程度",E28)))</formula>
    </cfRule>
  </conditionalFormatting>
  <conditionalFormatting sqref="E28:E29">
    <cfRule type="containsText" dxfId="455" priority="126" operator="containsText" text="最新年度のみ減少">
      <formula>NOT(ISERROR(SEARCH("最新年度のみ減少",E28)))</formula>
    </cfRule>
    <cfRule type="containsText" dxfId="454" priority="127" operator="containsText" text="最新年度のみ増加">
      <formula>NOT(ISERROR(SEARCH("最新年度のみ増加",E28)))</formula>
    </cfRule>
  </conditionalFormatting>
  <conditionalFormatting sqref="J28">
    <cfRule type="containsText" dxfId="453" priority="120" operator="containsText" text="―">
      <formula>NOT(ISERROR(SEARCH("―",J28)))</formula>
    </cfRule>
    <cfRule type="containsText" dxfId="452" priority="121" operator="containsText" text="隔年で">
      <formula>NOT(ISERROR(SEARCH("隔年で",J28)))</formula>
    </cfRule>
    <cfRule type="containsText" dxfId="451" priority="122" operator="containsText" text="年度により">
      <formula>NOT(ISERROR(SEARCH("年度により",J28)))</formula>
    </cfRule>
    <cfRule type="containsText" dxfId="450" priority="123" operator="containsText" text="減少傾向">
      <formula>NOT(ISERROR(SEARCH("減少傾向",J28)))</formula>
    </cfRule>
    <cfRule type="containsText" dxfId="449" priority="124" operator="containsText" text="増加傾向">
      <formula>NOT(ISERROR(SEARCH("増加傾向",J28)))</formula>
    </cfRule>
    <cfRule type="containsText" dxfId="448" priority="125" operator="containsText" text="同程度">
      <formula>NOT(ISERROR(SEARCH("同程度",J28)))</formula>
    </cfRule>
  </conditionalFormatting>
  <conditionalFormatting sqref="J28:J29">
    <cfRule type="containsText" dxfId="447" priority="118" operator="containsText" text="最新年度のみ減少">
      <formula>NOT(ISERROR(SEARCH("最新年度のみ減少",J28)))</formula>
    </cfRule>
    <cfRule type="containsText" dxfId="446" priority="119" operator="containsText" text="最新年度のみ増加">
      <formula>NOT(ISERROR(SEARCH("最新年度のみ増加",J28)))</formula>
    </cfRule>
  </conditionalFormatting>
  <conditionalFormatting sqref="F48:F49">
    <cfRule type="containsText" dxfId="445" priority="113" operator="containsText" text="無し">
      <formula>NOT(ISERROR(SEARCH("無し",F48)))</formula>
    </cfRule>
    <cfRule type="containsText" dxfId="444" priority="114" operator="containsText" text="変動">
      <formula>NOT(ISERROR(SEARCH("変動",F48)))</formula>
    </cfRule>
    <cfRule type="containsText" dxfId="443" priority="115" operator="containsText" text="減少">
      <formula>NOT(ISERROR(SEARCH("減少",F48)))</formula>
    </cfRule>
    <cfRule type="containsText" dxfId="442" priority="116" operator="containsText" text="増加">
      <formula>NOT(ISERROR(SEARCH("増加",F48)))</formula>
    </cfRule>
    <cfRule type="containsText" dxfId="441" priority="117" operator="containsText" text="安定">
      <formula>NOT(ISERROR(SEARCH("安定",F48)))</formula>
    </cfRule>
  </conditionalFormatting>
  <conditionalFormatting sqref="E48">
    <cfRule type="containsText" dxfId="440" priority="107" operator="containsText" text="―">
      <formula>NOT(ISERROR(SEARCH("―",E48)))</formula>
    </cfRule>
    <cfRule type="containsText" dxfId="439" priority="108" operator="containsText" text="隔年で">
      <formula>NOT(ISERROR(SEARCH("隔年で",E48)))</formula>
    </cfRule>
    <cfRule type="containsText" dxfId="438" priority="109" operator="containsText" text="年度により">
      <formula>NOT(ISERROR(SEARCH("年度により",E48)))</formula>
    </cfRule>
    <cfRule type="containsText" dxfId="437" priority="110" operator="containsText" text="減少傾向">
      <formula>NOT(ISERROR(SEARCH("減少傾向",E48)))</formula>
    </cfRule>
    <cfRule type="containsText" dxfId="436" priority="111" operator="containsText" text="増加傾向">
      <formula>NOT(ISERROR(SEARCH("増加傾向",E48)))</formula>
    </cfRule>
    <cfRule type="containsText" dxfId="435" priority="112" operator="containsText" text="同程度">
      <formula>NOT(ISERROR(SEARCH("同程度",E48)))</formula>
    </cfRule>
  </conditionalFormatting>
  <conditionalFormatting sqref="E48:E49">
    <cfRule type="containsText" dxfId="434" priority="105" operator="containsText" text="最新年度のみ減少">
      <formula>NOT(ISERROR(SEARCH("最新年度のみ減少",E48)))</formula>
    </cfRule>
    <cfRule type="containsText" dxfId="433" priority="106" operator="containsText" text="最新年度のみ増加">
      <formula>NOT(ISERROR(SEARCH("最新年度のみ増加",E48)))</formula>
    </cfRule>
  </conditionalFormatting>
  <conditionalFormatting sqref="J48">
    <cfRule type="containsText" dxfId="432" priority="99" operator="containsText" text="―">
      <formula>NOT(ISERROR(SEARCH("―",J48)))</formula>
    </cfRule>
    <cfRule type="containsText" dxfId="431" priority="100" operator="containsText" text="隔年で">
      <formula>NOT(ISERROR(SEARCH("隔年で",J48)))</formula>
    </cfRule>
    <cfRule type="containsText" dxfId="430" priority="101" operator="containsText" text="年度により">
      <formula>NOT(ISERROR(SEARCH("年度により",J48)))</formula>
    </cfRule>
    <cfRule type="containsText" dxfId="429" priority="102" operator="containsText" text="減少傾向">
      <formula>NOT(ISERROR(SEARCH("減少傾向",J48)))</formula>
    </cfRule>
    <cfRule type="containsText" dxfId="428" priority="103" operator="containsText" text="増加傾向">
      <formula>NOT(ISERROR(SEARCH("増加傾向",J48)))</formula>
    </cfRule>
    <cfRule type="containsText" dxfId="427" priority="104" operator="containsText" text="同程度">
      <formula>NOT(ISERROR(SEARCH("同程度",J48)))</formula>
    </cfRule>
  </conditionalFormatting>
  <conditionalFormatting sqref="J48:J49">
    <cfRule type="containsText" dxfId="426" priority="97" operator="containsText" text="最新年度のみ減少">
      <formula>NOT(ISERROR(SEARCH("最新年度のみ減少",J48)))</formula>
    </cfRule>
    <cfRule type="containsText" dxfId="425" priority="98" operator="containsText" text="最新年度のみ増加">
      <formula>NOT(ISERROR(SEARCH("最新年度のみ増加",J48)))</formula>
    </cfRule>
  </conditionalFormatting>
  <conditionalFormatting sqref="E68">
    <cfRule type="containsText" dxfId="424" priority="91" operator="containsText" text="―">
      <formula>NOT(ISERROR(SEARCH("―",E68)))</formula>
    </cfRule>
    <cfRule type="containsText" dxfId="423" priority="92" operator="containsText" text="隔年で">
      <formula>NOT(ISERROR(SEARCH("隔年で",E68)))</formula>
    </cfRule>
    <cfRule type="containsText" dxfId="422" priority="93" operator="containsText" text="年度により">
      <formula>NOT(ISERROR(SEARCH("年度により",E68)))</formula>
    </cfRule>
    <cfRule type="containsText" dxfId="421" priority="94" operator="containsText" text="減少傾向">
      <formula>NOT(ISERROR(SEARCH("減少傾向",E68)))</formula>
    </cfRule>
    <cfRule type="containsText" dxfId="420" priority="95" operator="containsText" text="増加傾向">
      <formula>NOT(ISERROR(SEARCH("増加傾向",E68)))</formula>
    </cfRule>
    <cfRule type="containsText" dxfId="419" priority="96" operator="containsText" text="同程度">
      <formula>NOT(ISERROR(SEARCH("同程度",E68)))</formula>
    </cfRule>
  </conditionalFormatting>
  <conditionalFormatting sqref="E68:E69">
    <cfRule type="containsText" dxfId="418" priority="89" operator="containsText" text="最新年度のみ減少">
      <formula>NOT(ISERROR(SEARCH("最新年度のみ減少",E68)))</formula>
    </cfRule>
    <cfRule type="containsText" dxfId="417" priority="90" operator="containsText" text="最新年度のみ増加">
      <formula>NOT(ISERROR(SEARCH("最新年度のみ増加",E68)))</formula>
    </cfRule>
  </conditionalFormatting>
  <conditionalFormatting sqref="E6">
    <cfRule type="containsText" dxfId="416" priority="67" operator="containsText" text="―">
      <formula>NOT(ISERROR(SEARCH("―",E6)))</formula>
    </cfRule>
    <cfRule type="containsText" dxfId="415" priority="68" operator="containsText" text="隔年で">
      <formula>NOT(ISERROR(SEARCH("隔年で",E6)))</formula>
    </cfRule>
    <cfRule type="containsText" dxfId="414" priority="69" operator="containsText" text="年度により">
      <formula>NOT(ISERROR(SEARCH("年度により",E6)))</formula>
    </cfRule>
    <cfRule type="containsText" dxfId="413" priority="70" operator="containsText" text="減少傾向">
      <formula>NOT(ISERROR(SEARCH("減少傾向",E6)))</formula>
    </cfRule>
    <cfRule type="containsText" dxfId="412" priority="71" operator="containsText" text="増加傾向">
      <formula>NOT(ISERROR(SEARCH("増加傾向",E6)))</formula>
    </cfRule>
    <cfRule type="containsText" dxfId="411" priority="72" operator="containsText" text="同程度">
      <formula>NOT(ISERROR(SEARCH("同程度",E6)))</formula>
    </cfRule>
  </conditionalFormatting>
  <conditionalFormatting sqref="E6:E7">
    <cfRule type="containsText" dxfId="410" priority="65" operator="containsText" text="最新年度のみ減少">
      <formula>NOT(ISERROR(SEARCH("最新年度のみ減少",E6)))</formula>
    </cfRule>
    <cfRule type="containsText" dxfId="409" priority="66" operator="containsText" text="最新年度のみ増加">
      <formula>NOT(ISERROR(SEARCH("最新年度のみ増加",E6)))</formula>
    </cfRule>
  </conditionalFormatting>
  <conditionalFormatting sqref="J6">
    <cfRule type="containsText" dxfId="408" priority="59" operator="containsText" text="―">
      <formula>NOT(ISERROR(SEARCH("―",J6)))</formula>
    </cfRule>
    <cfRule type="containsText" dxfId="407" priority="60" operator="containsText" text="隔年で">
      <formula>NOT(ISERROR(SEARCH("隔年で",J6)))</formula>
    </cfRule>
    <cfRule type="containsText" dxfId="406" priority="61" operator="containsText" text="年度により">
      <formula>NOT(ISERROR(SEARCH("年度により",J6)))</formula>
    </cfRule>
    <cfRule type="containsText" dxfId="405" priority="62" operator="containsText" text="減少傾向">
      <formula>NOT(ISERROR(SEARCH("減少傾向",J6)))</formula>
    </cfRule>
    <cfRule type="containsText" dxfId="404" priority="63" operator="containsText" text="増加傾向">
      <formula>NOT(ISERROR(SEARCH("増加傾向",J6)))</formula>
    </cfRule>
    <cfRule type="containsText" dxfId="403" priority="64" operator="containsText" text="同程度">
      <formula>NOT(ISERROR(SEARCH("同程度",J6)))</formula>
    </cfRule>
  </conditionalFormatting>
  <conditionalFormatting sqref="J6:J7">
    <cfRule type="containsText" dxfId="402" priority="57" operator="containsText" text="最新年度のみ減少">
      <formula>NOT(ISERROR(SEARCH("最新年度のみ減少",J6)))</formula>
    </cfRule>
    <cfRule type="containsText" dxfId="401" priority="58" operator="containsText" text="最新年度のみ増加">
      <formula>NOT(ISERROR(SEARCH("最新年度のみ増加",J6)))</formula>
    </cfRule>
  </conditionalFormatting>
  <conditionalFormatting sqref="E26">
    <cfRule type="containsText" dxfId="400" priority="51" operator="containsText" text="―">
      <formula>NOT(ISERROR(SEARCH("―",E26)))</formula>
    </cfRule>
    <cfRule type="containsText" dxfId="399" priority="52" operator="containsText" text="隔年で">
      <formula>NOT(ISERROR(SEARCH("隔年で",E26)))</formula>
    </cfRule>
    <cfRule type="containsText" dxfId="398" priority="53" operator="containsText" text="年度により">
      <formula>NOT(ISERROR(SEARCH("年度により",E26)))</formula>
    </cfRule>
    <cfRule type="containsText" dxfId="397" priority="54" operator="containsText" text="減少傾向">
      <formula>NOT(ISERROR(SEARCH("減少傾向",E26)))</formula>
    </cfRule>
    <cfRule type="containsText" dxfId="396" priority="55" operator="containsText" text="増加傾向">
      <formula>NOT(ISERROR(SEARCH("増加傾向",E26)))</formula>
    </cfRule>
    <cfRule type="containsText" dxfId="395" priority="56" operator="containsText" text="同程度">
      <formula>NOT(ISERROR(SEARCH("同程度",E26)))</formula>
    </cfRule>
  </conditionalFormatting>
  <conditionalFormatting sqref="E26:E27">
    <cfRule type="containsText" dxfId="394" priority="49" operator="containsText" text="最新年度のみ減少">
      <formula>NOT(ISERROR(SEARCH("最新年度のみ減少",E26)))</formula>
    </cfRule>
    <cfRule type="containsText" dxfId="393" priority="50" operator="containsText" text="最新年度のみ増加">
      <formula>NOT(ISERROR(SEARCH("最新年度のみ増加",E26)))</formula>
    </cfRule>
  </conditionalFormatting>
  <conditionalFormatting sqref="J26">
    <cfRule type="containsText" dxfId="392" priority="43" operator="containsText" text="―">
      <formula>NOT(ISERROR(SEARCH("―",J26)))</formula>
    </cfRule>
    <cfRule type="containsText" dxfId="391" priority="44" operator="containsText" text="隔年で">
      <formula>NOT(ISERROR(SEARCH("隔年で",J26)))</formula>
    </cfRule>
    <cfRule type="containsText" dxfId="390" priority="45" operator="containsText" text="年度により">
      <formula>NOT(ISERROR(SEARCH("年度により",J26)))</formula>
    </cfRule>
    <cfRule type="containsText" dxfId="389" priority="46" operator="containsText" text="減少傾向">
      <formula>NOT(ISERROR(SEARCH("減少傾向",J26)))</formula>
    </cfRule>
    <cfRule type="containsText" dxfId="388" priority="47" operator="containsText" text="増加傾向">
      <formula>NOT(ISERROR(SEARCH("増加傾向",J26)))</formula>
    </cfRule>
    <cfRule type="containsText" dxfId="387" priority="48" operator="containsText" text="同程度">
      <formula>NOT(ISERROR(SEARCH("同程度",J26)))</formula>
    </cfRule>
  </conditionalFormatting>
  <conditionalFormatting sqref="J26:J27">
    <cfRule type="containsText" dxfId="386" priority="41" operator="containsText" text="最新年度のみ減少">
      <formula>NOT(ISERROR(SEARCH("最新年度のみ減少",J26)))</formula>
    </cfRule>
    <cfRule type="containsText" dxfId="385" priority="42" operator="containsText" text="最新年度のみ増加">
      <formula>NOT(ISERROR(SEARCH("最新年度のみ増加",J26)))</formula>
    </cfRule>
  </conditionalFormatting>
  <conditionalFormatting sqref="E46">
    <cfRule type="containsText" dxfId="384" priority="35" operator="containsText" text="―">
      <formula>NOT(ISERROR(SEARCH("―",E46)))</formula>
    </cfRule>
    <cfRule type="containsText" dxfId="383" priority="36" operator="containsText" text="隔年で">
      <formula>NOT(ISERROR(SEARCH("隔年で",E46)))</formula>
    </cfRule>
    <cfRule type="containsText" dxfId="382" priority="37" operator="containsText" text="年度により">
      <formula>NOT(ISERROR(SEARCH("年度により",E46)))</formula>
    </cfRule>
    <cfRule type="containsText" dxfId="381" priority="38" operator="containsText" text="減少傾向">
      <formula>NOT(ISERROR(SEARCH("減少傾向",E46)))</formula>
    </cfRule>
    <cfRule type="containsText" dxfId="380" priority="39" operator="containsText" text="増加傾向">
      <formula>NOT(ISERROR(SEARCH("増加傾向",E46)))</formula>
    </cfRule>
    <cfRule type="containsText" dxfId="379" priority="40" operator="containsText" text="同程度">
      <formula>NOT(ISERROR(SEARCH("同程度",E46)))</formula>
    </cfRule>
  </conditionalFormatting>
  <conditionalFormatting sqref="E46:E47">
    <cfRule type="containsText" dxfId="378" priority="33" operator="containsText" text="最新年度のみ減少">
      <formula>NOT(ISERROR(SEARCH("最新年度のみ減少",E46)))</formula>
    </cfRule>
    <cfRule type="containsText" dxfId="377" priority="34" operator="containsText" text="最新年度のみ増加">
      <formula>NOT(ISERROR(SEARCH("最新年度のみ増加",E46)))</formula>
    </cfRule>
  </conditionalFormatting>
  <conditionalFormatting sqref="J46">
    <cfRule type="containsText" dxfId="376" priority="27" operator="containsText" text="―">
      <formula>NOT(ISERROR(SEARCH("―",J46)))</formula>
    </cfRule>
    <cfRule type="containsText" dxfId="375" priority="28" operator="containsText" text="隔年で">
      <formula>NOT(ISERROR(SEARCH("隔年で",J46)))</formula>
    </cfRule>
    <cfRule type="containsText" dxfId="374" priority="29" operator="containsText" text="年度により">
      <formula>NOT(ISERROR(SEARCH("年度により",J46)))</formula>
    </cfRule>
    <cfRule type="containsText" dxfId="373" priority="30" operator="containsText" text="減少傾向">
      <formula>NOT(ISERROR(SEARCH("減少傾向",J46)))</formula>
    </cfRule>
    <cfRule type="containsText" dxfId="372" priority="31" operator="containsText" text="増加傾向">
      <formula>NOT(ISERROR(SEARCH("増加傾向",J46)))</formula>
    </cfRule>
    <cfRule type="containsText" dxfId="371" priority="32" operator="containsText" text="同程度">
      <formula>NOT(ISERROR(SEARCH("同程度",J46)))</formula>
    </cfRule>
  </conditionalFormatting>
  <conditionalFormatting sqref="J46:J47">
    <cfRule type="containsText" dxfId="370" priority="25" operator="containsText" text="最新年度のみ減少">
      <formula>NOT(ISERROR(SEARCH("最新年度のみ減少",J46)))</formula>
    </cfRule>
    <cfRule type="containsText" dxfId="369" priority="26" operator="containsText" text="最新年度のみ増加">
      <formula>NOT(ISERROR(SEARCH("最新年度のみ増加",J46)))</formula>
    </cfRule>
  </conditionalFormatting>
  <conditionalFormatting sqref="E66">
    <cfRule type="containsText" dxfId="368" priority="19" operator="containsText" text="―">
      <formula>NOT(ISERROR(SEARCH("―",E66)))</formula>
    </cfRule>
    <cfRule type="containsText" dxfId="367" priority="20" operator="containsText" text="隔年で">
      <formula>NOT(ISERROR(SEARCH("隔年で",E66)))</formula>
    </cfRule>
    <cfRule type="containsText" dxfId="366" priority="21" operator="containsText" text="年度により">
      <formula>NOT(ISERROR(SEARCH("年度により",E66)))</formula>
    </cfRule>
    <cfRule type="containsText" dxfId="365" priority="22" operator="containsText" text="減少傾向">
      <formula>NOT(ISERROR(SEARCH("減少傾向",E66)))</formula>
    </cfRule>
    <cfRule type="containsText" dxfId="364" priority="23" operator="containsText" text="増加傾向">
      <formula>NOT(ISERROR(SEARCH("増加傾向",E66)))</formula>
    </cfRule>
    <cfRule type="containsText" dxfId="363" priority="24" operator="containsText" text="同程度">
      <formula>NOT(ISERROR(SEARCH("同程度",E66)))</formula>
    </cfRule>
  </conditionalFormatting>
  <conditionalFormatting sqref="E66:E67">
    <cfRule type="containsText" dxfId="362" priority="17" operator="containsText" text="最新年度のみ減少">
      <formula>NOT(ISERROR(SEARCH("最新年度のみ減少",E66)))</formula>
    </cfRule>
    <cfRule type="containsText" dxfId="361" priority="18" operator="containsText" text="最新年度のみ増加">
      <formula>NOT(ISERROR(SEARCH("最新年度のみ増加",E66)))</formula>
    </cfRule>
  </conditionalFormatting>
  <conditionalFormatting sqref="J68">
    <cfRule type="containsText" dxfId="360" priority="11" operator="containsText" text="―">
      <formula>NOT(ISERROR(SEARCH("―",J68)))</formula>
    </cfRule>
    <cfRule type="containsText" dxfId="359" priority="12" operator="containsText" text="隔年で">
      <formula>NOT(ISERROR(SEARCH("隔年で",J68)))</formula>
    </cfRule>
    <cfRule type="containsText" dxfId="358" priority="13" operator="containsText" text="年度により">
      <formula>NOT(ISERROR(SEARCH("年度により",J68)))</formula>
    </cfRule>
    <cfRule type="containsText" dxfId="357" priority="14" operator="containsText" text="減少傾向">
      <formula>NOT(ISERROR(SEARCH("減少傾向",J68)))</formula>
    </cfRule>
    <cfRule type="containsText" dxfId="356" priority="15" operator="containsText" text="増加傾向">
      <formula>NOT(ISERROR(SEARCH("増加傾向",J68)))</formula>
    </cfRule>
    <cfRule type="containsText" dxfId="355" priority="16" operator="containsText" text="同程度">
      <formula>NOT(ISERROR(SEARCH("同程度",J68)))</formula>
    </cfRule>
  </conditionalFormatting>
  <conditionalFormatting sqref="J68:J69">
    <cfRule type="containsText" dxfId="354" priority="9" operator="containsText" text="最新年度のみ減少">
      <formula>NOT(ISERROR(SEARCH("最新年度のみ減少",J68)))</formula>
    </cfRule>
    <cfRule type="containsText" dxfId="353" priority="10" operator="containsText" text="最新年度のみ増加">
      <formula>NOT(ISERROR(SEARCH("最新年度のみ増加",J68)))</formula>
    </cfRule>
  </conditionalFormatting>
  <conditionalFormatting sqref="J66">
    <cfRule type="containsText" dxfId="352" priority="3" operator="containsText" text="―">
      <formula>NOT(ISERROR(SEARCH("―",J66)))</formula>
    </cfRule>
    <cfRule type="containsText" dxfId="351" priority="4" operator="containsText" text="隔年で">
      <formula>NOT(ISERROR(SEARCH("隔年で",J66)))</formula>
    </cfRule>
    <cfRule type="containsText" dxfId="350" priority="5" operator="containsText" text="年度により">
      <formula>NOT(ISERROR(SEARCH("年度により",J66)))</formula>
    </cfRule>
    <cfRule type="containsText" dxfId="349" priority="6" operator="containsText" text="減少傾向">
      <formula>NOT(ISERROR(SEARCH("減少傾向",J66)))</formula>
    </cfRule>
    <cfRule type="containsText" dxfId="348" priority="7" operator="containsText" text="増加傾向">
      <formula>NOT(ISERROR(SEARCH("増加傾向",J66)))</formula>
    </cfRule>
    <cfRule type="containsText" dxfId="347" priority="8" operator="containsText" text="同程度">
      <formula>NOT(ISERROR(SEARCH("同程度",J66)))</formula>
    </cfRule>
  </conditionalFormatting>
  <conditionalFormatting sqref="J66:J67">
    <cfRule type="containsText" dxfId="346" priority="1" operator="containsText" text="最新年度のみ減少">
      <formula>NOT(ISERROR(SEARCH("最新年度のみ減少",J66)))</formula>
    </cfRule>
    <cfRule type="containsText" dxfId="345" priority="2" operator="containsText" text="最新年度のみ増加">
      <formula>NOT(ISERROR(SEARCH("最新年度のみ増加",J66)))</formula>
    </cfRule>
  </conditionalFormatting>
  <dataValidations count="2">
    <dataValidation type="list" allowBlank="1" showInputMessage="1" showErrorMessage="1" sqref="F8:F9 F28:F29 F48:F49" xr:uid="{00000000-0002-0000-0300-000000000000}">
      <formula1>$C$73:$C$76</formula1>
    </dataValidation>
    <dataValidation type="list" allowBlank="1" showInputMessage="1" showErrorMessage="1" sqref="M5:M6" xr:uid="{8ADFE791-6397-483C-8028-4893370EF1D2}">
      <formula1>#REF!</formula1>
    </dataValidation>
  </dataValidations>
  <hyperlinks>
    <hyperlink ref="L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63" operator="containsText" text="無し" id="{A7F2D004-C3CE-485B-9998-106E5E05431C}">
            <xm:f>NOT(ISERROR(SEARCH("無し",'11-1-2.修士課程(平均)'!Q5)))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164" operator="containsText" text="変動" id="{CB0D69D8-A782-4990-9E92-A627FFBAF41F}">
            <xm:f>NOT(ISERROR(SEARCH("変動",'11-1-2.修士課程(平均)'!Q5)))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165" operator="containsText" text="減少" id="{50B355F0-4C73-493B-9056-2914E6357D97}">
            <xm:f>NOT(ISERROR(SEARCH("減少",'11-1-2.修士課程(平均)'!Q5)))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166" operator="containsText" text="増加" id="{5858C2F3-82F3-424C-A2E3-1FF2CB0EA990}">
            <xm:f>NOT(ISERROR(SEARCH("増加",'11-1-2.修士課程(平均)'!Q5)))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167" operator="containsText" text="安定" id="{4F192A52-E203-4ADA-A227-7C128CDE29B7}">
            <xm:f>NOT(ISERROR(SEARCH("安定",'11-1-2.修士課程(平均)'!Q5)))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M5:M6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55"/>
  <sheetViews>
    <sheetView workbookViewId="0">
      <selection activeCell="O21" sqref="O21"/>
    </sheetView>
  </sheetViews>
  <sheetFormatPr defaultRowHeight="13.5" x14ac:dyDescent="0.15"/>
  <cols>
    <col min="1" max="1" width="0.625" style="11" customWidth="1"/>
    <col min="2" max="2" width="11.625" style="11" customWidth="1"/>
    <col min="3" max="3" width="11.25" style="11" customWidth="1"/>
    <col min="4" max="4" width="10" style="11" customWidth="1"/>
    <col min="5" max="5" width="12" style="11" customWidth="1"/>
    <col min="6" max="6" width="2.875" style="11" customWidth="1"/>
    <col min="7" max="7" width="11.625" style="11" customWidth="1"/>
    <col min="8" max="8" width="11.25" style="11" customWidth="1"/>
    <col min="9" max="9" width="10" style="11" customWidth="1"/>
    <col min="10" max="10" width="12" style="11" customWidth="1"/>
    <col min="11" max="11" width="0.625" style="11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L1" s="45" t="s">
        <v>198</v>
      </c>
    </row>
    <row r="2" spans="1:12" ht="24" customHeight="1" x14ac:dyDescent="0.15">
      <c r="A2" s="2" t="s">
        <v>220</v>
      </c>
      <c r="B2" s="2"/>
      <c r="C2" s="2"/>
      <c r="D2"/>
      <c r="E2"/>
      <c r="F2"/>
      <c r="G2"/>
      <c r="H2"/>
      <c r="I2"/>
      <c r="J2"/>
    </row>
    <row r="3" spans="1:12" ht="24" customHeight="1" x14ac:dyDescent="0.15">
      <c r="A3" s="2"/>
      <c r="B3" s="2" t="s">
        <v>209</v>
      </c>
      <c r="C3" s="2"/>
      <c r="D3"/>
      <c r="E3"/>
      <c r="F3"/>
      <c r="G3"/>
      <c r="H3"/>
      <c r="I3"/>
      <c r="J3"/>
    </row>
    <row r="4" spans="1:12" x14ac:dyDescent="0.15">
      <c r="A4" s="8"/>
      <c r="B4" s="8"/>
      <c r="C4" s="8"/>
    </row>
    <row r="5" spans="1:12" s="7" customFormat="1" ht="18" customHeight="1" x14ac:dyDescent="0.15">
      <c r="A5" s="55"/>
      <c r="B5" s="8" t="s">
        <v>0</v>
      </c>
      <c r="C5" s="55"/>
      <c r="D5" s="55"/>
      <c r="E5" s="55"/>
      <c r="F5" s="55"/>
      <c r="G5" s="8"/>
      <c r="H5" s="55"/>
      <c r="I5" s="55"/>
      <c r="J5" s="55"/>
      <c r="K5" s="55"/>
    </row>
    <row r="6" spans="1:12" s="7" customFormat="1" ht="17.25" customHeight="1" x14ac:dyDescent="0.15">
      <c r="A6" s="58"/>
      <c r="B6" s="263" t="s">
        <v>400</v>
      </c>
      <c r="C6" s="59" t="s">
        <v>211</v>
      </c>
      <c r="D6" s="85">
        <f>AVERAGE('11.グラフデータ'!D111:H111)</f>
        <v>135</v>
      </c>
      <c r="E6" s="265" t="str">
        <f>'11.グラフデータ'!AD111</f>
        <v>増加傾向⤴</v>
      </c>
      <c r="F6" s="56"/>
      <c r="G6" s="267" t="s">
        <v>401</v>
      </c>
      <c r="H6" s="82" t="s">
        <v>211</v>
      </c>
      <c r="I6" s="84">
        <f>AVERAGE('11.グラフデータ'!D113:H113)</f>
        <v>0.81020000000000003</v>
      </c>
      <c r="J6" s="269" t="str">
        <f>'11.グラフデータ'!AD113</f>
        <v>年度により増減</v>
      </c>
      <c r="K6" s="56"/>
    </row>
    <row r="7" spans="1:12" s="7" customFormat="1" ht="17.25" customHeight="1" x14ac:dyDescent="0.15">
      <c r="A7" s="58"/>
      <c r="B7" s="264"/>
      <c r="C7" s="60" t="s">
        <v>212</v>
      </c>
      <c r="D7" s="86">
        <f>'11.グラフデータ'!H111-'11.グラフデータ'!D111</f>
        <v>8</v>
      </c>
      <c r="E7" s="266"/>
      <c r="F7" s="56"/>
      <c r="G7" s="268"/>
      <c r="H7" s="83" t="s">
        <v>212</v>
      </c>
      <c r="I7" s="61">
        <f>'11.グラフデータ'!H113-'11.グラフデータ'!D113</f>
        <v>4.1999999999999926E-2</v>
      </c>
      <c r="J7" s="270"/>
      <c r="K7" s="56"/>
    </row>
    <row r="8" spans="1:12" s="7" customFormat="1" x14ac:dyDescent="0.15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</row>
    <row r="9" spans="1:12" s="7" customFormat="1" ht="18.75" customHeight="1" x14ac:dyDescent="0.15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</row>
    <row r="10" spans="1:12" s="7" customFormat="1" ht="18.75" customHeight="1" x14ac:dyDescent="0.15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</row>
    <row r="11" spans="1:12" s="7" customFormat="1" ht="18.75" customHeight="1" x14ac:dyDescent="0.15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1:12" s="7" customFormat="1" ht="18.75" customHeight="1" x14ac:dyDescent="0.15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</row>
    <row r="13" spans="1:12" s="7" customFormat="1" ht="18.75" customHeight="1" x14ac:dyDescent="0.15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1:12" s="7" customFormat="1" ht="18.75" customHeight="1" x14ac:dyDescent="0.1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</row>
    <row r="15" spans="1:12" s="7" customFormat="1" ht="18.75" customHeight="1" x14ac:dyDescent="0.15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</row>
    <row r="16" spans="1:12" s="7" customFormat="1" ht="18.75" customHeight="1" x14ac:dyDescent="0.15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1:11" s="7" customFormat="1" ht="18.75" customHeight="1" x14ac:dyDescent="0.15">
      <c r="A17" s="57"/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1:11" s="7" customFormat="1" ht="18.75" customHeight="1" x14ac:dyDescent="0.15">
      <c r="A18" s="57"/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1:11" s="7" customFormat="1" ht="18.75" customHeight="1" x14ac:dyDescent="0.1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1:11" s="7" customFormat="1" ht="18.75" customHeight="1" x14ac:dyDescent="0.15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1:11" s="7" customFormat="1" ht="18.75" customHeight="1" x14ac:dyDescent="0.1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1:11" s="7" customFormat="1" ht="18.75" customHeight="1" x14ac:dyDescent="0.15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1:11" s="7" customFormat="1" ht="18.75" customHeight="1" x14ac:dyDescent="0.15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1:11" s="7" customFormat="1" ht="9" customHeight="1" x14ac:dyDescent="0.15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</row>
    <row r="25" spans="1:11" s="7" customFormat="1" ht="18.75" customHeight="1" x14ac:dyDescent="0.15">
      <c r="A25" s="55"/>
      <c r="B25" s="8" t="s">
        <v>225</v>
      </c>
      <c r="C25" s="55"/>
      <c r="D25" s="55"/>
      <c r="E25" s="55"/>
      <c r="F25" s="55"/>
      <c r="G25" s="8"/>
      <c r="H25" s="55"/>
      <c r="I25" s="55"/>
      <c r="J25" s="55"/>
      <c r="K25" s="55"/>
    </row>
    <row r="26" spans="1:11" s="7" customFormat="1" ht="17.25" customHeight="1" x14ac:dyDescent="0.15">
      <c r="A26" s="58"/>
      <c r="B26" s="263" t="s">
        <v>400</v>
      </c>
      <c r="C26" s="59" t="s">
        <v>211</v>
      </c>
      <c r="D26" s="85">
        <f>AVERAGE('11.グラフデータ'!D119:H119)</f>
        <v>20916.400000000001</v>
      </c>
      <c r="E26" s="265" t="str">
        <f>'11.グラフデータ'!AD119</f>
        <v>同程度で推移</v>
      </c>
      <c r="F26" s="56"/>
      <c r="G26" s="267" t="s">
        <v>401</v>
      </c>
      <c r="H26" s="82" t="s">
        <v>211</v>
      </c>
      <c r="I26" s="84">
        <f>AVERAGE('11.グラフデータ'!D121:H121)</f>
        <v>0.40179999999999999</v>
      </c>
      <c r="J26" s="269" t="str">
        <f>'11.グラフデータ'!AD121</f>
        <v>同程度で推移</v>
      </c>
      <c r="K26" s="56"/>
    </row>
    <row r="27" spans="1:11" s="7" customFormat="1" ht="17.25" customHeight="1" x14ac:dyDescent="0.15">
      <c r="A27" s="58"/>
      <c r="B27" s="264"/>
      <c r="C27" s="60" t="s">
        <v>212</v>
      </c>
      <c r="D27" s="86">
        <f>'11.グラフデータ'!H119-'11.グラフデータ'!D119</f>
        <v>50</v>
      </c>
      <c r="E27" s="266"/>
      <c r="F27" s="56"/>
      <c r="G27" s="268"/>
      <c r="H27" s="83" t="s">
        <v>212</v>
      </c>
      <c r="I27" s="61">
        <f>'11.グラフデータ'!H121-'11.グラフデータ'!D121</f>
        <v>-1.2999999999999956E-2</v>
      </c>
      <c r="J27" s="270"/>
      <c r="K27" s="56"/>
    </row>
    <row r="28" spans="1:11" s="7" customFormat="1" x14ac:dyDescent="0.15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</row>
    <row r="29" spans="1:11" s="7" customFormat="1" ht="18.75" customHeight="1" x14ac:dyDescent="0.1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</row>
    <row r="30" spans="1:11" s="7" customFormat="1" ht="18.75" customHeight="1" x14ac:dyDescent="0.15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</row>
    <row r="31" spans="1:11" s="7" customFormat="1" ht="18.75" customHeight="1" x14ac:dyDescent="0.15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</row>
    <row r="32" spans="1:11" s="7" customFormat="1" ht="18.75" customHeight="1" x14ac:dyDescent="0.15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</row>
    <row r="33" spans="1:11" s="7" customFormat="1" ht="18.75" customHeight="1" x14ac:dyDescent="0.15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</row>
    <row r="34" spans="1:11" s="7" customFormat="1" ht="18.75" customHeight="1" x14ac:dyDescent="0.15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</row>
    <row r="35" spans="1:11" s="7" customFormat="1" ht="18.75" customHeight="1" x14ac:dyDescent="0.15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</row>
    <row r="36" spans="1:11" s="7" customFormat="1" ht="18.75" customHeight="1" x14ac:dyDescent="0.1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</row>
    <row r="37" spans="1:11" s="7" customFormat="1" ht="18.75" customHeight="1" x14ac:dyDescent="0.15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</row>
    <row r="38" spans="1:11" s="7" customFormat="1" ht="18.75" customHeight="1" x14ac:dyDescent="0.15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</row>
    <row r="39" spans="1:11" s="7" customFormat="1" ht="18.75" customHeight="1" x14ac:dyDescent="0.15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</row>
    <row r="40" spans="1:11" s="7" customFormat="1" ht="18.75" customHeight="1" x14ac:dyDescent="0.1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</row>
    <row r="41" spans="1:11" s="7" customFormat="1" ht="18.75" customHeight="1" x14ac:dyDescent="0.15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</row>
    <row r="42" spans="1:11" ht="18.75" customHeight="1" x14ac:dyDescent="0.15">
      <c r="A42"/>
      <c r="B42"/>
      <c r="C42"/>
      <c r="D42"/>
      <c r="E42"/>
      <c r="F42"/>
      <c r="G42"/>
      <c r="H42"/>
      <c r="I42"/>
      <c r="J42"/>
      <c r="K42"/>
    </row>
    <row r="43" spans="1:11" s="7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x14ac:dyDescent="0.15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</row>
    <row r="46" spans="1:11" x14ac:dyDescent="0.15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</row>
    <row r="47" spans="1:11" x14ac:dyDescent="0.15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</row>
    <row r="48" spans="1:11" x14ac:dyDescent="0.1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</row>
    <row r="49" spans="1:11" x14ac:dyDescent="0.1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</row>
    <row r="50" spans="1:11" x14ac:dyDescent="0.1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</row>
    <row r="51" spans="1:11" x14ac:dyDescent="0.1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</row>
    <row r="52" spans="1:11" x14ac:dyDescent="0.1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</row>
    <row r="53" spans="1:11" x14ac:dyDescent="0.1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</row>
    <row r="54" spans="1:11" x14ac:dyDescent="0.1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</row>
    <row r="55" spans="1:11" x14ac:dyDescent="0.1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F6:F7">
    <cfRule type="containsText" dxfId="339" priority="38" operator="containsText" text="無し">
      <formula>NOT(ISERROR(SEARCH("無し",F6)))</formula>
    </cfRule>
    <cfRule type="containsText" dxfId="338" priority="39" operator="containsText" text="変動">
      <formula>NOT(ISERROR(SEARCH("変動",F6)))</formula>
    </cfRule>
    <cfRule type="containsText" dxfId="337" priority="40" operator="containsText" text="減少">
      <formula>NOT(ISERROR(SEARCH("減少",F6)))</formula>
    </cfRule>
    <cfRule type="containsText" dxfId="336" priority="41" operator="containsText" text="増加">
      <formula>NOT(ISERROR(SEARCH("増加",F6)))</formula>
    </cfRule>
    <cfRule type="containsText" dxfId="335" priority="42" operator="containsText" text="安定">
      <formula>NOT(ISERROR(SEARCH("安定",F6)))</formula>
    </cfRule>
  </conditionalFormatting>
  <conditionalFormatting sqref="E6">
    <cfRule type="containsText" dxfId="334" priority="32" operator="containsText" text="―">
      <formula>NOT(ISERROR(SEARCH("―",E6)))</formula>
    </cfRule>
    <cfRule type="containsText" dxfId="333" priority="33" operator="containsText" text="隔年で">
      <formula>NOT(ISERROR(SEARCH("隔年で",E6)))</formula>
    </cfRule>
    <cfRule type="containsText" dxfId="332" priority="34" operator="containsText" text="年度により">
      <formula>NOT(ISERROR(SEARCH("年度により",E6)))</formula>
    </cfRule>
    <cfRule type="containsText" dxfId="331" priority="35" operator="containsText" text="減少傾向">
      <formula>NOT(ISERROR(SEARCH("減少傾向",E6)))</formula>
    </cfRule>
    <cfRule type="containsText" dxfId="330" priority="36" operator="containsText" text="増加傾向">
      <formula>NOT(ISERROR(SEARCH("増加傾向",E6)))</formula>
    </cfRule>
    <cfRule type="containsText" dxfId="329" priority="37" operator="containsText" text="同程度">
      <formula>NOT(ISERROR(SEARCH("同程度",E6)))</formula>
    </cfRule>
  </conditionalFormatting>
  <conditionalFormatting sqref="E6:E7">
    <cfRule type="containsText" dxfId="328" priority="30" operator="containsText" text="最新年度のみ減少">
      <formula>NOT(ISERROR(SEARCH("最新年度のみ減少",E6)))</formula>
    </cfRule>
    <cfRule type="containsText" dxfId="327" priority="31" operator="containsText" text="最新年度のみ増加">
      <formula>NOT(ISERROR(SEARCH("最新年度のみ増加",E6)))</formula>
    </cfRule>
  </conditionalFormatting>
  <conditionalFormatting sqref="J6">
    <cfRule type="containsText" dxfId="326" priority="24" operator="containsText" text="―">
      <formula>NOT(ISERROR(SEARCH("―",J6)))</formula>
    </cfRule>
    <cfRule type="containsText" dxfId="325" priority="25" operator="containsText" text="隔年で">
      <formula>NOT(ISERROR(SEARCH("隔年で",J6)))</formula>
    </cfRule>
    <cfRule type="containsText" dxfId="324" priority="26" operator="containsText" text="年度により">
      <formula>NOT(ISERROR(SEARCH("年度により",J6)))</formula>
    </cfRule>
    <cfRule type="containsText" dxfId="323" priority="27" operator="containsText" text="減少傾向">
      <formula>NOT(ISERROR(SEARCH("減少傾向",J6)))</formula>
    </cfRule>
    <cfRule type="containsText" dxfId="322" priority="28" operator="containsText" text="増加傾向">
      <formula>NOT(ISERROR(SEARCH("増加傾向",J6)))</formula>
    </cfRule>
    <cfRule type="containsText" dxfId="321" priority="29" operator="containsText" text="同程度">
      <formula>NOT(ISERROR(SEARCH("同程度",J6)))</formula>
    </cfRule>
  </conditionalFormatting>
  <conditionalFormatting sqref="J6:J7">
    <cfRule type="containsText" dxfId="320" priority="22" operator="containsText" text="最新年度のみ減少">
      <formula>NOT(ISERROR(SEARCH("最新年度のみ減少",J6)))</formula>
    </cfRule>
    <cfRule type="containsText" dxfId="319" priority="23" operator="containsText" text="最新年度のみ増加">
      <formula>NOT(ISERROR(SEARCH("最新年度のみ増加",J6)))</formula>
    </cfRule>
  </conditionalFormatting>
  <conditionalFormatting sqref="F26:F27">
    <cfRule type="containsText" dxfId="318" priority="17" operator="containsText" text="無し">
      <formula>NOT(ISERROR(SEARCH("無し",F26)))</formula>
    </cfRule>
    <cfRule type="containsText" dxfId="317" priority="18" operator="containsText" text="変動">
      <formula>NOT(ISERROR(SEARCH("変動",F26)))</formula>
    </cfRule>
    <cfRule type="containsText" dxfId="316" priority="19" operator="containsText" text="減少">
      <formula>NOT(ISERROR(SEARCH("減少",F26)))</formula>
    </cfRule>
    <cfRule type="containsText" dxfId="315" priority="20" operator="containsText" text="増加">
      <formula>NOT(ISERROR(SEARCH("増加",F26)))</formula>
    </cfRule>
    <cfRule type="containsText" dxfId="314" priority="21" operator="containsText" text="安定">
      <formula>NOT(ISERROR(SEARCH("安定",F26)))</formula>
    </cfRule>
  </conditionalFormatting>
  <conditionalFormatting sqref="E26">
    <cfRule type="containsText" dxfId="313" priority="11" operator="containsText" text="―">
      <formula>NOT(ISERROR(SEARCH("―",E26)))</formula>
    </cfRule>
    <cfRule type="containsText" dxfId="312" priority="12" operator="containsText" text="隔年で">
      <formula>NOT(ISERROR(SEARCH("隔年で",E26)))</formula>
    </cfRule>
    <cfRule type="containsText" dxfId="311" priority="13" operator="containsText" text="年度により">
      <formula>NOT(ISERROR(SEARCH("年度により",E26)))</formula>
    </cfRule>
    <cfRule type="containsText" dxfId="310" priority="14" operator="containsText" text="減少傾向">
      <formula>NOT(ISERROR(SEARCH("減少傾向",E26)))</formula>
    </cfRule>
    <cfRule type="containsText" dxfId="309" priority="15" operator="containsText" text="増加傾向">
      <formula>NOT(ISERROR(SEARCH("増加傾向",E26)))</formula>
    </cfRule>
    <cfRule type="containsText" dxfId="308" priority="16" operator="containsText" text="同程度">
      <formula>NOT(ISERROR(SEARCH("同程度",E26)))</formula>
    </cfRule>
  </conditionalFormatting>
  <conditionalFormatting sqref="E26:E27">
    <cfRule type="containsText" dxfId="307" priority="9" operator="containsText" text="最新年度のみ減少">
      <formula>NOT(ISERROR(SEARCH("最新年度のみ減少",E26)))</formula>
    </cfRule>
    <cfRule type="containsText" dxfId="306" priority="10" operator="containsText" text="最新年度のみ増加">
      <formula>NOT(ISERROR(SEARCH("最新年度のみ増加",E26)))</formula>
    </cfRule>
  </conditionalFormatting>
  <conditionalFormatting sqref="J26">
    <cfRule type="containsText" dxfId="305" priority="3" operator="containsText" text="―">
      <formula>NOT(ISERROR(SEARCH("―",J26)))</formula>
    </cfRule>
    <cfRule type="containsText" dxfId="304" priority="4" operator="containsText" text="隔年で">
      <formula>NOT(ISERROR(SEARCH("隔年で",J26)))</formula>
    </cfRule>
    <cfRule type="containsText" dxfId="303" priority="5" operator="containsText" text="年度により">
      <formula>NOT(ISERROR(SEARCH("年度により",J26)))</formula>
    </cfRule>
    <cfRule type="containsText" dxfId="302" priority="6" operator="containsText" text="減少傾向">
      <formula>NOT(ISERROR(SEARCH("減少傾向",J26)))</formula>
    </cfRule>
    <cfRule type="containsText" dxfId="301" priority="7" operator="containsText" text="増加傾向">
      <formula>NOT(ISERROR(SEARCH("増加傾向",J26)))</formula>
    </cfRule>
    <cfRule type="containsText" dxfId="300" priority="8" operator="containsText" text="同程度">
      <formula>NOT(ISERROR(SEARCH("同程度",J26)))</formula>
    </cfRule>
  </conditionalFormatting>
  <conditionalFormatting sqref="J26:J27">
    <cfRule type="containsText" dxfId="299" priority="1" operator="containsText" text="最新年度のみ減少">
      <formula>NOT(ISERROR(SEARCH("最新年度のみ減少",J26)))</formula>
    </cfRule>
    <cfRule type="containsText" dxfId="298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400-000001000000}">
      <formula1>#REF!</formula1>
    </dataValidation>
    <dataValidation type="list" allowBlank="1" showInputMessage="1" showErrorMessage="1" sqref="F6:F7 F26:F27" xr:uid="{89359ABD-F53E-4E07-B9E5-BF74AF3CED8E}">
      <formula1>#REF!</formula1>
    </dataValidation>
  </dataValidations>
  <hyperlinks>
    <hyperlink ref="L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2" operator="containsText" text="無し" id="{80C1A8EA-C28C-491C-B12C-1F6D2E49DA3C}">
            <xm:f>NOT(ISERROR(SEARCH("無し",'11-2-2.博士課程(平均)'!K6)))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73" operator="containsText" text="変動" id="{C4F798B8-CE0C-457A-B721-D985BB30B3A4}">
            <xm:f>NOT(ISERROR(SEARCH("変動",'11-2-2.博士課程(平均)'!K6)))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74" operator="containsText" text="減少" id="{B2845E1C-D088-4CCC-8DB6-DB397677F084}">
            <xm:f>NOT(ISERROR(SEARCH("減少",'11-2-2.博士課程(平均)'!K6)))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75" operator="containsText" text="増加" id="{05018E4F-D3BE-4A12-BFFF-92D8C5D5D9B4}">
            <xm:f>NOT(ISERROR(SEARCH("増加",'11-2-2.博士課程(平均)'!K6)))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76" operator="containsText" text="安定" id="{8D6C7F4A-E57F-449F-B0E9-D90FEF0A499B}">
            <xm:f>NOT(ISERROR(SEARCH("安定",'11-2-2.博士課程(平均)'!K6)))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36"/>
  <sheetViews>
    <sheetView workbookViewId="0">
      <selection activeCell="O21" sqref="O21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 x14ac:dyDescent="0.2">
      <c r="A1" s="2" t="s">
        <v>270</v>
      </c>
      <c r="B1" s="2"/>
      <c r="C1" s="8"/>
      <c r="D1" s="11"/>
      <c r="E1" s="11"/>
      <c r="F1" s="11"/>
      <c r="G1" s="8"/>
      <c r="H1" s="11"/>
      <c r="I1" s="11"/>
      <c r="J1" s="11"/>
      <c r="K1" s="11"/>
      <c r="L1" s="45" t="s">
        <v>198</v>
      </c>
    </row>
    <row r="2" spans="1:12" ht="24" customHeight="1" x14ac:dyDescent="0.15">
      <c r="A2" s="2" t="s">
        <v>220</v>
      </c>
      <c r="B2" s="2"/>
      <c r="C2" s="8"/>
      <c r="D2" s="11"/>
      <c r="E2" s="11"/>
      <c r="F2" s="11"/>
      <c r="G2" s="11"/>
      <c r="H2" s="11"/>
      <c r="I2" s="11"/>
      <c r="J2" s="11"/>
      <c r="K2" s="11"/>
    </row>
    <row r="3" spans="1:12" ht="24" customHeight="1" x14ac:dyDescent="0.15">
      <c r="A3" s="2"/>
      <c r="B3" s="8" t="s">
        <v>210</v>
      </c>
      <c r="C3" s="8"/>
      <c r="D3" s="11"/>
      <c r="E3" s="11"/>
      <c r="F3" s="11"/>
      <c r="G3" s="11"/>
      <c r="H3" s="11"/>
      <c r="I3" s="11"/>
      <c r="J3" s="11"/>
      <c r="K3" s="11"/>
    </row>
    <row r="4" spans="1:12" x14ac:dyDescent="0.15">
      <c r="A4" s="8"/>
      <c r="B4" s="8"/>
      <c r="C4" s="8"/>
      <c r="D4" s="11"/>
      <c r="E4" s="11"/>
      <c r="F4" s="11"/>
      <c r="G4" s="11"/>
      <c r="H4" s="11"/>
      <c r="I4" s="11"/>
      <c r="J4" s="11"/>
      <c r="K4" s="11"/>
    </row>
    <row r="5" spans="1:12" s="7" customFormat="1" ht="18" customHeight="1" x14ac:dyDescent="0.15">
      <c r="A5" s="55"/>
      <c r="B5" s="8" t="s">
        <v>226</v>
      </c>
      <c r="C5" s="55"/>
      <c r="D5" s="55"/>
      <c r="E5" s="55"/>
      <c r="F5" s="55"/>
      <c r="G5" s="8"/>
      <c r="H5" s="55"/>
      <c r="I5" s="55"/>
      <c r="J5" s="55"/>
      <c r="K5" s="55"/>
    </row>
    <row r="6" spans="1:12" s="7" customFormat="1" ht="17.25" customHeight="1" x14ac:dyDescent="0.15">
      <c r="A6" s="58"/>
      <c r="B6" s="263" t="s">
        <v>400</v>
      </c>
      <c r="C6" s="59" t="s">
        <v>211</v>
      </c>
      <c r="D6" s="85">
        <f>AVERAGE('11.グラフデータ'!D127:H127)</f>
        <v>271.64</v>
      </c>
      <c r="E6" s="265" t="str">
        <f>'11.グラフデータ'!AD127</f>
        <v>同程度で推移</v>
      </c>
      <c r="F6" s="56"/>
      <c r="G6" s="267" t="s">
        <v>401</v>
      </c>
      <c r="H6" s="82" t="s">
        <v>211</v>
      </c>
      <c r="I6" s="84">
        <f>AVERAGE('11.グラフデータ'!D129:H129)</f>
        <v>0.40179999999999999</v>
      </c>
      <c r="J6" s="269" t="str">
        <f>'11.グラフデータ'!AD129</f>
        <v>同程度で推移</v>
      </c>
      <c r="K6" s="56"/>
    </row>
    <row r="7" spans="1:12" s="7" customFormat="1" ht="17.25" customHeight="1" x14ac:dyDescent="0.15">
      <c r="A7" s="58"/>
      <c r="B7" s="264"/>
      <c r="C7" s="60" t="s">
        <v>212</v>
      </c>
      <c r="D7" s="86">
        <f>'11.グラフデータ'!H127-'11.グラフデータ'!D127</f>
        <v>0.69999999999998863</v>
      </c>
      <c r="E7" s="266"/>
      <c r="F7" s="56"/>
      <c r="G7" s="268"/>
      <c r="H7" s="83" t="s">
        <v>212</v>
      </c>
      <c r="I7" s="61">
        <f>'11.グラフデータ'!H129-'11.グラフデータ'!D129</f>
        <v>-1.2999999999999956E-2</v>
      </c>
      <c r="J7" s="270"/>
      <c r="K7" s="56"/>
    </row>
    <row r="8" spans="1:12" s="7" customFormat="1" x14ac:dyDescent="0.15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</row>
    <row r="9" spans="1:12" s="7" customFormat="1" ht="18.75" customHeight="1" x14ac:dyDescent="0.15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</row>
    <row r="10" spans="1:12" s="7" customFormat="1" ht="18.75" customHeight="1" x14ac:dyDescent="0.15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</row>
    <row r="11" spans="1:12" s="7" customFormat="1" ht="18.75" customHeight="1" x14ac:dyDescent="0.15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1:12" s="7" customFormat="1" ht="18.75" customHeight="1" x14ac:dyDescent="0.15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</row>
    <row r="13" spans="1:12" s="7" customFormat="1" ht="18.75" customHeight="1" x14ac:dyDescent="0.15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1:12" s="7" customFormat="1" ht="18.75" customHeight="1" x14ac:dyDescent="0.1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</row>
    <row r="15" spans="1:12" s="7" customFormat="1" ht="18.75" customHeight="1" x14ac:dyDescent="0.15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</row>
    <row r="16" spans="1:12" s="7" customFormat="1" ht="18.75" customHeight="1" x14ac:dyDescent="0.15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1:11" s="7" customFormat="1" ht="18.75" customHeight="1" x14ac:dyDescent="0.15">
      <c r="A17" s="57"/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1:11" s="7" customFormat="1" ht="18.75" customHeight="1" x14ac:dyDescent="0.15">
      <c r="A18" s="57"/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1:11" s="7" customFormat="1" ht="18.75" customHeight="1" x14ac:dyDescent="0.1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1:11" s="7" customFormat="1" ht="18.75" customHeight="1" x14ac:dyDescent="0.15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1:11" s="7" customFormat="1" ht="18.75" customHeight="1" x14ac:dyDescent="0.1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1:11" s="7" customFormat="1" ht="18.75" customHeight="1" x14ac:dyDescent="0.15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1:11" s="7" customFormat="1" ht="18.75" customHeight="1" x14ac:dyDescent="0.15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1:11" s="7" customFormat="1" ht="9" customHeight="1" x14ac:dyDescent="0.15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</row>
    <row r="25" spans="1:11" s="7" customFormat="1" ht="18.75" customHeight="1" x14ac:dyDescent="0.15">
      <c r="A25" s="55"/>
      <c r="B25" s="8" t="s">
        <v>227</v>
      </c>
      <c r="C25" s="55"/>
      <c r="D25" s="55"/>
      <c r="E25" s="55"/>
      <c r="F25" s="55"/>
      <c r="G25" s="8"/>
      <c r="H25" s="55"/>
      <c r="I25" s="55"/>
      <c r="J25" s="55"/>
      <c r="K25" s="55"/>
    </row>
    <row r="26" spans="1:11" s="7" customFormat="1" ht="17.25" customHeight="1" x14ac:dyDescent="0.15">
      <c r="A26" s="58"/>
      <c r="B26" s="263" t="s">
        <v>400</v>
      </c>
      <c r="C26" s="59" t="s">
        <v>211</v>
      </c>
      <c r="D26" s="85">
        <f>AVERAGE('11.グラフデータ'!D136:H136)</f>
        <v>232.98000000000002</v>
      </c>
      <c r="E26" s="265" t="str">
        <f>'11.グラフデータ'!AD136</f>
        <v>増加傾向⤴</v>
      </c>
      <c r="F26" s="56"/>
      <c r="G26" s="267" t="s">
        <v>401</v>
      </c>
      <c r="H26" s="82" t="s">
        <v>211</v>
      </c>
      <c r="I26" s="84">
        <f>AVERAGE('11.グラフデータ'!D138:H138)</f>
        <v>0.62880000000000003</v>
      </c>
      <c r="J26" s="269" t="str">
        <f>'11.グラフデータ'!AD138</f>
        <v>同程度で推移</v>
      </c>
      <c r="K26" s="56"/>
    </row>
    <row r="27" spans="1:11" s="7" customFormat="1" ht="17.25" customHeight="1" x14ac:dyDescent="0.15">
      <c r="A27" s="58"/>
      <c r="B27" s="264"/>
      <c r="C27" s="60" t="s">
        <v>212</v>
      </c>
      <c r="D27" s="86">
        <f>'11.グラフデータ'!H136-'11.グラフデータ'!D136</f>
        <v>7</v>
      </c>
      <c r="E27" s="266"/>
      <c r="F27" s="56"/>
      <c r="G27" s="268"/>
      <c r="H27" s="83" t="s">
        <v>212</v>
      </c>
      <c r="I27" s="61">
        <f>'11.グラフデータ'!H138-'11.グラフデータ'!D138</f>
        <v>1.5000000000000013E-2</v>
      </c>
      <c r="J27" s="270"/>
      <c r="K27" s="56"/>
    </row>
    <row r="28" spans="1:11" s="7" customFormat="1" x14ac:dyDescent="0.15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</row>
    <row r="29" spans="1:11" s="7" customFormat="1" ht="18.75" customHeight="1" x14ac:dyDescent="0.1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</row>
    <row r="30" spans="1:11" s="7" customFormat="1" ht="18.75" customHeight="1" x14ac:dyDescent="0.15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</row>
    <row r="31" spans="1:11" s="7" customFormat="1" ht="18.75" customHeight="1" x14ac:dyDescent="0.15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</row>
    <row r="32" spans="1:11" s="7" customFormat="1" ht="18.75" customHeight="1" x14ac:dyDescent="0.15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</row>
    <row r="33" spans="1:11" s="7" customFormat="1" ht="18.75" customHeight="1" x14ac:dyDescent="0.15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</row>
    <row r="34" spans="1:11" s="7" customFormat="1" ht="18.75" customHeight="1" x14ac:dyDescent="0.15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</row>
    <row r="35" spans="1:11" s="7" customFormat="1" ht="18.75" customHeight="1" x14ac:dyDescent="0.15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</row>
    <row r="36" spans="1:11" s="7" customFormat="1" ht="18.75" customHeight="1" x14ac:dyDescent="0.1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</row>
    <row r="37" spans="1:11" s="7" customFormat="1" ht="18.75" customHeight="1" x14ac:dyDescent="0.15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</row>
    <row r="38" spans="1:11" s="7" customFormat="1" ht="18.75" customHeight="1" x14ac:dyDescent="0.15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</row>
    <row r="39" spans="1:11" s="7" customFormat="1" ht="18.75" customHeight="1" x14ac:dyDescent="0.15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</row>
    <row r="40" spans="1:11" s="7" customFormat="1" ht="18.75" customHeight="1" x14ac:dyDescent="0.1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</row>
    <row r="41" spans="1:11" s="7" customFormat="1" ht="18.75" customHeight="1" x14ac:dyDescent="0.15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</row>
    <row r="42" spans="1:11" ht="18.75" customHeight="1" x14ac:dyDescent="0.15"/>
    <row r="43" spans="1:11" s="7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 x14ac:dyDescent="0.15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</row>
    <row r="46" spans="1:11" s="7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7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7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7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7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7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7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7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7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7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7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7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7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7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7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7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7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7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7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7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7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7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7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7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7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7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7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292" priority="72" operator="containsText" text="無し">
      <formula>NOT(ISERROR(SEARCH("無し",K6)))</formula>
    </cfRule>
    <cfRule type="containsText" dxfId="291" priority="73" operator="containsText" text="変動">
      <formula>NOT(ISERROR(SEARCH("変動",K6)))</formula>
    </cfRule>
    <cfRule type="containsText" dxfId="290" priority="74" operator="containsText" text="減少">
      <formula>NOT(ISERROR(SEARCH("減少",K6)))</formula>
    </cfRule>
    <cfRule type="containsText" dxfId="289" priority="75" operator="containsText" text="増加">
      <formula>NOT(ISERROR(SEARCH("増加",K6)))</formula>
    </cfRule>
    <cfRule type="containsText" dxfId="288" priority="76" operator="containsText" text="安定">
      <formula>NOT(ISERROR(SEARCH("安定",K6)))</formula>
    </cfRule>
  </conditionalFormatting>
  <conditionalFormatting sqref="F6:F7">
    <cfRule type="containsText" dxfId="287" priority="38" operator="containsText" text="無し">
      <formula>NOT(ISERROR(SEARCH("無し",F6)))</formula>
    </cfRule>
    <cfRule type="containsText" dxfId="286" priority="39" operator="containsText" text="変動">
      <formula>NOT(ISERROR(SEARCH("変動",F6)))</formula>
    </cfRule>
    <cfRule type="containsText" dxfId="285" priority="40" operator="containsText" text="減少">
      <formula>NOT(ISERROR(SEARCH("減少",F6)))</formula>
    </cfRule>
    <cfRule type="containsText" dxfId="284" priority="41" operator="containsText" text="増加">
      <formula>NOT(ISERROR(SEARCH("増加",F6)))</formula>
    </cfRule>
    <cfRule type="containsText" dxfId="283" priority="42" operator="containsText" text="安定">
      <formula>NOT(ISERROR(SEARCH("安定",F6)))</formula>
    </cfRule>
  </conditionalFormatting>
  <conditionalFormatting sqref="E6">
    <cfRule type="containsText" dxfId="282" priority="32" operator="containsText" text="―">
      <formula>NOT(ISERROR(SEARCH("―",E6)))</formula>
    </cfRule>
    <cfRule type="containsText" dxfId="281" priority="33" operator="containsText" text="隔年で">
      <formula>NOT(ISERROR(SEARCH("隔年で",E6)))</formula>
    </cfRule>
    <cfRule type="containsText" dxfId="280" priority="34" operator="containsText" text="年度により">
      <formula>NOT(ISERROR(SEARCH("年度により",E6)))</formula>
    </cfRule>
    <cfRule type="containsText" dxfId="279" priority="35" operator="containsText" text="減少傾向">
      <formula>NOT(ISERROR(SEARCH("減少傾向",E6)))</formula>
    </cfRule>
    <cfRule type="containsText" dxfId="278" priority="36" operator="containsText" text="増加傾向">
      <formula>NOT(ISERROR(SEARCH("増加傾向",E6)))</formula>
    </cfRule>
    <cfRule type="containsText" dxfId="277" priority="37" operator="containsText" text="同程度">
      <formula>NOT(ISERROR(SEARCH("同程度",E6)))</formula>
    </cfRule>
  </conditionalFormatting>
  <conditionalFormatting sqref="E6:E7">
    <cfRule type="containsText" dxfId="276" priority="30" operator="containsText" text="最新年度のみ減少">
      <formula>NOT(ISERROR(SEARCH("最新年度のみ減少",E6)))</formula>
    </cfRule>
    <cfRule type="containsText" dxfId="275" priority="31" operator="containsText" text="最新年度のみ増加">
      <formula>NOT(ISERROR(SEARCH("最新年度のみ増加",E6)))</formula>
    </cfRule>
  </conditionalFormatting>
  <conditionalFormatting sqref="J6">
    <cfRule type="containsText" dxfId="274" priority="24" operator="containsText" text="―">
      <formula>NOT(ISERROR(SEARCH("―",J6)))</formula>
    </cfRule>
    <cfRule type="containsText" dxfId="273" priority="25" operator="containsText" text="隔年で">
      <formula>NOT(ISERROR(SEARCH("隔年で",J6)))</formula>
    </cfRule>
    <cfRule type="containsText" dxfId="272" priority="26" operator="containsText" text="年度により">
      <formula>NOT(ISERROR(SEARCH("年度により",J6)))</formula>
    </cfRule>
    <cfRule type="containsText" dxfId="271" priority="27" operator="containsText" text="減少傾向">
      <formula>NOT(ISERROR(SEARCH("減少傾向",J6)))</formula>
    </cfRule>
    <cfRule type="containsText" dxfId="270" priority="28" operator="containsText" text="増加傾向">
      <formula>NOT(ISERROR(SEARCH("増加傾向",J6)))</formula>
    </cfRule>
    <cfRule type="containsText" dxfId="269" priority="29" operator="containsText" text="同程度">
      <formula>NOT(ISERROR(SEARCH("同程度",J6)))</formula>
    </cfRule>
  </conditionalFormatting>
  <conditionalFormatting sqref="J6:J7">
    <cfRule type="containsText" dxfId="268" priority="22" operator="containsText" text="最新年度のみ減少">
      <formula>NOT(ISERROR(SEARCH("最新年度のみ減少",J6)))</formula>
    </cfRule>
    <cfRule type="containsText" dxfId="267" priority="23" operator="containsText" text="最新年度のみ増加">
      <formula>NOT(ISERROR(SEARCH("最新年度のみ増加",J6)))</formula>
    </cfRule>
  </conditionalFormatting>
  <conditionalFormatting sqref="F26:F27">
    <cfRule type="containsText" dxfId="266" priority="17" operator="containsText" text="無し">
      <formula>NOT(ISERROR(SEARCH("無し",F26)))</formula>
    </cfRule>
    <cfRule type="containsText" dxfId="265" priority="18" operator="containsText" text="変動">
      <formula>NOT(ISERROR(SEARCH("変動",F26)))</formula>
    </cfRule>
    <cfRule type="containsText" dxfId="264" priority="19" operator="containsText" text="減少">
      <formula>NOT(ISERROR(SEARCH("減少",F26)))</formula>
    </cfRule>
    <cfRule type="containsText" dxfId="263" priority="20" operator="containsText" text="増加">
      <formula>NOT(ISERROR(SEARCH("増加",F26)))</formula>
    </cfRule>
    <cfRule type="containsText" dxfId="262" priority="21" operator="containsText" text="安定">
      <formula>NOT(ISERROR(SEARCH("安定",F26)))</formula>
    </cfRule>
  </conditionalFormatting>
  <conditionalFormatting sqref="E26">
    <cfRule type="containsText" dxfId="261" priority="11" operator="containsText" text="―">
      <formula>NOT(ISERROR(SEARCH("―",E26)))</formula>
    </cfRule>
    <cfRule type="containsText" dxfId="260" priority="12" operator="containsText" text="隔年で">
      <formula>NOT(ISERROR(SEARCH("隔年で",E26)))</formula>
    </cfRule>
    <cfRule type="containsText" dxfId="259" priority="13" operator="containsText" text="年度により">
      <formula>NOT(ISERROR(SEARCH("年度により",E26)))</formula>
    </cfRule>
    <cfRule type="containsText" dxfId="258" priority="14" operator="containsText" text="減少傾向">
      <formula>NOT(ISERROR(SEARCH("減少傾向",E26)))</formula>
    </cfRule>
    <cfRule type="containsText" dxfId="257" priority="15" operator="containsText" text="増加傾向">
      <formula>NOT(ISERROR(SEARCH("増加傾向",E26)))</formula>
    </cfRule>
    <cfRule type="containsText" dxfId="256" priority="16" operator="containsText" text="同程度">
      <formula>NOT(ISERROR(SEARCH("同程度",E26)))</formula>
    </cfRule>
  </conditionalFormatting>
  <conditionalFormatting sqref="E26:E27">
    <cfRule type="containsText" dxfId="255" priority="9" operator="containsText" text="最新年度のみ減少">
      <formula>NOT(ISERROR(SEARCH("最新年度のみ減少",E26)))</formula>
    </cfRule>
    <cfRule type="containsText" dxfId="254" priority="10" operator="containsText" text="最新年度のみ増加">
      <formula>NOT(ISERROR(SEARCH("最新年度のみ増加",E26)))</formula>
    </cfRule>
  </conditionalFormatting>
  <conditionalFormatting sqref="J26">
    <cfRule type="containsText" dxfId="253" priority="3" operator="containsText" text="―">
      <formula>NOT(ISERROR(SEARCH("―",J26)))</formula>
    </cfRule>
    <cfRule type="containsText" dxfId="252" priority="4" operator="containsText" text="隔年で">
      <formula>NOT(ISERROR(SEARCH("隔年で",J26)))</formula>
    </cfRule>
    <cfRule type="containsText" dxfId="251" priority="5" operator="containsText" text="年度により">
      <formula>NOT(ISERROR(SEARCH("年度により",J26)))</formula>
    </cfRule>
    <cfRule type="containsText" dxfId="250" priority="6" operator="containsText" text="減少傾向">
      <formula>NOT(ISERROR(SEARCH("減少傾向",J26)))</formula>
    </cfRule>
    <cfRule type="containsText" dxfId="249" priority="7" operator="containsText" text="増加傾向">
      <formula>NOT(ISERROR(SEARCH("増加傾向",J26)))</formula>
    </cfRule>
    <cfRule type="containsText" dxfId="248" priority="8" operator="containsText" text="同程度">
      <formula>NOT(ISERROR(SEARCH("同程度",J26)))</formula>
    </cfRule>
  </conditionalFormatting>
  <conditionalFormatting sqref="J26:J27">
    <cfRule type="containsText" dxfId="247" priority="1" operator="containsText" text="最新年度のみ減少">
      <formula>NOT(ISERROR(SEARCH("最新年度のみ減少",J26)))</formula>
    </cfRule>
    <cfRule type="containsText" dxfId="246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500-000000000000}">
      <formula1>$C$49:$C$52</formula1>
    </dataValidation>
    <dataValidation type="list" allowBlank="1" showInputMessage="1" showErrorMessage="1" sqref="F6:F7 F26:F27" xr:uid="{24DB680E-6B18-40DB-A9E7-01E813053DDF}">
      <formula1>#REF!</formula1>
    </dataValidation>
  </dataValidations>
  <hyperlinks>
    <hyperlink ref="L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44"/>
  <sheetViews>
    <sheetView workbookViewId="0">
      <selection activeCell="O21" sqref="O21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 x14ac:dyDescent="0.2">
      <c r="A1" s="8" t="s">
        <v>270</v>
      </c>
      <c r="B1" s="8"/>
      <c r="C1" s="8"/>
      <c r="D1" s="11"/>
      <c r="E1" s="11"/>
      <c r="F1" s="11"/>
      <c r="G1" s="8"/>
      <c r="H1" s="11"/>
      <c r="I1" s="11"/>
      <c r="J1" s="11"/>
      <c r="K1" s="11"/>
      <c r="L1" s="45" t="s">
        <v>198</v>
      </c>
    </row>
    <row r="2" spans="1:12" ht="24" customHeight="1" x14ac:dyDescent="0.15">
      <c r="A2" s="8" t="s">
        <v>220</v>
      </c>
      <c r="B2" s="8"/>
      <c r="C2" s="8"/>
      <c r="D2" s="11"/>
      <c r="E2" s="11"/>
      <c r="F2" s="11"/>
      <c r="G2" s="11"/>
      <c r="H2" s="11"/>
      <c r="I2" s="11"/>
      <c r="J2" s="11"/>
      <c r="K2" s="11"/>
    </row>
    <row r="3" spans="1:12" ht="24" customHeight="1" x14ac:dyDescent="0.15">
      <c r="A3" s="8"/>
      <c r="B3" s="8" t="s">
        <v>213</v>
      </c>
      <c r="C3" s="8"/>
      <c r="D3" s="11"/>
      <c r="E3" s="11"/>
      <c r="F3" s="11"/>
      <c r="G3" s="11"/>
      <c r="H3" s="11"/>
      <c r="I3" s="11"/>
      <c r="J3" s="11"/>
      <c r="K3" s="11"/>
    </row>
    <row r="4" spans="1:12" x14ac:dyDescent="0.15">
      <c r="A4" s="8"/>
      <c r="B4" s="8"/>
      <c r="C4" s="8"/>
      <c r="D4" s="11"/>
      <c r="E4" s="11"/>
      <c r="F4" s="11"/>
      <c r="G4" s="11"/>
      <c r="H4" s="11"/>
      <c r="I4" s="11"/>
      <c r="J4" s="11"/>
      <c r="K4" s="11"/>
    </row>
    <row r="5" spans="1:12" s="7" customFormat="1" ht="18" customHeight="1" x14ac:dyDescent="0.15">
      <c r="A5" s="55" t="s">
        <v>13</v>
      </c>
      <c r="B5" s="8" t="s">
        <v>221</v>
      </c>
      <c r="C5" s="55"/>
      <c r="D5" s="55"/>
      <c r="E5" s="55"/>
      <c r="F5" s="55"/>
      <c r="G5" s="8" t="s">
        <v>244</v>
      </c>
      <c r="H5" s="55"/>
      <c r="I5" s="55"/>
      <c r="J5" s="55"/>
      <c r="K5" s="55"/>
    </row>
    <row r="6" spans="1:12" s="7" customFormat="1" ht="17.25" customHeight="1" x14ac:dyDescent="0.15">
      <c r="A6" s="58"/>
      <c r="B6" s="263" t="s">
        <v>400</v>
      </c>
      <c r="C6" s="59" t="s">
        <v>211</v>
      </c>
      <c r="D6" s="85">
        <f ca="1">AVERAGE('11.グラフデータ'!D147:H147)</f>
        <v>6.6</v>
      </c>
      <c r="E6" s="265" t="str">
        <f>'11.グラフデータ'!AD147</f>
        <v>年度により増減</v>
      </c>
      <c r="G6" s="263" t="s">
        <v>400</v>
      </c>
      <c r="H6" s="59" t="s">
        <v>211</v>
      </c>
      <c r="I6" s="85">
        <f ca="1">AVERAGE('11.グラフデータ'!D155:H155)</f>
        <v>116.6</v>
      </c>
      <c r="J6" s="265" t="str">
        <f>'11.グラフデータ'!AD155</f>
        <v>年度により増減</v>
      </c>
      <c r="K6" s="56"/>
    </row>
    <row r="7" spans="1:12" s="7" customFormat="1" ht="17.25" customHeight="1" x14ac:dyDescent="0.15">
      <c r="A7" s="58"/>
      <c r="B7" s="264"/>
      <c r="C7" s="60" t="s">
        <v>212</v>
      </c>
      <c r="D7" s="86">
        <f ca="1">'11.グラフデータ'!H147-'11.グラフデータ'!D147</f>
        <v>-1</v>
      </c>
      <c r="E7" s="266"/>
      <c r="G7" s="264"/>
      <c r="H7" s="60" t="s">
        <v>212</v>
      </c>
      <c r="I7" s="86">
        <f ca="1">'11.グラフデータ'!H155-'11.グラフデータ'!D155</f>
        <v>-2</v>
      </c>
      <c r="J7" s="266"/>
      <c r="K7" s="56"/>
    </row>
    <row r="8" spans="1:12" s="7" customFormat="1" ht="18.75" customHeight="1" x14ac:dyDescent="0.15">
      <c r="A8" s="57"/>
      <c r="B8" s="267" t="s">
        <v>401</v>
      </c>
      <c r="C8" s="82" t="s">
        <v>211</v>
      </c>
      <c r="D8" s="84">
        <f ca="1">AVERAGE('11.グラフデータ'!D149:H149)</f>
        <v>0.35599999999999998</v>
      </c>
      <c r="E8" s="269" t="str">
        <f>'11.グラフデータ'!AD149</f>
        <v>年度により増減</v>
      </c>
      <c r="F8" s="56"/>
      <c r="G8" s="267" t="s">
        <v>401</v>
      </c>
      <c r="H8" s="82" t="s">
        <v>211</v>
      </c>
      <c r="I8" s="84">
        <f ca="1">AVERAGE('11.グラフデータ'!D157:H157)</f>
        <v>0.92400000000000004</v>
      </c>
      <c r="J8" s="269" t="str">
        <f>'11.グラフデータ'!AD157</f>
        <v>同程度で推移</v>
      </c>
      <c r="K8" s="57"/>
    </row>
    <row r="9" spans="1:12" s="7" customFormat="1" ht="18.75" customHeight="1" x14ac:dyDescent="0.15">
      <c r="A9" s="57"/>
      <c r="B9" s="268"/>
      <c r="C9" s="83" t="s">
        <v>212</v>
      </c>
      <c r="D9" s="61">
        <f ca="1">'11.グラフデータ'!H149-'11.グラフデータ'!D149</f>
        <v>-0.10299999999999998</v>
      </c>
      <c r="E9" s="270"/>
      <c r="F9" s="56"/>
      <c r="G9" s="268"/>
      <c r="H9" s="83" t="s">
        <v>212</v>
      </c>
      <c r="I9" s="61">
        <f ca="1">'11.グラフデータ'!H157-'11.グラフデータ'!D157</f>
        <v>1.4000000000000012E-2</v>
      </c>
      <c r="J9" s="270"/>
      <c r="K9" s="57"/>
    </row>
    <row r="10" spans="1:12" s="7" customFormat="1" ht="18.75" customHeight="1" x14ac:dyDescent="0.15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</row>
    <row r="11" spans="1:12" s="7" customFormat="1" ht="18.75" customHeight="1" x14ac:dyDescent="0.15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1:12" s="7" customFormat="1" ht="18.75" customHeight="1" x14ac:dyDescent="0.15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</row>
    <row r="13" spans="1:12" s="7" customFormat="1" ht="18.75" customHeight="1" x14ac:dyDescent="0.15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1:12" s="7" customFormat="1" ht="18.75" customHeight="1" x14ac:dyDescent="0.1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</row>
    <row r="15" spans="1:12" s="7" customFormat="1" ht="18.75" customHeight="1" x14ac:dyDescent="0.15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</row>
    <row r="16" spans="1:12" s="7" customFormat="1" ht="18.75" customHeight="1" x14ac:dyDescent="0.15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1:11" s="7" customFormat="1" ht="18.75" customHeight="1" x14ac:dyDescent="0.15">
      <c r="A17" s="57"/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1:11" s="7" customFormat="1" ht="18.75" customHeight="1" x14ac:dyDescent="0.15">
      <c r="A18" s="57"/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1:11" s="7" customFormat="1" ht="18.75" customHeight="1" x14ac:dyDescent="0.1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1:11" s="7" customFormat="1" ht="18.75" customHeight="1" x14ac:dyDescent="0.15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1:11" s="7" customFormat="1" ht="18.75" customHeight="1" x14ac:dyDescent="0.1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1:11" s="7" customFormat="1" ht="18.75" customHeight="1" x14ac:dyDescent="0.15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1:11" s="7" customFormat="1" ht="18.75" customHeight="1" x14ac:dyDescent="0.15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1:11" s="7" customFormat="1" ht="9" customHeight="1" x14ac:dyDescent="0.15">
      <c r="A24" s="57"/>
      <c r="B24" s="62"/>
      <c r="C24" s="57"/>
      <c r="E24" s="57"/>
      <c r="F24" s="57"/>
      <c r="G24" s="57"/>
      <c r="H24" s="57"/>
      <c r="I24" s="57"/>
      <c r="J24" s="57"/>
      <c r="K24" s="57"/>
    </row>
    <row r="25" spans="1:11" s="7" customFormat="1" ht="18.75" customHeight="1" x14ac:dyDescent="0.15">
      <c r="A25" s="55"/>
      <c r="B25" s="8" t="s">
        <v>245</v>
      </c>
      <c r="C25" s="55"/>
      <c r="D25" s="55"/>
      <c r="E25" s="55"/>
      <c r="F25" s="55"/>
    </row>
    <row r="26" spans="1:11" s="7" customFormat="1" ht="17.25" customHeight="1" x14ac:dyDescent="0.15">
      <c r="A26" s="58"/>
      <c r="B26" s="263" t="s">
        <v>400</v>
      </c>
      <c r="C26" s="59" t="s">
        <v>211</v>
      </c>
      <c r="D26" s="85">
        <f ca="1">AVERAGE('11.グラフデータ'!D163:H163)</f>
        <v>11.8</v>
      </c>
      <c r="E26" s="265" t="str">
        <f>'11.グラフデータ'!AD163</f>
        <v>増加傾向⤴</v>
      </c>
      <c r="F26" s="56"/>
    </row>
    <row r="27" spans="1:11" s="7" customFormat="1" ht="17.25" customHeight="1" x14ac:dyDescent="0.15">
      <c r="A27" s="58"/>
      <c r="B27" s="264"/>
      <c r="C27" s="60" t="s">
        <v>212</v>
      </c>
      <c r="D27" s="86">
        <f ca="1">'11.グラフデータ'!H163-'11.グラフデータ'!D163</f>
        <v>11</v>
      </c>
      <c r="E27" s="266"/>
      <c r="F27" s="56"/>
    </row>
    <row r="28" spans="1:11" s="7" customFormat="1" ht="18.75" customHeight="1" x14ac:dyDescent="0.15">
      <c r="A28" s="57"/>
      <c r="B28" s="267" t="s">
        <v>401</v>
      </c>
      <c r="C28" s="82" t="s">
        <v>211</v>
      </c>
      <c r="D28" s="84">
        <f ca="1">AVERAGE('11.グラフデータ'!D165:H165)</f>
        <v>0.54459999999999997</v>
      </c>
      <c r="E28" s="269" t="str">
        <f>'11.グラフデータ'!AD165</f>
        <v>増加傾向⤴</v>
      </c>
      <c r="F28" s="57"/>
    </row>
    <row r="29" spans="1:11" s="7" customFormat="1" ht="18.75" customHeight="1" x14ac:dyDescent="0.15">
      <c r="A29" s="57"/>
      <c r="B29" s="268"/>
      <c r="C29" s="83" t="s">
        <v>212</v>
      </c>
      <c r="D29" s="61">
        <f ca="1">'11.グラフデータ'!H165-'11.グラフデータ'!D165</f>
        <v>0.39400000000000002</v>
      </c>
      <c r="E29" s="270"/>
      <c r="F29" s="57"/>
    </row>
    <row r="30" spans="1:11" s="7" customFormat="1" ht="18.75" customHeight="1" x14ac:dyDescent="0.15">
      <c r="A30" s="57"/>
      <c r="B30" s="57"/>
      <c r="C30" s="57"/>
      <c r="D30" s="57"/>
      <c r="E30" s="57"/>
      <c r="F30" s="57"/>
    </row>
    <row r="31" spans="1:11" s="7" customFormat="1" ht="18.75" customHeight="1" x14ac:dyDescent="0.15">
      <c r="A31" s="57"/>
      <c r="B31" s="57"/>
      <c r="C31" s="57"/>
      <c r="D31" s="57"/>
      <c r="E31" s="57"/>
      <c r="F31" s="57"/>
    </row>
    <row r="32" spans="1:11" s="7" customFormat="1" ht="18.75" customHeight="1" x14ac:dyDescent="0.15">
      <c r="A32" s="57"/>
      <c r="B32" s="57"/>
      <c r="C32" s="57"/>
      <c r="D32" s="57"/>
      <c r="E32" s="57"/>
      <c r="F32" s="57"/>
    </row>
    <row r="33" spans="1:18" s="7" customFormat="1" ht="18.75" customHeight="1" x14ac:dyDescent="0.15">
      <c r="A33" s="57"/>
      <c r="B33" s="57"/>
      <c r="C33" s="57"/>
      <c r="D33" s="57"/>
      <c r="E33" s="57"/>
      <c r="F33" s="57"/>
    </row>
    <row r="34" spans="1:18" s="7" customFormat="1" ht="18.75" customHeight="1" x14ac:dyDescent="0.15">
      <c r="A34" s="57"/>
      <c r="B34" s="57"/>
      <c r="C34" s="57"/>
      <c r="D34" s="57"/>
      <c r="E34" s="57"/>
      <c r="F34" s="57"/>
    </row>
    <row r="35" spans="1:18" ht="18.75" customHeight="1" x14ac:dyDescent="0.15">
      <c r="A35" s="57"/>
      <c r="B35" s="57"/>
      <c r="C35" s="57"/>
      <c r="D35" s="57"/>
      <c r="E35" s="57"/>
      <c r="F35" s="57"/>
      <c r="G35" s="7"/>
      <c r="H35" s="7"/>
      <c r="I35" s="7"/>
      <c r="J35" s="7"/>
      <c r="K35" s="7"/>
      <c r="M35"/>
      <c r="N35"/>
      <c r="O35"/>
      <c r="P35"/>
      <c r="Q35"/>
      <c r="R35"/>
    </row>
    <row r="36" spans="1:18" ht="18.75" customHeight="1" x14ac:dyDescent="0.15">
      <c r="A36" s="57"/>
      <c r="B36" s="57"/>
      <c r="C36" s="57"/>
      <c r="D36" s="57"/>
      <c r="E36" s="57"/>
      <c r="F36" s="57"/>
      <c r="G36" s="7"/>
      <c r="H36" s="7"/>
      <c r="I36" s="7"/>
      <c r="J36" s="7"/>
      <c r="K36" s="7"/>
      <c r="M36"/>
      <c r="N36"/>
      <c r="O36"/>
      <c r="P36"/>
      <c r="Q36"/>
      <c r="R36"/>
    </row>
    <row r="37" spans="1:18" ht="18.75" customHeight="1" x14ac:dyDescent="0.15">
      <c r="A37" s="57"/>
      <c r="B37" s="57"/>
      <c r="C37" s="57"/>
      <c r="D37" s="57"/>
      <c r="E37" s="57"/>
      <c r="F37" s="57"/>
      <c r="G37" s="7"/>
      <c r="H37" s="7"/>
      <c r="I37" s="7"/>
      <c r="J37" s="7"/>
      <c r="K37" s="7"/>
      <c r="M37"/>
      <c r="N37"/>
      <c r="O37"/>
      <c r="P37"/>
      <c r="Q37"/>
      <c r="R37"/>
    </row>
    <row r="38" spans="1:18" ht="18.75" customHeight="1" x14ac:dyDescent="0.15">
      <c r="A38" s="57"/>
      <c r="B38" s="57"/>
      <c r="C38" s="57"/>
      <c r="D38" s="57"/>
      <c r="E38" s="57"/>
      <c r="F38" s="57"/>
      <c r="G38" s="7"/>
      <c r="H38" s="7"/>
      <c r="I38" s="7"/>
      <c r="J38" s="7"/>
      <c r="K38" s="7"/>
      <c r="M38"/>
      <c r="N38"/>
      <c r="O38"/>
      <c r="P38"/>
      <c r="Q38"/>
      <c r="R38"/>
    </row>
    <row r="39" spans="1:18" ht="18.75" customHeight="1" x14ac:dyDescent="0.15">
      <c r="A39" s="57"/>
      <c r="B39" s="57"/>
      <c r="C39" s="57"/>
      <c r="D39" s="57"/>
      <c r="E39" s="57"/>
      <c r="F39" s="57"/>
      <c r="G39" s="7"/>
      <c r="H39" s="7"/>
      <c r="I39" s="7"/>
      <c r="J39" s="7"/>
      <c r="K39" s="7"/>
      <c r="M39"/>
      <c r="N39"/>
      <c r="O39"/>
      <c r="P39"/>
      <c r="Q39"/>
      <c r="R39"/>
    </row>
    <row r="40" spans="1:18" ht="18.75" customHeight="1" x14ac:dyDescent="0.15">
      <c r="A40" s="57"/>
      <c r="B40" s="57"/>
      <c r="C40" s="57"/>
      <c r="D40" s="57"/>
      <c r="E40" s="57"/>
      <c r="F40" s="57"/>
      <c r="G40" s="7"/>
      <c r="H40" s="7"/>
      <c r="I40" s="7"/>
      <c r="J40" s="7"/>
      <c r="K40" s="7"/>
      <c r="M40"/>
      <c r="N40"/>
      <c r="O40"/>
      <c r="P40"/>
      <c r="Q40"/>
      <c r="R40"/>
    </row>
    <row r="41" spans="1:18" ht="18.75" customHeight="1" x14ac:dyDescent="0.15">
      <c r="A41" s="57"/>
      <c r="B41" s="57"/>
      <c r="C41" s="57"/>
      <c r="D41" s="57"/>
      <c r="E41" s="57"/>
      <c r="F41" s="57"/>
      <c r="G41" s="7"/>
      <c r="H41" s="7"/>
      <c r="I41" s="7"/>
      <c r="J41" s="7"/>
      <c r="K41" s="7"/>
      <c r="M41"/>
      <c r="N41"/>
      <c r="O41"/>
      <c r="P41"/>
      <c r="Q41"/>
      <c r="R41"/>
    </row>
    <row r="42" spans="1:18" ht="18.75" customHeight="1" x14ac:dyDescent="0.15">
      <c r="A42" s="57"/>
      <c r="B42" s="57"/>
      <c r="C42" s="57"/>
      <c r="D42" s="57"/>
      <c r="E42" s="57"/>
      <c r="F42" s="57"/>
      <c r="G42" s="7"/>
      <c r="H42" s="7"/>
      <c r="I42" s="7"/>
      <c r="J42" s="7"/>
      <c r="K42" s="7"/>
      <c r="M42"/>
      <c r="N42"/>
      <c r="O42"/>
      <c r="P42"/>
      <c r="Q42"/>
      <c r="R42"/>
    </row>
    <row r="43" spans="1:18" ht="18.75" customHeight="1" x14ac:dyDescent="0.15">
      <c r="A43" s="57"/>
      <c r="B43" s="57"/>
      <c r="C43" s="57"/>
      <c r="D43" s="57"/>
      <c r="E43" s="57"/>
      <c r="F43" s="57"/>
      <c r="G43" s="7"/>
      <c r="H43" s="7"/>
      <c r="I43" s="7"/>
      <c r="J43" s="7"/>
      <c r="K43" s="7"/>
      <c r="M43"/>
      <c r="N43"/>
      <c r="O43"/>
      <c r="P43"/>
      <c r="Q43"/>
      <c r="R43"/>
    </row>
    <row r="44" spans="1:18" ht="9" customHeight="1" x14ac:dyDescent="0.15">
      <c r="A44" s="57"/>
      <c r="B44" s="57"/>
      <c r="C44" s="57"/>
      <c r="D44" s="57"/>
      <c r="E44" s="57"/>
      <c r="F44" s="57"/>
      <c r="G44" s="7"/>
      <c r="H44" s="7"/>
      <c r="I44" s="7"/>
      <c r="J44" s="7"/>
      <c r="K44" s="7"/>
      <c r="M44"/>
      <c r="N44"/>
      <c r="O44"/>
      <c r="P44"/>
      <c r="Q44"/>
      <c r="R44"/>
    </row>
  </sheetData>
  <mergeCells count="12">
    <mergeCell ref="J6:J7"/>
    <mergeCell ref="B26:B27"/>
    <mergeCell ref="E26:E27"/>
    <mergeCell ref="B8:B9"/>
    <mergeCell ref="E8:E9"/>
    <mergeCell ref="G8:G9"/>
    <mergeCell ref="J8:J9"/>
    <mergeCell ref="B28:B29"/>
    <mergeCell ref="E28:E29"/>
    <mergeCell ref="B6:B7"/>
    <mergeCell ref="E6:E7"/>
    <mergeCell ref="G6:G7"/>
  </mergeCells>
  <phoneticPr fontId="1"/>
  <conditionalFormatting sqref="K6:K7">
    <cfRule type="containsText" dxfId="245" priority="111" operator="containsText" text="無し">
      <formula>NOT(ISERROR(SEARCH("無し",K6)))</formula>
    </cfRule>
    <cfRule type="containsText" dxfId="244" priority="112" operator="containsText" text="変動">
      <formula>NOT(ISERROR(SEARCH("変動",K6)))</formula>
    </cfRule>
    <cfRule type="containsText" dxfId="243" priority="113" operator="containsText" text="減少">
      <formula>NOT(ISERROR(SEARCH("減少",K6)))</formula>
    </cfRule>
    <cfRule type="containsText" dxfId="242" priority="114" operator="containsText" text="増加">
      <formula>NOT(ISERROR(SEARCH("増加",K6)))</formula>
    </cfRule>
    <cfRule type="containsText" dxfId="241" priority="115" operator="containsText" text="安定">
      <formula>NOT(ISERROR(SEARCH("安定",K6)))</formula>
    </cfRule>
  </conditionalFormatting>
  <conditionalFormatting sqref="F26:F27">
    <cfRule type="containsText" dxfId="240" priority="89" operator="containsText" text="無し">
      <formula>NOT(ISERROR(SEARCH("無し",F26)))</formula>
    </cfRule>
    <cfRule type="containsText" dxfId="239" priority="90" operator="containsText" text="変動">
      <formula>NOT(ISERROR(SEARCH("変動",F26)))</formula>
    </cfRule>
    <cfRule type="containsText" dxfId="238" priority="91" operator="containsText" text="減少">
      <formula>NOT(ISERROR(SEARCH("減少",F26)))</formula>
    </cfRule>
    <cfRule type="containsText" dxfId="237" priority="92" operator="containsText" text="増加">
      <formula>NOT(ISERROR(SEARCH("増加",F26)))</formula>
    </cfRule>
    <cfRule type="containsText" dxfId="236" priority="93" operator="containsText" text="安定">
      <formula>NOT(ISERROR(SEARCH("安定",F26)))</formula>
    </cfRule>
  </conditionalFormatting>
  <conditionalFormatting sqref="F8:F9">
    <cfRule type="containsText" dxfId="235" priority="49" operator="containsText" text="無し">
      <formula>NOT(ISERROR(SEARCH("無し",F8)))</formula>
    </cfRule>
    <cfRule type="containsText" dxfId="234" priority="50" operator="containsText" text="変動">
      <formula>NOT(ISERROR(SEARCH("変動",F8)))</formula>
    </cfRule>
    <cfRule type="containsText" dxfId="233" priority="51" operator="containsText" text="減少">
      <formula>NOT(ISERROR(SEARCH("減少",F8)))</formula>
    </cfRule>
    <cfRule type="containsText" dxfId="232" priority="52" operator="containsText" text="増加">
      <formula>NOT(ISERROR(SEARCH("増加",F8)))</formula>
    </cfRule>
    <cfRule type="containsText" dxfId="231" priority="53" operator="containsText" text="安定">
      <formula>NOT(ISERROR(SEARCH("安定",F8)))</formula>
    </cfRule>
  </conditionalFormatting>
  <conditionalFormatting sqref="E8">
    <cfRule type="containsText" dxfId="230" priority="43" operator="containsText" text="―">
      <formula>NOT(ISERROR(SEARCH("―",E8)))</formula>
    </cfRule>
    <cfRule type="containsText" dxfId="229" priority="44" operator="containsText" text="隔年で">
      <formula>NOT(ISERROR(SEARCH("隔年で",E8)))</formula>
    </cfRule>
    <cfRule type="containsText" dxfId="228" priority="45" operator="containsText" text="年度により">
      <formula>NOT(ISERROR(SEARCH("年度により",E8)))</formula>
    </cfRule>
    <cfRule type="containsText" dxfId="227" priority="46" operator="containsText" text="減少傾向">
      <formula>NOT(ISERROR(SEARCH("減少傾向",E8)))</formula>
    </cfRule>
    <cfRule type="containsText" dxfId="226" priority="47" operator="containsText" text="増加傾向">
      <formula>NOT(ISERROR(SEARCH("増加傾向",E8)))</formula>
    </cfRule>
    <cfRule type="containsText" dxfId="225" priority="48" operator="containsText" text="同程度">
      <formula>NOT(ISERROR(SEARCH("同程度",E8)))</formula>
    </cfRule>
  </conditionalFormatting>
  <conditionalFormatting sqref="E8:E9">
    <cfRule type="containsText" dxfId="224" priority="41" operator="containsText" text="最新年度のみ減少">
      <formula>NOT(ISERROR(SEARCH("最新年度のみ減少",E8)))</formula>
    </cfRule>
    <cfRule type="containsText" dxfId="223" priority="42" operator="containsText" text="最新年度のみ増加">
      <formula>NOT(ISERROR(SEARCH("最新年度のみ増加",E8)))</formula>
    </cfRule>
  </conditionalFormatting>
  <conditionalFormatting sqref="J8">
    <cfRule type="containsText" dxfId="222" priority="35" operator="containsText" text="―">
      <formula>NOT(ISERROR(SEARCH("―",J8)))</formula>
    </cfRule>
    <cfRule type="containsText" dxfId="221" priority="36" operator="containsText" text="隔年で">
      <formula>NOT(ISERROR(SEARCH("隔年で",J8)))</formula>
    </cfRule>
    <cfRule type="containsText" dxfId="220" priority="37" operator="containsText" text="年度により">
      <formula>NOT(ISERROR(SEARCH("年度により",J8)))</formula>
    </cfRule>
    <cfRule type="containsText" dxfId="219" priority="38" operator="containsText" text="減少傾向">
      <formula>NOT(ISERROR(SEARCH("減少傾向",J8)))</formula>
    </cfRule>
    <cfRule type="containsText" dxfId="218" priority="39" operator="containsText" text="増加傾向">
      <formula>NOT(ISERROR(SEARCH("増加傾向",J8)))</formula>
    </cfRule>
    <cfRule type="containsText" dxfId="217" priority="40" operator="containsText" text="同程度">
      <formula>NOT(ISERROR(SEARCH("同程度",J8)))</formula>
    </cfRule>
  </conditionalFormatting>
  <conditionalFormatting sqref="J8:J9">
    <cfRule type="containsText" dxfId="216" priority="33" operator="containsText" text="最新年度のみ減少">
      <formula>NOT(ISERROR(SEARCH("最新年度のみ減少",J8)))</formula>
    </cfRule>
    <cfRule type="containsText" dxfId="215" priority="34" operator="containsText" text="最新年度のみ増加">
      <formula>NOT(ISERROR(SEARCH("最新年度のみ増加",J8)))</formula>
    </cfRule>
  </conditionalFormatting>
  <conditionalFormatting sqref="E28">
    <cfRule type="containsText" dxfId="214" priority="27" operator="containsText" text="―">
      <formula>NOT(ISERROR(SEARCH("―",E28)))</formula>
    </cfRule>
    <cfRule type="containsText" dxfId="213" priority="28" operator="containsText" text="隔年で">
      <formula>NOT(ISERROR(SEARCH("隔年で",E28)))</formula>
    </cfRule>
    <cfRule type="containsText" dxfId="212" priority="29" operator="containsText" text="年度により">
      <formula>NOT(ISERROR(SEARCH("年度により",E28)))</formula>
    </cfRule>
    <cfRule type="containsText" dxfId="211" priority="30" operator="containsText" text="減少傾向">
      <formula>NOT(ISERROR(SEARCH("減少傾向",E28)))</formula>
    </cfRule>
    <cfRule type="containsText" dxfId="210" priority="31" operator="containsText" text="増加傾向">
      <formula>NOT(ISERROR(SEARCH("増加傾向",E28)))</formula>
    </cfRule>
    <cfRule type="containsText" dxfId="209" priority="32" operator="containsText" text="同程度">
      <formula>NOT(ISERROR(SEARCH("同程度",E28)))</formula>
    </cfRule>
  </conditionalFormatting>
  <conditionalFormatting sqref="E28:E29">
    <cfRule type="containsText" dxfId="208" priority="25" operator="containsText" text="最新年度のみ減少">
      <formula>NOT(ISERROR(SEARCH("最新年度のみ減少",E28)))</formula>
    </cfRule>
    <cfRule type="containsText" dxfId="207" priority="26" operator="containsText" text="最新年度のみ増加">
      <formula>NOT(ISERROR(SEARCH("最新年度のみ増加",E28)))</formula>
    </cfRule>
  </conditionalFormatting>
  <conditionalFormatting sqref="E6">
    <cfRule type="containsText" dxfId="206" priority="19" operator="containsText" text="―">
      <formula>NOT(ISERROR(SEARCH("―",E6)))</formula>
    </cfRule>
    <cfRule type="containsText" dxfId="205" priority="20" operator="containsText" text="隔年で">
      <formula>NOT(ISERROR(SEARCH("隔年で",E6)))</formula>
    </cfRule>
    <cfRule type="containsText" dxfId="204" priority="21" operator="containsText" text="年度により">
      <formula>NOT(ISERROR(SEARCH("年度により",E6)))</formula>
    </cfRule>
    <cfRule type="containsText" dxfId="203" priority="22" operator="containsText" text="減少傾向">
      <formula>NOT(ISERROR(SEARCH("減少傾向",E6)))</formula>
    </cfRule>
    <cfRule type="containsText" dxfId="202" priority="23" operator="containsText" text="増加傾向">
      <formula>NOT(ISERROR(SEARCH("増加傾向",E6)))</formula>
    </cfRule>
    <cfRule type="containsText" dxfId="201" priority="24" operator="containsText" text="同程度">
      <formula>NOT(ISERROR(SEARCH("同程度",E6)))</formula>
    </cfRule>
  </conditionalFormatting>
  <conditionalFormatting sqref="E6:E7">
    <cfRule type="containsText" dxfId="200" priority="17" operator="containsText" text="最新年度のみ減少">
      <formula>NOT(ISERROR(SEARCH("最新年度のみ減少",E6)))</formula>
    </cfRule>
    <cfRule type="containsText" dxfId="199" priority="18" operator="containsText" text="最新年度のみ増加">
      <formula>NOT(ISERROR(SEARCH("最新年度のみ増加",E6)))</formula>
    </cfRule>
  </conditionalFormatting>
  <conditionalFormatting sqref="J6">
    <cfRule type="containsText" dxfId="198" priority="11" operator="containsText" text="―">
      <formula>NOT(ISERROR(SEARCH("―",J6)))</formula>
    </cfRule>
    <cfRule type="containsText" dxfId="197" priority="12" operator="containsText" text="隔年で">
      <formula>NOT(ISERROR(SEARCH("隔年で",J6)))</formula>
    </cfRule>
    <cfRule type="containsText" dxfId="196" priority="13" operator="containsText" text="年度により">
      <formula>NOT(ISERROR(SEARCH("年度により",J6)))</formula>
    </cfRule>
    <cfRule type="containsText" dxfId="195" priority="14" operator="containsText" text="減少傾向">
      <formula>NOT(ISERROR(SEARCH("減少傾向",J6)))</formula>
    </cfRule>
    <cfRule type="containsText" dxfId="194" priority="15" operator="containsText" text="増加傾向">
      <formula>NOT(ISERROR(SEARCH("増加傾向",J6)))</formula>
    </cfRule>
    <cfRule type="containsText" dxfId="193" priority="16" operator="containsText" text="同程度">
      <formula>NOT(ISERROR(SEARCH("同程度",J6)))</formula>
    </cfRule>
  </conditionalFormatting>
  <conditionalFormatting sqref="J6:J7">
    <cfRule type="containsText" dxfId="192" priority="9" operator="containsText" text="最新年度のみ減少">
      <formula>NOT(ISERROR(SEARCH("最新年度のみ減少",J6)))</formula>
    </cfRule>
    <cfRule type="containsText" dxfId="191" priority="10" operator="containsText" text="最新年度のみ増加">
      <formula>NOT(ISERROR(SEARCH("最新年度のみ増加",J6)))</formula>
    </cfRule>
  </conditionalFormatting>
  <conditionalFormatting sqref="E26">
    <cfRule type="containsText" dxfId="190" priority="3" operator="containsText" text="―">
      <formula>NOT(ISERROR(SEARCH("―",E26)))</formula>
    </cfRule>
    <cfRule type="containsText" dxfId="189" priority="4" operator="containsText" text="隔年で">
      <formula>NOT(ISERROR(SEARCH("隔年で",E26)))</formula>
    </cfRule>
    <cfRule type="containsText" dxfId="188" priority="5" operator="containsText" text="年度により">
      <formula>NOT(ISERROR(SEARCH("年度により",E26)))</formula>
    </cfRule>
    <cfRule type="containsText" dxfId="187" priority="6" operator="containsText" text="減少傾向">
      <formula>NOT(ISERROR(SEARCH("減少傾向",E26)))</formula>
    </cfRule>
    <cfRule type="containsText" dxfId="186" priority="7" operator="containsText" text="増加傾向">
      <formula>NOT(ISERROR(SEARCH("増加傾向",E26)))</formula>
    </cfRule>
    <cfRule type="containsText" dxfId="185" priority="8" operator="containsText" text="同程度">
      <formula>NOT(ISERROR(SEARCH("同程度",E26)))</formula>
    </cfRule>
  </conditionalFormatting>
  <conditionalFormatting sqref="E26:E27">
    <cfRule type="containsText" dxfId="184" priority="1" operator="containsText" text="最新年度のみ減少">
      <formula>NOT(ISERROR(SEARCH("最新年度のみ減少",E26)))</formula>
    </cfRule>
    <cfRule type="containsText" dxfId="183" priority="2" operator="containsText" text="最新年度のみ増加">
      <formula>NOT(ISERROR(SEARCH("最新年度のみ増加",E26)))</formula>
    </cfRule>
  </conditionalFormatting>
  <dataValidations count="2">
    <dataValidation type="list" allowBlank="1" showInputMessage="1" showErrorMessage="1" sqref="F26:F27" xr:uid="{00000000-0002-0000-0600-000000000000}">
      <formula1>#REF!</formula1>
    </dataValidation>
    <dataValidation type="list" allowBlank="1" showInputMessage="1" showErrorMessage="1" sqref="F8:F9" xr:uid="{123CFE64-43B3-4948-9852-AC3560D1E042}">
      <formula1>$C$73:$C$76</formula1>
    </dataValidation>
  </dataValidations>
  <hyperlinks>
    <hyperlink ref="L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50"/>
  <sheetViews>
    <sheetView workbookViewId="0">
      <selection activeCell="O21" sqref="O21"/>
    </sheetView>
  </sheetViews>
  <sheetFormatPr defaultRowHeight="13.5" x14ac:dyDescent="0.15"/>
  <cols>
    <col min="1" max="1" width="0.625" style="11" customWidth="1"/>
    <col min="2" max="2" width="11.625" style="11" customWidth="1"/>
    <col min="3" max="3" width="11.25" style="11" customWidth="1"/>
    <col min="4" max="4" width="10" style="11" customWidth="1"/>
    <col min="5" max="5" width="12" style="11" customWidth="1"/>
    <col min="6" max="6" width="2.875" style="11" customWidth="1"/>
    <col min="7" max="7" width="11.625" style="11" customWidth="1"/>
    <col min="8" max="8" width="11.25" style="11" customWidth="1"/>
    <col min="9" max="9" width="10" style="11" customWidth="1"/>
    <col min="10" max="10" width="12" style="11" customWidth="1"/>
    <col min="11" max="11" width="0.625" style="11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 x14ac:dyDescent="0.2">
      <c r="A1" s="2" t="s">
        <v>270</v>
      </c>
      <c r="B1" s="2"/>
      <c r="C1" s="2"/>
      <c r="D1"/>
      <c r="E1"/>
      <c r="F1"/>
      <c r="G1"/>
      <c r="H1"/>
      <c r="I1"/>
      <c r="J1"/>
      <c r="L1" s="45" t="s">
        <v>198</v>
      </c>
    </row>
    <row r="2" spans="1:12" ht="24" customHeight="1" x14ac:dyDescent="0.15">
      <c r="A2" s="2" t="s">
        <v>224</v>
      </c>
      <c r="B2" s="2"/>
      <c r="C2" s="2"/>
      <c r="D2"/>
      <c r="E2"/>
      <c r="F2"/>
      <c r="G2"/>
      <c r="H2"/>
      <c r="I2"/>
      <c r="J2"/>
    </row>
    <row r="3" spans="1:12" ht="24" customHeight="1" x14ac:dyDescent="0.15">
      <c r="A3" s="2"/>
      <c r="B3" s="2" t="s">
        <v>209</v>
      </c>
      <c r="C3" s="2"/>
      <c r="D3"/>
      <c r="E3"/>
      <c r="F3"/>
      <c r="G3"/>
      <c r="H3"/>
      <c r="I3"/>
      <c r="J3"/>
    </row>
    <row r="4" spans="1:12" x14ac:dyDescent="0.15">
      <c r="A4" s="8"/>
      <c r="B4" s="8"/>
      <c r="C4" s="8"/>
    </row>
    <row r="5" spans="1:12" s="7" customFormat="1" ht="18" customHeight="1" x14ac:dyDescent="0.15">
      <c r="A5" s="55"/>
      <c r="B5" s="8" t="s">
        <v>0</v>
      </c>
      <c r="C5" s="55"/>
      <c r="D5" s="55"/>
      <c r="E5" s="55"/>
      <c r="F5" s="55"/>
      <c r="G5" s="8"/>
      <c r="H5" s="55"/>
      <c r="I5" s="55"/>
      <c r="J5" s="55"/>
      <c r="K5" s="55"/>
    </row>
    <row r="6" spans="1:12" s="7" customFormat="1" ht="17.25" customHeight="1" x14ac:dyDescent="0.15">
      <c r="A6" s="58"/>
      <c r="B6" s="263" t="s">
        <v>400</v>
      </c>
      <c r="C6" s="59" t="s">
        <v>211</v>
      </c>
      <c r="D6" s="85">
        <f>AVERAGE('11.グラフデータ'!D173:H173)</f>
        <v>21.4</v>
      </c>
      <c r="E6" s="265" t="str">
        <f>'11.グラフデータ'!AD173</f>
        <v>同程度で推移</v>
      </c>
      <c r="F6" s="56"/>
      <c r="G6" s="267" t="s">
        <v>401</v>
      </c>
      <c r="H6" s="82" t="s">
        <v>211</v>
      </c>
      <c r="I6" s="84">
        <f>AVERAGE('11.グラフデータ'!D175:H175)</f>
        <v>0.81259999999999999</v>
      </c>
      <c r="J6" s="269" t="str">
        <f>'11.グラフデータ'!AD175</f>
        <v>年度により増減</v>
      </c>
      <c r="K6" s="56"/>
    </row>
    <row r="7" spans="1:12" s="7" customFormat="1" ht="17.25" customHeight="1" x14ac:dyDescent="0.15">
      <c r="A7" s="58"/>
      <c r="B7" s="264"/>
      <c r="C7" s="60" t="s">
        <v>212</v>
      </c>
      <c r="D7" s="86">
        <f>'11.グラフデータ'!H173-'11.グラフデータ'!D173</f>
        <v>0</v>
      </c>
      <c r="E7" s="266"/>
      <c r="F7" s="56"/>
      <c r="G7" s="268"/>
      <c r="H7" s="83" t="s">
        <v>212</v>
      </c>
      <c r="I7" s="61">
        <f>'11.グラフデータ'!H175-'11.グラフデータ'!D175</f>
        <v>6.1999999999999944E-2</v>
      </c>
      <c r="J7" s="270"/>
      <c r="K7" s="56"/>
    </row>
    <row r="8" spans="1:12" s="7" customFormat="1" x14ac:dyDescent="0.15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</row>
    <row r="9" spans="1:12" s="7" customFormat="1" ht="18.75" customHeight="1" x14ac:dyDescent="0.15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</row>
    <row r="10" spans="1:12" s="7" customFormat="1" ht="18.75" customHeight="1" x14ac:dyDescent="0.15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</row>
    <row r="11" spans="1:12" s="7" customFormat="1" ht="18.75" customHeight="1" x14ac:dyDescent="0.15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1:12" s="7" customFormat="1" ht="18.75" customHeight="1" x14ac:dyDescent="0.15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</row>
    <row r="13" spans="1:12" s="7" customFormat="1" ht="18.75" customHeight="1" x14ac:dyDescent="0.15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1:12" s="7" customFormat="1" ht="18.75" customHeight="1" x14ac:dyDescent="0.1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</row>
    <row r="15" spans="1:12" s="7" customFormat="1" ht="18.75" customHeight="1" x14ac:dyDescent="0.15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</row>
    <row r="16" spans="1:12" s="7" customFormat="1" ht="18.75" customHeight="1" x14ac:dyDescent="0.15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1:11" s="7" customFormat="1" ht="18.75" customHeight="1" x14ac:dyDescent="0.15">
      <c r="A17" s="57"/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1:11" s="7" customFormat="1" ht="18.75" customHeight="1" x14ac:dyDescent="0.15">
      <c r="A18" s="57"/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1:11" s="7" customFormat="1" ht="18.75" customHeight="1" x14ac:dyDescent="0.1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1:11" s="7" customFormat="1" ht="18.75" customHeight="1" x14ac:dyDescent="0.15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1:11" s="7" customFormat="1" ht="18.75" customHeight="1" x14ac:dyDescent="0.1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1:11" s="7" customFormat="1" ht="18.75" customHeight="1" x14ac:dyDescent="0.15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1:11" s="7" customFormat="1" ht="18.75" customHeight="1" x14ac:dyDescent="0.15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1:11" s="7" customFormat="1" ht="9" customHeight="1" x14ac:dyDescent="0.15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</row>
    <row r="25" spans="1:11" s="7" customFormat="1" ht="18.75" customHeight="1" x14ac:dyDescent="0.15">
      <c r="A25" s="55"/>
      <c r="B25" s="8" t="s">
        <v>225</v>
      </c>
      <c r="C25" s="55"/>
      <c r="D25" s="55"/>
      <c r="E25" s="55"/>
      <c r="F25" s="55"/>
      <c r="G25" s="8"/>
      <c r="H25" s="55"/>
      <c r="I25" s="55"/>
      <c r="J25" s="55"/>
      <c r="K25" s="55"/>
    </row>
    <row r="26" spans="1:11" s="7" customFormat="1" ht="17.25" customHeight="1" x14ac:dyDescent="0.15">
      <c r="A26" s="58"/>
      <c r="B26" s="263" t="s">
        <v>400</v>
      </c>
      <c r="C26" s="59" t="s">
        <v>211</v>
      </c>
      <c r="D26" s="85">
        <f>AVERAGE('11.グラフデータ'!D181:H181)</f>
        <v>3097.2</v>
      </c>
      <c r="E26" s="265" t="str">
        <f>'11.グラフデータ'!AD181</f>
        <v>増加傾向⤴</v>
      </c>
      <c r="F26" s="56"/>
      <c r="G26" s="267" t="s">
        <v>401</v>
      </c>
      <c r="H26" s="82" t="s">
        <v>211</v>
      </c>
      <c r="I26" s="84">
        <f>AVERAGE('11.グラフデータ'!D183:H183)</f>
        <v>0.38479999999999998</v>
      </c>
      <c r="J26" s="269" t="str">
        <f>'11.グラフデータ'!AD183</f>
        <v>同程度で推移</v>
      </c>
      <c r="K26" s="56"/>
    </row>
    <row r="27" spans="1:11" s="7" customFormat="1" ht="17.25" customHeight="1" x14ac:dyDescent="0.15">
      <c r="A27" s="58"/>
      <c r="B27" s="264"/>
      <c r="C27" s="60" t="s">
        <v>212</v>
      </c>
      <c r="D27" s="86">
        <f>'11.グラフデータ'!H181-'11.グラフデータ'!D181</f>
        <v>307</v>
      </c>
      <c r="E27" s="266"/>
      <c r="F27" s="56"/>
      <c r="G27" s="268"/>
      <c r="H27" s="83" t="s">
        <v>212</v>
      </c>
      <c r="I27" s="61">
        <f>'11.グラフデータ'!H183-'11.グラフデータ'!D183</f>
        <v>-2.1000000000000019E-2</v>
      </c>
      <c r="J27" s="270"/>
      <c r="K27" s="56"/>
    </row>
    <row r="28" spans="1:11" s="7" customFormat="1" x14ac:dyDescent="0.15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</row>
    <row r="29" spans="1:11" s="7" customFormat="1" ht="18.75" customHeight="1" x14ac:dyDescent="0.1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</row>
    <row r="30" spans="1:11" s="7" customFormat="1" ht="18.75" customHeight="1" x14ac:dyDescent="0.15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</row>
    <row r="31" spans="1:11" s="7" customFormat="1" ht="18.75" customHeight="1" x14ac:dyDescent="0.15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</row>
    <row r="32" spans="1:11" s="7" customFormat="1" ht="18.75" customHeight="1" x14ac:dyDescent="0.15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</row>
    <row r="33" spans="1:11" s="7" customFormat="1" ht="18.75" customHeight="1" x14ac:dyDescent="0.15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</row>
    <row r="34" spans="1:11" s="7" customFormat="1" ht="18.75" customHeight="1" x14ac:dyDescent="0.15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</row>
    <row r="35" spans="1:11" s="7" customFormat="1" ht="18.75" customHeight="1" x14ac:dyDescent="0.15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</row>
    <row r="36" spans="1:11" s="7" customFormat="1" ht="18.75" customHeight="1" x14ac:dyDescent="0.1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</row>
    <row r="37" spans="1:11" s="7" customFormat="1" ht="18.75" customHeight="1" x14ac:dyDescent="0.15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</row>
    <row r="38" spans="1:11" s="7" customFormat="1" ht="18.75" customHeight="1" x14ac:dyDescent="0.15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</row>
    <row r="39" spans="1:11" s="7" customFormat="1" ht="18.75" customHeight="1" x14ac:dyDescent="0.15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</row>
    <row r="40" spans="1:11" s="7" customFormat="1" ht="18.75" customHeight="1" x14ac:dyDescent="0.1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</row>
    <row r="41" spans="1:11" s="7" customFormat="1" ht="18.75" customHeight="1" x14ac:dyDescent="0.15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</row>
    <row r="42" spans="1:11" ht="18.75" customHeight="1" x14ac:dyDescent="0.15">
      <c r="A42"/>
      <c r="B42"/>
      <c r="C42"/>
      <c r="D42"/>
      <c r="E42"/>
      <c r="F42"/>
      <c r="G42"/>
      <c r="H42"/>
      <c r="I42"/>
      <c r="J42"/>
      <c r="K42"/>
    </row>
    <row r="43" spans="1:11" s="7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x14ac:dyDescent="0.15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</row>
    <row r="46" spans="1:11" x14ac:dyDescent="0.15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</row>
    <row r="47" spans="1:11" x14ac:dyDescent="0.15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</row>
    <row r="48" spans="1:11" x14ac:dyDescent="0.1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</row>
    <row r="49" spans="1:11" x14ac:dyDescent="0.1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</row>
    <row r="50" spans="1:11" x14ac:dyDescent="0.1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</row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F6:F7">
    <cfRule type="containsText" dxfId="182" priority="38" operator="containsText" text="無し">
      <formula>NOT(ISERROR(SEARCH("無し",F6)))</formula>
    </cfRule>
    <cfRule type="containsText" dxfId="181" priority="39" operator="containsText" text="変動">
      <formula>NOT(ISERROR(SEARCH("変動",F6)))</formula>
    </cfRule>
    <cfRule type="containsText" dxfId="180" priority="40" operator="containsText" text="減少">
      <formula>NOT(ISERROR(SEARCH("減少",F6)))</formula>
    </cfRule>
    <cfRule type="containsText" dxfId="179" priority="41" operator="containsText" text="増加">
      <formula>NOT(ISERROR(SEARCH("増加",F6)))</formula>
    </cfRule>
    <cfRule type="containsText" dxfId="178" priority="42" operator="containsText" text="安定">
      <formula>NOT(ISERROR(SEARCH("安定",F6)))</formula>
    </cfRule>
  </conditionalFormatting>
  <conditionalFormatting sqref="E6">
    <cfRule type="containsText" dxfId="177" priority="32" operator="containsText" text="―">
      <formula>NOT(ISERROR(SEARCH("―",E6)))</formula>
    </cfRule>
    <cfRule type="containsText" dxfId="176" priority="33" operator="containsText" text="隔年で">
      <formula>NOT(ISERROR(SEARCH("隔年で",E6)))</formula>
    </cfRule>
    <cfRule type="containsText" dxfId="175" priority="34" operator="containsText" text="年度により">
      <formula>NOT(ISERROR(SEARCH("年度により",E6)))</formula>
    </cfRule>
    <cfRule type="containsText" dxfId="174" priority="35" operator="containsText" text="減少傾向">
      <formula>NOT(ISERROR(SEARCH("減少傾向",E6)))</formula>
    </cfRule>
    <cfRule type="containsText" dxfId="173" priority="36" operator="containsText" text="増加傾向">
      <formula>NOT(ISERROR(SEARCH("増加傾向",E6)))</formula>
    </cfRule>
    <cfRule type="containsText" dxfId="172" priority="37" operator="containsText" text="同程度">
      <formula>NOT(ISERROR(SEARCH("同程度",E6)))</formula>
    </cfRule>
  </conditionalFormatting>
  <conditionalFormatting sqref="E6:E7">
    <cfRule type="containsText" dxfId="171" priority="30" operator="containsText" text="最新年度のみ減少">
      <formula>NOT(ISERROR(SEARCH("最新年度のみ減少",E6)))</formula>
    </cfRule>
    <cfRule type="containsText" dxfId="170" priority="31" operator="containsText" text="最新年度のみ増加">
      <formula>NOT(ISERROR(SEARCH("最新年度のみ増加",E6)))</formula>
    </cfRule>
  </conditionalFormatting>
  <conditionalFormatting sqref="J6">
    <cfRule type="containsText" dxfId="169" priority="24" operator="containsText" text="―">
      <formula>NOT(ISERROR(SEARCH("―",J6)))</formula>
    </cfRule>
    <cfRule type="containsText" dxfId="168" priority="25" operator="containsText" text="隔年で">
      <formula>NOT(ISERROR(SEARCH("隔年で",J6)))</formula>
    </cfRule>
    <cfRule type="containsText" dxfId="167" priority="26" operator="containsText" text="年度により">
      <formula>NOT(ISERROR(SEARCH("年度により",J6)))</formula>
    </cfRule>
    <cfRule type="containsText" dxfId="166" priority="27" operator="containsText" text="減少傾向">
      <formula>NOT(ISERROR(SEARCH("減少傾向",J6)))</formula>
    </cfRule>
    <cfRule type="containsText" dxfId="165" priority="28" operator="containsText" text="増加傾向">
      <formula>NOT(ISERROR(SEARCH("増加傾向",J6)))</formula>
    </cfRule>
    <cfRule type="containsText" dxfId="164" priority="29" operator="containsText" text="同程度">
      <formula>NOT(ISERROR(SEARCH("同程度",J6)))</formula>
    </cfRule>
  </conditionalFormatting>
  <conditionalFormatting sqref="J6:J7">
    <cfRule type="containsText" dxfId="163" priority="22" operator="containsText" text="最新年度のみ減少">
      <formula>NOT(ISERROR(SEARCH("最新年度のみ減少",J6)))</formula>
    </cfRule>
    <cfRule type="containsText" dxfId="162" priority="23" operator="containsText" text="最新年度のみ増加">
      <formula>NOT(ISERROR(SEARCH("最新年度のみ増加",J6)))</formula>
    </cfRule>
  </conditionalFormatting>
  <conditionalFormatting sqref="F26:F27">
    <cfRule type="containsText" dxfId="161" priority="17" operator="containsText" text="無し">
      <formula>NOT(ISERROR(SEARCH("無し",F26)))</formula>
    </cfRule>
    <cfRule type="containsText" dxfId="160" priority="18" operator="containsText" text="変動">
      <formula>NOT(ISERROR(SEARCH("変動",F26)))</formula>
    </cfRule>
    <cfRule type="containsText" dxfId="159" priority="19" operator="containsText" text="減少">
      <formula>NOT(ISERROR(SEARCH("減少",F26)))</formula>
    </cfRule>
    <cfRule type="containsText" dxfId="158" priority="20" operator="containsText" text="増加">
      <formula>NOT(ISERROR(SEARCH("増加",F26)))</formula>
    </cfRule>
    <cfRule type="containsText" dxfId="157" priority="21" operator="containsText" text="安定">
      <formula>NOT(ISERROR(SEARCH("安定",F26)))</formula>
    </cfRule>
  </conditionalFormatting>
  <conditionalFormatting sqref="E26">
    <cfRule type="containsText" dxfId="156" priority="11" operator="containsText" text="―">
      <formula>NOT(ISERROR(SEARCH("―",E26)))</formula>
    </cfRule>
    <cfRule type="containsText" dxfId="155" priority="12" operator="containsText" text="隔年で">
      <formula>NOT(ISERROR(SEARCH("隔年で",E26)))</formula>
    </cfRule>
    <cfRule type="containsText" dxfId="154" priority="13" operator="containsText" text="年度により">
      <formula>NOT(ISERROR(SEARCH("年度により",E26)))</formula>
    </cfRule>
    <cfRule type="containsText" dxfId="153" priority="14" operator="containsText" text="減少傾向">
      <formula>NOT(ISERROR(SEARCH("減少傾向",E26)))</formula>
    </cfRule>
    <cfRule type="containsText" dxfId="152" priority="15" operator="containsText" text="増加傾向">
      <formula>NOT(ISERROR(SEARCH("増加傾向",E26)))</formula>
    </cfRule>
    <cfRule type="containsText" dxfId="151" priority="16" operator="containsText" text="同程度">
      <formula>NOT(ISERROR(SEARCH("同程度",E26)))</formula>
    </cfRule>
  </conditionalFormatting>
  <conditionalFormatting sqref="E26:E27">
    <cfRule type="containsText" dxfId="150" priority="9" operator="containsText" text="最新年度のみ減少">
      <formula>NOT(ISERROR(SEARCH("最新年度のみ減少",E26)))</formula>
    </cfRule>
    <cfRule type="containsText" dxfId="149" priority="10" operator="containsText" text="最新年度のみ増加">
      <formula>NOT(ISERROR(SEARCH("最新年度のみ増加",E26)))</formula>
    </cfRule>
  </conditionalFormatting>
  <conditionalFormatting sqref="J26">
    <cfRule type="containsText" dxfId="148" priority="3" operator="containsText" text="―">
      <formula>NOT(ISERROR(SEARCH("―",J26)))</formula>
    </cfRule>
    <cfRule type="containsText" dxfId="147" priority="4" operator="containsText" text="隔年で">
      <formula>NOT(ISERROR(SEARCH("隔年で",J26)))</formula>
    </cfRule>
    <cfRule type="containsText" dxfId="146" priority="5" operator="containsText" text="年度により">
      <formula>NOT(ISERROR(SEARCH("年度により",J26)))</formula>
    </cfRule>
    <cfRule type="containsText" dxfId="145" priority="6" operator="containsText" text="減少傾向">
      <formula>NOT(ISERROR(SEARCH("減少傾向",J26)))</formula>
    </cfRule>
    <cfRule type="containsText" dxfId="144" priority="7" operator="containsText" text="増加傾向">
      <formula>NOT(ISERROR(SEARCH("増加傾向",J26)))</formula>
    </cfRule>
    <cfRule type="containsText" dxfId="143" priority="8" operator="containsText" text="同程度">
      <formula>NOT(ISERROR(SEARCH("同程度",J26)))</formula>
    </cfRule>
  </conditionalFormatting>
  <conditionalFormatting sqref="J26:J27">
    <cfRule type="containsText" dxfId="142" priority="1" operator="containsText" text="最新年度のみ減少">
      <formula>NOT(ISERROR(SEARCH("最新年度のみ減少",J26)))</formula>
    </cfRule>
    <cfRule type="containsText" dxfId="141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700-000001000000}">
      <formula1>#REF!</formula1>
    </dataValidation>
    <dataValidation type="list" allowBlank="1" showInputMessage="1" showErrorMessage="1" sqref="F6:F7 F26:F27" xr:uid="{5C9F7C0D-A69F-4DC8-A5AE-6C71BBDB070A}">
      <formula1>#REF!</formula1>
    </dataValidation>
  </dataValidations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2" operator="containsText" text="無し" id="{BD2363FE-F140-4091-8D79-0FB462E5F179}">
            <xm:f>NOT(ISERROR(SEARCH("無し",'11-3-2.専門職学位課程(平均)'!K6)))</xm:f>
            <x14:dxf>
              <font>
                <b/>
                <i val="0"/>
                <color theme="1"/>
              </font>
              <fill>
                <patternFill>
                  <bgColor rgb="FFFFFFFF"/>
                </patternFill>
              </fill>
            </x14:dxf>
          </x14:cfRule>
          <x14:cfRule type="containsText" priority="73" operator="containsText" text="変動" id="{B599FDF8-B7C7-4A24-A866-E2E1B0548E4B}">
            <xm:f>NOT(ISERROR(SEARCH("変動",'11-3-2.専門職学位課程(平均)'!K6)))</xm:f>
            <x14:dxf>
              <font>
                <b/>
                <i val="0"/>
              </font>
              <fill>
                <patternFill>
                  <bgColor theme="9" tint="0.39994506668294322"/>
                </patternFill>
              </fill>
            </x14:dxf>
          </x14:cfRule>
          <x14:cfRule type="containsText" priority="74" operator="containsText" text="減少" id="{57CF1019-C4E8-4A75-9C0C-E27F72841449}">
            <xm:f>NOT(ISERROR(SEARCH("減少",'11-3-2.専門職学位課程(平均)'!K6)))</xm:f>
            <x14:dxf>
              <font>
                <b/>
                <i val="0"/>
              </font>
              <fill>
                <patternFill>
                  <bgColor theme="4" tint="0.39994506668294322"/>
                </patternFill>
              </fill>
            </x14:dxf>
          </x14:cfRule>
          <x14:cfRule type="containsText" priority="75" operator="containsText" text="増加" id="{B49CB78E-2F2C-4AA8-A4D0-EEAAB012F853}">
            <xm:f>NOT(ISERROR(SEARCH("増加",'11-3-2.専門職学位課程(平均)'!K6)))</xm:f>
            <x14:dxf>
              <font>
                <b/>
                <i val="0"/>
              </font>
              <fill>
                <patternFill>
                  <bgColor rgb="FFFF99FF"/>
                </patternFill>
              </fill>
            </x14:dxf>
          </x14:cfRule>
          <x14:cfRule type="containsText" priority="76" operator="containsText" text="安定" id="{AAA38AD6-42DE-492E-BC88-3EFE905B2FE6}">
            <xm:f>NOT(ISERROR(SEARCH("安定",'11-3-2.専門職学位課程(平均)'!K6)))</xm:f>
            <x14:dxf>
              <font>
                <b/>
                <i val="0"/>
              </font>
              <fill>
                <patternFill>
                  <bgColor theme="5" tint="0.39994506668294322"/>
                </patternFill>
              </fill>
            </x14:dxf>
          </x14:cfRule>
          <xm:sqref>K26:K27 K6:K7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36"/>
  <sheetViews>
    <sheetView workbookViewId="0">
      <selection activeCell="O21" sqref="O21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7" bestFit="1" customWidth="1"/>
    <col min="13" max="17" width="10.75" style="7" bestFit="1" customWidth="1"/>
    <col min="18" max="18" width="9" style="7"/>
  </cols>
  <sheetData>
    <row r="1" spans="1:12" ht="24" customHeight="1" thickBot="1" x14ac:dyDescent="0.2">
      <c r="A1" s="2" t="s">
        <v>270</v>
      </c>
      <c r="B1" s="2"/>
      <c r="C1" s="8"/>
      <c r="D1" s="11"/>
      <c r="E1" s="11"/>
      <c r="F1" s="11"/>
      <c r="G1" s="8"/>
      <c r="H1" s="11"/>
      <c r="I1" s="11"/>
      <c r="J1" s="11"/>
      <c r="K1" s="11"/>
      <c r="L1" s="45" t="s">
        <v>198</v>
      </c>
    </row>
    <row r="2" spans="1:12" ht="24" customHeight="1" x14ac:dyDescent="0.15">
      <c r="A2" s="2" t="s">
        <v>224</v>
      </c>
      <c r="B2" s="2"/>
      <c r="C2" s="8"/>
      <c r="D2" s="11"/>
      <c r="E2" s="11"/>
      <c r="F2" s="11"/>
      <c r="G2" s="11"/>
      <c r="H2" s="11"/>
      <c r="I2" s="11"/>
      <c r="J2" s="11"/>
      <c r="K2" s="11"/>
    </row>
    <row r="3" spans="1:12" ht="24" customHeight="1" x14ac:dyDescent="0.15">
      <c r="A3" s="2"/>
      <c r="B3" s="8" t="s">
        <v>210</v>
      </c>
      <c r="C3" s="8"/>
      <c r="D3" s="11"/>
      <c r="E3" s="11"/>
      <c r="F3" s="11"/>
      <c r="G3" s="11"/>
      <c r="H3" s="11"/>
      <c r="I3" s="11"/>
      <c r="J3" s="11"/>
      <c r="K3" s="11"/>
    </row>
    <row r="4" spans="1:12" x14ac:dyDescent="0.15">
      <c r="A4" s="8"/>
      <c r="B4" s="8"/>
      <c r="C4" s="8"/>
      <c r="D4" s="11"/>
      <c r="E4" s="11"/>
      <c r="F4" s="11"/>
      <c r="G4" s="11"/>
      <c r="H4" s="11"/>
      <c r="I4" s="11"/>
      <c r="J4" s="11"/>
      <c r="K4" s="11"/>
    </row>
    <row r="5" spans="1:12" s="7" customFormat="1" ht="18" customHeight="1" x14ac:dyDescent="0.15">
      <c r="A5" s="55"/>
      <c r="B5" s="8" t="s">
        <v>226</v>
      </c>
      <c r="C5" s="55"/>
      <c r="D5" s="55"/>
      <c r="E5" s="55"/>
      <c r="F5" s="55"/>
      <c r="G5" s="8"/>
      <c r="H5" s="55"/>
      <c r="I5" s="55"/>
      <c r="J5" s="55"/>
      <c r="K5" s="55"/>
    </row>
    <row r="6" spans="1:12" s="7" customFormat="1" ht="17.25" customHeight="1" x14ac:dyDescent="0.15">
      <c r="A6" s="58"/>
      <c r="B6" s="263" t="s">
        <v>400</v>
      </c>
      <c r="C6" s="59" t="s">
        <v>211</v>
      </c>
      <c r="D6" s="85">
        <f>AVERAGE('11.グラフデータ'!D189:H189)</f>
        <v>51.3</v>
      </c>
      <c r="E6" s="265" t="str">
        <f>'11.グラフデータ'!AD189</f>
        <v>増加傾向⤴</v>
      </c>
      <c r="F6" s="56"/>
      <c r="G6" s="267" t="s">
        <v>401</v>
      </c>
      <c r="H6" s="82" t="s">
        <v>211</v>
      </c>
      <c r="I6" s="84">
        <f>AVERAGE('11.グラフデータ'!D191:H191)</f>
        <v>0.38479999999999998</v>
      </c>
      <c r="J6" s="269" t="str">
        <f>'11.グラフデータ'!AD191</f>
        <v>同程度で推移</v>
      </c>
      <c r="K6" s="56"/>
    </row>
    <row r="7" spans="1:12" s="7" customFormat="1" ht="17.25" customHeight="1" x14ac:dyDescent="0.15">
      <c r="A7" s="58"/>
      <c r="B7" s="264"/>
      <c r="C7" s="60" t="s">
        <v>212</v>
      </c>
      <c r="D7" s="86">
        <f>'11.グラフデータ'!H189-'11.グラフデータ'!D189</f>
        <v>6</v>
      </c>
      <c r="E7" s="266"/>
      <c r="F7" s="56"/>
      <c r="G7" s="268"/>
      <c r="H7" s="83" t="s">
        <v>212</v>
      </c>
      <c r="I7" s="61">
        <f>'11.グラフデータ'!H191-'11.グラフデータ'!D191</f>
        <v>-2.1000000000000019E-2</v>
      </c>
      <c r="J7" s="270"/>
      <c r="K7" s="56"/>
    </row>
    <row r="8" spans="1:12" s="7" customFormat="1" x14ac:dyDescent="0.15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</row>
    <row r="9" spans="1:12" s="7" customFormat="1" ht="18.75" customHeight="1" x14ac:dyDescent="0.15">
      <c r="A9" s="57"/>
      <c r="B9" s="57"/>
      <c r="C9" s="57"/>
      <c r="D9" s="57"/>
      <c r="E9" s="57"/>
      <c r="F9" s="57"/>
      <c r="G9" s="57"/>
      <c r="H9" s="57"/>
      <c r="I9" s="57"/>
      <c r="J9" s="57"/>
      <c r="K9" s="57"/>
    </row>
    <row r="10" spans="1:12" s="7" customFormat="1" ht="18.75" customHeight="1" x14ac:dyDescent="0.15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</row>
    <row r="11" spans="1:12" s="7" customFormat="1" ht="18.75" customHeight="1" x14ac:dyDescent="0.15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</row>
    <row r="12" spans="1:12" s="7" customFormat="1" ht="18.75" customHeight="1" x14ac:dyDescent="0.15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</row>
    <row r="13" spans="1:12" s="7" customFormat="1" ht="18.75" customHeight="1" x14ac:dyDescent="0.15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</row>
    <row r="14" spans="1:12" s="7" customFormat="1" ht="18.75" customHeight="1" x14ac:dyDescent="0.15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</row>
    <row r="15" spans="1:12" s="7" customFormat="1" ht="18.75" customHeight="1" x14ac:dyDescent="0.15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</row>
    <row r="16" spans="1:12" s="7" customFormat="1" ht="18.75" customHeight="1" x14ac:dyDescent="0.15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</row>
    <row r="17" spans="1:11" s="7" customFormat="1" ht="18.75" customHeight="1" x14ac:dyDescent="0.15">
      <c r="A17" s="57"/>
      <c r="B17" s="57"/>
      <c r="C17" s="57"/>
      <c r="D17" s="57"/>
      <c r="E17" s="57"/>
      <c r="F17" s="57"/>
      <c r="G17" s="57"/>
      <c r="H17" s="57"/>
      <c r="I17" s="57"/>
      <c r="J17" s="57"/>
      <c r="K17" s="57"/>
    </row>
    <row r="18" spans="1:11" s="7" customFormat="1" ht="18.75" customHeight="1" x14ac:dyDescent="0.15">
      <c r="A18" s="57"/>
      <c r="B18" s="57"/>
      <c r="C18" s="57"/>
      <c r="D18" s="57"/>
      <c r="E18" s="57"/>
      <c r="F18" s="57"/>
      <c r="G18" s="57"/>
      <c r="H18" s="57"/>
      <c r="I18" s="57"/>
      <c r="J18" s="57"/>
      <c r="K18" s="57"/>
    </row>
    <row r="19" spans="1:11" s="7" customFormat="1" ht="18.75" customHeight="1" x14ac:dyDescent="0.15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</row>
    <row r="20" spans="1:11" s="7" customFormat="1" ht="18.75" customHeight="1" x14ac:dyDescent="0.15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57"/>
    </row>
    <row r="21" spans="1:11" s="7" customFormat="1" ht="18.75" customHeight="1" x14ac:dyDescent="0.1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</row>
    <row r="22" spans="1:11" s="7" customFormat="1" ht="18.75" customHeight="1" x14ac:dyDescent="0.15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</row>
    <row r="23" spans="1:11" s="7" customFormat="1" ht="18.75" customHeight="1" x14ac:dyDescent="0.15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</row>
    <row r="24" spans="1:11" s="7" customFormat="1" ht="9" customHeight="1" x14ac:dyDescent="0.15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</row>
    <row r="25" spans="1:11" s="7" customFormat="1" ht="18.75" customHeight="1" x14ac:dyDescent="0.15">
      <c r="A25" s="55"/>
      <c r="B25" s="8" t="s">
        <v>227</v>
      </c>
      <c r="C25" s="55"/>
      <c r="D25" s="55"/>
      <c r="E25" s="55"/>
      <c r="F25" s="55"/>
      <c r="G25" s="8"/>
      <c r="H25" s="55"/>
      <c r="I25" s="55"/>
      <c r="J25" s="55"/>
      <c r="K25" s="55"/>
    </row>
    <row r="26" spans="1:11" s="7" customFormat="1" ht="17.25" customHeight="1" x14ac:dyDescent="0.15">
      <c r="A26" s="58"/>
      <c r="B26" s="263" t="s">
        <v>400</v>
      </c>
      <c r="C26" s="59" t="s">
        <v>211</v>
      </c>
      <c r="D26" s="85">
        <f>AVERAGE('11.グラフデータ'!D198:H198)</f>
        <v>28.240000000000002</v>
      </c>
      <c r="E26" s="265" t="str">
        <f>'11.グラフデータ'!AD198</f>
        <v>減少傾向⤵</v>
      </c>
      <c r="F26" s="56"/>
      <c r="G26" s="267" t="s">
        <v>401</v>
      </c>
      <c r="H26" s="82" t="s">
        <v>211</v>
      </c>
      <c r="I26" s="84">
        <f>AVERAGE('11.グラフデータ'!D200:H200)</f>
        <v>0.51119999999999999</v>
      </c>
      <c r="J26" s="269" t="str">
        <f>'11.グラフデータ'!AD200</f>
        <v>減少傾向⤵</v>
      </c>
      <c r="K26" s="56"/>
    </row>
    <row r="27" spans="1:11" s="7" customFormat="1" ht="17.25" customHeight="1" x14ac:dyDescent="0.15">
      <c r="A27" s="58"/>
      <c r="B27" s="264"/>
      <c r="C27" s="60" t="s">
        <v>212</v>
      </c>
      <c r="D27" s="86">
        <f>'11.グラフデータ'!H198-'11.グラフデータ'!D198</f>
        <v>-1.6999999999999993</v>
      </c>
      <c r="E27" s="266"/>
      <c r="F27" s="56"/>
      <c r="G27" s="268"/>
      <c r="H27" s="83" t="s">
        <v>212</v>
      </c>
      <c r="I27" s="61">
        <f>'11.グラフデータ'!H200-'11.グラフデータ'!D200</f>
        <v>-7.5000000000000067E-2</v>
      </c>
      <c r="J27" s="270"/>
      <c r="K27" s="56"/>
    </row>
    <row r="28" spans="1:11" s="7" customFormat="1" x14ac:dyDescent="0.15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</row>
    <row r="29" spans="1:11" s="7" customFormat="1" ht="18.75" customHeight="1" x14ac:dyDescent="0.15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</row>
    <row r="30" spans="1:11" s="7" customFormat="1" ht="18.75" customHeight="1" x14ac:dyDescent="0.15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</row>
    <row r="31" spans="1:11" s="7" customFormat="1" ht="18.75" customHeight="1" x14ac:dyDescent="0.15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</row>
    <row r="32" spans="1:11" s="7" customFormat="1" ht="18.75" customHeight="1" x14ac:dyDescent="0.15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</row>
    <row r="33" spans="1:11" s="7" customFormat="1" ht="18.75" customHeight="1" x14ac:dyDescent="0.15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</row>
    <row r="34" spans="1:11" s="7" customFormat="1" ht="18.75" customHeight="1" x14ac:dyDescent="0.15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</row>
    <row r="35" spans="1:11" s="7" customFormat="1" ht="18.75" customHeight="1" x14ac:dyDescent="0.15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</row>
    <row r="36" spans="1:11" s="7" customFormat="1" ht="18.75" customHeight="1" x14ac:dyDescent="0.15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</row>
    <row r="37" spans="1:11" s="7" customFormat="1" ht="18.75" customHeight="1" x14ac:dyDescent="0.15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</row>
    <row r="38" spans="1:11" s="7" customFormat="1" ht="18.75" customHeight="1" x14ac:dyDescent="0.15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</row>
    <row r="39" spans="1:11" s="7" customFormat="1" ht="18.75" customHeight="1" x14ac:dyDescent="0.15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</row>
    <row r="40" spans="1:11" s="7" customFormat="1" ht="18.75" customHeight="1" x14ac:dyDescent="0.1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</row>
    <row r="41" spans="1:11" s="7" customFormat="1" ht="18.75" customHeight="1" x14ac:dyDescent="0.15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</row>
    <row r="42" spans="1:11" ht="18.75" customHeight="1" x14ac:dyDescent="0.15"/>
    <row r="43" spans="1:11" s="7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7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7" customFormat="1" ht="18.75" customHeight="1" x14ac:dyDescent="0.15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</row>
    <row r="46" spans="1:11" s="7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7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7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7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7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7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7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7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7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7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7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7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7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7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7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7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7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7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7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7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7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7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7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7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7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7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7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7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7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7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7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7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7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7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7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7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7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7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7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7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7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7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7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7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135" priority="72" operator="containsText" text="無し">
      <formula>NOT(ISERROR(SEARCH("無し",K6)))</formula>
    </cfRule>
    <cfRule type="containsText" dxfId="134" priority="73" operator="containsText" text="変動">
      <formula>NOT(ISERROR(SEARCH("変動",K6)))</formula>
    </cfRule>
    <cfRule type="containsText" dxfId="133" priority="74" operator="containsText" text="減少">
      <formula>NOT(ISERROR(SEARCH("減少",K6)))</formula>
    </cfRule>
    <cfRule type="containsText" dxfId="132" priority="75" operator="containsText" text="増加">
      <formula>NOT(ISERROR(SEARCH("増加",K6)))</formula>
    </cfRule>
    <cfRule type="containsText" dxfId="131" priority="76" operator="containsText" text="安定">
      <formula>NOT(ISERROR(SEARCH("安定",K6)))</formula>
    </cfRule>
  </conditionalFormatting>
  <conditionalFormatting sqref="F6:F7">
    <cfRule type="containsText" dxfId="130" priority="38" operator="containsText" text="無し">
      <formula>NOT(ISERROR(SEARCH("無し",F6)))</formula>
    </cfRule>
    <cfRule type="containsText" dxfId="129" priority="39" operator="containsText" text="変動">
      <formula>NOT(ISERROR(SEARCH("変動",F6)))</formula>
    </cfRule>
    <cfRule type="containsText" dxfId="128" priority="40" operator="containsText" text="減少">
      <formula>NOT(ISERROR(SEARCH("減少",F6)))</formula>
    </cfRule>
    <cfRule type="containsText" dxfId="127" priority="41" operator="containsText" text="増加">
      <formula>NOT(ISERROR(SEARCH("増加",F6)))</formula>
    </cfRule>
    <cfRule type="containsText" dxfId="126" priority="42" operator="containsText" text="安定">
      <formula>NOT(ISERROR(SEARCH("安定",F6)))</formula>
    </cfRule>
  </conditionalFormatting>
  <conditionalFormatting sqref="E6">
    <cfRule type="containsText" dxfId="125" priority="32" operator="containsText" text="―">
      <formula>NOT(ISERROR(SEARCH("―",E6)))</formula>
    </cfRule>
    <cfRule type="containsText" dxfId="124" priority="33" operator="containsText" text="隔年で">
      <formula>NOT(ISERROR(SEARCH("隔年で",E6)))</formula>
    </cfRule>
    <cfRule type="containsText" dxfId="123" priority="34" operator="containsText" text="年度により">
      <formula>NOT(ISERROR(SEARCH("年度により",E6)))</formula>
    </cfRule>
    <cfRule type="containsText" dxfId="122" priority="35" operator="containsText" text="減少傾向">
      <formula>NOT(ISERROR(SEARCH("減少傾向",E6)))</formula>
    </cfRule>
    <cfRule type="containsText" dxfId="121" priority="36" operator="containsText" text="増加傾向">
      <formula>NOT(ISERROR(SEARCH("増加傾向",E6)))</formula>
    </cfRule>
    <cfRule type="containsText" dxfId="120" priority="37" operator="containsText" text="同程度">
      <formula>NOT(ISERROR(SEARCH("同程度",E6)))</formula>
    </cfRule>
  </conditionalFormatting>
  <conditionalFormatting sqref="E6:E7">
    <cfRule type="containsText" dxfId="119" priority="30" operator="containsText" text="最新年度のみ減少">
      <formula>NOT(ISERROR(SEARCH("最新年度のみ減少",E6)))</formula>
    </cfRule>
    <cfRule type="containsText" dxfId="118" priority="31" operator="containsText" text="最新年度のみ増加">
      <formula>NOT(ISERROR(SEARCH("最新年度のみ増加",E6)))</formula>
    </cfRule>
  </conditionalFormatting>
  <conditionalFormatting sqref="J6">
    <cfRule type="containsText" dxfId="117" priority="24" operator="containsText" text="―">
      <formula>NOT(ISERROR(SEARCH("―",J6)))</formula>
    </cfRule>
    <cfRule type="containsText" dxfId="116" priority="25" operator="containsText" text="隔年で">
      <formula>NOT(ISERROR(SEARCH("隔年で",J6)))</formula>
    </cfRule>
    <cfRule type="containsText" dxfId="115" priority="26" operator="containsText" text="年度により">
      <formula>NOT(ISERROR(SEARCH("年度により",J6)))</formula>
    </cfRule>
    <cfRule type="containsText" dxfId="114" priority="27" operator="containsText" text="減少傾向">
      <formula>NOT(ISERROR(SEARCH("減少傾向",J6)))</formula>
    </cfRule>
    <cfRule type="containsText" dxfId="113" priority="28" operator="containsText" text="増加傾向">
      <formula>NOT(ISERROR(SEARCH("増加傾向",J6)))</formula>
    </cfRule>
    <cfRule type="containsText" dxfId="112" priority="29" operator="containsText" text="同程度">
      <formula>NOT(ISERROR(SEARCH("同程度",J6)))</formula>
    </cfRule>
  </conditionalFormatting>
  <conditionalFormatting sqref="J6:J7">
    <cfRule type="containsText" dxfId="111" priority="22" operator="containsText" text="最新年度のみ減少">
      <formula>NOT(ISERROR(SEARCH("最新年度のみ減少",J6)))</formula>
    </cfRule>
    <cfRule type="containsText" dxfId="110" priority="23" operator="containsText" text="最新年度のみ増加">
      <formula>NOT(ISERROR(SEARCH("最新年度のみ増加",J6)))</formula>
    </cfRule>
  </conditionalFormatting>
  <conditionalFormatting sqref="F26:F27">
    <cfRule type="containsText" dxfId="109" priority="17" operator="containsText" text="無し">
      <formula>NOT(ISERROR(SEARCH("無し",F26)))</formula>
    </cfRule>
    <cfRule type="containsText" dxfId="108" priority="18" operator="containsText" text="変動">
      <formula>NOT(ISERROR(SEARCH("変動",F26)))</formula>
    </cfRule>
    <cfRule type="containsText" dxfId="107" priority="19" operator="containsText" text="減少">
      <formula>NOT(ISERROR(SEARCH("減少",F26)))</formula>
    </cfRule>
    <cfRule type="containsText" dxfId="106" priority="20" operator="containsText" text="増加">
      <formula>NOT(ISERROR(SEARCH("増加",F26)))</formula>
    </cfRule>
    <cfRule type="containsText" dxfId="105" priority="21" operator="containsText" text="安定">
      <formula>NOT(ISERROR(SEARCH("安定",F26)))</formula>
    </cfRule>
  </conditionalFormatting>
  <conditionalFormatting sqref="E26">
    <cfRule type="containsText" dxfId="104" priority="11" operator="containsText" text="―">
      <formula>NOT(ISERROR(SEARCH("―",E26)))</formula>
    </cfRule>
    <cfRule type="containsText" dxfId="103" priority="12" operator="containsText" text="隔年で">
      <formula>NOT(ISERROR(SEARCH("隔年で",E26)))</formula>
    </cfRule>
    <cfRule type="containsText" dxfId="102" priority="13" operator="containsText" text="年度により">
      <formula>NOT(ISERROR(SEARCH("年度により",E26)))</formula>
    </cfRule>
    <cfRule type="containsText" dxfId="101" priority="14" operator="containsText" text="減少傾向">
      <formula>NOT(ISERROR(SEARCH("減少傾向",E26)))</formula>
    </cfRule>
    <cfRule type="containsText" dxfId="100" priority="15" operator="containsText" text="増加傾向">
      <formula>NOT(ISERROR(SEARCH("増加傾向",E26)))</formula>
    </cfRule>
    <cfRule type="containsText" dxfId="99" priority="16" operator="containsText" text="同程度">
      <formula>NOT(ISERROR(SEARCH("同程度",E26)))</formula>
    </cfRule>
  </conditionalFormatting>
  <conditionalFormatting sqref="E26:E27">
    <cfRule type="containsText" dxfId="98" priority="9" operator="containsText" text="最新年度のみ減少">
      <formula>NOT(ISERROR(SEARCH("最新年度のみ減少",E26)))</formula>
    </cfRule>
    <cfRule type="containsText" dxfId="97" priority="10" operator="containsText" text="最新年度のみ増加">
      <formula>NOT(ISERROR(SEARCH("最新年度のみ増加",E26)))</formula>
    </cfRule>
  </conditionalFormatting>
  <conditionalFormatting sqref="J26">
    <cfRule type="containsText" dxfId="96" priority="3" operator="containsText" text="―">
      <formula>NOT(ISERROR(SEARCH("―",J26)))</formula>
    </cfRule>
    <cfRule type="containsText" dxfId="95" priority="4" operator="containsText" text="隔年で">
      <formula>NOT(ISERROR(SEARCH("隔年で",J26)))</formula>
    </cfRule>
    <cfRule type="containsText" dxfId="94" priority="5" operator="containsText" text="年度により">
      <formula>NOT(ISERROR(SEARCH("年度により",J26)))</formula>
    </cfRule>
    <cfRule type="containsText" dxfId="93" priority="6" operator="containsText" text="減少傾向">
      <formula>NOT(ISERROR(SEARCH("減少傾向",J26)))</formula>
    </cfRule>
    <cfRule type="containsText" dxfId="92" priority="7" operator="containsText" text="増加傾向">
      <formula>NOT(ISERROR(SEARCH("増加傾向",J26)))</formula>
    </cfRule>
    <cfRule type="containsText" dxfId="91" priority="8" operator="containsText" text="同程度">
      <formula>NOT(ISERROR(SEARCH("同程度",J26)))</formula>
    </cfRule>
  </conditionalFormatting>
  <conditionalFormatting sqref="J26:J27">
    <cfRule type="containsText" dxfId="90" priority="1" operator="containsText" text="最新年度のみ減少">
      <formula>NOT(ISERROR(SEARCH("最新年度のみ減少",J26)))</formula>
    </cfRule>
    <cfRule type="containsText" dxfId="89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" xr:uid="{00000000-0002-0000-0800-000000000000}">
      <formula1>$C$49:$C$52</formula1>
    </dataValidation>
    <dataValidation type="list" allowBlank="1" showInputMessage="1" showErrorMessage="1" sqref="F6:F7 F26:F27" xr:uid="{DE59EC27-8D37-4FFF-9A25-CBD66979280D}">
      <formula1>#REF!</formula1>
    </dataValidation>
  </dataValidations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&amp;R&amp;6出典：大学改革支援・学位授与機構「大学基本情報」（https://portal.niad.ac.jp/ptrt/table.html）を加工して作成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44</vt:i4>
      </vt:variant>
    </vt:vector>
  </HeadingPairs>
  <TitlesOfParts>
    <vt:vector size="70" baseType="lpstr">
      <vt:lpstr>目次</vt:lpstr>
      <vt:lpstr>11-1-1.修士課程</vt:lpstr>
      <vt:lpstr>11-1-2.修士課程(平均)</vt:lpstr>
      <vt:lpstr>11-1-3.修士課程（専攻別）</vt:lpstr>
      <vt:lpstr>11-2-1.博士課程</vt:lpstr>
      <vt:lpstr>11-2-2.博士課程(平均)</vt:lpstr>
      <vt:lpstr>11-2-3.博士課程（専攻別）</vt:lpstr>
      <vt:lpstr>11-3-1.専門職学位課程</vt:lpstr>
      <vt:lpstr>11-3-2.専門職学位課程(平均)</vt:lpstr>
      <vt:lpstr>11.グラフデータ</vt:lpstr>
      <vt:lpstr>11.経年データ（専攻単位）</vt:lpstr>
      <vt:lpstr>11-1.2020</vt:lpstr>
      <vt:lpstr>11-1.2021</vt:lpstr>
      <vt:lpstr>11-1.2022</vt:lpstr>
      <vt:lpstr>11-1.2023</vt:lpstr>
      <vt:lpstr>11-1.2024</vt:lpstr>
      <vt:lpstr>11-2.2020</vt:lpstr>
      <vt:lpstr>11-2.2021</vt:lpstr>
      <vt:lpstr>11-2.2022</vt:lpstr>
      <vt:lpstr>11-2.2023</vt:lpstr>
      <vt:lpstr>11-2.2024</vt:lpstr>
      <vt:lpstr>11-3.2020</vt:lpstr>
      <vt:lpstr>11-3.2021</vt:lpstr>
      <vt:lpstr>11-3.2022</vt:lpstr>
      <vt:lpstr>11-3.2023</vt:lpstr>
      <vt:lpstr>11-3.2024</vt:lpstr>
      <vt:lpstr>'11.グラフデータ'!Print_Area</vt:lpstr>
      <vt:lpstr>'11-1.2020'!Print_Area</vt:lpstr>
      <vt:lpstr>'11-1.2021'!Print_Area</vt:lpstr>
      <vt:lpstr>'11-1.2022'!Print_Area</vt:lpstr>
      <vt:lpstr>'11-1.2023'!Print_Area</vt:lpstr>
      <vt:lpstr>'11-1.2024'!Print_Area</vt:lpstr>
      <vt:lpstr>'11-1-1.修士課程'!Print_Area</vt:lpstr>
      <vt:lpstr>'11-1-2.修士課程(平均)'!Print_Area</vt:lpstr>
      <vt:lpstr>'11-1-3.修士課程（専攻別）'!Print_Area</vt:lpstr>
      <vt:lpstr>'11-2.2020'!Print_Area</vt:lpstr>
      <vt:lpstr>'11-2.2021'!Print_Area</vt:lpstr>
      <vt:lpstr>'11-2.2022'!Print_Area</vt:lpstr>
      <vt:lpstr>'11-2.2023'!Print_Area</vt:lpstr>
      <vt:lpstr>'11-2.2024'!Print_Area</vt:lpstr>
      <vt:lpstr>'11-2-1.博士課程'!Print_Area</vt:lpstr>
      <vt:lpstr>'11-2-2.博士課程(平均)'!Print_Area</vt:lpstr>
      <vt:lpstr>'11-2-3.博士課程（専攻別）'!Print_Area</vt:lpstr>
      <vt:lpstr>'11-3.2020'!Print_Area</vt:lpstr>
      <vt:lpstr>'11-3.2021'!Print_Area</vt:lpstr>
      <vt:lpstr>'11-3.2022'!Print_Area</vt:lpstr>
      <vt:lpstr>'11-3.2023'!Print_Area</vt:lpstr>
      <vt:lpstr>'11-3.2024'!Print_Area</vt:lpstr>
      <vt:lpstr>'11-3-1.専門職学位課程'!Print_Area</vt:lpstr>
      <vt:lpstr>'11-3-2.専門職学位課程(平均)'!Print_Area</vt:lpstr>
      <vt:lpstr>'11-1.2020'!Print_Titles</vt:lpstr>
      <vt:lpstr>'11-1.2021'!Print_Titles</vt:lpstr>
      <vt:lpstr>'11-1.2022'!Print_Titles</vt:lpstr>
      <vt:lpstr>'11-1.2023'!Print_Titles</vt:lpstr>
      <vt:lpstr>'11-1.2024'!Print_Titles</vt:lpstr>
      <vt:lpstr>'11-1-2.修士課程(平均)'!Print_Titles</vt:lpstr>
      <vt:lpstr>'11-1-3.修士課程（専攻別）'!Print_Titles</vt:lpstr>
      <vt:lpstr>'11-2.2020'!Print_Titles</vt:lpstr>
      <vt:lpstr>'11-2.2021'!Print_Titles</vt:lpstr>
      <vt:lpstr>'11-2.2022'!Print_Titles</vt:lpstr>
      <vt:lpstr>'11-2.2023'!Print_Titles</vt:lpstr>
      <vt:lpstr>'11-2.2024'!Print_Titles</vt:lpstr>
      <vt:lpstr>'11-2-2.博士課程(平均)'!Print_Titles</vt:lpstr>
      <vt:lpstr>'11-2-3.博士課程（専攻別）'!Print_Titles</vt:lpstr>
      <vt:lpstr>'11-3.2020'!Print_Titles</vt:lpstr>
      <vt:lpstr>'11-3.2021'!Print_Titles</vt:lpstr>
      <vt:lpstr>'11-3.2022'!Print_Titles</vt:lpstr>
      <vt:lpstr>'11-3.2023'!Print_Titles</vt:lpstr>
      <vt:lpstr>'11-3.2024'!Print_Titles</vt:lpstr>
      <vt:lpstr>'11-3-2.専門職学位課程(平均)'!Print_Titles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2025-10-03T07:30:48Z</cp:lastPrinted>
  <dcterms:created xsi:type="dcterms:W3CDTF">2022-12-06T08:39:19Z</dcterms:created>
  <dcterms:modified xsi:type="dcterms:W3CDTF">2025-10-22T00:44:37Z</dcterms:modified>
</cp:coreProperties>
</file>