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5E16C724-870E-4C79-ABC9-72532D8105F3}" xr6:coauthVersionLast="47" xr6:coauthVersionMax="47" xr10:uidLastSave="{00000000-0000-0000-0000-000000000000}"/>
  <bookViews>
    <workbookView xWindow="-120" yWindow="-120" windowWidth="29040" windowHeight="15720" tabRatio="655" xr2:uid="{00000000-000D-0000-FFFF-FFFF00000000}"/>
  </bookViews>
  <sheets>
    <sheet name="目次" sheetId="53" r:id="rId1"/>
    <sheet name="12-1-1.学士課程" sheetId="54" r:id="rId2"/>
    <sheet name="12-1-2.学士課程(平均)" sheetId="55" r:id="rId3"/>
    <sheet name="12-2-1.修士課程" sheetId="57" r:id="rId4"/>
    <sheet name="12-2-2.修士課程(平均)" sheetId="58" r:id="rId5"/>
    <sheet name="12-3-1.博士課程" sheetId="59" r:id="rId6"/>
    <sheet name="12-3-2.博士課程(平均)" sheetId="60" r:id="rId7"/>
    <sheet name="12-4-1.専門職学位課程" sheetId="61" r:id="rId8"/>
    <sheet name="12-4-2.専門職学位課程(平均)" sheetId="62" r:id="rId9"/>
    <sheet name="12.グラフデータ" sheetId="22" r:id="rId10"/>
    <sheet name="12-1.2020" sheetId="26" r:id="rId11"/>
    <sheet name="12-1.2021" sheetId="27" r:id="rId12"/>
    <sheet name="12-1.2022" sheetId="63" r:id="rId13"/>
    <sheet name="12-1.2023" sheetId="67" r:id="rId14"/>
    <sheet name="12-1.2024" sheetId="71" r:id="rId15"/>
    <sheet name="12-2.2020" sheetId="34" r:id="rId16"/>
    <sheet name="12-2.2021" sheetId="35" r:id="rId17"/>
    <sheet name="12-2.2022" sheetId="64" r:id="rId18"/>
    <sheet name="12-2.2023" sheetId="68" r:id="rId19"/>
    <sheet name="12-2.2024" sheetId="72" r:id="rId20"/>
    <sheet name="12-3.2020" sheetId="41" r:id="rId21"/>
    <sheet name="12-3.2021" sheetId="42" r:id="rId22"/>
    <sheet name="12-3.2022" sheetId="65" r:id="rId23"/>
    <sheet name="12-3.2023" sheetId="69" r:id="rId24"/>
    <sheet name="12-3.2024" sheetId="73" r:id="rId25"/>
    <sheet name="12-4.2020" sheetId="48" r:id="rId26"/>
    <sheet name="12-4.2021" sheetId="49" r:id="rId27"/>
    <sheet name="12-4.2022" sheetId="66" r:id="rId28"/>
    <sheet name="12-4.2023" sheetId="70" r:id="rId29"/>
    <sheet name="12-4.2024" sheetId="74" r:id="rId30"/>
  </sheets>
  <definedNames>
    <definedName name="_xlnm._FilterDatabase" localSheetId="10" hidden="1">'12-1.2020'!$A$11:$I$97</definedName>
    <definedName name="_xlnm._FilterDatabase" localSheetId="11" hidden="1">'12-1.2021'!$A$11:$I$11</definedName>
    <definedName name="_xlnm._FilterDatabase" localSheetId="12" hidden="1">'12-1.2022'!$A$11:$I$11</definedName>
    <definedName name="_xlnm._FilterDatabase" localSheetId="13" hidden="1">'12-1.2023'!$A$11:$I$11</definedName>
    <definedName name="_xlnm._FilterDatabase" localSheetId="14" hidden="1">'12-1.2024'!$A$11:$I$11</definedName>
    <definedName name="_xlnm._FilterDatabase" localSheetId="15" hidden="1">'12-2.2020'!$A$11:$I$97</definedName>
    <definedName name="_xlnm._FilterDatabase" localSheetId="16" hidden="1">'12-2.2021'!$A$11:$I$11</definedName>
    <definedName name="_xlnm._FilterDatabase" localSheetId="17" hidden="1">'12-2.2022'!$A$11:$I$11</definedName>
    <definedName name="_xlnm._FilterDatabase" localSheetId="18" hidden="1">'12-2.2023'!$A$11:$I$11</definedName>
    <definedName name="_xlnm._FilterDatabase" localSheetId="19" hidden="1">'12-2.2024'!$A$11:$I$11</definedName>
    <definedName name="_xlnm._FilterDatabase" localSheetId="20" hidden="1">'12-3.2020'!$A$11:$I$97</definedName>
    <definedName name="_xlnm._FilterDatabase" localSheetId="21" hidden="1">'12-3.2021'!$A$11:$I$97</definedName>
    <definedName name="_xlnm._FilterDatabase" localSheetId="22" hidden="1">'12-3.2022'!$A$11:$I$97</definedName>
    <definedName name="_xlnm._FilterDatabase" localSheetId="23" hidden="1">'12-3.2023'!$A$11:$I$97</definedName>
    <definedName name="_xlnm._FilterDatabase" localSheetId="24" hidden="1">'12-3.2024'!$A$11:$I$97</definedName>
    <definedName name="_xlnm._FilterDatabase" localSheetId="25" hidden="1">'12-4.2020'!$A$11:$J$97</definedName>
    <definedName name="_xlnm._FilterDatabase" localSheetId="26" hidden="1">'12-4.2021'!$A$11:$J$97</definedName>
    <definedName name="_xlnm._FilterDatabase" localSheetId="27" hidden="1">'12-4.2022'!$A$11:$J$97</definedName>
    <definedName name="_xlnm._FilterDatabase" localSheetId="28" hidden="1">'12-4.2023'!$A$11:$J$97</definedName>
    <definedName name="_xlnm._FilterDatabase" localSheetId="29" hidden="1">'12-4.2024'!$A$11:$J$97</definedName>
    <definedName name="_xlnm.Print_Area" localSheetId="9">'12.グラフデータ'!$B$1:$AF$130</definedName>
    <definedName name="_xlnm.Print_Area" localSheetId="10">'12-1.2020'!$A$1:$I$97</definedName>
    <definedName name="_xlnm.Print_Area" localSheetId="11">'12-1.2021'!$A$1:$I$97</definedName>
    <definedName name="_xlnm.Print_Area" localSheetId="12">'12-1.2022'!$A$1:$I$97</definedName>
    <definedName name="_xlnm.Print_Area" localSheetId="13">'12-1.2023'!$A$1:$I$97</definedName>
    <definedName name="_xlnm.Print_Area" localSheetId="14">'12-1.2024'!$A$1:$I$97</definedName>
    <definedName name="_xlnm.Print_Area" localSheetId="1">'12-1-1.学士課程'!$A$1:$K$44</definedName>
    <definedName name="_xlnm.Print_Area" localSheetId="2">'12-1-2.学士課程(平均)'!$A$1:$K$44</definedName>
    <definedName name="_xlnm.Print_Area" localSheetId="15">'12-2.2020'!$A$1:$I$97</definedName>
    <definedName name="_xlnm.Print_Area" localSheetId="16">'12-2.2021'!$A$1:$I$97</definedName>
    <definedName name="_xlnm.Print_Area" localSheetId="17">'12-2.2022'!$A$1:$I$97</definedName>
    <definedName name="_xlnm.Print_Area" localSheetId="18">'12-2.2023'!$A$1:$I$97</definedName>
    <definedName name="_xlnm.Print_Area" localSheetId="19">'12-2.2024'!$A$1:$I$97</definedName>
    <definedName name="_xlnm.Print_Area" localSheetId="3">'12-2-1.修士課程'!$A$1:$K$44</definedName>
    <definedName name="_xlnm.Print_Area" localSheetId="4">'12-2-2.修士課程(平均)'!$A$1:$K$44</definedName>
    <definedName name="_xlnm.Print_Area" localSheetId="20">'12-3.2020'!$A$1:$I$97</definedName>
    <definedName name="_xlnm.Print_Area" localSheetId="21">'12-3.2021'!$A$1:$I$97</definedName>
    <definedName name="_xlnm.Print_Area" localSheetId="22">'12-3.2022'!$A$1:$I$97</definedName>
    <definedName name="_xlnm.Print_Area" localSheetId="23">'12-3.2023'!$A$1:$I$97</definedName>
    <definedName name="_xlnm.Print_Area" localSheetId="24">'12-3.2024'!$A$1:$I$97</definedName>
    <definedName name="_xlnm.Print_Area" localSheetId="5">'12-3-1.博士課程'!$A$1:$K$44</definedName>
    <definedName name="_xlnm.Print_Area" localSheetId="6">'12-3-2.博士課程(平均)'!$A$1:$K$44</definedName>
    <definedName name="_xlnm.Print_Area" localSheetId="25">'12-4.2020'!$A$1:$I$97</definedName>
    <definedName name="_xlnm.Print_Area" localSheetId="26">'12-4.2021'!$A$1:$I$97</definedName>
    <definedName name="_xlnm.Print_Area" localSheetId="27">'12-4.2022'!$A$1:$I$97</definedName>
    <definedName name="_xlnm.Print_Area" localSheetId="28">'12-4.2023'!$A$1:$I$97</definedName>
    <definedName name="_xlnm.Print_Area" localSheetId="29">'12-4.2024'!$A$1:$I$97</definedName>
    <definedName name="_xlnm.Print_Area" localSheetId="7">'12-4-1.専門職学位課程'!$A$1:$K$44</definedName>
    <definedName name="_xlnm.Print_Area" localSheetId="8">'12-4-2.専門職学位課程(平均)'!$A$1:$K$44</definedName>
    <definedName name="_xlnm.Print_Area" localSheetId="0">目次!#REF!</definedName>
    <definedName name="_xlnm.Print_Titles" localSheetId="10">'12-1.2020'!$11:$11</definedName>
    <definedName name="_xlnm.Print_Titles" localSheetId="11">'12-1.2021'!$11:$11</definedName>
    <definedName name="_xlnm.Print_Titles" localSheetId="12">'12-1.2022'!$11:$11</definedName>
    <definedName name="_xlnm.Print_Titles" localSheetId="13">'12-1.2023'!$11:$11</definedName>
    <definedName name="_xlnm.Print_Titles" localSheetId="14">'12-1.2024'!$11:$11</definedName>
    <definedName name="_xlnm.Print_Titles" localSheetId="2">'12-1-2.学士課程(平均)'!$1:$3</definedName>
    <definedName name="_xlnm.Print_Titles" localSheetId="15">'12-2.2020'!$11:$11</definedName>
    <definedName name="_xlnm.Print_Titles" localSheetId="16">'12-2.2021'!$11:$11</definedName>
    <definedName name="_xlnm.Print_Titles" localSheetId="17">'12-2.2022'!$11:$11</definedName>
    <definedName name="_xlnm.Print_Titles" localSheetId="18">'12-2.2023'!$11:$11</definedName>
    <definedName name="_xlnm.Print_Titles" localSheetId="19">'12-2.2024'!$11:$11</definedName>
    <definedName name="_xlnm.Print_Titles" localSheetId="4">'12-2-2.修士課程(平均)'!$1:$3</definedName>
    <definedName name="_xlnm.Print_Titles" localSheetId="20">'12-3.2020'!$11:$11</definedName>
    <definedName name="_xlnm.Print_Titles" localSheetId="21">'12-3.2021'!$11:$11</definedName>
    <definedName name="_xlnm.Print_Titles" localSheetId="22">'12-3.2022'!$11:$11</definedName>
    <definedName name="_xlnm.Print_Titles" localSheetId="23">'12-3.2023'!$11:$11</definedName>
    <definedName name="_xlnm.Print_Titles" localSheetId="24">'12-3.2024'!$11:$11</definedName>
    <definedName name="_xlnm.Print_Titles" localSheetId="6">'12-3-2.博士課程(平均)'!$1:$3</definedName>
    <definedName name="_xlnm.Print_Titles" localSheetId="25">'12-4.2020'!$11:$11</definedName>
    <definedName name="_xlnm.Print_Titles" localSheetId="26">'12-4.2021'!$11:$11</definedName>
    <definedName name="_xlnm.Print_Titles" localSheetId="27">'12-4.2022'!$11:$11</definedName>
    <definedName name="_xlnm.Print_Titles" localSheetId="28">'12-4.2023'!$11:$11</definedName>
    <definedName name="_xlnm.Print_Titles" localSheetId="29">'12-4.2024'!$11:$11</definedName>
    <definedName name="_xlnm.Print_Titles" localSheetId="8">'12-4-2.専門職学位課程(平均)'!$1:$3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29" i="22" l="1"/>
  <c r="D121" i="22"/>
  <c r="D104" i="22" a="1"/>
  <c r="D104" i="22" s="1"/>
  <c r="D103" i="22" a="1"/>
  <c r="D103" i="22" s="1"/>
  <c r="D97" i="22"/>
  <c r="D89" i="22"/>
  <c r="D72" i="22" a="1"/>
  <c r="D72" i="22" s="1"/>
  <c r="D71" i="22" a="1"/>
  <c r="D71" i="22" s="1"/>
  <c r="D65" i="22"/>
  <c r="D57" i="22"/>
  <c r="D40" i="22" a="1"/>
  <c r="D40" i="22" s="1"/>
  <c r="D39" i="22" a="1"/>
  <c r="D39" i="22" s="1"/>
  <c r="D33" i="22"/>
  <c r="D25" i="22"/>
  <c r="D8" i="22" a="1"/>
  <c r="D8" i="22" s="1"/>
  <c r="D7" i="22" a="1"/>
  <c r="D7" i="22" s="1"/>
  <c r="Q1" i="22" a="1"/>
  <c r="Q1" i="22" s="1"/>
  <c r="D6" i="22" s="1"/>
  <c r="E129" i="22"/>
  <c r="E121" i="22"/>
  <c r="E104" i="22" a="1"/>
  <c r="E104" i="22" s="1"/>
  <c r="E103" i="22" a="1"/>
  <c r="E103" i="22" s="1"/>
  <c r="E97" i="22"/>
  <c r="E89" i="22"/>
  <c r="E72" i="22" a="1"/>
  <c r="E72" i="22" s="1"/>
  <c r="E71" i="22" a="1"/>
  <c r="E71" i="22" s="1"/>
  <c r="E65" i="22"/>
  <c r="E57" i="22"/>
  <c r="E40" i="22" a="1"/>
  <c r="E40" i="22" s="1"/>
  <c r="E39" i="22"/>
  <c r="E39" i="22" a="1"/>
  <c r="E33" i="22"/>
  <c r="E25" i="22"/>
  <c r="E8" i="22" a="1"/>
  <c r="E8" i="22" s="1"/>
  <c r="E7" i="22" a="1"/>
  <c r="E7" i="22" s="1"/>
  <c r="R1" i="22" a="1"/>
  <c r="R1" i="22" s="1"/>
  <c r="M124" i="22" s="1"/>
  <c r="F129" i="22"/>
  <c r="F121" i="22"/>
  <c r="F104" i="22" a="1"/>
  <c r="F104" i="22" s="1"/>
  <c r="F103" i="22" a="1"/>
  <c r="F103" i="22" s="1"/>
  <c r="F97" i="22"/>
  <c r="F89" i="22"/>
  <c r="F72" i="22" a="1"/>
  <c r="F72" i="22" s="1"/>
  <c r="F71" i="22" a="1"/>
  <c r="F71" i="22" s="1"/>
  <c r="F65" i="22"/>
  <c r="F57" i="22"/>
  <c r="F40" i="22" a="1"/>
  <c r="F40" i="22" s="1"/>
  <c r="F39" i="22" a="1"/>
  <c r="F39" i="22" s="1"/>
  <c r="F33" i="22"/>
  <c r="F25" i="22"/>
  <c r="F8" i="22" a="1"/>
  <c r="F8" i="22" s="1"/>
  <c r="F7" i="22" a="1"/>
  <c r="F7" i="22" s="1"/>
  <c r="S1" i="22" a="1"/>
  <c r="S1" i="22" s="1"/>
  <c r="F6" i="22" s="1"/>
  <c r="G129" i="22"/>
  <c r="G121" i="22"/>
  <c r="G104" i="22" a="1"/>
  <c r="G104" i="22" s="1"/>
  <c r="G103" i="22" a="1"/>
  <c r="G103" i="22" s="1"/>
  <c r="G97" i="22"/>
  <c r="G89" i="22"/>
  <c r="G72" i="22" a="1"/>
  <c r="G72" i="22" s="1"/>
  <c r="G71" i="22" a="1"/>
  <c r="G71" i="22" s="1"/>
  <c r="G65" i="22"/>
  <c r="G57" i="22"/>
  <c r="G40" i="22" a="1"/>
  <c r="G40" i="22" s="1"/>
  <c r="G39" i="22" a="1"/>
  <c r="G39" i="22" s="1"/>
  <c r="G33" i="22"/>
  <c r="G25" i="22"/>
  <c r="G8" i="22" a="1"/>
  <c r="G8" i="22" s="1"/>
  <c r="G7" i="22" a="1"/>
  <c r="G7" i="22" s="1"/>
  <c r="T1" i="22" a="1"/>
  <c r="T1" i="22" s="1"/>
  <c r="G6" i="22" s="1"/>
  <c r="H129" i="22"/>
  <c r="H121" i="22"/>
  <c r="H104" i="22" a="1"/>
  <c r="H104" i="22" s="1"/>
  <c r="H103" i="22" a="1"/>
  <c r="H103" i="22" s="1"/>
  <c r="H97" i="22"/>
  <c r="H89" i="22"/>
  <c r="H72" i="22" a="1"/>
  <c r="H72" i="22" s="1"/>
  <c r="H71" i="22" a="1"/>
  <c r="H71" i="22" s="1"/>
  <c r="H65" i="22"/>
  <c r="H57" i="22"/>
  <c r="H40" i="22" a="1"/>
  <c r="H40" i="22" s="1"/>
  <c r="H39" i="22" a="1"/>
  <c r="H39" i="22" s="1"/>
  <c r="H33" i="22"/>
  <c r="H25" i="22"/>
  <c r="H8" i="22" a="1"/>
  <c r="H8" i="22" s="1"/>
  <c r="H7" i="22" a="1"/>
  <c r="H7" i="22" s="1"/>
  <c r="U1" i="22" a="1"/>
  <c r="U1" i="22" s="1"/>
  <c r="H6" i="22" s="1"/>
  <c r="F97" i="48"/>
  <c r="F95" i="48"/>
  <c r="F94" i="48"/>
  <c r="F93" i="48"/>
  <c r="F92" i="48"/>
  <c r="F90" i="48"/>
  <c r="F88" i="48"/>
  <c r="F86" i="48"/>
  <c r="F85" i="48"/>
  <c r="F83" i="48"/>
  <c r="F76" i="48"/>
  <c r="F73" i="48"/>
  <c r="F64" i="48"/>
  <c r="F63" i="48"/>
  <c r="F61" i="48"/>
  <c r="F59" i="48"/>
  <c r="F57" i="48"/>
  <c r="F56" i="48"/>
  <c r="F55" i="48"/>
  <c r="F54" i="48"/>
  <c r="F50" i="48"/>
  <c r="F48" i="48"/>
  <c r="F47" i="48"/>
  <c r="F39" i="48"/>
  <c r="F32" i="48"/>
  <c r="F31" i="48"/>
  <c r="F30" i="48"/>
  <c r="F29" i="48"/>
  <c r="F26" i="48"/>
  <c r="F25" i="48"/>
  <c r="F24" i="48"/>
  <c r="F22" i="48"/>
  <c r="F20" i="48"/>
  <c r="F19" i="48"/>
  <c r="F97" i="49"/>
  <c r="F95" i="49"/>
  <c r="F94" i="49"/>
  <c r="F93" i="49"/>
  <c r="F90" i="49"/>
  <c r="F88" i="49"/>
  <c r="F86" i="49"/>
  <c r="F85" i="49"/>
  <c r="F83" i="49"/>
  <c r="F79" i="49"/>
  <c r="F78" i="49"/>
  <c r="F76" i="49"/>
  <c r="F73" i="49"/>
  <c r="F72" i="49"/>
  <c r="F70" i="49"/>
  <c r="F64" i="49"/>
  <c r="F63" i="49"/>
  <c r="F61" i="49"/>
  <c r="F59" i="49"/>
  <c r="F57" i="49"/>
  <c r="F56" i="49"/>
  <c r="F55" i="49"/>
  <c r="F54" i="49"/>
  <c r="F50" i="49"/>
  <c r="F48" i="49"/>
  <c r="F47" i="49"/>
  <c r="F39" i="49"/>
  <c r="F32" i="49"/>
  <c r="F31" i="49"/>
  <c r="F30" i="49"/>
  <c r="F29" i="49"/>
  <c r="F26" i="49"/>
  <c r="F25" i="49"/>
  <c r="F24" i="49"/>
  <c r="F22" i="49"/>
  <c r="F20" i="49"/>
  <c r="F19" i="49"/>
  <c r="F97" i="66"/>
  <c r="F95" i="66"/>
  <c r="F93" i="66"/>
  <c r="F90" i="66"/>
  <c r="F88" i="66"/>
  <c r="F86" i="66"/>
  <c r="F85" i="66"/>
  <c r="F83" i="66"/>
  <c r="F79" i="66"/>
  <c r="F78" i="66"/>
  <c r="F76" i="66"/>
  <c r="F73" i="66"/>
  <c r="F70" i="66"/>
  <c r="F64" i="66"/>
  <c r="F63" i="66"/>
  <c r="F61" i="66"/>
  <c r="F59" i="66"/>
  <c r="F57" i="66"/>
  <c r="F56" i="66"/>
  <c r="F55" i="66"/>
  <c r="F54" i="66"/>
  <c r="F50" i="66"/>
  <c r="F47" i="66"/>
  <c r="F39" i="66"/>
  <c r="F31" i="66"/>
  <c r="F30" i="66"/>
  <c r="F29" i="66"/>
  <c r="F26" i="66"/>
  <c r="F25" i="66"/>
  <c r="F24" i="66"/>
  <c r="F20" i="66"/>
  <c r="F19" i="66"/>
  <c r="F97" i="70"/>
  <c r="F95" i="70"/>
  <c r="F93" i="70"/>
  <c r="F90" i="70"/>
  <c r="F88" i="70"/>
  <c r="F86" i="70"/>
  <c r="F78" i="70"/>
  <c r="F76" i="70"/>
  <c r="F71" i="70"/>
  <c r="F64" i="70"/>
  <c r="F63" i="70"/>
  <c r="F61" i="70"/>
  <c r="F59" i="70"/>
  <c r="F57" i="70"/>
  <c r="F56" i="70"/>
  <c r="F55" i="70"/>
  <c r="F54" i="70"/>
  <c r="F51" i="70"/>
  <c r="F50" i="70"/>
  <c r="F47" i="70"/>
  <c r="F45" i="70"/>
  <c r="F39" i="70"/>
  <c r="F30" i="70"/>
  <c r="F26" i="70"/>
  <c r="F25" i="70"/>
  <c r="F24" i="70"/>
  <c r="F20" i="70"/>
  <c r="F19" i="70"/>
  <c r="F19" i="74"/>
  <c r="F20" i="74"/>
  <c r="F24" i="74"/>
  <c r="F25" i="74"/>
  <c r="F26" i="74"/>
  <c r="F30" i="74"/>
  <c r="F39" i="74"/>
  <c r="H39" i="74" s="1"/>
  <c r="F45" i="74"/>
  <c r="F47" i="74"/>
  <c r="F50" i="74"/>
  <c r="F51" i="74"/>
  <c r="F54" i="74"/>
  <c r="F55" i="74"/>
  <c r="F56" i="74"/>
  <c r="F57" i="74"/>
  <c r="F59" i="74"/>
  <c r="F64" i="74"/>
  <c r="F65" i="74"/>
  <c r="F68" i="74"/>
  <c r="F71" i="74"/>
  <c r="H71" i="74" s="1"/>
  <c r="F76" i="74"/>
  <c r="F78" i="74"/>
  <c r="F86" i="74"/>
  <c r="F88" i="74"/>
  <c r="F90" i="74"/>
  <c r="F93" i="74"/>
  <c r="F95" i="74"/>
  <c r="F97" i="74"/>
  <c r="E99" i="74"/>
  <c r="H111" i="22" s="1"/>
  <c r="D99" i="74"/>
  <c r="H110" i="22" s="1"/>
  <c r="F94" i="74"/>
  <c r="F92" i="74"/>
  <c r="F91" i="74"/>
  <c r="F89" i="74"/>
  <c r="H89" i="74" s="1"/>
  <c r="F85" i="74"/>
  <c r="F84" i="74"/>
  <c r="H84" i="74" s="1"/>
  <c r="F83" i="74"/>
  <c r="H83" i="74" s="1"/>
  <c r="F81" i="74"/>
  <c r="H81" i="74" s="1"/>
  <c r="F80" i="74"/>
  <c r="F79" i="74"/>
  <c r="H79" i="74" s="1"/>
  <c r="F73" i="74"/>
  <c r="F72" i="74"/>
  <c r="H72" i="74" s="1"/>
  <c r="F70" i="74"/>
  <c r="H70" i="74" s="1"/>
  <c r="F69" i="74"/>
  <c r="H69" i="74" s="1"/>
  <c r="F67" i="74"/>
  <c r="F66" i="74"/>
  <c r="H66" i="74" s="1"/>
  <c r="F53" i="74"/>
  <c r="H53" i="74" s="1"/>
  <c r="F49" i="74"/>
  <c r="H49" i="74" s="1"/>
  <c r="F42" i="74"/>
  <c r="H42" i="74" s="1"/>
  <c r="F40" i="74"/>
  <c r="H40" i="74" s="1"/>
  <c r="F37" i="74"/>
  <c r="H37" i="74" s="1"/>
  <c r="F33" i="74"/>
  <c r="H33" i="74" s="1"/>
  <c r="F32" i="74"/>
  <c r="H32" i="74" s="1"/>
  <c r="F31" i="74"/>
  <c r="H31" i="74" s="1"/>
  <c r="F29" i="74"/>
  <c r="F27" i="74"/>
  <c r="H27" i="74" s="1"/>
  <c r="F23" i="74"/>
  <c r="F22" i="74"/>
  <c r="H22" i="74" s="1"/>
  <c r="F21" i="74"/>
  <c r="H21" i="74" s="1"/>
  <c r="F15" i="74"/>
  <c r="H15" i="74" s="1"/>
  <c r="F13" i="74"/>
  <c r="F12" i="74"/>
  <c r="H12" i="74" s="1"/>
  <c r="D10" i="74" a="1"/>
  <c r="D10" i="74" s="1"/>
  <c r="E8" i="74"/>
  <c r="D8" i="74"/>
  <c r="E7" i="74"/>
  <c r="H126" i="22" s="1"/>
  <c r="D7" i="74"/>
  <c r="H125" i="22" s="1"/>
  <c r="E99" i="73"/>
  <c r="H79" i="22" s="1"/>
  <c r="D99" i="73"/>
  <c r="H78" i="22" s="1"/>
  <c r="F97" i="73"/>
  <c r="H97" i="73" s="1"/>
  <c r="F96" i="73"/>
  <c r="H96" i="73" s="1"/>
  <c r="F95" i="73"/>
  <c r="H95" i="73" s="1"/>
  <c r="F94" i="73"/>
  <c r="H94" i="73" s="1"/>
  <c r="F93" i="73"/>
  <c r="H93" i="73" s="1"/>
  <c r="F92" i="73"/>
  <c r="H92" i="73" s="1"/>
  <c r="F91" i="73"/>
  <c r="H91" i="73" s="1"/>
  <c r="F90" i="73"/>
  <c r="H90" i="73" s="1"/>
  <c r="F89" i="73"/>
  <c r="H89" i="73" s="1"/>
  <c r="F87" i="73"/>
  <c r="H87" i="73" s="1"/>
  <c r="F86" i="73"/>
  <c r="H86" i="73" s="1"/>
  <c r="F85" i="73"/>
  <c r="H85" i="73" s="1"/>
  <c r="F84" i="73"/>
  <c r="H84" i="73" s="1"/>
  <c r="F82" i="73"/>
  <c r="H82" i="73" s="1"/>
  <c r="F81" i="73"/>
  <c r="H81" i="73" s="1"/>
  <c r="F80" i="73"/>
  <c r="H80" i="73" s="1"/>
  <c r="F79" i="73"/>
  <c r="H79" i="73" s="1"/>
  <c r="F78" i="73"/>
  <c r="H78" i="73" s="1"/>
  <c r="F77" i="73"/>
  <c r="H77" i="73" s="1"/>
  <c r="F76" i="73"/>
  <c r="H76" i="73" s="1"/>
  <c r="F75" i="73"/>
  <c r="H75" i="73" s="1"/>
  <c r="F74" i="73"/>
  <c r="H74" i="73" s="1"/>
  <c r="F72" i="73"/>
  <c r="H72" i="73" s="1"/>
  <c r="F71" i="73"/>
  <c r="H71" i="73" s="1"/>
  <c r="F69" i="73"/>
  <c r="H69" i="73" s="1"/>
  <c r="F68" i="73"/>
  <c r="H68" i="73" s="1"/>
  <c r="F66" i="73"/>
  <c r="H66" i="73" s="1"/>
  <c r="F65" i="73"/>
  <c r="H65" i="73" s="1"/>
  <c r="F64" i="73"/>
  <c r="H64" i="73" s="1"/>
  <c r="F63" i="73"/>
  <c r="H63" i="73" s="1"/>
  <c r="H62" i="73"/>
  <c r="F62" i="73"/>
  <c r="F61" i="73"/>
  <c r="H61" i="73" s="1"/>
  <c r="F60" i="73"/>
  <c r="H60" i="73" s="1"/>
  <c r="F59" i="73"/>
  <c r="H59" i="73" s="1"/>
  <c r="F58" i="73"/>
  <c r="H58" i="73" s="1"/>
  <c r="F57" i="73"/>
  <c r="H57" i="73" s="1"/>
  <c r="F56" i="73"/>
  <c r="H56" i="73" s="1"/>
  <c r="F55" i="73"/>
  <c r="H55" i="73" s="1"/>
  <c r="F54" i="73"/>
  <c r="H54" i="73" s="1"/>
  <c r="F53" i="73"/>
  <c r="H53" i="73" s="1"/>
  <c r="F52" i="73"/>
  <c r="H52" i="73" s="1"/>
  <c r="F51" i="73"/>
  <c r="H51" i="73" s="1"/>
  <c r="F50" i="73"/>
  <c r="H50" i="73" s="1"/>
  <c r="F48" i="73"/>
  <c r="H48" i="73" s="1"/>
  <c r="F47" i="73"/>
  <c r="H47" i="73" s="1"/>
  <c r="F46" i="73"/>
  <c r="H46" i="73" s="1"/>
  <c r="F45" i="73"/>
  <c r="H45" i="73" s="1"/>
  <c r="F44" i="73"/>
  <c r="H44" i="73" s="1"/>
  <c r="F43" i="73"/>
  <c r="H43" i="73" s="1"/>
  <c r="F42" i="73"/>
  <c r="H42" i="73" s="1"/>
  <c r="F41" i="73"/>
  <c r="H41" i="73" s="1"/>
  <c r="F40" i="73"/>
  <c r="H40" i="73" s="1"/>
  <c r="F39" i="73"/>
  <c r="H39" i="73" s="1"/>
  <c r="F38" i="73"/>
  <c r="H38" i="73" s="1"/>
  <c r="F37" i="73"/>
  <c r="H37" i="73" s="1"/>
  <c r="F36" i="73"/>
  <c r="H36" i="73" s="1"/>
  <c r="F35" i="73"/>
  <c r="H35" i="73" s="1"/>
  <c r="F34" i="73"/>
  <c r="H34" i="73" s="1"/>
  <c r="F33" i="73"/>
  <c r="H33" i="73" s="1"/>
  <c r="F32" i="73"/>
  <c r="H32" i="73" s="1"/>
  <c r="F31" i="73"/>
  <c r="H31" i="73" s="1"/>
  <c r="F30" i="73"/>
  <c r="H30" i="73" s="1"/>
  <c r="F29" i="73"/>
  <c r="H29" i="73" s="1"/>
  <c r="F27" i="73"/>
  <c r="H27" i="73" s="1"/>
  <c r="F26" i="73"/>
  <c r="H26" i="73" s="1"/>
  <c r="F25" i="73"/>
  <c r="H25" i="73" s="1"/>
  <c r="F24" i="73"/>
  <c r="H24" i="73" s="1"/>
  <c r="F23" i="73"/>
  <c r="H23" i="73" s="1"/>
  <c r="F21" i="73"/>
  <c r="H21" i="73" s="1"/>
  <c r="F20" i="73"/>
  <c r="H20" i="73" s="1"/>
  <c r="F19" i="73"/>
  <c r="H19" i="73" s="1"/>
  <c r="F18" i="73"/>
  <c r="H18" i="73" s="1"/>
  <c r="F17" i="73"/>
  <c r="F16" i="73"/>
  <c r="H16" i="73" s="1"/>
  <c r="F15" i="73"/>
  <c r="F14" i="73"/>
  <c r="H14" i="73" s="1"/>
  <c r="F12" i="73"/>
  <c r="D10" i="73" a="1"/>
  <c r="D10" i="73" s="1"/>
  <c r="E8" i="73"/>
  <c r="D8" i="73"/>
  <c r="F8" i="73" s="1"/>
  <c r="E7" i="73"/>
  <c r="H94" i="22" s="1"/>
  <c r="D7" i="73"/>
  <c r="H93" i="22" s="1"/>
  <c r="E6" i="73"/>
  <c r="D6" i="73"/>
  <c r="E99" i="72"/>
  <c r="H47" i="22" s="1"/>
  <c r="D99" i="72"/>
  <c r="H46" i="22" s="1"/>
  <c r="H53" i="22" s="1"/>
  <c r="F97" i="72"/>
  <c r="H97" i="72" s="1"/>
  <c r="F96" i="72"/>
  <c r="H96" i="72" s="1"/>
  <c r="F95" i="72"/>
  <c r="H95" i="72" s="1"/>
  <c r="F94" i="72"/>
  <c r="H94" i="72" s="1"/>
  <c r="F93" i="72"/>
  <c r="H93" i="72" s="1"/>
  <c r="F92" i="72"/>
  <c r="H92" i="72" s="1"/>
  <c r="F91" i="72"/>
  <c r="H91" i="72" s="1"/>
  <c r="F90" i="72"/>
  <c r="H90" i="72" s="1"/>
  <c r="F89" i="72"/>
  <c r="H89" i="72" s="1"/>
  <c r="F88" i="72"/>
  <c r="F87" i="72"/>
  <c r="H87" i="72" s="1"/>
  <c r="F86" i="72"/>
  <c r="H86" i="72" s="1"/>
  <c r="F85" i="72"/>
  <c r="H85" i="72" s="1"/>
  <c r="F84" i="72"/>
  <c r="H84" i="72" s="1"/>
  <c r="F83" i="72"/>
  <c r="H83" i="72" s="1"/>
  <c r="F82" i="72"/>
  <c r="H82" i="72" s="1"/>
  <c r="F81" i="72"/>
  <c r="H81" i="72" s="1"/>
  <c r="F80" i="72"/>
  <c r="H80" i="72" s="1"/>
  <c r="F79" i="72"/>
  <c r="H79" i="72" s="1"/>
  <c r="F78" i="72"/>
  <c r="H78" i="72" s="1"/>
  <c r="F77" i="72"/>
  <c r="H77" i="72" s="1"/>
  <c r="F76" i="72"/>
  <c r="H76" i="72" s="1"/>
  <c r="F75" i="72"/>
  <c r="H75" i="72" s="1"/>
  <c r="F74" i="72"/>
  <c r="H74" i="72" s="1"/>
  <c r="F73" i="72"/>
  <c r="H73" i="72" s="1"/>
  <c r="F72" i="72"/>
  <c r="H72" i="72" s="1"/>
  <c r="F71" i="72"/>
  <c r="H71" i="72" s="1"/>
  <c r="F70" i="72"/>
  <c r="H70" i="72" s="1"/>
  <c r="F69" i="72"/>
  <c r="H69" i="72" s="1"/>
  <c r="F68" i="72"/>
  <c r="H68" i="72" s="1"/>
  <c r="F67" i="72"/>
  <c r="F66" i="72"/>
  <c r="H66" i="72" s="1"/>
  <c r="F65" i="72"/>
  <c r="H65" i="72" s="1"/>
  <c r="F64" i="72"/>
  <c r="H64" i="72" s="1"/>
  <c r="F63" i="72"/>
  <c r="H63" i="72" s="1"/>
  <c r="F62" i="72"/>
  <c r="H62" i="72" s="1"/>
  <c r="F61" i="72"/>
  <c r="H61" i="72" s="1"/>
  <c r="F60" i="72"/>
  <c r="H60" i="72" s="1"/>
  <c r="F59" i="72"/>
  <c r="H59" i="72" s="1"/>
  <c r="F58" i="72"/>
  <c r="H58" i="72" s="1"/>
  <c r="F57" i="72"/>
  <c r="H57" i="72" s="1"/>
  <c r="F56" i="72"/>
  <c r="H56" i="72" s="1"/>
  <c r="F55" i="72"/>
  <c r="H55" i="72" s="1"/>
  <c r="F54" i="72"/>
  <c r="H54" i="72" s="1"/>
  <c r="F53" i="72"/>
  <c r="H53" i="72" s="1"/>
  <c r="F52" i="72"/>
  <c r="H52" i="72" s="1"/>
  <c r="F51" i="72"/>
  <c r="H51" i="72" s="1"/>
  <c r="F50" i="72"/>
  <c r="H50" i="72" s="1"/>
  <c r="F49" i="72"/>
  <c r="F48" i="72"/>
  <c r="H48" i="72" s="1"/>
  <c r="F47" i="72"/>
  <c r="H47" i="72" s="1"/>
  <c r="F46" i="72"/>
  <c r="H46" i="72" s="1"/>
  <c r="F45" i="72"/>
  <c r="H45" i="72" s="1"/>
  <c r="F44" i="72"/>
  <c r="H44" i="72" s="1"/>
  <c r="F43" i="72"/>
  <c r="H43" i="72" s="1"/>
  <c r="F42" i="72"/>
  <c r="H42" i="72" s="1"/>
  <c r="F41" i="72"/>
  <c r="H41" i="72" s="1"/>
  <c r="F40" i="72"/>
  <c r="H40" i="72" s="1"/>
  <c r="F39" i="72"/>
  <c r="H39" i="72" s="1"/>
  <c r="F38" i="72"/>
  <c r="H38" i="72" s="1"/>
  <c r="F37" i="72"/>
  <c r="H37" i="72" s="1"/>
  <c r="F36" i="72"/>
  <c r="H36" i="72" s="1"/>
  <c r="F35" i="72"/>
  <c r="H35" i="72" s="1"/>
  <c r="F34" i="72"/>
  <c r="H34" i="72" s="1"/>
  <c r="F33" i="72"/>
  <c r="H33" i="72" s="1"/>
  <c r="F32" i="72"/>
  <c r="H32" i="72" s="1"/>
  <c r="F31" i="72"/>
  <c r="H31" i="72" s="1"/>
  <c r="F30" i="72"/>
  <c r="H30" i="72" s="1"/>
  <c r="F29" i="72"/>
  <c r="H29" i="72" s="1"/>
  <c r="F28" i="72"/>
  <c r="H28" i="72" s="1"/>
  <c r="F27" i="72"/>
  <c r="H27" i="72" s="1"/>
  <c r="F26" i="72"/>
  <c r="H26" i="72" s="1"/>
  <c r="F25" i="72"/>
  <c r="H25" i="72" s="1"/>
  <c r="F24" i="72"/>
  <c r="H24" i="72" s="1"/>
  <c r="F23" i="72"/>
  <c r="H23" i="72" s="1"/>
  <c r="F21" i="72"/>
  <c r="H21" i="72" s="1"/>
  <c r="F20" i="72"/>
  <c r="H20" i="72" s="1"/>
  <c r="F19" i="72"/>
  <c r="H19" i="72" s="1"/>
  <c r="F17" i="72"/>
  <c r="H17" i="72" s="1"/>
  <c r="F16" i="72"/>
  <c r="H16" i="72" s="1"/>
  <c r="F15" i="72"/>
  <c r="H15" i="72" s="1"/>
  <c r="F14" i="72"/>
  <c r="H14" i="72" s="1"/>
  <c r="F12" i="72"/>
  <c r="D10" i="72" a="1"/>
  <c r="D10" i="72" s="1"/>
  <c r="E8" i="72"/>
  <c r="D8" i="72"/>
  <c r="E7" i="72"/>
  <c r="H62" i="22" s="1"/>
  <c r="D7" i="72"/>
  <c r="H61" i="22" s="1"/>
  <c r="E6" i="72"/>
  <c r="D6" i="72"/>
  <c r="F6" i="72" s="1"/>
  <c r="E99" i="71"/>
  <c r="H15" i="22" s="1"/>
  <c r="D99" i="71"/>
  <c r="H14" i="22" s="1"/>
  <c r="F97" i="71"/>
  <c r="H97" i="71" s="1"/>
  <c r="F96" i="71"/>
  <c r="H96" i="71" s="1"/>
  <c r="F95" i="71"/>
  <c r="H95" i="71" s="1"/>
  <c r="F94" i="71"/>
  <c r="H94" i="71" s="1"/>
  <c r="F93" i="71"/>
  <c r="H93" i="71" s="1"/>
  <c r="F92" i="71"/>
  <c r="H92" i="71" s="1"/>
  <c r="F91" i="71"/>
  <c r="H91" i="71" s="1"/>
  <c r="F90" i="71"/>
  <c r="H90" i="71" s="1"/>
  <c r="F89" i="71"/>
  <c r="H89" i="71" s="1"/>
  <c r="F88" i="71"/>
  <c r="H88" i="71" s="1"/>
  <c r="F87" i="71"/>
  <c r="H87" i="71" s="1"/>
  <c r="F86" i="71"/>
  <c r="H86" i="71" s="1"/>
  <c r="F85" i="71"/>
  <c r="H85" i="71" s="1"/>
  <c r="F84" i="71"/>
  <c r="H84" i="71" s="1"/>
  <c r="F83" i="71"/>
  <c r="F82" i="71"/>
  <c r="H82" i="71" s="1"/>
  <c r="F81" i="71"/>
  <c r="F80" i="71"/>
  <c r="H80" i="71" s="1"/>
  <c r="F79" i="71"/>
  <c r="F78" i="71"/>
  <c r="H78" i="71" s="1"/>
  <c r="F77" i="71"/>
  <c r="F76" i="71"/>
  <c r="H76" i="71" s="1"/>
  <c r="F74" i="71"/>
  <c r="F73" i="71"/>
  <c r="H73" i="71" s="1"/>
  <c r="F72" i="71"/>
  <c r="F71" i="71"/>
  <c r="F70" i="71"/>
  <c r="H70" i="71" s="1"/>
  <c r="F69" i="71"/>
  <c r="H69" i="71" s="1"/>
  <c r="F68" i="71"/>
  <c r="H68" i="71" s="1"/>
  <c r="F67" i="71"/>
  <c r="F66" i="71"/>
  <c r="H66" i="71" s="1"/>
  <c r="F65" i="71"/>
  <c r="F64" i="71"/>
  <c r="H64" i="71" s="1"/>
  <c r="F63" i="71"/>
  <c r="H63" i="71" s="1"/>
  <c r="F62" i="71"/>
  <c r="H62" i="71" s="1"/>
  <c r="F61" i="71"/>
  <c r="H61" i="71" s="1"/>
  <c r="F60" i="71"/>
  <c r="H60" i="71" s="1"/>
  <c r="F59" i="71"/>
  <c r="H59" i="71" s="1"/>
  <c r="F58" i="71"/>
  <c r="H58" i="71" s="1"/>
  <c r="F57" i="71"/>
  <c r="H57" i="71" s="1"/>
  <c r="F56" i="71"/>
  <c r="H56" i="71" s="1"/>
  <c r="F55" i="71"/>
  <c r="F54" i="71"/>
  <c r="H54" i="71" s="1"/>
  <c r="F53" i="71"/>
  <c r="H53" i="71" s="1"/>
  <c r="F51" i="71"/>
  <c r="H51" i="71" s="1"/>
  <c r="F50" i="71"/>
  <c r="F49" i="71"/>
  <c r="F48" i="71"/>
  <c r="H48" i="71" s="1"/>
  <c r="F47" i="71"/>
  <c r="H47" i="71" s="1"/>
  <c r="F45" i="71"/>
  <c r="H45" i="71" s="1"/>
  <c r="F44" i="71"/>
  <c r="H44" i="71" s="1"/>
  <c r="F42" i="71"/>
  <c r="H42" i="71" s="1"/>
  <c r="F41" i="71"/>
  <c r="H41" i="71" s="1"/>
  <c r="F40" i="71"/>
  <c r="H40" i="71" s="1"/>
  <c r="F39" i="71"/>
  <c r="H39" i="71" s="1"/>
  <c r="F38" i="71"/>
  <c r="H38" i="71" s="1"/>
  <c r="F37" i="71"/>
  <c r="H37" i="71" s="1"/>
  <c r="F36" i="71"/>
  <c r="H36" i="71" s="1"/>
  <c r="F35" i="71"/>
  <c r="H35" i="71" s="1"/>
  <c r="F34" i="71"/>
  <c r="H34" i="71" s="1"/>
  <c r="F33" i="71"/>
  <c r="H33" i="71" s="1"/>
  <c r="F32" i="71"/>
  <c r="H32" i="71" s="1"/>
  <c r="F31" i="71"/>
  <c r="H31" i="71" s="1"/>
  <c r="F30" i="71"/>
  <c r="H30" i="71" s="1"/>
  <c r="F29" i="71"/>
  <c r="H29" i="71" s="1"/>
  <c r="F28" i="71"/>
  <c r="H28" i="71" s="1"/>
  <c r="F27" i="71"/>
  <c r="H27" i="71" s="1"/>
  <c r="F26" i="71"/>
  <c r="H26" i="71" s="1"/>
  <c r="F25" i="71"/>
  <c r="H25" i="71" s="1"/>
  <c r="F24" i="71"/>
  <c r="H24" i="71" s="1"/>
  <c r="F23" i="71"/>
  <c r="H23" i="71" s="1"/>
  <c r="F22" i="71"/>
  <c r="H22" i="71" s="1"/>
  <c r="F21" i="71"/>
  <c r="H21" i="71" s="1"/>
  <c r="F20" i="71"/>
  <c r="H20" i="71" s="1"/>
  <c r="F19" i="71"/>
  <c r="H19" i="71" s="1"/>
  <c r="F18" i="71"/>
  <c r="H18" i="71" s="1"/>
  <c r="F17" i="71"/>
  <c r="H17" i="71" s="1"/>
  <c r="F16" i="71"/>
  <c r="H16" i="71" s="1"/>
  <c r="F15" i="71"/>
  <c r="H15" i="71" s="1"/>
  <c r="F14" i="71"/>
  <c r="H14" i="71" s="1"/>
  <c r="F13" i="71"/>
  <c r="H13" i="71" s="1"/>
  <c r="F12" i="71"/>
  <c r="D10" i="71" a="1"/>
  <c r="D10" i="71" s="1"/>
  <c r="E8" i="71"/>
  <c r="D8" i="71"/>
  <c r="E7" i="71"/>
  <c r="H30" i="22" s="1"/>
  <c r="D7" i="71"/>
  <c r="H29" i="22" s="1"/>
  <c r="E6" i="71"/>
  <c r="D6" i="71"/>
  <c r="AA106" i="22"/>
  <c r="X106" i="22"/>
  <c r="U106" i="22"/>
  <c r="T106" i="22"/>
  <c r="S106" i="22"/>
  <c r="R106" i="22"/>
  <c r="N106" i="22"/>
  <c r="I106" i="22"/>
  <c r="O106" i="22" s="1"/>
  <c r="H85" i="22" l="1"/>
  <c r="F8" i="71"/>
  <c r="H8" i="71" s="1"/>
  <c r="H21" i="22"/>
  <c r="H102" i="22"/>
  <c r="H124" i="22" s="1"/>
  <c r="G102" i="22"/>
  <c r="G116" i="22" s="1"/>
  <c r="F102" i="22"/>
  <c r="F124" i="22" s="1"/>
  <c r="E102" i="22"/>
  <c r="E109" i="22" s="1"/>
  <c r="D102" i="22"/>
  <c r="D116" i="22" s="1"/>
  <c r="D70" i="22"/>
  <c r="D84" i="22" s="1"/>
  <c r="H70" i="22"/>
  <c r="H77" i="22" s="1"/>
  <c r="G70" i="22"/>
  <c r="G92" i="22" s="1"/>
  <c r="F70" i="22"/>
  <c r="F92" i="22" s="1"/>
  <c r="E70" i="22"/>
  <c r="E84" i="22" s="1"/>
  <c r="D38" i="22"/>
  <c r="D45" i="22" s="1"/>
  <c r="H38" i="22"/>
  <c r="H45" i="22" s="1"/>
  <c r="G38" i="22"/>
  <c r="G52" i="22" s="1"/>
  <c r="F38" i="22"/>
  <c r="F52" i="22" s="1"/>
  <c r="E38" i="22"/>
  <c r="E60" i="22" s="1"/>
  <c r="AA104" i="22"/>
  <c r="AA103" i="22"/>
  <c r="U103" i="22"/>
  <c r="F8" i="74"/>
  <c r="H8" i="74" s="1"/>
  <c r="F7" i="74"/>
  <c r="H7" i="74" s="1"/>
  <c r="G51" i="74"/>
  <c r="G65" i="74"/>
  <c r="G50" i="74"/>
  <c r="G26" i="74"/>
  <c r="G47" i="74"/>
  <c r="G25" i="74"/>
  <c r="G88" i="74"/>
  <c r="G59" i="74"/>
  <c r="G20" i="74"/>
  <c r="H59" i="74"/>
  <c r="I59" i="74" s="1"/>
  <c r="G97" i="74"/>
  <c r="G71" i="74"/>
  <c r="G90" i="74"/>
  <c r="G57" i="74"/>
  <c r="G39" i="74"/>
  <c r="G76" i="74"/>
  <c r="G54" i="74"/>
  <c r="G78" i="74"/>
  <c r="G64" i="74"/>
  <c r="G56" i="74"/>
  <c r="G19" i="74"/>
  <c r="G93" i="74"/>
  <c r="G30" i="74"/>
  <c r="G86" i="74"/>
  <c r="G68" i="74"/>
  <c r="G24" i="74"/>
  <c r="G95" i="74"/>
  <c r="G55" i="74"/>
  <c r="G45" i="74"/>
  <c r="G31" i="74"/>
  <c r="G13" i="74"/>
  <c r="G49" i="74"/>
  <c r="F99" i="74"/>
  <c r="G23" i="74"/>
  <c r="G66" i="74"/>
  <c r="G92" i="74"/>
  <c r="G73" i="74"/>
  <c r="G80" i="74"/>
  <c r="G29" i="74"/>
  <c r="G67" i="74"/>
  <c r="G94" i="74"/>
  <c r="G83" i="74"/>
  <c r="G70" i="74"/>
  <c r="I53" i="74"/>
  <c r="G27" i="74"/>
  <c r="G81" i="74"/>
  <c r="G42" i="74"/>
  <c r="G53" i="74"/>
  <c r="G84" i="74"/>
  <c r="G15" i="74"/>
  <c r="G22" i="74"/>
  <c r="G32" i="74"/>
  <c r="G37" i="74"/>
  <c r="G79" i="74"/>
  <c r="G12" i="74"/>
  <c r="G72" i="74"/>
  <c r="G85" i="74"/>
  <c r="G91" i="74"/>
  <c r="G69" i="74"/>
  <c r="G89" i="74"/>
  <c r="G21" i="74"/>
  <c r="G33" i="74"/>
  <c r="G40" i="74"/>
  <c r="F7" i="73"/>
  <c r="H7" i="73" s="1"/>
  <c r="G15" i="73"/>
  <c r="H17" i="73"/>
  <c r="F6" i="73"/>
  <c r="G6" i="73" s="1"/>
  <c r="F99" i="73"/>
  <c r="G12" i="73"/>
  <c r="H8" i="73"/>
  <c r="G17" i="73"/>
  <c r="G19" i="73"/>
  <c r="G21" i="73"/>
  <c r="G24" i="73"/>
  <c r="G26" i="73"/>
  <c r="G29" i="73"/>
  <c r="G31" i="73"/>
  <c r="G33" i="73"/>
  <c r="G35" i="73"/>
  <c r="G37" i="73"/>
  <c r="G39" i="73"/>
  <c r="G41" i="73"/>
  <c r="G43" i="73"/>
  <c r="G45" i="73"/>
  <c r="G47" i="73"/>
  <c r="G50" i="73"/>
  <c r="G52" i="73"/>
  <c r="G54" i="73"/>
  <c r="G56" i="73"/>
  <c r="G58" i="73"/>
  <c r="G60" i="73"/>
  <c r="G62" i="73"/>
  <c r="G64" i="73"/>
  <c r="G66" i="73"/>
  <c r="G69" i="73"/>
  <c r="G72" i="73"/>
  <c r="G75" i="73"/>
  <c r="G77" i="73"/>
  <c r="G79" i="73"/>
  <c r="G81" i="73"/>
  <c r="G84" i="73"/>
  <c r="G86" i="73"/>
  <c r="G89" i="73"/>
  <c r="G91" i="73"/>
  <c r="G93" i="73"/>
  <c r="G95" i="73"/>
  <c r="G97" i="73"/>
  <c r="H12" i="73"/>
  <c r="G16" i="73"/>
  <c r="G18" i="73"/>
  <c r="G20" i="73"/>
  <c r="G23" i="73"/>
  <c r="G25" i="73"/>
  <c r="G27" i="73"/>
  <c r="G30" i="73"/>
  <c r="G32" i="73"/>
  <c r="G34" i="73"/>
  <c r="G36" i="73"/>
  <c r="G38" i="73"/>
  <c r="G40" i="73"/>
  <c r="G42" i="73"/>
  <c r="G44" i="73"/>
  <c r="G46" i="73"/>
  <c r="G48" i="73"/>
  <c r="G51" i="73"/>
  <c r="G53" i="73"/>
  <c r="G55" i="73"/>
  <c r="G57" i="73"/>
  <c r="G59" i="73"/>
  <c r="G61" i="73"/>
  <c r="G63" i="73"/>
  <c r="G65" i="73"/>
  <c r="G68" i="73"/>
  <c r="G71" i="73"/>
  <c r="G74" i="73"/>
  <c r="G76" i="73"/>
  <c r="G78" i="73"/>
  <c r="G80" i="73"/>
  <c r="G82" i="73"/>
  <c r="G85" i="73"/>
  <c r="G87" i="73"/>
  <c r="G90" i="73"/>
  <c r="G92" i="73"/>
  <c r="G94" i="73"/>
  <c r="G96" i="73"/>
  <c r="G14" i="73"/>
  <c r="F8" i="72"/>
  <c r="H8" i="72" s="1"/>
  <c r="F7" i="72"/>
  <c r="H7" i="72" s="1"/>
  <c r="G6" i="72"/>
  <c r="G88" i="72"/>
  <c r="G67" i="72"/>
  <c r="G66" i="72"/>
  <c r="H6" i="72"/>
  <c r="G89" i="72"/>
  <c r="G91" i="72"/>
  <c r="G93" i="72"/>
  <c r="G95" i="72"/>
  <c r="G97" i="72"/>
  <c r="G69" i="72"/>
  <c r="G71" i="72"/>
  <c r="G73" i="72"/>
  <c r="G75" i="72"/>
  <c r="G77" i="72"/>
  <c r="G79" i="72"/>
  <c r="G81" i="72"/>
  <c r="G83" i="72"/>
  <c r="G85" i="72"/>
  <c r="G87" i="72"/>
  <c r="G12" i="72"/>
  <c r="G15" i="72"/>
  <c r="G17" i="72"/>
  <c r="G20" i="72"/>
  <c r="G23" i="72"/>
  <c r="G25" i="72"/>
  <c r="G27" i="72"/>
  <c r="G29" i="72"/>
  <c r="G31" i="72"/>
  <c r="G33" i="72"/>
  <c r="G35" i="72"/>
  <c r="G37" i="72"/>
  <c r="G39" i="72"/>
  <c r="G41" i="72"/>
  <c r="G43" i="72"/>
  <c r="G45" i="72"/>
  <c r="G47" i="72"/>
  <c r="G49" i="72"/>
  <c r="G51" i="72"/>
  <c r="G53" i="72"/>
  <c r="G55" i="72"/>
  <c r="G57" i="72"/>
  <c r="G59" i="72"/>
  <c r="G61" i="72"/>
  <c r="G63" i="72"/>
  <c r="G65" i="72"/>
  <c r="H12" i="72"/>
  <c r="I53" i="72" s="1"/>
  <c r="G90" i="72"/>
  <c r="G92" i="72"/>
  <c r="G94" i="72"/>
  <c r="G96" i="72"/>
  <c r="G68" i="72"/>
  <c r="G70" i="72"/>
  <c r="G72" i="72"/>
  <c r="G74" i="72"/>
  <c r="G76" i="72"/>
  <c r="G78" i="72"/>
  <c r="G80" i="72"/>
  <c r="G82" i="72"/>
  <c r="G84" i="72"/>
  <c r="G86" i="72"/>
  <c r="F99" i="72"/>
  <c r="G14" i="72"/>
  <c r="G16" i="72"/>
  <c r="G19" i="72"/>
  <c r="G21" i="72"/>
  <c r="G24" i="72"/>
  <c r="G26" i="72"/>
  <c r="G28" i="72"/>
  <c r="G30" i="72"/>
  <c r="G32" i="72"/>
  <c r="G34" i="72"/>
  <c r="G36" i="72"/>
  <c r="G38" i="72"/>
  <c r="G40" i="72"/>
  <c r="G42" i="72"/>
  <c r="G44" i="72"/>
  <c r="G46" i="72"/>
  <c r="G48" i="72"/>
  <c r="G50" i="72"/>
  <c r="G52" i="72"/>
  <c r="G54" i="72"/>
  <c r="G56" i="72"/>
  <c r="G58" i="72"/>
  <c r="G60" i="72"/>
  <c r="G62" i="72"/>
  <c r="G64" i="72"/>
  <c r="F6" i="71"/>
  <c r="G6" i="71" s="1"/>
  <c r="F7" i="71"/>
  <c r="H7" i="71" s="1"/>
  <c r="G59" i="71"/>
  <c r="G77" i="71"/>
  <c r="G65" i="71"/>
  <c r="G55" i="71"/>
  <c r="H65" i="71"/>
  <c r="G71" i="71"/>
  <c r="G79" i="71"/>
  <c r="G49" i="71"/>
  <c r="H55" i="71"/>
  <c r="G61" i="71"/>
  <c r="H71" i="71"/>
  <c r="G53" i="71"/>
  <c r="G69" i="71"/>
  <c r="F99" i="71"/>
  <c r="G50" i="71"/>
  <c r="G67" i="71"/>
  <c r="G72" i="71"/>
  <c r="G81" i="71"/>
  <c r="H6" i="71"/>
  <c r="H50" i="71"/>
  <c r="G57" i="71"/>
  <c r="G22" i="71"/>
  <c r="G63" i="71"/>
  <c r="G74" i="71"/>
  <c r="G83" i="71"/>
  <c r="G16" i="71"/>
  <c r="G85" i="71"/>
  <c r="G89" i="71"/>
  <c r="G93" i="71"/>
  <c r="G97" i="71"/>
  <c r="G51" i="71"/>
  <c r="G54" i="71"/>
  <c r="G56" i="71"/>
  <c r="G58" i="71"/>
  <c r="G60" i="71"/>
  <c r="G62" i="71"/>
  <c r="G64" i="71"/>
  <c r="G66" i="71"/>
  <c r="G68" i="71"/>
  <c r="G70" i="71"/>
  <c r="H74" i="71"/>
  <c r="H77" i="71"/>
  <c r="H79" i="71"/>
  <c r="H81" i="71"/>
  <c r="G26" i="71"/>
  <c r="G30" i="71"/>
  <c r="G34" i="71"/>
  <c r="G38" i="71"/>
  <c r="G42" i="71"/>
  <c r="G48" i="71"/>
  <c r="G12" i="71"/>
  <c r="G18" i="71"/>
  <c r="G87" i="71"/>
  <c r="G91" i="71"/>
  <c r="G95" i="71"/>
  <c r="H12" i="71"/>
  <c r="G23" i="71"/>
  <c r="G25" i="71"/>
  <c r="G27" i="71"/>
  <c r="G29" i="71"/>
  <c r="G31" i="71"/>
  <c r="G33" i="71"/>
  <c r="G35" i="71"/>
  <c r="G37" i="71"/>
  <c r="G39" i="71"/>
  <c r="G41" i="71"/>
  <c r="G44" i="71"/>
  <c r="G47" i="71"/>
  <c r="G24" i="71"/>
  <c r="G28" i="71"/>
  <c r="G32" i="71"/>
  <c r="G36" i="71"/>
  <c r="G40" i="71"/>
  <c r="G45" i="71"/>
  <c r="G14" i="71"/>
  <c r="G20" i="71"/>
  <c r="G13" i="71"/>
  <c r="G15" i="71"/>
  <c r="G17" i="71"/>
  <c r="G19" i="71"/>
  <c r="G21" i="71"/>
  <c r="G84" i="71"/>
  <c r="G86" i="71"/>
  <c r="G88" i="71"/>
  <c r="G90" i="71"/>
  <c r="G92" i="71"/>
  <c r="G94" i="71"/>
  <c r="G96" i="71"/>
  <c r="G73" i="71"/>
  <c r="G76" i="71"/>
  <c r="G78" i="71"/>
  <c r="G80" i="71"/>
  <c r="G82" i="71"/>
  <c r="R71" i="22"/>
  <c r="T72" i="22"/>
  <c r="V106" i="22"/>
  <c r="D105" i="22"/>
  <c r="H86" i="22"/>
  <c r="H63" i="22"/>
  <c r="M106" i="22"/>
  <c r="T8" i="22"/>
  <c r="AA7" i="22"/>
  <c r="G9" i="22"/>
  <c r="G10" i="22" s="1"/>
  <c r="H41" i="22"/>
  <c r="I103" i="22"/>
  <c r="O103" i="22" s="1"/>
  <c r="X103" i="22"/>
  <c r="H64" i="22"/>
  <c r="U104" i="22"/>
  <c r="P106" i="22"/>
  <c r="AA72" i="22"/>
  <c r="X8" i="22"/>
  <c r="J106" i="22"/>
  <c r="K106" i="22"/>
  <c r="U8" i="22"/>
  <c r="G105" i="22"/>
  <c r="L106" i="22"/>
  <c r="Q106" i="22" s="1"/>
  <c r="P70" i="22"/>
  <c r="H13" i="22"/>
  <c r="H20" i="22"/>
  <c r="P52" i="22"/>
  <c r="P116" i="22"/>
  <c r="P20" i="22"/>
  <c r="P77" i="22"/>
  <c r="H28" i="22"/>
  <c r="P84" i="22"/>
  <c r="G20" i="22"/>
  <c r="P28" i="22"/>
  <c r="P92" i="22"/>
  <c r="O70" i="22"/>
  <c r="P38" i="22"/>
  <c r="P102" i="22"/>
  <c r="P6" i="22"/>
  <c r="P45" i="22"/>
  <c r="P109" i="22"/>
  <c r="P13" i="22"/>
  <c r="P60" i="22"/>
  <c r="P124" i="22"/>
  <c r="O20" i="22"/>
  <c r="O77" i="22"/>
  <c r="G28" i="22"/>
  <c r="O84" i="22"/>
  <c r="O28" i="22"/>
  <c r="O92" i="22"/>
  <c r="O38" i="22"/>
  <c r="O102" i="22"/>
  <c r="O6" i="22"/>
  <c r="O45" i="22"/>
  <c r="O109" i="22"/>
  <c r="G13" i="22"/>
  <c r="O52" i="22"/>
  <c r="O116" i="22"/>
  <c r="O13" i="22"/>
  <c r="O60" i="22"/>
  <c r="O124" i="22"/>
  <c r="N60" i="22"/>
  <c r="F20" i="22"/>
  <c r="N70" i="22"/>
  <c r="N20" i="22"/>
  <c r="N77" i="22"/>
  <c r="F28" i="22"/>
  <c r="N84" i="22"/>
  <c r="E20" i="22"/>
  <c r="N28" i="22"/>
  <c r="N92" i="22"/>
  <c r="E6" i="22"/>
  <c r="M70" i="22"/>
  <c r="N38" i="22"/>
  <c r="N102" i="22"/>
  <c r="N13" i="22"/>
  <c r="N6" i="22"/>
  <c r="N45" i="22"/>
  <c r="N109" i="22"/>
  <c r="N124" i="22"/>
  <c r="F13" i="22"/>
  <c r="N52" i="22"/>
  <c r="N116" i="22"/>
  <c r="L70" i="22"/>
  <c r="M20" i="22"/>
  <c r="M77" i="22"/>
  <c r="E28" i="22"/>
  <c r="M84" i="22"/>
  <c r="M28" i="22"/>
  <c r="M92" i="22"/>
  <c r="M38" i="22"/>
  <c r="M102" i="22"/>
  <c r="M6" i="22"/>
  <c r="M45" i="22"/>
  <c r="M109" i="22"/>
  <c r="E13" i="22"/>
  <c r="M52" i="22"/>
  <c r="M116" i="22"/>
  <c r="M13" i="22"/>
  <c r="M60" i="22"/>
  <c r="L20" i="22"/>
  <c r="L77" i="22"/>
  <c r="D28" i="22"/>
  <c r="L84" i="22"/>
  <c r="L28" i="22"/>
  <c r="L92" i="22"/>
  <c r="L38" i="22"/>
  <c r="L102" i="22"/>
  <c r="D20" i="22"/>
  <c r="L6" i="22"/>
  <c r="L45" i="22"/>
  <c r="L109" i="22"/>
  <c r="D13" i="22"/>
  <c r="L52" i="22"/>
  <c r="L116" i="22"/>
  <c r="L13" i="22"/>
  <c r="L60" i="22"/>
  <c r="L124" i="22"/>
  <c r="H9" i="22"/>
  <c r="H10" i="22" s="1"/>
  <c r="U7" i="22"/>
  <c r="R8" i="22"/>
  <c r="D9" i="22"/>
  <c r="D10" i="22" s="1"/>
  <c r="I7" i="22"/>
  <c r="P7" i="22" s="1"/>
  <c r="R7" i="22"/>
  <c r="E9" i="22"/>
  <c r="E10" i="22" s="1"/>
  <c r="F9" i="22"/>
  <c r="S7" i="22"/>
  <c r="X7" i="22"/>
  <c r="I8" i="22"/>
  <c r="N8" i="22" s="1"/>
  <c r="I39" i="22"/>
  <c r="O39" i="22" s="1"/>
  <c r="D41" i="22"/>
  <c r="D42" i="22" s="1"/>
  <c r="H22" i="22"/>
  <c r="R39" i="22"/>
  <c r="E41" i="22"/>
  <c r="E42" i="22" s="1"/>
  <c r="U40" i="22"/>
  <c r="AA8" i="22"/>
  <c r="H16" i="22"/>
  <c r="H17" i="22" s="1"/>
  <c r="H31" i="22"/>
  <c r="H32" i="22" s="1"/>
  <c r="S39" i="22"/>
  <c r="F41" i="22"/>
  <c r="F42" i="22" s="1"/>
  <c r="X39" i="22"/>
  <c r="H54" i="22"/>
  <c r="H55" i="22" s="1"/>
  <c r="H48" i="22"/>
  <c r="H49" i="22" s="1"/>
  <c r="U39" i="22"/>
  <c r="AA39" i="22"/>
  <c r="T39" i="22"/>
  <c r="G41" i="22"/>
  <c r="G42" i="22" s="1"/>
  <c r="R40" i="22"/>
  <c r="T7" i="22"/>
  <c r="S8" i="22"/>
  <c r="S40" i="22"/>
  <c r="X40" i="22"/>
  <c r="I72" i="22"/>
  <c r="L72" i="22" s="1"/>
  <c r="AA40" i="22"/>
  <c r="T40" i="22"/>
  <c r="S71" i="22"/>
  <c r="F73" i="22"/>
  <c r="X71" i="22"/>
  <c r="H95" i="22"/>
  <c r="H96" i="22" s="1"/>
  <c r="I40" i="22"/>
  <c r="N40" i="22" s="1"/>
  <c r="G73" i="22"/>
  <c r="H73" i="22"/>
  <c r="H74" i="22" s="1"/>
  <c r="U71" i="22"/>
  <c r="S72" i="22"/>
  <c r="X72" i="22"/>
  <c r="Y106" i="22"/>
  <c r="W106" i="22" a="1"/>
  <c r="W106" i="22" s="1"/>
  <c r="AB106" i="22"/>
  <c r="Z106" i="22"/>
  <c r="AC106" i="22"/>
  <c r="G74" i="22"/>
  <c r="I71" i="22"/>
  <c r="P71" i="22" s="1"/>
  <c r="D73" i="22"/>
  <c r="D74" i="22" s="1"/>
  <c r="T71" i="22"/>
  <c r="U72" i="22"/>
  <c r="AA71" i="22"/>
  <c r="H87" i="22"/>
  <c r="H88" i="22" s="1"/>
  <c r="R103" i="22"/>
  <c r="E105" i="22"/>
  <c r="I104" i="22"/>
  <c r="P104" i="22" s="1"/>
  <c r="R104" i="22"/>
  <c r="T104" i="22"/>
  <c r="E73" i="22"/>
  <c r="E74" i="22" s="1"/>
  <c r="S103" i="22"/>
  <c r="F105" i="22"/>
  <c r="T105" i="22" s="1"/>
  <c r="T103" i="22"/>
  <c r="H80" i="22"/>
  <c r="S104" i="22"/>
  <c r="X104" i="22"/>
  <c r="R72" i="22"/>
  <c r="H105" i="22"/>
  <c r="I85" i="74" l="1"/>
  <c r="I88" i="74"/>
  <c r="I25" i="74"/>
  <c r="E116" i="22"/>
  <c r="E124" i="22"/>
  <c r="G124" i="22"/>
  <c r="D52" i="22"/>
  <c r="F116" i="22"/>
  <c r="F109" i="22"/>
  <c r="H116" i="22"/>
  <c r="H109" i="22"/>
  <c r="E92" i="22"/>
  <c r="F77" i="22"/>
  <c r="G109" i="22"/>
  <c r="F84" i="22"/>
  <c r="D109" i="22"/>
  <c r="D124" i="22"/>
  <c r="G77" i="22"/>
  <c r="F60" i="22"/>
  <c r="H52" i="22"/>
  <c r="G84" i="22"/>
  <c r="H92" i="22"/>
  <c r="D77" i="22"/>
  <c r="H60" i="22"/>
  <c r="E77" i="22"/>
  <c r="G45" i="22"/>
  <c r="D92" i="22"/>
  <c r="H84" i="22"/>
  <c r="F45" i="22"/>
  <c r="G60" i="22"/>
  <c r="E52" i="22"/>
  <c r="E45" i="22"/>
  <c r="D60" i="22"/>
  <c r="T9" i="22"/>
  <c r="K103" i="22"/>
  <c r="O104" i="22"/>
  <c r="L103" i="22"/>
  <c r="M104" i="22"/>
  <c r="N104" i="22"/>
  <c r="I90" i="74"/>
  <c r="I55" i="74"/>
  <c r="I39" i="74"/>
  <c r="I20" i="74"/>
  <c r="I76" i="74"/>
  <c r="I71" i="74"/>
  <c r="I65" i="74"/>
  <c r="I30" i="74"/>
  <c r="I50" i="74"/>
  <c r="I93" i="74"/>
  <c r="I56" i="74"/>
  <c r="I24" i="74"/>
  <c r="I78" i="74"/>
  <c r="I19" i="74"/>
  <c r="I68" i="74"/>
  <c r="I45" i="74"/>
  <c r="I89" i="74"/>
  <c r="I26" i="74"/>
  <c r="I47" i="74"/>
  <c r="I95" i="74"/>
  <c r="I57" i="74"/>
  <c r="I97" i="74"/>
  <c r="I51" i="74"/>
  <c r="I64" i="74"/>
  <c r="I54" i="74"/>
  <c r="I86" i="74"/>
  <c r="I42" i="74"/>
  <c r="I49" i="74"/>
  <c r="I84" i="74"/>
  <c r="I29" i="74"/>
  <c r="I67" i="74"/>
  <c r="I94" i="74"/>
  <c r="I70" i="74"/>
  <c r="I21" i="74"/>
  <c r="I33" i="74"/>
  <c r="I92" i="74"/>
  <c r="I15" i="74"/>
  <c r="I13" i="74"/>
  <c r="I83" i="74"/>
  <c r="I12" i="74"/>
  <c r="I79" i="74"/>
  <c r="I80" i="74"/>
  <c r="I40" i="74"/>
  <c r="I27" i="74"/>
  <c r="I73" i="74"/>
  <c r="I69" i="74"/>
  <c r="I72" i="74"/>
  <c r="I66" i="74"/>
  <c r="I22" i="74"/>
  <c r="I31" i="74"/>
  <c r="I81" i="74"/>
  <c r="I32" i="74"/>
  <c r="I91" i="74"/>
  <c r="I37" i="74"/>
  <c r="I23" i="74"/>
  <c r="O72" i="22"/>
  <c r="P72" i="22"/>
  <c r="M72" i="22"/>
  <c r="I30" i="73"/>
  <c r="H6" i="73"/>
  <c r="I6" i="73" s="1"/>
  <c r="I74" i="73"/>
  <c r="I48" i="73"/>
  <c r="I23" i="73"/>
  <c r="I63" i="73"/>
  <c r="I55" i="73"/>
  <c r="I37" i="73"/>
  <c r="I95" i="73"/>
  <c r="I76" i="73"/>
  <c r="I90" i="73"/>
  <c r="I96" i="73"/>
  <c r="I41" i="73"/>
  <c r="I43" i="73"/>
  <c r="I51" i="73"/>
  <c r="I34" i="73"/>
  <c r="I65" i="73"/>
  <c r="I84" i="73"/>
  <c r="I24" i="73"/>
  <c r="I61" i="73"/>
  <c r="I14" i="73"/>
  <c r="I18" i="73"/>
  <c r="I42" i="73"/>
  <c r="I44" i="73"/>
  <c r="I81" i="73"/>
  <c r="I25" i="73"/>
  <c r="I89" i="73"/>
  <c r="I33" i="73"/>
  <c r="I72" i="73"/>
  <c r="I69" i="73"/>
  <c r="I27" i="73"/>
  <c r="I38" i="73"/>
  <c r="I87" i="73"/>
  <c r="I19" i="73"/>
  <c r="I78" i="73"/>
  <c r="I77" i="73"/>
  <c r="I94" i="73"/>
  <c r="I52" i="73"/>
  <c r="I86" i="73"/>
  <c r="I97" i="73"/>
  <c r="I26" i="73"/>
  <c r="I39" i="73"/>
  <c r="I45" i="73"/>
  <c r="I64" i="73"/>
  <c r="I35" i="73"/>
  <c r="I71" i="73"/>
  <c r="I40" i="73"/>
  <c r="I46" i="73"/>
  <c r="I80" i="73"/>
  <c r="I92" i="73"/>
  <c r="I20" i="73"/>
  <c r="I91" i="73"/>
  <c r="I29" i="73"/>
  <c r="I59" i="73"/>
  <c r="I62" i="73"/>
  <c r="I58" i="73"/>
  <c r="I56" i="73"/>
  <c r="I12" i="73"/>
  <c r="I15" i="73"/>
  <c r="I66" i="73"/>
  <c r="I79" i="73"/>
  <c r="I85" i="73"/>
  <c r="I93" i="73"/>
  <c r="I47" i="73"/>
  <c r="I57" i="73"/>
  <c r="I53" i="73"/>
  <c r="I21" i="73"/>
  <c r="I17" i="73"/>
  <c r="I50" i="73"/>
  <c r="I60" i="73"/>
  <c r="I32" i="73"/>
  <c r="I54" i="73"/>
  <c r="I16" i="73"/>
  <c r="I31" i="73"/>
  <c r="I75" i="73"/>
  <c r="I36" i="73"/>
  <c r="I82" i="73"/>
  <c r="I68" i="73"/>
  <c r="I49" i="72"/>
  <c r="I28" i="72"/>
  <c r="I74" i="72"/>
  <c r="I61" i="72"/>
  <c r="I52" i="72"/>
  <c r="I48" i="72"/>
  <c r="I38" i="72"/>
  <c r="I80" i="72"/>
  <c r="I40" i="72"/>
  <c r="I46" i="72"/>
  <c r="I17" i="72"/>
  <c r="I63" i="72"/>
  <c r="I35" i="72"/>
  <c r="I21" i="72"/>
  <c r="I41" i="72"/>
  <c r="I81" i="72"/>
  <c r="I95" i="72"/>
  <c r="I50" i="72"/>
  <c r="I15" i="72"/>
  <c r="I43" i="72"/>
  <c r="I69" i="72"/>
  <c r="I82" i="72"/>
  <c r="I90" i="72"/>
  <c r="I30" i="72"/>
  <c r="I65" i="72"/>
  <c r="I55" i="72"/>
  <c r="I45" i="72"/>
  <c r="I93" i="72"/>
  <c r="I32" i="72"/>
  <c r="I58" i="72"/>
  <c r="I47" i="72"/>
  <c r="I71" i="72"/>
  <c r="I84" i="72"/>
  <c r="I25" i="72"/>
  <c r="I33" i="72"/>
  <c r="I23" i="72"/>
  <c r="I34" i="72"/>
  <c r="I86" i="72"/>
  <c r="I27" i="72"/>
  <c r="I88" i="72"/>
  <c r="I12" i="72"/>
  <c r="I67" i="72"/>
  <c r="I36" i="72"/>
  <c r="I44" i="72"/>
  <c r="I73" i="72"/>
  <c r="I51" i="72"/>
  <c r="I97" i="72"/>
  <c r="I96" i="72"/>
  <c r="I29" i="72"/>
  <c r="I75" i="72"/>
  <c r="I14" i="72"/>
  <c r="I42" i="72"/>
  <c r="I31" i="72"/>
  <c r="I68" i="72"/>
  <c r="I24" i="72"/>
  <c r="I89" i="72"/>
  <c r="I77" i="72"/>
  <c r="I16" i="72"/>
  <c r="I70" i="72"/>
  <c r="I6" i="72"/>
  <c r="I37" i="72"/>
  <c r="I91" i="72"/>
  <c r="I19" i="72"/>
  <c r="I94" i="72"/>
  <c r="I62" i="72"/>
  <c r="I87" i="72"/>
  <c r="I83" i="72"/>
  <c r="I72" i="72"/>
  <c r="I39" i="72"/>
  <c r="I64" i="72"/>
  <c r="I92" i="72"/>
  <c r="I26" i="72"/>
  <c r="I79" i="72"/>
  <c r="I56" i="72"/>
  <c r="I54" i="72"/>
  <c r="I57" i="72"/>
  <c r="I60" i="72"/>
  <c r="I78" i="72"/>
  <c r="I66" i="72"/>
  <c r="I76" i="72"/>
  <c r="I59" i="72"/>
  <c r="I85" i="72"/>
  <c r="I20" i="72"/>
  <c r="I13" i="71"/>
  <c r="I81" i="71"/>
  <c r="I44" i="71"/>
  <c r="I91" i="71"/>
  <c r="I82" i="71"/>
  <c r="I23" i="71"/>
  <c r="I24" i="71"/>
  <c r="I17" i="71"/>
  <c r="I20" i="71"/>
  <c r="I55" i="71"/>
  <c r="I30" i="71"/>
  <c r="I29" i="71"/>
  <c r="I70" i="71"/>
  <c r="I39" i="71"/>
  <c r="I33" i="71"/>
  <c r="I89" i="71"/>
  <c r="I50" i="71"/>
  <c r="I90" i="71"/>
  <c r="I97" i="71"/>
  <c r="I87" i="71"/>
  <c r="I36" i="71"/>
  <c r="I93" i="71"/>
  <c r="I16" i="71"/>
  <c r="I35" i="71"/>
  <c r="I28" i="71"/>
  <c r="I67" i="71"/>
  <c r="I73" i="71"/>
  <c r="I61" i="71"/>
  <c r="I96" i="71"/>
  <c r="I19" i="71"/>
  <c r="I69" i="71"/>
  <c r="I14" i="71"/>
  <c r="I84" i="71"/>
  <c r="I15" i="71"/>
  <c r="I77" i="71"/>
  <c r="I6" i="71"/>
  <c r="I56" i="71"/>
  <c r="I88" i="71"/>
  <c r="I95" i="71"/>
  <c r="I64" i="71"/>
  <c r="I62" i="71"/>
  <c r="I76" i="71"/>
  <c r="I68" i="71"/>
  <c r="I27" i="71"/>
  <c r="I79" i="71"/>
  <c r="I74" i="71"/>
  <c r="I25" i="71"/>
  <c r="I86" i="71"/>
  <c r="I42" i="71"/>
  <c r="I80" i="71"/>
  <c r="I60" i="71"/>
  <c r="I53" i="71"/>
  <c r="I32" i="71"/>
  <c r="I63" i="71"/>
  <c r="I57" i="71"/>
  <c r="I65" i="71"/>
  <c r="I92" i="71"/>
  <c r="I49" i="71"/>
  <c r="I72" i="71"/>
  <c r="I22" i="71"/>
  <c r="I83" i="71"/>
  <c r="I12" i="71"/>
  <c r="I78" i="71"/>
  <c r="I59" i="71"/>
  <c r="I37" i="71"/>
  <c r="I71" i="71"/>
  <c r="I48" i="71"/>
  <c r="I47" i="71"/>
  <c r="I21" i="71"/>
  <c r="I58" i="71"/>
  <c r="I51" i="71"/>
  <c r="I18" i="71"/>
  <c r="I31" i="71"/>
  <c r="I85" i="71"/>
  <c r="I54" i="71"/>
  <c r="I40" i="71"/>
  <c r="I26" i="71"/>
  <c r="I66" i="71"/>
  <c r="I41" i="71"/>
  <c r="I34" i="71"/>
  <c r="I45" i="71"/>
  <c r="I38" i="71"/>
  <c r="I94" i="71"/>
  <c r="O8" i="22"/>
  <c r="F10" i="22"/>
  <c r="I10" i="22" s="1"/>
  <c r="M7" i="22"/>
  <c r="I105" i="22"/>
  <c r="O105" i="22" s="1"/>
  <c r="V8" i="22"/>
  <c r="W8" i="22" s="1" a="1"/>
  <c r="W8" i="22" s="1"/>
  <c r="U41" i="22"/>
  <c r="V71" i="22"/>
  <c r="Y71" i="22" s="1"/>
  <c r="V7" i="22"/>
  <c r="Z7" i="22" s="1"/>
  <c r="H42" i="22"/>
  <c r="U42" i="22" s="1"/>
  <c r="P103" i="22"/>
  <c r="V103" i="22"/>
  <c r="Y103" i="22" s="1"/>
  <c r="O40" i="22"/>
  <c r="L39" i="22"/>
  <c r="L8" i="22"/>
  <c r="P40" i="22"/>
  <c r="M8" i="22"/>
  <c r="M103" i="22"/>
  <c r="N103" i="22"/>
  <c r="O71" i="22"/>
  <c r="N71" i="22"/>
  <c r="M71" i="22"/>
  <c r="P39" i="22"/>
  <c r="L40" i="22"/>
  <c r="M39" i="22"/>
  <c r="M40" i="22"/>
  <c r="J103" i="22"/>
  <c r="R74" i="22"/>
  <c r="R10" i="22"/>
  <c r="I42" i="22"/>
  <c r="M42" i="22" s="1"/>
  <c r="U74" i="22"/>
  <c r="V72" i="22"/>
  <c r="K71" i="22"/>
  <c r="J71" i="22"/>
  <c r="L71" i="22"/>
  <c r="X41" i="22"/>
  <c r="S41" i="22"/>
  <c r="R41" i="22"/>
  <c r="N7" i="22"/>
  <c r="L7" i="22"/>
  <c r="R42" i="22"/>
  <c r="H81" i="22"/>
  <c r="N72" i="22"/>
  <c r="V40" i="22"/>
  <c r="V39" i="22"/>
  <c r="K8" i="22"/>
  <c r="J8" i="22"/>
  <c r="P8" i="22"/>
  <c r="X9" i="22"/>
  <c r="S9" i="22"/>
  <c r="AA10" i="22"/>
  <c r="AA9" i="22"/>
  <c r="I9" i="22"/>
  <c r="L9" i="22" s="1"/>
  <c r="U105" i="22"/>
  <c r="AB8" i="22"/>
  <c r="S73" i="22"/>
  <c r="F74" i="22"/>
  <c r="T74" i="22" s="1"/>
  <c r="X73" i="22"/>
  <c r="I41" i="22"/>
  <c r="O41" i="22" s="1"/>
  <c r="K104" i="22"/>
  <c r="J104" i="22"/>
  <c r="L104" i="22"/>
  <c r="Q104" i="22" s="1"/>
  <c r="S42" i="22"/>
  <c r="X42" i="22"/>
  <c r="K39" i="22"/>
  <c r="J39" i="22"/>
  <c r="N39" i="22"/>
  <c r="AA74" i="22"/>
  <c r="R9" i="22"/>
  <c r="U10" i="22"/>
  <c r="R73" i="22"/>
  <c r="V104" i="22"/>
  <c r="R105" i="22"/>
  <c r="AA105" i="22"/>
  <c r="K40" i="22"/>
  <c r="J40" i="22"/>
  <c r="K72" i="22"/>
  <c r="J72" i="22"/>
  <c r="AA41" i="22"/>
  <c r="T41" i="22"/>
  <c r="S105" i="22"/>
  <c r="X105" i="22"/>
  <c r="U73" i="22"/>
  <c r="AA73" i="22"/>
  <c r="T73" i="22"/>
  <c r="AA42" i="22"/>
  <c r="T42" i="22"/>
  <c r="H56" i="22"/>
  <c r="I73" i="22"/>
  <c r="O73" i="22" s="1"/>
  <c r="H23" i="22"/>
  <c r="K7" i="22"/>
  <c r="O7" i="22"/>
  <c r="J7" i="22"/>
  <c r="U9" i="22"/>
  <c r="Q72" i="22" l="1"/>
  <c r="Y8" i="22"/>
  <c r="Z8" i="22"/>
  <c r="AC8" i="22"/>
  <c r="Q39" i="22"/>
  <c r="AB7" i="22"/>
  <c r="AC7" i="22"/>
  <c r="N9" i="22"/>
  <c r="W7" i="22" a="1"/>
  <c r="W7" i="22" s="1"/>
  <c r="O42" i="22"/>
  <c r="Y7" i="22"/>
  <c r="M105" i="22"/>
  <c r="K105" i="22"/>
  <c r="P105" i="22"/>
  <c r="N105" i="22"/>
  <c r="J105" i="22"/>
  <c r="L105" i="22"/>
  <c r="Z103" i="22"/>
  <c r="AC103" i="22"/>
  <c r="AC71" i="22"/>
  <c r="Z71" i="22"/>
  <c r="L10" i="22"/>
  <c r="M10" i="22"/>
  <c r="P10" i="22"/>
  <c r="S10" i="22"/>
  <c r="AB71" i="22"/>
  <c r="M41" i="22"/>
  <c r="AB103" i="22"/>
  <c r="V9" i="22"/>
  <c r="AC9" i="22" s="1"/>
  <c r="X10" i="22"/>
  <c r="V41" i="22"/>
  <c r="W41" i="22" s="1" a="1"/>
  <c r="W41" i="22" s="1"/>
  <c r="W71" i="22" a="1"/>
  <c r="W71" i="22" s="1"/>
  <c r="Q8" i="22"/>
  <c r="N10" i="22"/>
  <c r="W103" i="22" a="1"/>
  <c r="W103" i="22" s="1"/>
  <c r="T10" i="22"/>
  <c r="Q40" i="22"/>
  <c r="V73" i="22"/>
  <c r="AB73" i="22" s="1"/>
  <c r="L41" i="22"/>
  <c r="Q71" i="22"/>
  <c r="Q103" i="22"/>
  <c r="L73" i="22"/>
  <c r="J41" i="22"/>
  <c r="K41" i="22"/>
  <c r="P41" i="22"/>
  <c r="AB39" i="22"/>
  <c r="Z39" i="22"/>
  <c r="Y39" i="22"/>
  <c r="W39" i="22" a="1"/>
  <c r="W39" i="22" s="1"/>
  <c r="AC39" i="22"/>
  <c r="Q7" i="22"/>
  <c r="V105" i="22"/>
  <c r="O10" i="22"/>
  <c r="K73" i="22"/>
  <c r="J73" i="22"/>
  <c r="P73" i="22"/>
  <c r="Z72" i="22"/>
  <c r="Y72" i="22"/>
  <c r="W72" i="22" a="1"/>
  <c r="W72" i="22" s="1"/>
  <c r="AC72" i="22"/>
  <c r="AB72" i="22"/>
  <c r="Z104" i="22"/>
  <c r="Y104" i="22"/>
  <c r="AC104" i="22"/>
  <c r="AB104" i="22"/>
  <c r="W104" i="22" a="1"/>
  <c r="W104" i="22" s="1"/>
  <c r="K42" i="22"/>
  <c r="J42" i="22"/>
  <c r="P42" i="22"/>
  <c r="L42" i="22"/>
  <c r="S74" i="22"/>
  <c r="V74" i="22" s="1"/>
  <c r="X74" i="22"/>
  <c r="AB40" i="22"/>
  <c r="Z40" i="22"/>
  <c r="Y40" i="22"/>
  <c r="W40" i="22" a="1"/>
  <c r="W40" i="22" s="1"/>
  <c r="AC40" i="22"/>
  <c r="M73" i="22"/>
  <c r="M9" i="22"/>
  <c r="N73" i="22"/>
  <c r="J9" i="22"/>
  <c r="K9" i="22"/>
  <c r="O9" i="22"/>
  <c r="P9" i="22"/>
  <c r="H24" i="22"/>
  <c r="N42" i="22"/>
  <c r="V42" i="22"/>
  <c r="N41" i="22"/>
  <c r="J10" i="22"/>
  <c r="K10" i="22"/>
  <c r="I74" i="22"/>
  <c r="N74" i="22" s="1"/>
  <c r="Y41" i="22" l="1"/>
  <c r="AC73" i="22"/>
  <c r="V10" i="22"/>
  <c r="W10" i="22" s="1" a="1"/>
  <c r="W10" i="22" s="1"/>
  <c r="Y9" i="22"/>
  <c r="Z9" i="22"/>
  <c r="Q10" i="22"/>
  <c r="Z41" i="22"/>
  <c r="AB41" i="22"/>
  <c r="AC41" i="22"/>
  <c r="Q9" i="22"/>
  <c r="Q41" i="22"/>
  <c r="Q105" i="22"/>
  <c r="AB9" i="22"/>
  <c r="W73" i="22" a="1"/>
  <c r="W73" i="22" s="1"/>
  <c r="W9" i="22" a="1"/>
  <c r="W9" i="22" s="1"/>
  <c r="Y73" i="22"/>
  <c r="Z73" i="22"/>
  <c r="W105" i="22" a="1"/>
  <c r="W105" i="22" s="1"/>
  <c r="AC105" i="22"/>
  <c r="AB105" i="22"/>
  <c r="Z105" i="22"/>
  <c r="Y105" i="22"/>
  <c r="W42" i="22" a="1"/>
  <c r="W42" i="22" s="1"/>
  <c r="AC42" i="22"/>
  <c r="AB42" i="22"/>
  <c r="Z42" i="22"/>
  <c r="Y42" i="22"/>
  <c r="Q73" i="22"/>
  <c r="AB74" i="22"/>
  <c r="Z74" i="22"/>
  <c r="Y74" i="22"/>
  <c r="W74" i="22" a="1"/>
  <c r="W74" i="22" s="1"/>
  <c r="AC74" i="22"/>
  <c r="K74" i="22"/>
  <c r="J74" i="22"/>
  <c r="M74" i="22"/>
  <c r="L74" i="22"/>
  <c r="P74" i="22"/>
  <c r="O74" i="22"/>
  <c r="AB10" i="22"/>
  <c r="Z10" i="22"/>
  <c r="Y10" i="22"/>
  <c r="Q42" i="22"/>
  <c r="AC10" i="22" l="1"/>
  <c r="Q74" i="22"/>
  <c r="E99" i="26" l="1"/>
  <c r="D15" i="22" s="1"/>
  <c r="E99" i="27"/>
  <c r="E15" i="22" s="1"/>
  <c r="E99" i="63"/>
  <c r="F15" i="22" s="1"/>
  <c r="E99" i="67"/>
  <c r="G15" i="22" s="1"/>
  <c r="E99" i="34"/>
  <c r="D47" i="22" s="1"/>
  <c r="E99" i="35"/>
  <c r="E47" i="22" s="1"/>
  <c r="E99" i="64"/>
  <c r="F47" i="22" s="1"/>
  <c r="E99" i="68"/>
  <c r="G47" i="22" s="1"/>
  <c r="E99" i="41"/>
  <c r="D79" i="22" s="1"/>
  <c r="E99" i="42"/>
  <c r="E79" i="22" s="1"/>
  <c r="E99" i="65"/>
  <c r="F79" i="22" s="1"/>
  <c r="E99" i="69"/>
  <c r="G79" i="22" s="1"/>
  <c r="D118" i="22"/>
  <c r="E99" i="48"/>
  <c r="D111" i="22" s="1"/>
  <c r="E99" i="49"/>
  <c r="E111" i="22" s="1"/>
  <c r="E99" i="66"/>
  <c r="F111" i="22" s="1"/>
  <c r="E99" i="70"/>
  <c r="G111" i="22" s="1"/>
  <c r="D99" i="26"/>
  <c r="D14" i="22" s="1"/>
  <c r="D99" i="27"/>
  <c r="E14" i="22" s="1"/>
  <c r="D99" i="63"/>
  <c r="F14" i="22" s="1"/>
  <c r="D99" i="67"/>
  <c r="G14" i="22" s="1"/>
  <c r="D99" i="34"/>
  <c r="D46" i="22" s="1"/>
  <c r="D99" i="35"/>
  <c r="E46" i="22" s="1"/>
  <c r="D99" i="64"/>
  <c r="F46" i="22" s="1"/>
  <c r="D99" i="68"/>
  <c r="G46" i="22" s="1"/>
  <c r="D99" i="41"/>
  <c r="D78" i="22" s="1"/>
  <c r="D99" i="42"/>
  <c r="E78" i="22" s="1"/>
  <c r="D99" i="65"/>
  <c r="F78" i="22" s="1"/>
  <c r="D99" i="69"/>
  <c r="G78" i="22" s="1"/>
  <c r="D99" i="48"/>
  <c r="D110" i="22" s="1"/>
  <c r="D99" i="49"/>
  <c r="E110" i="22" s="1"/>
  <c r="D99" i="66"/>
  <c r="F110" i="22" s="1"/>
  <c r="D99" i="70"/>
  <c r="G110" i="22" s="1"/>
  <c r="D10" i="26" a="1"/>
  <c r="D10" i="26" s="1"/>
  <c r="D10" i="27" a="1"/>
  <c r="D10" i="27" s="1"/>
  <c r="D10" i="63" a="1"/>
  <c r="D10" i="63" s="1"/>
  <c r="D10" i="67" a="1"/>
  <c r="D10" i="67" s="1"/>
  <c r="D10" i="34" a="1"/>
  <c r="D10" i="34" s="1"/>
  <c r="D10" i="35" a="1"/>
  <c r="D10" i="35" s="1"/>
  <c r="D10" i="64" a="1"/>
  <c r="D10" i="64" s="1"/>
  <c r="D10" i="68" a="1"/>
  <c r="D10" i="68" s="1"/>
  <c r="D10" i="41" a="1"/>
  <c r="D10" i="41" s="1"/>
  <c r="D10" i="42" a="1"/>
  <c r="D10" i="42" s="1"/>
  <c r="D10" i="65" a="1"/>
  <c r="D10" i="65" s="1"/>
  <c r="D10" i="69" a="1"/>
  <c r="D10" i="69" s="1"/>
  <c r="D10" i="48" a="1"/>
  <c r="D10" i="48" s="1"/>
  <c r="D10" i="49" a="1"/>
  <c r="D10" i="49" s="1"/>
  <c r="D10" i="66" a="1"/>
  <c r="D10" i="66" s="1"/>
  <c r="D10" i="70" a="1"/>
  <c r="D10" i="70" s="1"/>
  <c r="F85" i="70"/>
  <c r="H85" i="70" s="1"/>
  <c r="F29" i="70"/>
  <c r="F31" i="70"/>
  <c r="H31" i="70" s="1"/>
  <c r="F70" i="70"/>
  <c r="H70" i="70" s="1"/>
  <c r="F73" i="70"/>
  <c r="F79" i="70"/>
  <c r="H79" i="70" s="1"/>
  <c r="F83" i="70"/>
  <c r="H83" i="70" s="1"/>
  <c r="F94" i="70"/>
  <c r="F92" i="70"/>
  <c r="F91" i="70"/>
  <c r="F89" i="70"/>
  <c r="H89" i="70" s="1"/>
  <c r="F84" i="70"/>
  <c r="H84" i="70" s="1"/>
  <c r="F81" i="70"/>
  <c r="F80" i="70"/>
  <c r="F72" i="70"/>
  <c r="H72" i="70" s="1"/>
  <c r="F69" i="70"/>
  <c r="H69" i="70" s="1"/>
  <c r="F67" i="70"/>
  <c r="H67" i="70" s="1"/>
  <c r="F66" i="70"/>
  <c r="H66" i="70" s="1"/>
  <c r="F53" i="70"/>
  <c r="H53" i="70" s="1"/>
  <c r="F49" i="70"/>
  <c r="H49" i="70" s="1"/>
  <c r="F42" i="70"/>
  <c r="H42" i="70" s="1"/>
  <c r="F40" i="70"/>
  <c r="F37" i="70"/>
  <c r="F33" i="70"/>
  <c r="F32" i="70"/>
  <c r="H32" i="70" s="1"/>
  <c r="F27" i="70"/>
  <c r="F23" i="70"/>
  <c r="F22" i="70"/>
  <c r="F21" i="70"/>
  <c r="F15" i="70"/>
  <c r="F13" i="70"/>
  <c r="F12" i="70"/>
  <c r="E8" i="70"/>
  <c r="D8" i="70"/>
  <c r="E7" i="70"/>
  <c r="G126" i="22" s="1"/>
  <c r="D7" i="70"/>
  <c r="G125" i="22" s="1"/>
  <c r="F97" i="69"/>
  <c r="H97" i="69" s="1"/>
  <c r="F96" i="69"/>
  <c r="H96" i="69" s="1"/>
  <c r="F95" i="69"/>
  <c r="H95" i="69" s="1"/>
  <c r="F94" i="69"/>
  <c r="H94" i="69" s="1"/>
  <c r="F93" i="69"/>
  <c r="H93" i="69" s="1"/>
  <c r="F92" i="69"/>
  <c r="H92" i="69" s="1"/>
  <c r="F91" i="69"/>
  <c r="H91" i="69" s="1"/>
  <c r="F90" i="69"/>
  <c r="H90" i="69" s="1"/>
  <c r="F89" i="69"/>
  <c r="H89" i="69" s="1"/>
  <c r="F87" i="69"/>
  <c r="H87" i="69" s="1"/>
  <c r="F86" i="69"/>
  <c r="H86" i="69" s="1"/>
  <c r="F85" i="69"/>
  <c r="H85" i="69" s="1"/>
  <c r="F84" i="69"/>
  <c r="H84" i="69" s="1"/>
  <c r="F82" i="69"/>
  <c r="H82" i="69" s="1"/>
  <c r="F81" i="69"/>
  <c r="H81" i="69" s="1"/>
  <c r="F80" i="69"/>
  <c r="H80" i="69" s="1"/>
  <c r="F79" i="69"/>
  <c r="H79" i="69" s="1"/>
  <c r="F78" i="69"/>
  <c r="H78" i="69" s="1"/>
  <c r="F77" i="69"/>
  <c r="H77" i="69" s="1"/>
  <c r="F76" i="69"/>
  <c r="H76" i="69" s="1"/>
  <c r="F75" i="69"/>
  <c r="H75" i="69" s="1"/>
  <c r="F74" i="69"/>
  <c r="H74" i="69" s="1"/>
  <c r="F72" i="69"/>
  <c r="H72" i="69" s="1"/>
  <c r="F71" i="69"/>
  <c r="H71" i="69" s="1"/>
  <c r="F69" i="69"/>
  <c r="H69" i="69" s="1"/>
  <c r="F68" i="69"/>
  <c r="H68" i="69" s="1"/>
  <c r="F66" i="69"/>
  <c r="H66" i="69" s="1"/>
  <c r="F65" i="69"/>
  <c r="H65" i="69" s="1"/>
  <c r="F64" i="69"/>
  <c r="H64" i="69" s="1"/>
  <c r="F63" i="69"/>
  <c r="H63" i="69" s="1"/>
  <c r="F62" i="69"/>
  <c r="H62" i="69" s="1"/>
  <c r="F61" i="69"/>
  <c r="H61" i="69" s="1"/>
  <c r="F60" i="69"/>
  <c r="H60" i="69" s="1"/>
  <c r="F59" i="69"/>
  <c r="H59" i="69" s="1"/>
  <c r="F58" i="69"/>
  <c r="H58" i="69" s="1"/>
  <c r="F57" i="69"/>
  <c r="H57" i="69" s="1"/>
  <c r="F56" i="69"/>
  <c r="H56" i="69" s="1"/>
  <c r="F55" i="69"/>
  <c r="H55" i="69" s="1"/>
  <c r="F54" i="69"/>
  <c r="H54" i="69" s="1"/>
  <c r="F53" i="69"/>
  <c r="H53" i="69" s="1"/>
  <c r="F52" i="69"/>
  <c r="H52" i="69" s="1"/>
  <c r="F51" i="69"/>
  <c r="H51" i="69" s="1"/>
  <c r="F50" i="69"/>
  <c r="H50" i="69" s="1"/>
  <c r="F48" i="69"/>
  <c r="H48" i="69" s="1"/>
  <c r="F47" i="69"/>
  <c r="H47" i="69" s="1"/>
  <c r="F46" i="69"/>
  <c r="H46" i="69" s="1"/>
  <c r="F45" i="69"/>
  <c r="H45" i="69" s="1"/>
  <c r="F44" i="69"/>
  <c r="H44" i="69" s="1"/>
  <c r="F43" i="69"/>
  <c r="H43" i="69" s="1"/>
  <c r="F42" i="69"/>
  <c r="H42" i="69" s="1"/>
  <c r="F41" i="69"/>
  <c r="H41" i="69" s="1"/>
  <c r="F40" i="69"/>
  <c r="H40" i="69" s="1"/>
  <c r="F39" i="69"/>
  <c r="H39" i="69" s="1"/>
  <c r="F38" i="69"/>
  <c r="H38" i="69" s="1"/>
  <c r="F37" i="69"/>
  <c r="H37" i="69" s="1"/>
  <c r="F36" i="69"/>
  <c r="H36" i="69" s="1"/>
  <c r="F35" i="69"/>
  <c r="H35" i="69" s="1"/>
  <c r="F34" i="69"/>
  <c r="H34" i="69" s="1"/>
  <c r="F33" i="69"/>
  <c r="H33" i="69" s="1"/>
  <c r="F32" i="69"/>
  <c r="H32" i="69" s="1"/>
  <c r="F31" i="69"/>
  <c r="H31" i="69" s="1"/>
  <c r="F30" i="69"/>
  <c r="H30" i="69" s="1"/>
  <c r="F29" i="69"/>
  <c r="H29" i="69" s="1"/>
  <c r="F27" i="69"/>
  <c r="H27" i="69" s="1"/>
  <c r="F26" i="69"/>
  <c r="H26" i="69" s="1"/>
  <c r="F25" i="69"/>
  <c r="H25" i="69" s="1"/>
  <c r="F24" i="69"/>
  <c r="H24" i="69" s="1"/>
  <c r="F23" i="69"/>
  <c r="H23" i="69" s="1"/>
  <c r="F21" i="69"/>
  <c r="H21" i="69" s="1"/>
  <c r="F20" i="69"/>
  <c r="H20" i="69" s="1"/>
  <c r="F19" i="69"/>
  <c r="H19" i="69" s="1"/>
  <c r="F18" i="69"/>
  <c r="H18" i="69" s="1"/>
  <c r="F17" i="69"/>
  <c r="H17" i="69" s="1"/>
  <c r="F16" i="69"/>
  <c r="H16" i="69" s="1"/>
  <c r="F15" i="69"/>
  <c r="F14" i="69"/>
  <c r="H14" i="69" s="1"/>
  <c r="F12" i="69"/>
  <c r="H12" i="69" s="1"/>
  <c r="E8" i="69"/>
  <c r="D8" i="69"/>
  <c r="E7" i="69"/>
  <c r="G94" i="22" s="1"/>
  <c r="D7" i="69"/>
  <c r="G93" i="22" s="1"/>
  <c r="E6" i="69"/>
  <c r="D6" i="69"/>
  <c r="F88" i="68"/>
  <c r="F89" i="68"/>
  <c r="F57" i="68"/>
  <c r="H57" i="68" s="1"/>
  <c r="F58" i="68"/>
  <c r="H58" i="68" s="1"/>
  <c r="F59" i="68"/>
  <c r="H59" i="68" s="1"/>
  <c r="F97" i="68"/>
  <c r="H97" i="68" s="1"/>
  <c r="F96" i="68"/>
  <c r="H96" i="68" s="1"/>
  <c r="F95" i="68"/>
  <c r="H95" i="68" s="1"/>
  <c r="F94" i="68"/>
  <c r="H94" i="68" s="1"/>
  <c r="F93" i="68"/>
  <c r="H93" i="68" s="1"/>
  <c r="F92" i="68"/>
  <c r="H92" i="68" s="1"/>
  <c r="F91" i="68"/>
  <c r="H91" i="68" s="1"/>
  <c r="F90" i="68"/>
  <c r="H90" i="68" s="1"/>
  <c r="F87" i="68"/>
  <c r="H87" i="68" s="1"/>
  <c r="F86" i="68"/>
  <c r="H86" i="68" s="1"/>
  <c r="F85" i="68"/>
  <c r="H85" i="68" s="1"/>
  <c r="F84" i="68"/>
  <c r="H84" i="68" s="1"/>
  <c r="F83" i="68"/>
  <c r="H83" i="68" s="1"/>
  <c r="F82" i="68"/>
  <c r="H82" i="68" s="1"/>
  <c r="F81" i="68"/>
  <c r="H81" i="68" s="1"/>
  <c r="F80" i="68"/>
  <c r="H80" i="68" s="1"/>
  <c r="F79" i="68"/>
  <c r="H79" i="68" s="1"/>
  <c r="F78" i="68"/>
  <c r="H78" i="68" s="1"/>
  <c r="F77" i="68"/>
  <c r="H77" i="68" s="1"/>
  <c r="F76" i="68"/>
  <c r="H76" i="68" s="1"/>
  <c r="F75" i="68"/>
  <c r="H75" i="68" s="1"/>
  <c r="F74" i="68"/>
  <c r="H74" i="68" s="1"/>
  <c r="F73" i="68"/>
  <c r="H73" i="68" s="1"/>
  <c r="F72" i="68"/>
  <c r="H72" i="68" s="1"/>
  <c r="F71" i="68"/>
  <c r="H71" i="68" s="1"/>
  <c r="F70" i="68"/>
  <c r="H70" i="68" s="1"/>
  <c r="F69" i="68"/>
  <c r="H69" i="68" s="1"/>
  <c r="F68" i="68"/>
  <c r="H68" i="68" s="1"/>
  <c r="F67" i="68"/>
  <c r="F66" i="68"/>
  <c r="H66" i="68" s="1"/>
  <c r="F65" i="68"/>
  <c r="H65" i="68" s="1"/>
  <c r="F64" i="68"/>
  <c r="H64" i="68" s="1"/>
  <c r="F63" i="68"/>
  <c r="H63" i="68" s="1"/>
  <c r="F62" i="68"/>
  <c r="H62" i="68" s="1"/>
  <c r="F61" i="68"/>
  <c r="H61" i="68" s="1"/>
  <c r="F60" i="68"/>
  <c r="H60" i="68" s="1"/>
  <c r="F56" i="68"/>
  <c r="H56" i="68" s="1"/>
  <c r="F55" i="68"/>
  <c r="H55" i="68" s="1"/>
  <c r="F54" i="68"/>
  <c r="H54" i="68" s="1"/>
  <c r="F53" i="68"/>
  <c r="H53" i="68" s="1"/>
  <c r="F52" i="68"/>
  <c r="H52" i="68" s="1"/>
  <c r="F51" i="68"/>
  <c r="H51" i="68" s="1"/>
  <c r="F50" i="68"/>
  <c r="H50" i="68" s="1"/>
  <c r="F49" i="68"/>
  <c r="H49" i="68" s="1"/>
  <c r="F48" i="68"/>
  <c r="H48" i="68" s="1"/>
  <c r="F47" i="68"/>
  <c r="H47" i="68" s="1"/>
  <c r="F46" i="68"/>
  <c r="H46" i="68" s="1"/>
  <c r="F45" i="68"/>
  <c r="H45" i="68" s="1"/>
  <c r="F44" i="68"/>
  <c r="H44" i="68" s="1"/>
  <c r="F43" i="68"/>
  <c r="H43" i="68" s="1"/>
  <c r="F42" i="68"/>
  <c r="H42" i="68" s="1"/>
  <c r="F41" i="68"/>
  <c r="H41" i="68" s="1"/>
  <c r="F40" i="68"/>
  <c r="H40" i="68" s="1"/>
  <c r="F39" i="68"/>
  <c r="H39" i="68" s="1"/>
  <c r="F38" i="68"/>
  <c r="H38" i="68" s="1"/>
  <c r="F37" i="68"/>
  <c r="H37" i="68" s="1"/>
  <c r="F36" i="68"/>
  <c r="H36" i="68" s="1"/>
  <c r="F35" i="68"/>
  <c r="H35" i="68" s="1"/>
  <c r="F34" i="68"/>
  <c r="H34" i="68" s="1"/>
  <c r="F33" i="68"/>
  <c r="H33" i="68" s="1"/>
  <c r="F32" i="68"/>
  <c r="H32" i="68" s="1"/>
  <c r="F31" i="68"/>
  <c r="H31" i="68" s="1"/>
  <c r="F30" i="68"/>
  <c r="H30" i="68" s="1"/>
  <c r="F29" i="68"/>
  <c r="H29" i="68" s="1"/>
  <c r="F28" i="68"/>
  <c r="H28" i="68" s="1"/>
  <c r="F27" i="68"/>
  <c r="H27" i="68" s="1"/>
  <c r="F26" i="68"/>
  <c r="H26" i="68" s="1"/>
  <c r="F25" i="68"/>
  <c r="H25" i="68" s="1"/>
  <c r="F24" i="68"/>
  <c r="H24" i="68" s="1"/>
  <c r="F23" i="68"/>
  <c r="H23" i="68" s="1"/>
  <c r="F21" i="68"/>
  <c r="H21" i="68" s="1"/>
  <c r="F20" i="68"/>
  <c r="H20" i="68" s="1"/>
  <c r="F19" i="68"/>
  <c r="H19" i="68" s="1"/>
  <c r="F17" i="68"/>
  <c r="H17" i="68" s="1"/>
  <c r="F16" i="68"/>
  <c r="H16" i="68" s="1"/>
  <c r="F15" i="68"/>
  <c r="H15" i="68" s="1"/>
  <c r="F14" i="68"/>
  <c r="H14" i="68" s="1"/>
  <c r="F12" i="68"/>
  <c r="H12" i="68" s="1"/>
  <c r="E8" i="68"/>
  <c r="D8" i="68"/>
  <c r="E7" i="68"/>
  <c r="G62" i="22" s="1"/>
  <c r="U62" i="22" s="1"/>
  <c r="D7" i="68"/>
  <c r="G61" i="22" s="1"/>
  <c r="E6" i="68"/>
  <c r="D6" i="68"/>
  <c r="F58" i="67"/>
  <c r="H58" i="67" s="1"/>
  <c r="F13" i="67"/>
  <c r="H13" i="67" s="1"/>
  <c r="F14" i="67"/>
  <c r="H14" i="67" s="1"/>
  <c r="F15" i="67"/>
  <c r="H15" i="67" s="1"/>
  <c r="F16" i="67"/>
  <c r="H16" i="67" s="1"/>
  <c r="F17" i="67"/>
  <c r="H17" i="67" s="1"/>
  <c r="F18" i="67"/>
  <c r="H18" i="67" s="1"/>
  <c r="F19" i="67"/>
  <c r="H19" i="67" s="1"/>
  <c r="F20" i="67"/>
  <c r="H20" i="67" s="1"/>
  <c r="F21" i="67"/>
  <c r="H21" i="67" s="1"/>
  <c r="F22" i="67"/>
  <c r="F23" i="67"/>
  <c r="H23" i="67" s="1"/>
  <c r="F24" i="67"/>
  <c r="H24" i="67" s="1"/>
  <c r="F25" i="67"/>
  <c r="H25" i="67" s="1"/>
  <c r="F26" i="67"/>
  <c r="H26" i="67" s="1"/>
  <c r="F27" i="67"/>
  <c r="H27" i="67" s="1"/>
  <c r="F28" i="67"/>
  <c r="H28" i="67" s="1"/>
  <c r="F29" i="67"/>
  <c r="H29" i="67" s="1"/>
  <c r="F30" i="67"/>
  <c r="H30" i="67" s="1"/>
  <c r="F31" i="67"/>
  <c r="H31" i="67" s="1"/>
  <c r="F32" i="67"/>
  <c r="H32" i="67" s="1"/>
  <c r="F33" i="67"/>
  <c r="H33" i="67" s="1"/>
  <c r="F34" i="67"/>
  <c r="H34" i="67" s="1"/>
  <c r="F35" i="67"/>
  <c r="H35" i="67" s="1"/>
  <c r="F36" i="67"/>
  <c r="H36" i="67" s="1"/>
  <c r="F37" i="67"/>
  <c r="H37" i="67" s="1"/>
  <c r="F38" i="67"/>
  <c r="H38" i="67" s="1"/>
  <c r="F39" i="67"/>
  <c r="H39" i="67" s="1"/>
  <c r="F40" i="67"/>
  <c r="H40" i="67" s="1"/>
  <c r="F41" i="67"/>
  <c r="H41" i="67" s="1"/>
  <c r="F42" i="67"/>
  <c r="H42" i="67" s="1"/>
  <c r="F44" i="67"/>
  <c r="H44" i="67" s="1"/>
  <c r="F45" i="67"/>
  <c r="H45" i="67" s="1"/>
  <c r="F47" i="67"/>
  <c r="H47" i="67" s="1"/>
  <c r="F48" i="67"/>
  <c r="H48" i="67" s="1"/>
  <c r="F49" i="67"/>
  <c r="F50" i="67"/>
  <c r="H50" i="67" s="1"/>
  <c r="F51" i="67"/>
  <c r="H51" i="67" s="1"/>
  <c r="F53" i="67"/>
  <c r="H53" i="67" s="1"/>
  <c r="F54" i="67"/>
  <c r="H54" i="67" s="1"/>
  <c r="F55" i="67"/>
  <c r="H55" i="67" s="1"/>
  <c r="F56" i="67"/>
  <c r="H56" i="67" s="1"/>
  <c r="F57" i="67"/>
  <c r="H57" i="67" s="1"/>
  <c r="F59" i="67"/>
  <c r="H59" i="67" s="1"/>
  <c r="F60" i="67"/>
  <c r="H60" i="67" s="1"/>
  <c r="F61" i="67"/>
  <c r="H61" i="67" s="1"/>
  <c r="F62" i="67"/>
  <c r="H62" i="67" s="1"/>
  <c r="F63" i="67"/>
  <c r="H63" i="67" s="1"/>
  <c r="F64" i="67"/>
  <c r="H64" i="67" s="1"/>
  <c r="F65" i="67"/>
  <c r="H65" i="67" s="1"/>
  <c r="F66" i="67"/>
  <c r="H66" i="67" s="1"/>
  <c r="F67" i="67"/>
  <c r="H67" i="67" s="1"/>
  <c r="F68" i="67"/>
  <c r="H68" i="67" s="1"/>
  <c r="F69" i="67"/>
  <c r="H69" i="67" s="1"/>
  <c r="F70" i="67"/>
  <c r="H70" i="67" s="1"/>
  <c r="F71" i="67"/>
  <c r="H71" i="67" s="1"/>
  <c r="F72" i="67"/>
  <c r="F73" i="67"/>
  <c r="H73" i="67" s="1"/>
  <c r="F74" i="67"/>
  <c r="H74" i="67" s="1"/>
  <c r="F76" i="67"/>
  <c r="H76" i="67" s="1"/>
  <c r="F77" i="67"/>
  <c r="H77" i="67" s="1"/>
  <c r="F78" i="67"/>
  <c r="H78" i="67" s="1"/>
  <c r="F79" i="67"/>
  <c r="H79" i="67" s="1"/>
  <c r="F80" i="67"/>
  <c r="H80" i="67" s="1"/>
  <c r="F81" i="67"/>
  <c r="H81" i="67" s="1"/>
  <c r="F82" i="67"/>
  <c r="H82" i="67" s="1"/>
  <c r="F83" i="67"/>
  <c r="F84" i="67"/>
  <c r="H84" i="67" s="1"/>
  <c r="F85" i="67"/>
  <c r="H85" i="67" s="1"/>
  <c r="F86" i="67"/>
  <c r="F87" i="67"/>
  <c r="F88" i="67"/>
  <c r="F89" i="67"/>
  <c r="F90" i="67"/>
  <c r="F91" i="67"/>
  <c r="F92" i="67"/>
  <c r="F93" i="67"/>
  <c r="H93" i="67" s="1"/>
  <c r="F94" i="67"/>
  <c r="F95" i="67"/>
  <c r="H95" i="67" s="1"/>
  <c r="F96" i="67"/>
  <c r="H96" i="67" s="1"/>
  <c r="F97" i="67"/>
  <c r="E6" i="67"/>
  <c r="D6" i="67"/>
  <c r="F99" i="69" l="1"/>
  <c r="F6" i="69"/>
  <c r="G6" i="69" s="1"/>
  <c r="U93" i="22"/>
  <c r="G95" i="22"/>
  <c r="U95" i="22" s="1"/>
  <c r="U79" i="22"/>
  <c r="G86" i="22"/>
  <c r="U86" i="22" s="1"/>
  <c r="U94" i="22"/>
  <c r="G85" i="22"/>
  <c r="G80" i="22"/>
  <c r="U80" i="22" s="1"/>
  <c r="U78" i="22"/>
  <c r="F85" i="22"/>
  <c r="F80" i="22"/>
  <c r="T78" i="22"/>
  <c r="F81" i="22"/>
  <c r="F86" i="22"/>
  <c r="T79" i="22"/>
  <c r="AA79" i="22"/>
  <c r="E86" i="22"/>
  <c r="S79" i="22"/>
  <c r="E85" i="22"/>
  <c r="E80" i="22"/>
  <c r="AA78" i="22"/>
  <c r="S78" i="22"/>
  <c r="R78" i="22"/>
  <c r="I78" i="22"/>
  <c r="D80" i="22"/>
  <c r="D85" i="22"/>
  <c r="X78" i="22"/>
  <c r="L78" i="22"/>
  <c r="I79" i="22"/>
  <c r="D86" i="22"/>
  <c r="X79" i="22"/>
  <c r="R79" i="22"/>
  <c r="F99" i="68"/>
  <c r="U61" i="22"/>
  <c r="G63" i="22"/>
  <c r="G53" i="22"/>
  <c r="G48" i="22"/>
  <c r="U46" i="22"/>
  <c r="U47" i="22"/>
  <c r="G54" i="22"/>
  <c r="U54" i="22" s="1"/>
  <c r="T47" i="22"/>
  <c r="F54" i="22"/>
  <c r="F49" i="22"/>
  <c r="F48" i="22"/>
  <c r="T46" i="22"/>
  <c r="F53" i="22"/>
  <c r="E53" i="22"/>
  <c r="S46" i="22"/>
  <c r="AA46" i="22"/>
  <c r="E48" i="22"/>
  <c r="S47" i="22"/>
  <c r="E54" i="22"/>
  <c r="AA47" i="22"/>
  <c r="E49" i="22"/>
  <c r="D54" i="22"/>
  <c r="R47" i="22"/>
  <c r="I47" i="22"/>
  <c r="X47" i="22"/>
  <c r="L47" i="22"/>
  <c r="X46" i="22"/>
  <c r="D48" i="22"/>
  <c r="R46" i="22"/>
  <c r="D53" i="22"/>
  <c r="I46" i="22"/>
  <c r="L46" i="22" s="1"/>
  <c r="F99" i="67"/>
  <c r="U15" i="22"/>
  <c r="G22" i="22"/>
  <c r="U22" i="22" s="1"/>
  <c r="G21" i="22"/>
  <c r="U14" i="22"/>
  <c r="G16" i="22"/>
  <c r="F16" i="22"/>
  <c r="T16" i="22" s="1"/>
  <c r="F21" i="22"/>
  <c r="T14" i="22"/>
  <c r="F22" i="22"/>
  <c r="F17" i="22"/>
  <c r="T15" i="22"/>
  <c r="AA15" i="22"/>
  <c r="E22" i="22"/>
  <c r="S15" i="22"/>
  <c r="AA14" i="22"/>
  <c r="S14" i="22"/>
  <c r="E21" i="22"/>
  <c r="E16" i="22"/>
  <c r="X14" i="22"/>
  <c r="R14" i="22"/>
  <c r="V14" i="22" s="1"/>
  <c r="I14" i="22"/>
  <c r="L14" i="22" s="1"/>
  <c r="D16" i="22"/>
  <c r="D21" i="22"/>
  <c r="I15" i="22"/>
  <c r="D22" i="22"/>
  <c r="R15" i="22"/>
  <c r="X15" i="22"/>
  <c r="L15" i="22"/>
  <c r="D112" i="22"/>
  <c r="D113" i="22" s="1"/>
  <c r="D117" i="22"/>
  <c r="D119" i="22" s="1"/>
  <c r="D120" i="22" s="1"/>
  <c r="E117" i="22"/>
  <c r="R110" i="22"/>
  <c r="E112" i="22"/>
  <c r="R111" i="22"/>
  <c r="E118" i="22"/>
  <c r="R118" i="22" s="1"/>
  <c r="X110" i="22"/>
  <c r="F117" i="22"/>
  <c r="S110" i="22"/>
  <c r="F112" i="22"/>
  <c r="S111" i="22"/>
  <c r="X111" i="22"/>
  <c r="F118" i="22"/>
  <c r="T110" i="22"/>
  <c r="G112" i="22"/>
  <c r="G113" i="22" s="1"/>
  <c r="G117" i="22"/>
  <c r="AA110" i="22"/>
  <c r="AA111" i="22"/>
  <c r="G118" i="22"/>
  <c r="T111" i="22"/>
  <c r="H12" i="70"/>
  <c r="G97" i="70"/>
  <c r="G54" i="70"/>
  <c r="G63" i="70"/>
  <c r="G61" i="70"/>
  <c r="G24" i="70"/>
  <c r="G20" i="70"/>
  <c r="G39" i="70"/>
  <c r="G93" i="70"/>
  <c r="G90" i="70"/>
  <c r="G30" i="70"/>
  <c r="G51" i="70"/>
  <c r="G45" i="70"/>
  <c r="G25" i="70"/>
  <c r="G26" i="70"/>
  <c r="G56" i="70"/>
  <c r="G57" i="70"/>
  <c r="G59" i="70"/>
  <c r="G71" i="70"/>
  <c r="G78" i="70"/>
  <c r="G64" i="70"/>
  <c r="G88" i="70"/>
  <c r="G86" i="70"/>
  <c r="G55" i="70"/>
  <c r="G95" i="70"/>
  <c r="G19" i="70"/>
  <c r="G76" i="70"/>
  <c r="G50" i="70"/>
  <c r="G47" i="70"/>
  <c r="F99" i="70"/>
  <c r="H127" i="22"/>
  <c r="H128" i="22" s="1"/>
  <c r="H112" i="22"/>
  <c r="H113" i="22" s="1"/>
  <c r="H117" i="22"/>
  <c r="I110" i="22"/>
  <c r="P110" i="22" s="1"/>
  <c r="U110" i="22"/>
  <c r="G85" i="70"/>
  <c r="U111" i="22"/>
  <c r="I111" i="22"/>
  <c r="H118" i="22"/>
  <c r="G83" i="70"/>
  <c r="G73" i="70"/>
  <c r="F7" i="70"/>
  <c r="H7" i="70" s="1"/>
  <c r="G29" i="70"/>
  <c r="G70" i="70"/>
  <c r="G31" i="70"/>
  <c r="G79" i="70"/>
  <c r="G81" i="70"/>
  <c r="G37" i="70"/>
  <c r="G21" i="70"/>
  <c r="H21" i="70"/>
  <c r="H37" i="70"/>
  <c r="G66" i="70"/>
  <c r="H81" i="70"/>
  <c r="G22" i="70"/>
  <c r="G40" i="70"/>
  <c r="G42" i="70"/>
  <c r="G67" i="70"/>
  <c r="G89" i="70"/>
  <c r="G32" i="70"/>
  <c r="G13" i="70"/>
  <c r="G72" i="70"/>
  <c r="G33" i="70"/>
  <c r="G80" i="70"/>
  <c r="G94" i="70"/>
  <c r="G15" i="70"/>
  <c r="G53" i="70"/>
  <c r="G12" i="70"/>
  <c r="H15" i="70"/>
  <c r="G49" i="70"/>
  <c r="G92" i="70"/>
  <c r="F8" i="70"/>
  <c r="H8" i="70" s="1"/>
  <c r="G27" i="70"/>
  <c r="H27" i="70"/>
  <c r="H33" i="70"/>
  <c r="G91" i="70"/>
  <c r="G23" i="70"/>
  <c r="G69" i="70"/>
  <c r="G84" i="70"/>
  <c r="F8" i="69"/>
  <c r="G19" i="69"/>
  <c r="G33" i="69"/>
  <c r="G39" i="69"/>
  <c r="G56" i="69"/>
  <c r="G75" i="69"/>
  <c r="G93" i="69"/>
  <c r="G15" i="69"/>
  <c r="G24" i="69"/>
  <c r="G29" i="69"/>
  <c r="G50" i="69"/>
  <c r="G66" i="69"/>
  <c r="G86" i="69"/>
  <c r="H8" i="69"/>
  <c r="G45" i="69"/>
  <c r="G62" i="69"/>
  <c r="G81" i="69"/>
  <c r="G35" i="69"/>
  <c r="G52" i="69"/>
  <c r="G69" i="69"/>
  <c r="G89" i="69"/>
  <c r="G12" i="69"/>
  <c r="G17" i="69"/>
  <c r="G21" i="69"/>
  <c r="G26" i="69"/>
  <c r="G31" i="69"/>
  <c r="G41" i="69"/>
  <c r="G58" i="69"/>
  <c r="G77" i="69"/>
  <c r="G95" i="69"/>
  <c r="G47" i="69"/>
  <c r="G64" i="69"/>
  <c r="G84" i="69"/>
  <c r="H6" i="69"/>
  <c r="I6" i="69" s="1"/>
  <c r="I18" i="69"/>
  <c r="G37" i="69"/>
  <c r="G54" i="69"/>
  <c r="G72" i="69"/>
  <c r="G91" i="69"/>
  <c r="F7" i="69"/>
  <c r="H7" i="69" s="1"/>
  <c r="G43" i="69"/>
  <c r="G60" i="69"/>
  <c r="G79" i="69"/>
  <c r="G97" i="69"/>
  <c r="I23" i="69"/>
  <c r="I43" i="69"/>
  <c r="I65" i="69"/>
  <c r="I85" i="69"/>
  <c r="I38" i="69"/>
  <c r="I55" i="69"/>
  <c r="I74" i="69"/>
  <c r="I86" i="69"/>
  <c r="I92" i="69"/>
  <c r="I39" i="69"/>
  <c r="I44" i="69"/>
  <c r="I56" i="69"/>
  <c r="I61" i="69"/>
  <c r="I75" i="69"/>
  <c r="I80" i="69"/>
  <c r="I93" i="69"/>
  <c r="I34" i="69"/>
  <c r="I45" i="69"/>
  <c r="I51" i="69"/>
  <c r="I62" i="69"/>
  <c r="I68" i="69"/>
  <c r="I81" i="69"/>
  <c r="I87" i="69"/>
  <c r="I31" i="69"/>
  <c r="I19" i="69"/>
  <c r="I14" i="69"/>
  <c r="I24" i="69"/>
  <c r="I17" i="69"/>
  <c r="I26" i="69"/>
  <c r="I12" i="69"/>
  <c r="I29" i="69"/>
  <c r="I21" i="69"/>
  <c r="I15" i="69"/>
  <c r="I27" i="69"/>
  <c r="I60" i="69"/>
  <c r="I50" i="69"/>
  <c r="I16" i="69"/>
  <c r="I25" i="69"/>
  <c r="I35" i="69"/>
  <c r="I52" i="69"/>
  <c r="I76" i="69"/>
  <c r="I94" i="69"/>
  <c r="I46" i="69"/>
  <c r="I58" i="69"/>
  <c r="I95" i="69"/>
  <c r="I36" i="69"/>
  <c r="I47" i="69"/>
  <c r="I53" i="69"/>
  <c r="I64" i="69"/>
  <c r="I71" i="69"/>
  <c r="I84" i="69"/>
  <c r="I90" i="69"/>
  <c r="I32" i="69"/>
  <c r="I48" i="69"/>
  <c r="I79" i="69"/>
  <c r="I97" i="69"/>
  <c r="I33" i="69"/>
  <c r="I66" i="69"/>
  <c r="I20" i="69"/>
  <c r="I30" i="69"/>
  <c r="I40" i="69"/>
  <c r="I57" i="69"/>
  <c r="I69" i="69"/>
  <c r="I89" i="69"/>
  <c r="I41" i="69"/>
  <c r="I63" i="69"/>
  <c r="I77" i="69"/>
  <c r="I82" i="69"/>
  <c r="I37" i="69"/>
  <c r="I42" i="69"/>
  <c r="I54" i="69"/>
  <c r="I59" i="69"/>
  <c r="I72" i="69"/>
  <c r="I78" i="69"/>
  <c r="I91" i="69"/>
  <c r="I96" i="69"/>
  <c r="G14" i="69"/>
  <c r="G16" i="69"/>
  <c r="G18" i="69"/>
  <c r="G20" i="69"/>
  <c r="G23" i="69"/>
  <c r="G25" i="69"/>
  <c r="G27" i="69"/>
  <c r="G30" i="69"/>
  <c r="G32" i="69"/>
  <c r="G34" i="69"/>
  <c r="G36" i="69"/>
  <c r="G38" i="69"/>
  <c r="G40" i="69"/>
  <c r="G42" i="69"/>
  <c r="G44" i="69"/>
  <c r="G46" i="69"/>
  <c r="G48" i="69"/>
  <c r="G51" i="69"/>
  <c r="G53" i="69"/>
  <c r="G55" i="69"/>
  <c r="G57" i="69"/>
  <c r="G59" i="69"/>
  <c r="G61" i="69"/>
  <c r="G63" i="69"/>
  <c r="G65" i="69"/>
  <c r="G68" i="69"/>
  <c r="G71" i="69"/>
  <c r="G74" i="69"/>
  <c r="G76" i="69"/>
  <c r="G78" i="69"/>
  <c r="G80" i="69"/>
  <c r="G82" i="69"/>
  <c r="G85" i="69"/>
  <c r="G87" i="69"/>
  <c r="G90" i="69"/>
  <c r="G92" i="69"/>
  <c r="G94" i="69"/>
  <c r="G96" i="69"/>
  <c r="G88" i="68"/>
  <c r="G57" i="68"/>
  <c r="G89" i="68"/>
  <c r="H89" i="68"/>
  <c r="I89" i="68" s="1"/>
  <c r="G59" i="68"/>
  <c r="G58" i="68"/>
  <c r="F6" i="68"/>
  <c r="G6" i="68" s="1"/>
  <c r="F7" i="68"/>
  <c r="H7" i="68" s="1"/>
  <c r="F8" i="68"/>
  <c r="H8" i="68" s="1"/>
  <c r="I72" i="68"/>
  <c r="I27" i="68"/>
  <c r="I95" i="68"/>
  <c r="G12" i="68"/>
  <c r="G14" i="68"/>
  <c r="G16" i="68"/>
  <c r="G19" i="68"/>
  <c r="G21" i="68"/>
  <c r="G24" i="68"/>
  <c r="G26" i="68"/>
  <c r="G28" i="68"/>
  <c r="G30" i="68"/>
  <c r="G32" i="68"/>
  <c r="G34" i="68"/>
  <c r="G36" i="68"/>
  <c r="G38" i="68"/>
  <c r="G40" i="68"/>
  <c r="G42" i="68"/>
  <c r="G44" i="68"/>
  <c r="G46" i="68"/>
  <c r="G48" i="68"/>
  <c r="G50" i="68"/>
  <c r="G52" i="68"/>
  <c r="G54" i="68"/>
  <c r="G56" i="68"/>
  <c r="G61" i="68"/>
  <c r="G63" i="68"/>
  <c r="G65" i="68"/>
  <c r="G67" i="68"/>
  <c r="G69" i="68"/>
  <c r="G71" i="68"/>
  <c r="G73" i="68"/>
  <c r="G75" i="68"/>
  <c r="G77" i="68"/>
  <c r="G79" i="68"/>
  <c r="G81" i="68"/>
  <c r="G83" i="68"/>
  <c r="G85" i="68"/>
  <c r="G87" i="68"/>
  <c r="G90" i="68"/>
  <c r="G92" i="68"/>
  <c r="G94" i="68"/>
  <c r="G96" i="68"/>
  <c r="G15" i="68"/>
  <c r="G17" i="68"/>
  <c r="G20" i="68"/>
  <c r="G23" i="68"/>
  <c r="G25" i="68"/>
  <c r="G27" i="68"/>
  <c r="G29" i="68"/>
  <c r="G31" i="68"/>
  <c r="G33" i="68"/>
  <c r="G35" i="68"/>
  <c r="G37" i="68"/>
  <c r="G39" i="68"/>
  <c r="G41" i="68"/>
  <c r="G43" i="68"/>
  <c r="G45" i="68"/>
  <c r="G47" i="68"/>
  <c r="G49" i="68"/>
  <c r="G51" i="68"/>
  <c r="G53" i="68"/>
  <c r="G55" i="68"/>
  <c r="G60" i="68"/>
  <c r="G62" i="68"/>
  <c r="G64" i="68"/>
  <c r="G66" i="68"/>
  <c r="G68" i="68"/>
  <c r="G70" i="68"/>
  <c r="G72" i="68"/>
  <c r="G74" i="68"/>
  <c r="G76" i="68"/>
  <c r="G78" i="68"/>
  <c r="G80" i="68"/>
  <c r="G82" i="68"/>
  <c r="G84" i="68"/>
  <c r="G86" i="68"/>
  <c r="G91" i="68"/>
  <c r="G93" i="68"/>
  <c r="G95" i="68"/>
  <c r="G97" i="68"/>
  <c r="E7" i="67"/>
  <c r="G30" i="22" s="1"/>
  <c r="H97" i="67"/>
  <c r="H89" i="67"/>
  <c r="H87" i="67"/>
  <c r="D7" i="67"/>
  <c r="G29" i="22" s="1"/>
  <c r="H91" i="67"/>
  <c r="E8" i="67"/>
  <c r="F12" i="67"/>
  <c r="H12" i="67" s="1"/>
  <c r="D8" i="67"/>
  <c r="F6" i="67"/>
  <c r="H6" i="67" s="1"/>
  <c r="H86" i="67"/>
  <c r="H90" i="67"/>
  <c r="H94" i="67"/>
  <c r="H88" i="67"/>
  <c r="H92" i="67"/>
  <c r="E7" i="26"/>
  <c r="D30" i="22" s="1"/>
  <c r="D7" i="26"/>
  <c r="D29" i="22" s="1"/>
  <c r="E6" i="26"/>
  <c r="D6" i="26"/>
  <c r="E7" i="27"/>
  <c r="E30" i="22" s="1"/>
  <c r="D7" i="27"/>
  <c r="E29" i="22" s="1"/>
  <c r="E6" i="27"/>
  <c r="D6" i="27"/>
  <c r="E7" i="63"/>
  <c r="F30" i="22" s="1"/>
  <c r="D7" i="63"/>
  <c r="F29" i="22" s="1"/>
  <c r="E6" i="63"/>
  <c r="D6" i="63"/>
  <c r="E7" i="34"/>
  <c r="D62" i="22" s="1"/>
  <c r="D7" i="34"/>
  <c r="D61" i="22" s="1"/>
  <c r="E6" i="34"/>
  <c r="D6" i="34"/>
  <c r="E7" i="35"/>
  <c r="E62" i="22" s="1"/>
  <c r="D7" i="35"/>
  <c r="E61" i="22" s="1"/>
  <c r="E6" i="35"/>
  <c r="D6" i="35"/>
  <c r="E7" i="64"/>
  <c r="F62" i="22" s="1"/>
  <c r="D7" i="64"/>
  <c r="F61" i="22" s="1"/>
  <c r="E6" i="64"/>
  <c r="D6" i="64"/>
  <c r="E7" i="41"/>
  <c r="D94" i="22" s="1"/>
  <c r="D7" i="41"/>
  <c r="D93" i="22" s="1"/>
  <c r="E6" i="41"/>
  <c r="D6" i="41"/>
  <c r="E7" i="42"/>
  <c r="E94" i="22" s="1"/>
  <c r="D7" i="42"/>
  <c r="E93" i="22" s="1"/>
  <c r="E6" i="42"/>
  <c r="D6" i="42"/>
  <c r="E7" i="65"/>
  <c r="F94" i="22" s="1"/>
  <c r="D7" i="65"/>
  <c r="F93" i="22" s="1"/>
  <c r="E6" i="65"/>
  <c r="D6" i="65"/>
  <c r="E7" i="48"/>
  <c r="D126" i="22" s="1"/>
  <c r="D7" i="48"/>
  <c r="D125" i="22" s="1"/>
  <c r="E7" i="49"/>
  <c r="E126" i="22" s="1"/>
  <c r="D7" i="49"/>
  <c r="E125" i="22" s="1"/>
  <c r="E7" i="66"/>
  <c r="F126" i="22" s="1"/>
  <c r="D7" i="66"/>
  <c r="F125" i="22" s="1"/>
  <c r="F22" i="66"/>
  <c r="F13" i="48"/>
  <c r="F23" i="48"/>
  <c r="F45" i="48"/>
  <c r="F51" i="48"/>
  <c r="F67" i="48"/>
  <c r="F72" i="48"/>
  <c r="F78" i="48"/>
  <c r="F91" i="48"/>
  <c r="F13" i="49"/>
  <c r="F23" i="49"/>
  <c r="F37" i="49"/>
  <c r="F45" i="49"/>
  <c r="F51" i="49"/>
  <c r="F67" i="49"/>
  <c r="F80" i="49"/>
  <c r="F91" i="49"/>
  <c r="F92" i="49"/>
  <c r="F13" i="66"/>
  <c r="F23" i="66"/>
  <c r="F45" i="66"/>
  <c r="F51" i="66"/>
  <c r="F67" i="66"/>
  <c r="F80" i="66"/>
  <c r="F91" i="66"/>
  <c r="F92" i="66"/>
  <c r="F94" i="66"/>
  <c r="F32" i="66"/>
  <c r="F33" i="66"/>
  <c r="H33" i="66" s="1"/>
  <c r="F72" i="66"/>
  <c r="H72" i="66" s="1"/>
  <c r="J26" i="62"/>
  <c r="E26" i="62"/>
  <c r="J6" i="62"/>
  <c r="E6" i="62"/>
  <c r="J26" i="61"/>
  <c r="E26" i="61"/>
  <c r="I7" i="61"/>
  <c r="J6" i="61"/>
  <c r="I6" i="61"/>
  <c r="E6" i="61"/>
  <c r="J26" i="60"/>
  <c r="E26" i="60"/>
  <c r="J6" i="60"/>
  <c r="E6" i="60"/>
  <c r="J26" i="59"/>
  <c r="E26" i="59"/>
  <c r="J6" i="59"/>
  <c r="E6" i="59"/>
  <c r="J26" i="58"/>
  <c r="E26" i="58"/>
  <c r="J6" i="58"/>
  <c r="E6" i="58"/>
  <c r="J26" i="57"/>
  <c r="E26" i="57"/>
  <c r="J6" i="57"/>
  <c r="E6" i="57"/>
  <c r="J26" i="55"/>
  <c r="E26" i="55"/>
  <c r="J6" i="55"/>
  <c r="E6" i="55"/>
  <c r="J26" i="54"/>
  <c r="E26" i="54"/>
  <c r="E6" i="54"/>
  <c r="J6" i="54"/>
  <c r="F18" i="26"/>
  <c r="F19" i="26"/>
  <c r="T80" i="22" l="1"/>
  <c r="V79" i="22"/>
  <c r="T85" i="22"/>
  <c r="G96" i="22"/>
  <c r="U96" i="22" s="1"/>
  <c r="G81" i="22"/>
  <c r="U81" i="22" s="1"/>
  <c r="U85" i="22"/>
  <c r="G87" i="22"/>
  <c r="T94" i="22"/>
  <c r="V78" i="22"/>
  <c r="Y78" i="22" s="1"/>
  <c r="F95" i="22"/>
  <c r="T95" i="22" s="1"/>
  <c r="T93" i="22"/>
  <c r="F87" i="22"/>
  <c r="T86" i="22"/>
  <c r="F88" i="22"/>
  <c r="S94" i="22"/>
  <c r="AA94" i="22"/>
  <c r="S85" i="22"/>
  <c r="AA85" i="22"/>
  <c r="E87" i="22"/>
  <c r="AA86" i="22"/>
  <c r="E88" i="22"/>
  <c r="S86" i="22"/>
  <c r="AA93" i="22"/>
  <c r="E95" i="22"/>
  <c r="S93" i="22"/>
  <c r="E81" i="22"/>
  <c r="S80" i="22"/>
  <c r="AA80" i="22"/>
  <c r="X94" i="22"/>
  <c r="I94" i="22"/>
  <c r="D96" i="22"/>
  <c r="R94" i="22"/>
  <c r="V94" i="22" s="1"/>
  <c r="R93" i="22"/>
  <c r="V93" i="22" s="1"/>
  <c r="D95" i="22"/>
  <c r="X93" i="22"/>
  <c r="I93" i="22"/>
  <c r="L93" i="22" s="1"/>
  <c r="AB79" i="22"/>
  <c r="AC79" i="22"/>
  <c r="Z79" i="22"/>
  <c r="W79" i="22" a="1"/>
  <c r="W79" i="22" s="1"/>
  <c r="Y79" i="22"/>
  <c r="D87" i="22"/>
  <c r="X86" i="22"/>
  <c r="I86" i="22"/>
  <c r="R86" i="22"/>
  <c r="D88" i="22"/>
  <c r="X85" i="22"/>
  <c r="R85" i="22"/>
  <c r="I85" i="22"/>
  <c r="M78" i="22"/>
  <c r="J78" i="22"/>
  <c r="K78" i="22"/>
  <c r="O78" i="22"/>
  <c r="N78" i="22"/>
  <c r="P78" i="22"/>
  <c r="L79" i="22"/>
  <c r="M79" i="22"/>
  <c r="J79" i="22"/>
  <c r="O79" i="22"/>
  <c r="P79" i="22"/>
  <c r="K79" i="22"/>
  <c r="N79" i="22"/>
  <c r="D81" i="22"/>
  <c r="X80" i="22"/>
  <c r="I80" i="22"/>
  <c r="R80" i="22"/>
  <c r="L80" i="22"/>
  <c r="I61" i="68"/>
  <c r="I67" i="68"/>
  <c r="T48" i="22"/>
  <c r="U53" i="22"/>
  <c r="G55" i="22"/>
  <c r="I71" i="68"/>
  <c r="I29" i="68"/>
  <c r="I93" i="68"/>
  <c r="I40" i="68"/>
  <c r="I49" i="68"/>
  <c r="G49" i="22"/>
  <c r="U49" i="22" s="1"/>
  <c r="U48" i="22"/>
  <c r="G64" i="22"/>
  <c r="U64" i="22" s="1"/>
  <c r="U63" i="22"/>
  <c r="T62" i="22"/>
  <c r="T61" i="22"/>
  <c r="F63" i="22"/>
  <c r="T63" i="22" s="1"/>
  <c r="V46" i="22"/>
  <c r="W46" i="22" s="1" a="1"/>
  <c r="W46" i="22" s="1"/>
  <c r="T53" i="22"/>
  <c r="F55" i="22"/>
  <c r="T54" i="22"/>
  <c r="F56" i="22"/>
  <c r="E63" i="22"/>
  <c r="S61" i="22"/>
  <c r="AA61" i="22"/>
  <c r="V47" i="22"/>
  <c r="Z47" i="22" s="1"/>
  <c r="AA49" i="22"/>
  <c r="S49" i="22"/>
  <c r="AA54" i="22"/>
  <c r="S54" i="22"/>
  <c r="AA48" i="22"/>
  <c r="S48" i="22"/>
  <c r="S62" i="22"/>
  <c r="AA62" i="22"/>
  <c r="AA53" i="22"/>
  <c r="E55" i="22"/>
  <c r="E56" i="22" s="1"/>
  <c r="S53" i="22"/>
  <c r="X62" i="22"/>
  <c r="R62" i="22"/>
  <c r="I62" i="22"/>
  <c r="L62" i="22" s="1"/>
  <c r="R53" i="22"/>
  <c r="D55" i="22"/>
  <c r="D56" i="22" s="1"/>
  <c r="X53" i="22"/>
  <c r="I53" i="22"/>
  <c r="L53" i="22" s="1"/>
  <c r="D49" i="22"/>
  <c r="R48" i="22"/>
  <c r="X48" i="22"/>
  <c r="I48" i="22"/>
  <c r="D63" i="22"/>
  <c r="D64" i="22" s="1"/>
  <c r="X61" i="22"/>
  <c r="R61" i="22"/>
  <c r="I61" i="22"/>
  <c r="L61" i="22" s="1"/>
  <c r="O46" i="22"/>
  <c r="M46" i="22"/>
  <c r="N46" i="22"/>
  <c r="J46" i="22"/>
  <c r="K46" i="22"/>
  <c r="P46" i="22"/>
  <c r="Z46" i="22"/>
  <c r="N47" i="22"/>
  <c r="J47" i="22"/>
  <c r="M47" i="22"/>
  <c r="K47" i="22"/>
  <c r="P47" i="22"/>
  <c r="O47" i="22"/>
  <c r="R54" i="22"/>
  <c r="X54" i="22"/>
  <c r="I54" i="22"/>
  <c r="L54" i="22" s="1"/>
  <c r="G31" i="22"/>
  <c r="U31" i="22" s="1"/>
  <c r="U29" i="22"/>
  <c r="U30" i="22"/>
  <c r="T30" i="22"/>
  <c r="I58" i="67"/>
  <c r="T22" i="22"/>
  <c r="G17" i="22"/>
  <c r="U17" i="22" s="1"/>
  <c r="U16" i="22"/>
  <c r="U21" i="22"/>
  <c r="G23" i="22"/>
  <c r="T29" i="22"/>
  <c r="F31" i="22"/>
  <c r="F23" i="22"/>
  <c r="T21" i="22"/>
  <c r="E31" i="22"/>
  <c r="AA29" i="22"/>
  <c r="S29" i="22"/>
  <c r="V15" i="22"/>
  <c r="S16" i="22"/>
  <c r="AA16" i="22"/>
  <c r="E17" i="22"/>
  <c r="S22" i="22"/>
  <c r="AA22" i="22"/>
  <c r="S30" i="22"/>
  <c r="AA30" i="22"/>
  <c r="E23" i="22"/>
  <c r="S21" i="22"/>
  <c r="AA21" i="22"/>
  <c r="X30" i="22"/>
  <c r="I30" i="22"/>
  <c r="R30" i="22"/>
  <c r="V30" i="22" s="1"/>
  <c r="X22" i="22"/>
  <c r="R22" i="22"/>
  <c r="V22" i="22" s="1"/>
  <c r="I22" i="22"/>
  <c r="L22" i="22"/>
  <c r="D17" i="22"/>
  <c r="X16" i="22"/>
  <c r="I16" i="22"/>
  <c r="R16" i="22"/>
  <c r="V16" i="22" s="1"/>
  <c r="W14" i="22" a="1"/>
  <c r="W14" i="22" s="1"/>
  <c r="AB14" i="22"/>
  <c r="Y14" i="22"/>
  <c r="AC14" i="22"/>
  <c r="Z14" i="22"/>
  <c r="I29" i="22"/>
  <c r="X29" i="22"/>
  <c r="D31" i="22"/>
  <c r="D32" i="22" s="1"/>
  <c r="R29" i="22"/>
  <c r="L29" i="22"/>
  <c r="AB15" i="22"/>
  <c r="W15" i="22" a="1"/>
  <c r="W15" i="22" s="1"/>
  <c r="Z15" i="22"/>
  <c r="AC15" i="22"/>
  <c r="Y15" i="22"/>
  <c r="K15" i="22"/>
  <c r="O15" i="22"/>
  <c r="N15" i="22"/>
  <c r="P15" i="22"/>
  <c r="J15" i="22"/>
  <c r="M15" i="22"/>
  <c r="R21" i="22"/>
  <c r="V21" i="22" s="1"/>
  <c r="X21" i="22"/>
  <c r="D23" i="22"/>
  <c r="I21" i="22"/>
  <c r="L21" i="22" s="1"/>
  <c r="M14" i="22"/>
  <c r="N14" i="22"/>
  <c r="P14" i="22"/>
  <c r="K14" i="22"/>
  <c r="O14" i="22"/>
  <c r="J14" i="22"/>
  <c r="D127" i="22"/>
  <c r="D128" i="22" s="1"/>
  <c r="E127" i="22"/>
  <c r="R125" i="22"/>
  <c r="R126" i="22"/>
  <c r="E113" i="22"/>
  <c r="R113" i="22" s="1"/>
  <c r="R112" i="22"/>
  <c r="E119" i="22"/>
  <c r="R117" i="22"/>
  <c r="X118" i="22"/>
  <c r="S118" i="22"/>
  <c r="S112" i="22"/>
  <c r="X112" i="22"/>
  <c r="F113" i="22"/>
  <c r="T113" i="22" s="1"/>
  <c r="X126" i="22"/>
  <c r="S126" i="22"/>
  <c r="I125" i="22"/>
  <c r="J125" i="22" s="1"/>
  <c r="X125" i="22"/>
  <c r="F127" i="22"/>
  <c r="S125" i="22"/>
  <c r="I126" i="22"/>
  <c r="P126" i="22" s="1"/>
  <c r="F119" i="22"/>
  <c r="S117" i="22"/>
  <c r="X117" i="22"/>
  <c r="V111" i="22"/>
  <c r="Y111" i="22" s="1"/>
  <c r="V110" i="22"/>
  <c r="W110" i="22" s="1" a="1"/>
  <c r="W110" i="22" s="1"/>
  <c r="T126" i="22"/>
  <c r="AA126" i="22"/>
  <c r="U126" i="22"/>
  <c r="G119" i="22"/>
  <c r="AA117" i="22"/>
  <c r="T117" i="22"/>
  <c r="T118" i="22"/>
  <c r="AA118" i="22"/>
  <c r="T112" i="22"/>
  <c r="AA112" i="22"/>
  <c r="G127" i="22"/>
  <c r="T125" i="22"/>
  <c r="AA125" i="22"/>
  <c r="U125" i="22"/>
  <c r="I97" i="70"/>
  <c r="I88" i="70"/>
  <c r="I71" i="70"/>
  <c r="I59" i="70"/>
  <c r="I54" i="70"/>
  <c r="I45" i="70"/>
  <c r="I25" i="70"/>
  <c r="I95" i="70"/>
  <c r="I86" i="70"/>
  <c r="I64" i="70"/>
  <c r="I57" i="70"/>
  <c r="I51" i="70"/>
  <c r="I39" i="70"/>
  <c r="I24" i="70"/>
  <c r="I93" i="70"/>
  <c r="I78" i="70"/>
  <c r="I63" i="70"/>
  <c r="I56" i="70"/>
  <c r="I50" i="70"/>
  <c r="I30" i="70"/>
  <c r="I20" i="70"/>
  <c r="I19" i="70"/>
  <c r="I90" i="70"/>
  <c r="I76" i="70"/>
  <c r="I61" i="70"/>
  <c r="I55" i="70"/>
  <c r="I47" i="70"/>
  <c r="I26" i="70"/>
  <c r="I117" i="22"/>
  <c r="P117" i="22" s="1"/>
  <c r="U117" i="22"/>
  <c r="P111" i="22"/>
  <c r="O111" i="22"/>
  <c r="K111" i="22"/>
  <c r="M111" i="22"/>
  <c r="N111" i="22"/>
  <c r="J111" i="22"/>
  <c r="L111" i="22"/>
  <c r="U112" i="22"/>
  <c r="I112" i="22"/>
  <c r="P112" i="22" s="1"/>
  <c r="H119" i="22"/>
  <c r="I118" i="22"/>
  <c r="U118" i="22"/>
  <c r="I31" i="70"/>
  <c r="I113" i="22"/>
  <c r="P113" i="22" s="1"/>
  <c r="U113" i="22"/>
  <c r="I83" i="70"/>
  <c r="N110" i="22"/>
  <c r="L110" i="22"/>
  <c r="O110" i="22"/>
  <c r="K110" i="22"/>
  <c r="J110" i="22"/>
  <c r="M110" i="22"/>
  <c r="L126" i="22"/>
  <c r="I73" i="70"/>
  <c r="I79" i="70"/>
  <c r="I85" i="70"/>
  <c r="I29" i="70"/>
  <c r="I70" i="70"/>
  <c r="I15" i="70"/>
  <c r="I49" i="70"/>
  <c r="I67" i="70"/>
  <c r="I94" i="70"/>
  <c r="I32" i="70"/>
  <c r="I84" i="70"/>
  <c r="I40" i="70"/>
  <c r="I89" i="70"/>
  <c r="I92" i="70"/>
  <c r="I81" i="70"/>
  <c r="I91" i="70"/>
  <c r="I33" i="70"/>
  <c r="I69" i="70"/>
  <c r="I13" i="70"/>
  <c r="I37" i="70"/>
  <c r="I27" i="70"/>
  <c r="I42" i="70"/>
  <c r="I21" i="70"/>
  <c r="I66" i="70"/>
  <c r="I80" i="70"/>
  <c r="I12" i="70"/>
  <c r="I72" i="70"/>
  <c r="I22" i="70"/>
  <c r="I23" i="70"/>
  <c r="I53" i="70"/>
  <c r="I63" i="68"/>
  <c r="I86" i="68"/>
  <c r="I20" i="68"/>
  <c r="I52" i="68"/>
  <c r="I84" i="68"/>
  <c r="I17" i="68"/>
  <c r="I14" i="68"/>
  <c r="I50" i="68"/>
  <c r="I33" i="68"/>
  <c r="I55" i="68"/>
  <c r="I88" i="68"/>
  <c r="I54" i="68"/>
  <c r="I78" i="68"/>
  <c r="I64" i="68"/>
  <c r="I44" i="68"/>
  <c r="I76" i="68"/>
  <c r="I82" i="68"/>
  <c r="I80" i="68"/>
  <c r="I42" i="68"/>
  <c r="I15" i="68"/>
  <c r="I39" i="68"/>
  <c r="I46" i="68"/>
  <c r="I70" i="68"/>
  <c r="I23" i="68"/>
  <c r="I36" i="68"/>
  <c r="I68" i="68"/>
  <c r="I66" i="68"/>
  <c r="I47" i="68"/>
  <c r="I34" i="68"/>
  <c r="I81" i="68"/>
  <c r="I38" i="68"/>
  <c r="I62" i="68"/>
  <c r="I94" i="68"/>
  <c r="I28" i="68"/>
  <c r="I60" i="68"/>
  <c r="I41" i="68"/>
  <c r="I31" i="68"/>
  <c r="I26" i="68"/>
  <c r="I65" i="68"/>
  <c r="I96" i="68"/>
  <c r="I30" i="68"/>
  <c r="I53" i="68"/>
  <c r="I85" i="68"/>
  <c r="I19" i="68"/>
  <c r="I51" i="68"/>
  <c r="I25" i="68"/>
  <c r="I92" i="68"/>
  <c r="I16" i="68"/>
  <c r="I48" i="68"/>
  <c r="I57" i="68"/>
  <c r="I87" i="68"/>
  <c r="I21" i="68"/>
  <c r="I45" i="68"/>
  <c r="I77" i="68"/>
  <c r="I73" i="68"/>
  <c r="I43" i="68"/>
  <c r="I90" i="68"/>
  <c r="I83" i="68"/>
  <c r="I91" i="68"/>
  <c r="I24" i="68"/>
  <c r="I58" i="68"/>
  <c r="I79" i="68"/>
  <c r="I12" i="68"/>
  <c r="I37" i="68"/>
  <c r="I69" i="68"/>
  <c r="I32" i="68"/>
  <c r="I35" i="68"/>
  <c r="I56" i="68"/>
  <c r="I75" i="68"/>
  <c r="I74" i="68"/>
  <c r="I97" i="68"/>
  <c r="I59" i="68"/>
  <c r="H6" i="68"/>
  <c r="I6" i="68" s="1"/>
  <c r="G58" i="67"/>
  <c r="F7" i="67"/>
  <c r="H7" i="67" s="1"/>
  <c r="F8" i="67"/>
  <c r="H8" i="67" s="1"/>
  <c r="G44" i="67"/>
  <c r="G39" i="67"/>
  <c r="G38" i="67"/>
  <c r="G29" i="67"/>
  <c r="G35" i="67"/>
  <c r="G90" i="67"/>
  <c r="G72" i="67"/>
  <c r="G89" i="67"/>
  <c r="G32" i="67"/>
  <c r="G19" i="67"/>
  <c r="G85" i="67"/>
  <c r="G34" i="67"/>
  <c r="G12" i="67"/>
  <c r="G36" i="67"/>
  <c r="G37" i="67"/>
  <c r="G41" i="67"/>
  <c r="G33" i="67"/>
  <c r="G62" i="67"/>
  <c r="G76" i="67"/>
  <c r="G28" i="67"/>
  <c r="G61" i="67"/>
  <c r="G86" i="67"/>
  <c r="G57" i="67"/>
  <c r="G56" i="67"/>
  <c r="G20" i="67"/>
  <c r="G88" i="67"/>
  <c r="G66" i="67"/>
  <c r="G73" i="67"/>
  <c r="G40" i="67"/>
  <c r="G22" i="67"/>
  <c r="G59" i="67"/>
  <c r="G47" i="67"/>
  <c r="G71" i="67"/>
  <c r="G84" i="67"/>
  <c r="G31" i="67"/>
  <c r="G25" i="67"/>
  <c r="G53" i="67"/>
  <c r="G95" i="67"/>
  <c r="G78" i="67"/>
  <c r="G63" i="67"/>
  <c r="G21" i="67"/>
  <c r="G68" i="67"/>
  <c r="G69" i="67"/>
  <c r="G27" i="67"/>
  <c r="G24" i="67"/>
  <c r="G48" i="67"/>
  <c r="G30" i="67"/>
  <c r="G91" i="67"/>
  <c r="G80" i="67"/>
  <c r="G65" i="67"/>
  <c r="G77" i="67"/>
  <c r="G64" i="67"/>
  <c r="G81" i="67"/>
  <c r="G79" i="67"/>
  <c r="G82" i="67"/>
  <c r="G18" i="67"/>
  <c r="G16" i="67"/>
  <c r="G55" i="67"/>
  <c r="G83" i="67"/>
  <c r="G42" i="67"/>
  <c r="G26" i="67"/>
  <c r="G70" i="67"/>
  <c r="G51" i="67"/>
  <c r="G94" i="67"/>
  <c r="G15" i="67"/>
  <c r="G45" i="67"/>
  <c r="G97" i="67"/>
  <c r="G6" i="67"/>
  <c r="G96" i="67"/>
  <c r="G23" i="67"/>
  <c r="G87" i="67"/>
  <c r="G67" i="67"/>
  <c r="G60" i="67"/>
  <c r="G14" i="67"/>
  <c r="G92" i="67"/>
  <c r="G49" i="67"/>
  <c r="G13" i="67"/>
  <c r="G50" i="67"/>
  <c r="G74" i="67"/>
  <c r="G54" i="67"/>
  <c r="G93" i="67"/>
  <c r="G17" i="67"/>
  <c r="I91" i="67"/>
  <c r="I85" i="67"/>
  <c r="I19" i="67"/>
  <c r="I37" i="67"/>
  <c r="I38" i="67"/>
  <c r="I67" i="67"/>
  <c r="I21" i="67"/>
  <c r="I84" i="67"/>
  <c r="I71" i="67"/>
  <c r="I24" i="67"/>
  <c r="I89" i="67"/>
  <c r="I25" i="67"/>
  <c r="I48" i="67"/>
  <c r="I30" i="67"/>
  <c r="I73" i="67"/>
  <c r="I90" i="67"/>
  <c r="I79" i="67"/>
  <c r="I63" i="67"/>
  <c r="I57" i="67"/>
  <c r="I93" i="67"/>
  <c r="I87" i="67"/>
  <c r="I14" i="67"/>
  <c r="I13" i="67"/>
  <c r="I44" i="67"/>
  <c r="I72" i="67"/>
  <c r="I39" i="67"/>
  <c r="I35" i="67"/>
  <c r="I31" i="67"/>
  <c r="I27" i="67"/>
  <c r="I23" i="67"/>
  <c r="I50" i="67"/>
  <c r="I68" i="67"/>
  <c r="I12" i="67"/>
  <c r="I69" i="67"/>
  <c r="I45" i="67"/>
  <c r="I47" i="67"/>
  <c r="I96" i="67"/>
  <c r="I49" i="67"/>
  <c r="I77" i="67"/>
  <c r="I76" i="67"/>
  <c r="I36" i="67"/>
  <c r="I74" i="67"/>
  <c r="I54" i="67"/>
  <c r="I81" i="67"/>
  <c r="I22" i="67"/>
  <c r="I88" i="67"/>
  <c r="I59" i="67"/>
  <c r="I42" i="67"/>
  <c r="I78" i="67"/>
  <c r="I86" i="67"/>
  <c r="I61" i="67"/>
  <c r="I65" i="67"/>
  <c r="I20" i="67"/>
  <c r="I53" i="67"/>
  <c r="I70" i="67"/>
  <c r="I83" i="67"/>
  <c r="I16" i="67"/>
  <c r="I26" i="67"/>
  <c r="I66" i="67"/>
  <c r="I17" i="67"/>
  <c r="I92" i="67"/>
  <c r="I95" i="67"/>
  <c r="I40" i="67"/>
  <c r="I80" i="67"/>
  <c r="I62" i="67"/>
  <c r="I28" i="67"/>
  <c r="I51" i="67"/>
  <c r="I97" i="67"/>
  <c r="I29" i="67"/>
  <c r="I82" i="67"/>
  <c r="I64" i="67"/>
  <c r="I32" i="67"/>
  <c r="I60" i="67"/>
  <c r="I34" i="67"/>
  <c r="I15" i="67"/>
  <c r="I18" i="67"/>
  <c r="I94" i="67"/>
  <c r="I6" i="67"/>
  <c r="I55" i="67"/>
  <c r="I56" i="67"/>
  <c r="I41" i="67"/>
  <c r="I33" i="67"/>
  <c r="H32" i="66"/>
  <c r="Z78" i="22" l="1"/>
  <c r="AC78" i="22"/>
  <c r="W78" i="22" a="1"/>
  <c r="W78" i="22" s="1"/>
  <c r="AB78" i="22"/>
  <c r="V80" i="22"/>
  <c r="W80" i="22" s="1" a="1"/>
  <c r="W80" i="22" s="1"/>
  <c r="V85" i="22"/>
  <c r="Z85" i="22" s="1"/>
  <c r="T81" i="22"/>
  <c r="T87" i="22"/>
  <c r="G88" i="22"/>
  <c r="U88" i="22" s="1"/>
  <c r="U87" i="22"/>
  <c r="V86" i="22"/>
  <c r="W86" i="22" s="1" a="1"/>
  <c r="W86" i="22" s="1"/>
  <c r="F96" i="22"/>
  <c r="T96" i="22" s="1"/>
  <c r="S88" i="22"/>
  <c r="S87" i="22"/>
  <c r="AA87" i="22"/>
  <c r="S81" i="22"/>
  <c r="AA81" i="22"/>
  <c r="AA95" i="22"/>
  <c r="S95" i="22"/>
  <c r="E96" i="22"/>
  <c r="Q78" i="22"/>
  <c r="Q79" i="22"/>
  <c r="M85" i="22"/>
  <c r="K85" i="22"/>
  <c r="N85" i="22"/>
  <c r="J85" i="22"/>
  <c r="O85" i="22"/>
  <c r="P85" i="22"/>
  <c r="R88" i="22"/>
  <c r="X88" i="22"/>
  <c r="L86" i="22"/>
  <c r="N86" i="22"/>
  <c r="O86" i="22"/>
  <c r="K86" i="22"/>
  <c r="P86" i="22"/>
  <c r="J86" i="22"/>
  <c r="M86" i="22"/>
  <c r="X87" i="22"/>
  <c r="I87" i="22"/>
  <c r="L87" i="22" s="1"/>
  <c r="R87" i="22"/>
  <c r="AB93" i="22"/>
  <c r="Y93" i="22"/>
  <c r="W93" i="22" a="1"/>
  <c r="W93" i="22" s="1"/>
  <c r="AC93" i="22"/>
  <c r="Z93" i="22"/>
  <c r="X96" i="22"/>
  <c r="I96" i="22"/>
  <c r="R96" i="22"/>
  <c r="L96" i="22"/>
  <c r="P80" i="22"/>
  <c r="K80" i="22"/>
  <c r="M80" i="22"/>
  <c r="O80" i="22"/>
  <c r="J80" i="22"/>
  <c r="N80" i="22"/>
  <c r="X81" i="22"/>
  <c r="R81" i="22"/>
  <c r="I81" i="22"/>
  <c r="L81" i="22" s="1"/>
  <c r="L85" i="22"/>
  <c r="AC85" i="22"/>
  <c r="W85" i="22" a="1"/>
  <c r="W85" i="22" s="1"/>
  <c r="P93" i="22"/>
  <c r="M93" i="22"/>
  <c r="O93" i="22"/>
  <c r="J93" i="22"/>
  <c r="N93" i="22"/>
  <c r="K93" i="22"/>
  <c r="X95" i="22"/>
  <c r="R95" i="22"/>
  <c r="V95" i="22" s="1"/>
  <c r="I95" i="22"/>
  <c r="L95" i="22" s="1"/>
  <c r="AC94" i="22"/>
  <c r="Z94" i="22"/>
  <c r="Y94" i="22"/>
  <c r="AB94" i="22"/>
  <c r="W94" i="22" a="1"/>
  <c r="W94" i="22" s="1"/>
  <c r="L94" i="22"/>
  <c r="J94" i="22"/>
  <c r="M94" i="22"/>
  <c r="P94" i="22"/>
  <c r="N94" i="22"/>
  <c r="K94" i="22"/>
  <c r="O94" i="22"/>
  <c r="W47" i="22" a="1"/>
  <c r="W47" i="22" s="1"/>
  <c r="AB46" i="22"/>
  <c r="V53" i="22"/>
  <c r="Z53" i="22" s="1"/>
  <c r="T55" i="22"/>
  <c r="Y47" i="22"/>
  <c r="T49" i="22"/>
  <c r="G56" i="22"/>
  <c r="U56" i="22" s="1"/>
  <c r="U55" i="22"/>
  <c r="AC47" i="22"/>
  <c r="AB47" i="22"/>
  <c r="AC46" i="22"/>
  <c r="Y46" i="22"/>
  <c r="V61" i="22"/>
  <c r="AC61" i="22" s="1"/>
  <c r="V62" i="22"/>
  <c r="Y62" i="22" s="1"/>
  <c r="F64" i="22"/>
  <c r="T64" i="22" s="1"/>
  <c r="V54" i="22"/>
  <c r="AC54" i="22" s="1"/>
  <c r="AA56" i="22"/>
  <c r="S56" i="22"/>
  <c r="S63" i="22"/>
  <c r="AA63" i="22"/>
  <c r="V48" i="22"/>
  <c r="W48" i="22" s="1" a="1"/>
  <c r="W48" i="22" s="1"/>
  <c r="S55" i="22"/>
  <c r="AA55" i="22"/>
  <c r="E64" i="22"/>
  <c r="R64" i="22" s="1"/>
  <c r="Q47" i="22"/>
  <c r="Q46" i="22"/>
  <c r="X64" i="22"/>
  <c r="N48" i="22"/>
  <c r="O48" i="22"/>
  <c r="P48" i="22"/>
  <c r="J48" i="22"/>
  <c r="M48" i="22"/>
  <c r="K48" i="22"/>
  <c r="O54" i="22"/>
  <c r="J54" i="22"/>
  <c r="K54" i="22"/>
  <c r="P54" i="22"/>
  <c r="N54" i="22"/>
  <c r="M54" i="22"/>
  <c r="I56" i="22"/>
  <c r="X56" i="22"/>
  <c r="R56" i="22"/>
  <c r="O61" i="22"/>
  <c r="K61" i="22"/>
  <c r="P61" i="22"/>
  <c r="N61" i="22"/>
  <c r="J61" i="22"/>
  <c r="M61" i="22"/>
  <c r="L48" i="22"/>
  <c r="X49" i="22"/>
  <c r="R49" i="22"/>
  <c r="I49" i="22"/>
  <c r="L49" i="22" s="1"/>
  <c r="P53" i="22"/>
  <c r="N53" i="22"/>
  <c r="M53" i="22"/>
  <c r="K53" i="22"/>
  <c r="J53" i="22"/>
  <c r="O53" i="22"/>
  <c r="R55" i="22"/>
  <c r="X55" i="22"/>
  <c r="I55" i="22"/>
  <c r="L55" i="22" s="1"/>
  <c r="O62" i="22"/>
  <c r="P62" i="22"/>
  <c r="M62" i="22"/>
  <c r="K62" i="22"/>
  <c r="J62" i="22"/>
  <c r="N62" i="22"/>
  <c r="Y54" i="22"/>
  <c r="R63" i="22"/>
  <c r="X63" i="22"/>
  <c r="I63" i="22"/>
  <c r="L63" i="22" s="1"/>
  <c r="AB48" i="22"/>
  <c r="Y53" i="22"/>
  <c r="G24" i="22"/>
  <c r="U24" i="22" s="1"/>
  <c r="U23" i="22"/>
  <c r="G32" i="22"/>
  <c r="U32" i="22" s="1"/>
  <c r="T17" i="22"/>
  <c r="F24" i="22"/>
  <c r="T24" i="22" s="1"/>
  <c r="T23" i="22"/>
  <c r="F32" i="22"/>
  <c r="T32" i="22" s="1"/>
  <c r="T31" i="22"/>
  <c r="V29" i="22"/>
  <c r="AB29" i="22" s="1"/>
  <c r="E24" i="22"/>
  <c r="S23" i="22"/>
  <c r="AA23" i="22"/>
  <c r="S17" i="22"/>
  <c r="AA17" i="22"/>
  <c r="E32" i="22"/>
  <c r="R32" i="22" s="1"/>
  <c r="S31" i="22"/>
  <c r="AA31" i="22"/>
  <c r="Q15" i="22"/>
  <c r="Q14" i="22"/>
  <c r="R23" i="22"/>
  <c r="X23" i="22"/>
  <c r="I23" i="22"/>
  <c r="L23" i="22" s="1"/>
  <c r="Y21" i="22"/>
  <c r="AB21" i="22"/>
  <c r="W21" i="22" a="1"/>
  <c r="W21" i="22" s="1"/>
  <c r="Z21" i="22"/>
  <c r="AC21" i="22"/>
  <c r="L16" i="22"/>
  <c r="O16" i="22"/>
  <c r="J16" i="22"/>
  <c r="N16" i="22"/>
  <c r="P16" i="22"/>
  <c r="K16" i="22"/>
  <c r="M16" i="22"/>
  <c r="X17" i="22"/>
  <c r="R17" i="22"/>
  <c r="I17" i="22"/>
  <c r="L17" i="22" s="1"/>
  <c r="D24" i="22"/>
  <c r="W22" i="22" a="1"/>
  <c r="W22" i="22" s="1"/>
  <c r="Y22" i="22"/>
  <c r="AC22" i="22"/>
  <c r="AB22" i="22"/>
  <c r="Z22" i="22"/>
  <c r="L30" i="22"/>
  <c r="O30" i="22"/>
  <c r="P30" i="22"/>
  <c r="N30" i="22"/>
  <c r="M30" i="22"/>
  <c r="J30" i="22"/>
  <c r="K30" i="22"/>
  <c r="O21" i="22"/>
  <c r="K21" i="22"/>
  <c r="N21" i="22"/>
  <c r="M21" i="22"/>
  <c r="J21" i="22"/>
  <c r="P21" i="22"/>
  <c r="X31" i="22"/>
  <c r="R31" i="22"/>
  <c r="V31" i="22" s="1"/>
  <c r="I31" i="22"/>
  <c r="P29" i="22"/>
  <c r="K29" i="22"/>
  <c r="J29" i="22"/>
  <c r="M29" i="22"/>
  <c r="N29" i="22"/>
  <c r="O29" i="22"/>
  <c r="W16" i="22" a="1"/>
  <c r="W16" i="22" s="1"/>
  <c r="AC16" i="22"/>
  <c r="Y16" i="22"/>
  <c r="AB16" i="22"/>
  <c r="Z16" i="22"/>
  <c r="O22" i="22"/>
  <c r="P22" i="22"/>
  <c r="K22" i="22"/>
  <c r="N22" i="22"/>
  <c r="M22" i="22"/>
  <c r="J22" i="22"/>
  <c r="Y30" i="22"/>
  <c r="AB30" i="22"/>
  <c r="AC30" i="22"/>
  <c r="Z30" i="22"/>
  <c r="W30" i="22" a="1"/>
  <c r="W30" i="22" s="1"/>
  <c r="AA113" i="22"/>
  <c r="R127" i="22"/>
  <c r="E128" i="22"/>
  <c r="R128" i="22" s="1"/>
  <c r="L125" i="22"/>
  <c r="E120" i="22"/>
  <c r="R120" i="22" s="1"/>
  <c r="R119" i="22"/>
  <c r="M125" i="22"/>
  <c r="N126" i="22"/>
  <c r="J126" i="22"/>
  <c r="K126" i="22"/>
  <c r="I127" i="22"/>
  <c r="P127" i="22" s="1"/>
  <c r="P125" i="22"/>
  <c r="Y110" i="22"/>
  <c r="AC110" i="22"/>
  <c r="K125" i="22"/>
  <c r="O125" i="22"/>
  <c r="N125" i="22"/>
  <c r="X119" i="22"/>
  <c r="S119" i="22"/>
  <c r="X113" i="22"/>
  <c r="S113" i="22"/>
  <c r="V113" i="22" s="1"/>
  <c r="O126" i="22"/>
  <c r="X127" i="22"/>
  <c r="S127" i="22"/>
  <c r="F120" i="22"/>
  <c r="M126" i="22"/>
  <c r="F128" i="22"/>
  <c r="AB110" i="22"/>
  <c r="U127" i="22"/>
  <c r="V126" i="22"/>
  <c r="Z126" i="22" s="1"/>
  <c r="Z110" i="22"/>
  <c r="V118" i="22"/>
  <c r="Y118" i="22" s="1"/>
  <c r="V117" i="22"/>
  <c r="Y117" i="22" s="1"/>
  <c r="AB111" i="22"/>
  <c r="AC111" i="22"/>
  <c r="Z111" i="22"/>
  <c r="W111" i="22" a="1"/>
  <c r="W111" i="22" s="1"/>
  <c r="T127" i="22"/>
  <c r="AA127" i="22"/>
  <c r="AA119" i="22"/>
  <c r="T119" i="22"/>
  <c r="G120" i="22"/>
  <c r="V112" i="22"/>
  <c r="W112" i="22" s="1" a="1"/>
  <c r="W112" i="22" s="1"/>
  <c r="G128" i="22"/>
  <c r="V125" i="22"/>
  <c r="M118" i="22"/>
  <c r="O118" i="22"/>
  <c r="L118" i="22"/>
  <c r="K118" i="22"/>
  <c r="J118" i="22"/>
  <c r="N118" i="22"/>
  <c r="L112" i="22"/>
  <c r="K112" i="22"/>
  <c r="O112" i="22"/>
  <c r="J112" i="22"/>
  <c r="M112" i="22"/>
  <c r="N112" i="22"/>
  <c r="U119" i="22"/>
  <c r="I119" i="22"/>
  <c r="P119" i="22" s="1"/>
  <c r="Q111" i="22"/>
  <c r="J113" i="22"/>
  <c r="M113" i="22"/>
  <c r="L113" i="22"/>
  <c r="N113" i="22"/>
  <c r="O113" i="22"/>
  <c r="K113" i="22"/>
  <c r="L117" i="22"/>
  <c r="N117" i="22"/>
  <c r="O117" i="22"/>
  <c r="M117" i="22"/>
  <c r="K117" i="22"/>
  <c r="J117" i="22"/>
  <c r="Q110" i="22"/>
  <c r="P118" i="22"/>
  <c r="H120" i="22"/>
  <c r="E8" i="26"/>
  <c r="E8" i="27"/>
  <c r="E8" i="63"/>
  <c r="E8" i="34"/>
  <c r="E8" i="35"/>
  <c r="E8" i="64"/>
  <c r="E8" i="41"/>
  <c r="E8" i="42"/>
  <c r="E8" i="65"/>
  <c r="E8" i="48"/>
  <c r="E8" i="49"/>
  <c r="E8" i="66"/>
  <c r="D8" i="26"/>
  <c r="F8" i="26" s="1"/>
  <c r="D8" i="27"/>
  <c r="D8" i="63"/>
  <c r="F8" i="63" s="1"/>
  <c r="D8" i="34"/>
  <c r="F8" i="34" s="1"/>
  <c r="D8" i="35"/>
  <c r="F8" i="35" s="1"/>
  <c r="D8" i="64"/>
  <c r="F8" i="64" s="1"/>
  <c r="D8" i="41"/>
  <c r="F8" i="41" s="1"/>
  <c r="D8" i="42"/>
  <c r="D8" i="65"/>
  <c r="F8" i="65" s="1"/>
  <c r="D8" i="48"/>
  <c r="F8" i="48" s="1"/>
  <c r="D8" i="49"/>
  <c r="D8" i="66"/>
  <c r="F7" i="34"/>
  <c r="F7" i="35"/>
  <c r="F7" i="64"/>
  <c r="F7" i="41"/>
  <c r="F7" i="42"/>
  <c r="F7" i="65"/>
  <c r="F7" i="63"/>
  <c r="F7" i="48"/>
  <c r="F7" i="49"/>
  <c r="AC80" i="22" l="1"/>
  <c r="AB85" i="22"/>
  <c r="Y85" i="22"/>
  <c r="AB80" i="22"/>
  <c r="Z80" i="22"/>
  <c r="Y80" i="22"/>
  <c r="AB86" i="22"/>
  <c r="V81" i="22"/>
  <c r="W81" i="22" s="1" a="1"/>
  <c r="W81" i="22" s="1"/>
  <c r="V88" i="22"/>
  <c r="AB88" i="22" s="1"/>
  <c r="T88" i="22"/>
  <c r="AC86" i="22"/>
  <c r="I88" i="22"/>
  <c r="L88" i="22" s="1"/>
  <c r="AA88" i="22"/>
  <c r="Z86" i="22"/>
  <c r="Y86" i="22"/>
  <c r="Q80" i="22"/>
  <c r="V87" i="22"/>
  <c r="AB87" i="22" s="1"/>
  <c r="S96" i="22"/>
  <c r="V96" i="22" s="1"/>
  <c r="AA96" i="22"/>
  <c r="Q94" i="22"/>
  <c r="Q93" i="22"/>
  <c r="Q85" i="22"/>
  <c r="W95" i="22" a="1"/>
  <c r="W95" i="22" s="1"/>
  <c r="AC95" i="22"/>
  <c r="Y95" i="22"/>
  <c r="AB95" i="22"/>
  <c r="Z95" i="22"/>
  <c r="J96" i="22"/>
  <c r="P96" i="22"/>
  <c r="M96" i="22"/>
  <c r="K96" i="22"/>
  <c r="N96" i="22"/>
  <c r="O96" i="22"/>
  <c r="J95" i="22"/>
  <c r="P95" i="22"/>
  <c r="K95" i="22"/>
  <c r="N95" i="22"/>
  <c r="M95" i="22"/>
  <c r="O95" i="22"/>
  <c r="AC81" i="22"/>
  <c r="Y81" i="22"/>
  <c r="AB81" i="22"/>
  <c r="W87" i="22" a="1"/>
  <c r="W87" i="22" s="1"/>
  <c r="J88" i="22"/>
  <c r="K88" i="22"/>
  <c r="O88" i="22"/>
  <c r="P81" i="22"/>
  <c r="N81" i="22"/>
  <c r="O81" i="22"/>
  <c r="K81" i="22"/>
  <c r="J81" i="22"/>
  <c r="M81" i="22"/>
  <c r="P87" i="22"/>
  <c r="O87" i="22"/>
  <c r="K87" i="22"/>
  <c r="M87" i="22"/>
  <c r="J87" i="22"/>
  <c r="N87" i="22"/>
  <c r="Q86" i="22"/>
  <c r="W53" i="22" a="1"/>
  <c r="W53" i="22" s="1"/>
  <c r="AB61" i="22"/>
  <c r="AC53" i="22"/>
  <c r="AB53" i="22"/>
  <c r="Y48" i="22"/>
  <c r="Z61" i="22"/>
  <c r="Z62" i="22"/>
  <c r="W62" i="22" a="1"/>
  <c r="W62" i="22" s="1"/>
  <c r="AC62" i="22"/>
  <c r="V55" i="22"/>
  <c r="Y55" i="22" s="1"/>
  <c r="V49" i="22"/>
  <c r="W49" i="22" s="1" a="1"/>
  <c r="W49" i="22" s="1"/>
  <c r="T56" i="22"/>
  <c r="Z48" i="22"/>
  <c r="Y61" i="22"/>
  <c r="W61" i="22" a="1"/>
  <c r="W61" i="22" s="1"/>
  <c r="AB62" i="22"/>
  <c r="Z54" i="22"/>
  <c r="AB54" i="22"/>
  <c r="W54" i="22" a="1"/>
  <c r="W54" i="22" s="1"/>
  <c r="V56" i="22"/>
  <c r="W56" i="22" s="1" a="1"/>
  <c r="W56" i="22" s="1"/>
  <c r="I64" i="22"/>
  <c r="L64" i="22" s="1"/>
  <c r="AC48" i="22"/>
  <c r="V63" i="22"/>
  <c r="AC63" i="22" s="1"/>
  <c r="AA64" i="22"/>
  <c r="S64" i="22"/>
  <c r="V64" i="22"/>
  <c r="W64" i="22" s="1" a="1"/>
  <c r="W64" i="22" s="1"/>
  <c r="Q62" i="22"/>
  <c r="Q53" i="22"/>
  <c r="Q48" i="22"/>
  <c r="Q61" i="22"/>
  <c r="Q54" i="22"/>
  <c r="AC49" i="22"/>
  <c r="O55" i="22"/>
  <c r="K55" i="22"/>
  <c r="P55" i="22"/>
  <c r="N55" i="22"/>
  <c r="J55" i="22"/>
  <c r="M55" i="22"/>
  <c r="AC55" i="22"/>
  <c r="N49" i="22"/>
  <c r="J49" i="22"/>
  <c r="K49" i="22"/>
  <c r="M49" i="22"/>
  <c r="P49" i="22"/>
  <c r="O49" i="22"/>
  <c r="L56" i="22"/>
  <c r="P56" i="22"/>
  <c r="N56" i="22"/>
  <c r="M56" i="22"/>
  <c r="J56" i="22"/>
  <c r="O56" i="22"/>
  <c r="K56" i="22"/>
  <c r="N63" i="22"/>
  <c r="J63" i="22"/>
  <c r="O63" i="22"/>
  <c r="K63" i="22"/>
  <c r="P63" i="22"/>
  <c r="M63" i="22"/>
  <c r="Y63" i="22"/>
  <c r="K64" i="22"/>
  <c r="M64" i="22"/>
  <c r="Z29" i="22"/>
  <c r="X32" i="22"/>
  <c r="V17" i="22"/>
  <c r="W17" i="22" s="1" a="1"/>
  <c r="W17" i="22" s="1"/>
  <c r="Y29" i="22"/>
  <c r="I32" i="22"/>
  <c r="L32" i="22" s="1"/>
  <c r="AC29" i="22"/>
  <c r="W29" i="22" a="1"/>
  <c r="W29" i="22" s="1"/>
  <c r="V23" i="22"/>
  <c r="Z23" i="22" s="1"/>
  <c r="S32" i="22"/>
  <c r="AA32" i="22"/>
  <c r="V32" i="22"/>
  <c r="AC32" i="22" s="1"/>
  <c r="S24" i="22"/>
  <c r="AA24" i="22"/>
  <c r="Q22" i="22"/>
  <c r="Q21" i="22"/>
  <c r="Q29" i="22"/>
  <c r="AC31" i="22"/>
  <c r="W31" i="22" a="1"/>
  <c r="W31" i="22" s="1"/>
  <c r="Z31" i="22"/>
  <c r="Y31" i="22"/>
  <c r="AB31" i="22"/>
  <c r="Q16" i="22"/>
  <c r="O23" i="22"/>
  <c r="J23" i="22"/>
  <c r="M23" i="22"/>
  <c r="N23" i="22"/>
  <c r="P23" i="22"/>
  <c r="K23" i="22"/>
  <c r="Y23" i="22"/>
  <c r="J32" i="22"/>
  <c r="L31" i="22"/>
  <c r="J31" i="22"/>
  <c r="N31" i="22"/>
  <c r="O31" i="22"/>
  <c r="K31" i="22"/>
  <c r="M31" i="22"/>
  <c r="P31" i="22"/>
  <c r="Q30" i="22"/>
  <c r="X24" i="22"/>
  <c r="R24" i="22"/>
  <c r="V24" i="22" s="1"/>
  <c r="I24" i="22"/>
  <c r="L24" i="22" s="1"/>
  <c r="J17" i="22"/>
  <c r="K17" i="22"/>
  <c r="P17" i="22"/>
  <c r="N17" i="22"/>
  <c r="O17" i="22"/>
  <c r="M17" i="22"/>
  <c r="W32" i="22" a="1"/>
  <c r="W32" i="22" s="1"/>
  <c r="K127" i="22"/>
  <c r="O127" i="22"/>
  <c r="L127" i="22"/>
  <c r="J127" i="22"/>
  <c r="M127" i="22"/>
  <c r="N127" i="22"/>
  <c r="Q125" i="22"/>
  <c r="Q126" i="22"/>
  <c r="F8" i="49"/>
  <c r="AC112" i="22"/>
  <c r="W117" i="22" a="1"/>
  <c r="W117" i="22" s="1"/>
  <c r="Y113" i="22"/>
  <c r="Z113" i="22"/>
  <c r="W113" i="22" a="1"/>
  <c r="W113" i="22" s="1"/>
  <c r="AC113" i="22"/>
  <c r="AB113" i="22"/>
  <c r="X120" i="22"/>
  <c r="S120" i="22"/>
  <c r="W118" i="22" a="1"/>
  <c r="W118" i="22" s="1"/>
  <c r="AB118" i="22"/>
  <c r="S128" i="22"/>
  <c r="X128" i="22"/>
  <c r="AC118" i="22"/>
  <c r="Z118" i="22"/>
  <c r="AC126" i="22"/>
  <c r="AB117" i="22"/>
  <c r="Y126" i="22"/>
  <c r="AB112" i="22"/>
  <c r="V127" i="22"/>
  <c r="AB127" i="22" s="1"/>
  <c r="Z112" i="22"/>
  <c r="W126" i="22" a="1"/>
  <c r="W126" i="22" s="1"/>
  <c r="AB126" i="22"/>
  <c r="AC117" i="22"/>
  <c r="Z117" i="22"/>
  <c r="Q112" i="22"/>
  <c r="V119" i="22"/>
  <c r="W119" i="22" s="1" a="1"/>
  <c r="W119" i="22" s="1"/>
  <c r="AA128" i="22"/>
  <c r="T128" i="22"/>
  <c r="I128" i="22"/>
  <c r="U128" i="22"/>
  <c r="AA120" i="22"/>
  <c r="T120" i="22"/>
  <c r="Y112" i="22"/>
  <c r="Z125" i="22"/>
  <c r="AB125" i="22"/>
  <c r="W125" i="22" a="1"/>
  <c r="W125" i="22" s="1"/>
  <c r="AC125" i="22"/>
  <c r="Y125" i="22"/>
  <c r="Q113" i="22"/>
  <c r="Q117" i="22"/>
  <c r="U120" i="22"/>
  <c r="I120" i="22"/>
  <c r="P120" i="22" s="1"/>
  <c r="L119" i="22"/>
  <c r="M119" i="22"/>
  <c r="K119" i="22"/>
  <c r="J119" i="22"/>
  <c r="O119" i="22"/>
  <c r="N119" i="22"/>
  <c r="Q118" i="22"/>
  <c r="F8" i="42"/>
  <c r="F8" i="66"/>
  <c r="F7" i="66"/>
  <c r="F8" i="27"/>
  <c r="F7" i="26"/>
  <c r="F7" i="27"/>
  <c r="Y88" i="22" l="1"/>
  <c r="N88" i="22"/>
  <c r="P88" i="22"/>
  <c r="Q88" i="22" s="1"/>
  <c r="M88" i="22"/>
  <c r="Z81" i="22"/>
  <c r="AC88" i="22"/>
  <c r="W88" i="22" a="1"/>
  <c r="W88" i="22" s="1"/>
  <c r="AC87" i="22"/>
  <c r="Z88" i="22"/>
  <c r="Z87" i="22"/>
  <c r="Y87" i="22"/>
  <c r="Q95" i="22"/>
  <c r="AC96" i="22"/>
  <c r="W96" i="22" a="1"/>
  <c r="W96" i="22" s="1"/>
  <c r="Z96" i="22"/>
  <c r="AB96" i="22"/>
  <c r="Y96" i="22"/>
  <c r="Q96" i="22"/>
  <c r="Q87" i="22"/>
  <c r="Q81" i="22"/>
  <c r="O64" i="22"/>
  <c r="W63" i="22" a="1"/>
  <c r="W63" i="22" s="1"/>
  <c r="AB63" i="22"/>
  <c r="AB49" i="22"/>
  <c r="J64" i="22"/>
  <c r="P64" i="22"/>
  <c r="N64" i="22"/>
  <c r="Z63" i="22"/>
  <c r="Q55" i="22"/>
  <c r="Z49" i="22"/>
  <c r="Y49" i="22"/>
  <c r="Z56" i="22"/>
  <c r="AB55" i="22"/>
  <c r="Z55" i="22"/>
  <c r="W55" i="22" a="1"/>
  <c r="W55" i="22" s="1"/>
  <c r="Y56" i="22"/>
  <c r="Y64" i="22"/>
  <c r="AB56" i="22"/>
  <c r="AB64" i="22"/>
  <c r="Z64" i="22"/>
  <c r="AC56" i="22"/>
  <c r="AC64" i="22"/>
  <c r="Q64" i="22"/>
  <c r="Q63" i="22"/>
  <c r="Q49" i="22"/>
  <c r="Q56" i="22"/>
  <c r="AC17" i="22"/>
  <c r="Y32" i="22"/>
  <c r="N32" i="22"/>
  <c r="Q32" i="22" s="1"/>
  <c r="O32" i="22"/>
  <c r="AB17" i="22"/>
  <c r="AB32" i="22"/>
  <c r="Z32" i="22"/>
  <c r="K32" i="22"/>
  <c r="P32" i="22"/>
  <c r="M32" i="22"/>
  <c r="Z17" i="22"/>
  <c r="Y17" i="22"/>
  <c r="AB23" i="22"/>
  <c r="W23" i="22" a="1"/>
  <c r="W23" i="22" s="1"/>
  <c r="Q23" i="22"/>
  <c r="AC23" i="22"/>
  <c r="Q17" i="22"/>
  <c r="K24" i="22"/>
  <c r="J24" i="22"/>
  <c r="N24" i="22"/>
  <c r="P24" i="22"/>
  <c r="M24" i="22"/>
  <c r="O24" i="22"/>
  <c r="Z24" i="22"/>
  <c r="AB24" i="22"/>
  <c r="W24" i="22" a="1"/>
  <c r="W24" i="22" s="1"/>
  <c r="AC24" i="22"/>
  <c r="Y24" i="22"/>
  <c r="Q31" i="22"/>
  <c r="Q127" i="22"/>
  <c r="Z127" i="22"/>
  <c r="AC127" i="22"/>
  <c r="Y119" i="22"/>
  <c r="Y127" i="22"/>
  <c r="W127" i="22" a="1"/>
  <c r="W127" i="22" s="1"/>
  <c r="Z119" i="22"/>
  <c r="AB119" i="22"/>
  <c r="AC119" i="22"/>
  <c r="V120" i="22"/>
  <c r="W120" i="22" s="1" a="1"/>
  <c r="W120" i="22" s="1"/>
  <c r="P128" i="22"/>
  <c r="O128" i="22"/>
  <c r="L128" i="22"/>
  <c r="M128" i="22"/>
  <c r="N128" i="22"/>
  <c r="K128" i="22"/>
  <c r="J128" i="22"/>
  <c r="V128" i="22"/>
  <c r="Q119" i="22"/>
  <c r="L120" i="22"/>
  <c r="O120" i="22"/>
  <c r="N120" i="22"/>
  <c r="K120" i="22"/>
  <c r="J120" i="22"/>
  <c r="M120" i="22"/>
  <c r="D6" i="61"/>
  <c r="D7" i="61"/>
  <c r="Q24" i="22" l="1"/>
  <c r="AB120" i="22"/>
  <c r="Z120" i="22"/>
  <c r="AC120" i="22"/>
  <c r="Y120" i="22"/>
  <c r="Q120" i="22"/>
  <c r="W128" i="22" a="1"/>
  <c r="W128" i="22" s="1"/>
  <c r="AB128" i="22"/>
  <c r="AC128" i="22"/>
  <c r="Z128" i="22"/>
  <c r="Y128" i="22"/>
  <c r="Q128" i="22"/>
  <c r="F89" i="66"/>
  <c r="H89" i="66" s="1"/>
  <c r="F84" i="66"/>
  <c r="H84" i="66" s="1"/>
  <c r="F81" i="66"/>
  <c r="H81" i="66" s="1"/>
  <c r="F71" i="66"/>
  <c r="H71" i="66" s="1"/>
  <c r="F69" i="66"/>
  <c r="H69" i="66" s="1"/>
  <c r="F66" i="66"/>
  <c r="H66" i="66" s="1"/>
  <c r="F53" i="66"/>
  <c r="H53" i="66" s="1"/>
  <c r="F49" i="66"/>
  <c r="H49" i="66" s="1"/>
  <c r="F42" i="66"/>
  <c r="H42" i="66" s="1"/>
  <c r="F40" i="66"/>
  <c r="H40" i="66" s="1"/>
  <c r="F37" i="66"/>
  <c r="H37" i="66" s="1"/>
  <c r="F27" i="66"/>
  <c r="H27" i="66" s="1"/>
  <c r="F21" i="66"/>
  <c r="H21" i="66" s="1"/>
  <c r="F15" i="66"/>
  <c r="F12" i="66"/>
  <c r="G88" i="66" l="1"/>
  <c r="G20" i="66"/>
  <c r="G64" i="66"/>
  <c r="G31" i="66"/>
  <c r="G86" i="66"/>
  <c r="G26" i="66"/>
  <c r="G47" i="66"/>
  <c r="G78" i="66"/>
  <c r="G97" i="66"/>
  <c r="G63" i="66"/>
  <c r="G39" i="66"/>
  <c r="G29" i="66"/>
  <c r="G55" i="66"/>
  <c r="G85" i="66"/>
  <c r="G95" i="66"/>
  <c r="G25" i="66"/>
  <c r="G61" i="66"/>
  <c r="G24" i="66"/>
  <c r="G56" i="66"/>
  <c r="G54" i="66"/>
  <c r="G93" i="66"/>
  <c r="G73" i="66"/>
  <c r="G30" i="66"/>
  <c r="G76" i="66"/>
  <c r="G70" i="66"/>
  <c r="G50" i="66"/>
  <c r="G83" i="66"/>
  <c r="G79" i="66"/>
  <c r="G90" i="66"/>
  <c r="G57" i="66"/>
  <c r="G19" i="66"/>
  <c r="G59" i="66"/>
  <c r="F99" i="66"/>
  <c r="G22" i="66"/>
  <c r="G92" i="66"/>
  <c r="G51" i="66"/>
  <c r="G80" i="66"/>
  <c r="G23" i="66"/>
  <c r="G94" i="66"/>
  <c r="G67" i="66"/>
  <c r="G13" i="66"/>
  <c r="G45" i="66"/>
  <c r="G91" i="66"/>
  <c r="H12" i="66"/>
  <c r="G72" i="66"/>
  <c r="G33" i="66"/>
  <c r="G32" i="66"/>
  <c r="H7" i="66"/>
  <c r="H8" i="66"/>
  <c r="G49" i="66"/>
  <c r="G15" i="66"/>
  <c r="G21" i="66"/>
  <c r="G53" i="66"/>
  <c r="G66" i="66"/>
  <c r="G12" i="66"/>
  <c r="H15" i="66"/>
  <c r="G27" i="66"/>
  <c r="G37" i="66"/>
  <c r="G69" i="66"/>
  <c r="G71" i="66"/>
  <c r="G40" i="66"/>
  <c r="G42" i="66"/>
  <c r="G81" i="66"/>
  <c r="G84" i="66"/>
  <c r="G89" i="66"/>
  <c r="F97" i="65"/>
  <c r="H97" i="65" s="1"/>
  <c r="F96" i="65"/>
  <c r="H96" i="65" s="1"/>
  <c r="F95" i="65"/>
  <c r="H95" i="65" s="1"/>
  <c r="F94" i="65"/>
  <c r="H94" i="65" s="1"/>
  <c r="F93" i="65"/>
  <c r="H93" i="65" s="1"/>
  <c r="F92" i="65"/>
  <c r="H92" i="65" s="1"/>
  <c r="F91" i="65"/>
  <c r="H91" i="65" s="1"/>
  <c r="F90" i="65"/>
  <c r="H90" i="65" s="1"/>
  <c r="F89" i="65"/>
  <c r="H89" i="65" s="1"/>
  <c r="F87" i="65"/>
  <c r="H87" i="65" s="1"/>
  <c r="F86" i="65"/>
  <c r="H86" i="65" s="1"/>
  <c r="F85" i="65"/>
  <c r="H85" i="65" s="1"/>
  <c r="F84" i="65"/>
  <c r="H84" i="65" s="1"/>
  <c r="F82" i="65"/>
  <c r="H82" i="65" s="1"/>
  <c r="F81" i="65"/>
  <c r="H81" i="65" s="1"/>
  <c r="F80" i="65"/>
  <c r="H80" i="65" s="1"/>
  <c r="F79" i="65"/>
  <c r="H79" i="65" s="1"/>
  <c r="F78" i="65"/>
  <c r="H78" i="65" s="1"/>
  <c r="F77" i="65"/>
  <c r="H77" i="65" s="1"/>
  <c r="F76" i="65"/>
  <c r="H76" i="65" s="1"/>
  <c r="F75" i="65"/>
  <c r="H75" i="65" s="1"/>
  <c r="F74" i="65"/>
  <c r="H74" i="65" s="1"/>
  <c r="F72" i="65"/>
  <c r="H72" i="65" s="1"/>
  <c r="F71" i="65"/>
  <c r="H71" i="65" s="1"/>
  <c r="F69" i="65"/>
  <c r="H69" i="65" s="1"/>
  <c r="F68" i="65"/>
  <c r="H68" i="65" s="1"/>
  <c r="F66" i="65"/>
  <c r="H66" i="65" s="1"/>
  <c r="F65" i="65"/>
  <c r="H65" i="65" s="1"/>
  <c r="F64" i="65"/>
  <c r="H64" i="65" s="1"/>
  <c r="F63" i="65"/>
  <c r="H63" i="65" s="1"/>
  <c r="F62" i="65"/>
  <c r="H62" i="65" s="1"/>
  <c r="F61" i="65"/>
  <c r="H61" i="65" s="1"/>
  <c r="F60" i="65"/>
  <c r="H60" i="65" s="1"/>
  <c r="F59" i="65"/>
  <c r="H59" i="65" s="1"/>
  <c r="F58" i="65"/>
  <c r="H58" i="65" s="1"/>
  <c r="F57" i="65"/>
  <c r="H57" i="65" s="1"/>
  <c r="F56" i="65"/>
  <c r="H56" i="65" s="1"/>
  <c r="F55" i="65"/>
  <c r="H55" i="65" s="1"/>
  <c r="F54" i="65"/>
  <c r="H54" i="65" s="1"/>
  <c r="F53" i="65"/>
  <c r="H53" i="65" s="1"/>
  <c r="F52" i="65"/>
  <c r="H52" i="65" s="1"/>
  <c r="F51" i="65"/>
  <c r="H51" i="65" s="1"/>
  <c r="F50" i="65"/>
  <c r="H50" i="65" s="1"/>
  <c r="F48" i="65"/>
  <c r="H48" i="65" s="1"/>
  <c r="F47" i="65"/>
  <c r="H47" i="65" s="1"/>
  <c r="F46" i="65"/>
  <c r="H46" i="65" s="1"/>
  <c r="F45" i="65"/>
  <c r="H45" i="65" s="1"/>
  <c r="F44" i="65"/>
  <c r="H44" i="65" s="1"/>
  <c r="F43" i="65"/>
  <c r="H43" i="65" s="1"/>
  <c r="F42" i="65"/>
  <c r="H42" i="65" s="1"/>
  <c r="F41" i="65"/>
  <c r="H41" i="65" s="1"/>
  <c r="F40" i="65"/>
  <c r="H40" i="65" s="1"/>
  <c r="F39" i="65"/>
  <c r="H39" i="65" s="1"/>
  <c r="F38" i="65"/>
  <c r="H38" i="65" s="1"/>
  <c r="F37" i="65"/>
  <c r="H37" i="65" s="1"/>
  <c r="F36" i="65"/>
  <c r="H36" i="65" s="1"/>
  <c r="F35" i="65"/>
  <c r="F34" i="65"/>
  <c r="H34" i="65" s="1"/>
  <c r="F33" i="65"/>
  <c r="F32" i="65"/>
  <c r="H32" i="65" s="1"/>
  <c r="F31" i="65"/>
  <c r="F30" i="65"/>
  <c r="H30" i="65" s="1"/>
  <c r="F29" i="65"/>
  <c r="F27" i="65"/>
  <c r="H27" i="65" s="1"/>
  <c r="F26" i="65"/>
  <c r="F25" i="65"/>
  <c r="H25" i="65" s="1"/>
  <c r="F24" i="65"/>
  <c r="F23" i="65"/>
  <c r="H23" i="65" s="1"/>
  <c r="F21" i="65"/>
  <c r="F20" i="65"/>
  <c r="H20" i="65" s="1"/>
  <c r="F19" i="65"/>
  <c r="F18" i="65"/>
  <c r="H18" i="65" s="1"/>
  <c r="F17" i="65"/>
  <c r="F16" i="65"/>
  <c r="H16" i="65" s="1"/>
  <c r="F15" i="65"/>
  <c r="F14" i="65"/>
  <c r="H14" i="65" s="1"/>
  <c r="F12" i="65"/>
  <c r="F97" i="64"/>
  <c r="H97" i="64" s="1"/>
  <c r="F96" i="64"/>
  <c r="F95" i="64"/>
  <c r="H95" i="64" s="1"/>
  <c r="F94" i="64"/>
  <c r="H94" i="64" s="1"/>
  <c r="F93" i="64"/>
  <c r="H93" i="64" s="1"/>
  <c r="F92" i="64"/>
  <c r="H92" i="64" s="1"/>
  <c r="F91" i="64"/>
  <c r="H91" i="64" s="1"/>
  <c r="F90" i="64"/>
  <c r="H90" i="64" s="1"/>
  <c r="F89" i="64"/>
  <c r="H89" i="64" s="1"/>
  <c r="F87" i="64"/>
  <c r="H87" i="64" s="1"/>
  <c r="F86" i="64"/>
  <c r="H86" i="64" s="1"/>
  <c r="F85" i="64"/>
  <c r="H85" i="64" s="1"/>
  <c r="F84" i="64"/>
  <c r="H84" i="64" s="1"/>
  <c r="F83" i="64"/>
  <c r="H83" i="64" s="1"/>
  <c r="F82" i="64"/>
  <c r="H82" i="64" s="1"/>
  <c r="F81" i="64"/>
  <c r="H81" i="64" s="1"/>
  <c r="F80" i="64"/>
  <c r="F79" i="64"/>
  <c r="H79" i="64" s="1"/>
  <c r="F78" i="64"/>
  <c r="H78" i="64" s="1"/>
  <c r="F77" i="64"/>
  <c r="H77" i="64" s="1"/>
  <c r="F76" i="64"/>
  <c r="H76" i="64" s="1"/>
  <c r="F75" i="64"/>
  <c r="H75" i="64" s="1"/>
  <c r="F74" i="64"/>
  <c r="H74" i="64" s="1"/>
  <c r="F73" i="64"/>
  <c r="H73" i="64" s="1"/>
  <c r="F72" i="64"/>
  <c r="F71" i="64"/>
  <c r="H71" i="64" s="1"/>
  <c r="F70" i="64"/>
  <c r="H70" i="64" s="1"/>
  <c r="F69" i="64"/>
  <c r="H69" i="64" s="1"/>
  <c r="F68" i="64"/>
  <c r="H68" i="64" s="1"/>
  <c r="F67" i="64"/>
  <c r="H67" i="64" s="1"/>
  <c r="F66" i="64"/>
  <c r="H66" i="64" s="1"/>
  <c r="F65" i="64"/>
  <c r="H65" i="64" s="1"/>
  <c r="F64" i="64"/>
  <c r="F63" i="64"/>
  <c r="H63" i="64" s="1"/>
  <c r="F62" i="64"/>
  <c r="H62" i="64" s="1"/>
  <c r="F61" i="64"/>
  <c r="H61" i="64" s="1"/>
  <c r="F60" i="64"/>
  <c r="H60" i="64" s="1"/>
  <c r="F59" i="64"/>
  <c r="H59" i="64" s="1"/>
  <c r="F57" i="64"/>
  <c r="H57" i="64" s="1"/>
  <c r="F56" i="64"/>
  <c r="H56" i="64" s="1"/>
  <c r="F55" i="64"/>
  <c r="F54" i="64"/>
  <c r="H54" i="64" s="1"/>
  <c r="F53" i="64"/>
  <c r="H53" i="64" s="1"/>
  <c r="F52" i="64"/>
  <c r="H52" i="64" s="1"/>
  <c r="F51" i="64"/>
  <c r="H51" i="64" s="1"/>
  <c r="F50" i="64"/>
  <c r="H50" i="64" s="1"/>
  <c r="F49" i="64"/>
  <c r="H49" i="64" s="1"/>
  <c r="F48" i="64"/>
  <c r="H48" i="64" s="1"/>
  <c r="F47" i="64"/>
  <c r="F46" i="64"/>
  <c r="H46" i="64" s="1"/>
  <c r="F45" i="64"/>
  <c r="H45" i="64" s="1"/>
  <c r="F44" i="64"/>
  <c r="H44" i="64" s="1"/>
  <c r="F43" i="64"/>
  <c r="H43" i="64" s="1"/>
  <c r="F42" i="64"/>
  <c r="H42" i="64" s="1"/>
  <c r="F41" i="64"/>
  <c r="H41" i="64" s="1"/>
  <c r="F40" i="64"/>
  <c r="H40" i="64" s="1"/>
  <c r="F39" i="64"/>
  <c r="F38" i="64"/>
  <c r="H38" i="64" s="1"/>
  <c r="F37" i="64"/>
  <c r="H37" i="64" s="1"/>
  <c r="F36" i="64"/>
  <c r="H36" i="64" s="1"/>
  <c r="F35" i="64"/>
  <c r="H35" i="64" s="1"/>
  <c r="F34" i="64"/>
  <c r="H34" i="64" s="1"/>
  <c r="F33" i="64"/>
  <c r="H33" i="64" s="1"/>
  <c r="F32" i="64"/>
  <c r="H32" i="64" s="1"/>
  <c r="F31" i="64"/>
  <c r="F30" i="64"/>
  <c r="H30" i="64" s="1"/>
  <c r="F29" i="64"/>
  <c r="H29" i="64" s="1"/>
  <c r="F28" i="64"/>
  <c r="F27" i="64"/>
  <c r="H27" i="64" s="1"/>
  <c r="F26" i="64"/>
  <c r="H26" i="64" s="1"/>
  <c r="F25" i="64"/>
  <c r="H25" i="64" s="1"/>
  <c r="F24" i="64"/>
  <c r="H24" i="64" s="1"/>
  <c r="F23" i="64"/>
  <c r="F21" i="64"/>
  <c r="H21" i="64" s="1"/>
  <c r="F20" i="64"/>
  <c r="H20" i="64" s="1"/>
  <c r="F19" i="64"/>
  <c r="H19" i="64" s="1"/>
  <c r="F17" i="64"/>
  <c r="H17" i="64" s="1"/>
  <c r="F16" i="64"/>
  <c r="H16" i="64" s="1"/>
  <c r="F15" i="64"/>
  <c r="H15" i="64" s="1"/>
  <c r="F14" i="64"/>
  <c r="F13" i="64"/>
  <c r="H13" i="64" s="1"/>
  <c r="F12" i="64"/>
  <c r="F18" i="63"/>
  <c r="F19" i="63"/>
  <c r="F97" i="63"/>
  <c r="H97" i="63" s="1"/>
  <c r="F96" i="63"/>
  <c r="H96" i="63" s="1"/>
  <c r="F95" i="63"/>
  <c r="H95" i="63" s="1"/>
  <c r="F94" i="63"/>
  <c r="H94" i="63" s="1"/>
  <c r="F93" i="63"/>
  <c r="H93" i="63" s="1"/>
  <c r="F92" i="63"/>
  <c r="H92" i="63" s="1"/>
  <c r="F91" i="63"/>
  <c r="H91" i="63" s="1"/>
  <c r="F90" i="63"/>
  <c r="H90" i="63" s="1"/>
  <c r="F89" i="63"/>
  <c r="H89" i="63" s="1"/>
  <c r="F88" i="63"/>
  <c r="H88" i="63" s="1"/>
  <c r="F87" i="63"/>
  <c r="H87" i="63" s="1"/>
  <c r="F86" i="63"/>
  <c r="H86" i="63" s="1"/>
  <c r="F85" i="63"/>
  <c r="H85" i="63" s="1"/>
  <c r="F84" i="63"/>
  <c r="H84" i="63" s="1"/>
  <c r="F83" i="63"/>
  <c r="F82" i="63"/>
  <c r="H82" i="63" s="1"/>
  <c r="F81" i="63"/>
  <c r="H81" i="63" s="1"/>
  <c r="F80" i="63"/>
  <c r="H80" i="63" s="1"/>
  <c r="F79" i="63"/>
  <c r="H79" i="63" s="1"/>
  <c r="F78" i="63"/>
  <c r="H78" i="63" s="1"/>
  <c r="F77" i="63"/>
  <c r="H77" i="63" s="1"/>
  <c r="F76" i="63"/>
  <c r="H76" i="63" s="1"/>
  <c r="F74" i="63"/>
  <c r="H74" i="63" s="1"/>
  <c r="F73" i="63"/>
  <c r="H73" i="63" s="1"/>
  <c r="F72" i="63"/>
  <c r="F71" i="63"/>
  <c r="H71" i="63" s="1"/>
  <c r="F70" i="63"/>
  <c r="H70" i="63" s="1"/>
  <c r="F69" i="63"/>
  <c r="H69" i="63" s="1"/>
  <c r="F68" i="63"/>
  <c r="H68" i="63" s="1"/>
  <c r="F67" i="63"/>
  <c r="F66" i="63"/>
  <c r="H66" i="63" s="1"/>
  <c r="F65" i="63"/>
  <c r="H65" i="63" s="1"/>
  <c r="F64" i="63"/>
  <c r="H64" i="63" s="1"/>
  <c r="F63" i="63"/>
  <c r="H63" i="63" s="1"/>
  <c r="F62" i="63"/>
  <c r="H62" i="63" s="1"/>
  <c r="F61" i="63"/>
  <c r="H61" i="63" s="1"/>
  <c r="F60" i="63"/>
  <c r="H60" i="63" s="1"/>
  <c r="F59" i="63"/>
  <c r="H59" i="63" s="1"/>
  <c r="F57" i="63"/>
  <c r="H57" i="63" s="1"/>
  <c r="F56" i="63"/>
  <c r="H56" i="63" s="1"/>
  <c r="F55" i="63"/>
  <c r="H55" i="63" s="1"/>
  <c r="F54" i="63"/>
  <c r="H54" i="63" s="1"/>
  <c r="F53" i="63"/>
  <c r="H53" i="63" s="1"/>
  <c r="F51" i="63"/>
  <c r="H51" i="63" s="1"/>
  <c r="F50" i="63"/>
  <c r="H50" i="63" s="1"/>
  <c r="F49" i="63"/>
  <c r="F48" i="63"/>
  <c r="H48" i="63" s="1"/>
  <c r="F47" i="63"/>
  <c r="H47" i="63" s="1"/>
  <c r="F45" i="63"/>
  <c r="H45" i="63" s="1"/>
  <c r="F44" i="63"/>
  <c r="H44" i="63" s="1"/>
  <c r="F42" i="63"/>
  <c r="H42" i="63" s="1"/>
  <c r="F41" i="63"/>
  <c r="H41" i="63" s="1"/>
  <c r="F40" i="63"/>
  <c r="H40" i="63" s="1"/>
  <c r="F39" i="63"/>
  <c r="H39" i="63" s="1"/>
  <c r="F38" i="63"/>
  <c r="H38" i="63" s="1"/>
  <c r="F37" i="63"/>
  <c r="H37" i="63" s="1"/>
  <c r="F36" i="63"/>
  <c r="H36" i="63" s="1"/>
  <c r="F35" i="63"/>
  <c r="H35" i="63" s="1"/>
  <c r="F34" i="63"/>
  <c r="H34" i="63" s="1"/>
  <c r="F33" i="63"/>
  <c r="H33" i="63" s="1"/>
  <c r="F32" i="63"/>
  <c r="H32" i="63" s="1"/>
  <c r="F31" i="63"/>
  <c r="H31" i="63" s="1"/>
  <c r="F30" i="63"/>
  <c r="H30" i="63" s="1"/>
  <c r="F29" i="63"/>
  <c r="H29" i="63" s="1"/>
  <c r="F28" i="63"/>
  <c r="H28" i="63" s="1"/>
  <c r="F27" i="63"/>
  <c r="H27" i="63" s="1"/>
  <c r="F26" i="63"/>
  <c r="H26" i="63" s="1"/>
  <c r="F25" i="63"/>
  <c r="H25" i="63" s="1"/>
  <c r="F24" i="63"/>
  <c r="H24" i="63" s="1"/>
  <c r="F23" i="63"/>
  <c r="H23" i="63" s="1"/>
  <c r="F22" i="63"/>
  <c r="H22" i="63" s="1"/>
  <c r="F21" i="63"/>
  <c r="H21" i="63" s="1"/>
  <c r="F20" i="63"/>
  <c r="H20" i="63" s="1"/>
  <c r="F17" i="63"/>
  <c r="H17" i="63" s="1"/>
  <c r="F16" i="63"/>
  <c r="H16" i="63" s="1"/>
  <c r="F15" i="63"/>
  <c r="H15" i="63" s="1"/>
  <c r="F14" i="63"/>
  <c r="H14" i="63" s="1"/>
  <c r="F13" i="63"/>
  <c r="H13" i="63" s="1"/>
  <c r="F12" i="63"/>
  <c r="H12" i="63" s="1"/>
  <c r="F99" i="65" l="1"/>
  <c r="H28" i="64"/>
  <c r="F99" i="64"/>
  <c r="F99" i="63"/>
  <c r="I97" i="66"/>
  <c r="I88" i="66"/>
  <c r="I79" i="66"/>
  <c r="I70" i="66"/>
  <c r="I59" i="66"/>
  <c r="I54" i="66"/>
  <c r="I31" i="66"/>
  <c r="I25" i="66"/>
  <c r="I95" i="66"/>
  <c r="I86" i="66"/>
  <c r="I78" i="66"/>
  <c r="I64" i="66"/>
  <c r="I57" i="66"/>
  <c r="I50" i="66"/>
  <c r="I30" i="66"/>
  <c r="I24" i="66"/>
  <c r="I93" i="66"/>
  <c r="I85" i="66"/>
  <c r="I76" i="66"/>
  <c r="I63" i="66"/>
  <c r="I56" i="66"/>
  <c r="I47" i="66"/>
  <c r="I29" i="66"/>
  <c r="I20" i="66"/>
  <c r="I90" i="66"/>
  <c r="I83" i="66"/>
  <c r="I73" i="66"/>
  <c r="I61" i="66"/>
  <c r="I55" i="66"/>
  <c r="I39" i="66"/>
  <c r="I26" i="66"/>
  <c r="I19" i="66"/>
  <c r="I22" i="66"/>
  <c r="I91" i="66"/>
  <c r="I13" i="66"/>
  <c r="I67" i="66"/>
  <c r="I94" i="66"/>
  <c r="I23" i="66"/>
  <c r="I80" i="66"/>
  <c r="I45" i="66"/>
  <c r="I51" i="66"/>
  <c r="I92" i="66"/>
  <c r="I32" i="66"/>
  <c r="I72" i="66"/>
  <c r="I33" i="66"/>
  <c r="I69" i="66"/>
  <c r="I40" i="66"/>
  <c r="H8" i="65"/>
  <c r="H8" i="64"/>
  <c r="F6" i="63"/>
  <c r="G6" i="63" s="1"/>
  <c r="H8" i="63"/>
  <c r="I81" i="66"/>
  <c r="I27" i="66"/>
  <c r="I15" i="66"/>
  <c r="I49" i="66"/>
  <c r="I12" i="66"/>
  <c r="I84" i="66"/>
  <c r="I71" i="66"/>
  <c r="I42" i="66"/>
  <c r="I37" i="66"/>
  <c r="I66" i="66"/>
  <c r="I53" i="66"/>
  <c r="I89" i="66"/>
  <c r="I21" i="66"/>
  <c r="G12" i="65"/>
  <c r="G15" i="65"/>
  <c r="G17" i="65"/>
  <c r="G19" i="65"/>
  <c r="G21" i="65"/>
  <c r="G24" i="65"/>
  <c r="G26" i="65"/>
  <c r="G29" i="65"/>
  <c r="G31" i="65"/>
  <c r="G33" i="65"/>
  <c r="G35" i="65"/>
  <c r="G37" i="65"/>
  <c r="H12" i="65"/>
  <c r="H15" i="65"/>
  <c r="H17" i="65"/>
  <c r="H19" i="65"/>
  <c r="H21" i="65"/>
  <c r="H24" i="65"/>
  <c r="H26" i="65"/>
  <c r="H29" i="65"/>
  <c r="H31" i="65"/>
  <c r="H33" i="65"/>
  <c r="H35" i="65"/>
  <c r="H7" i="65"/>
  <c r="G14" i="65"/>
  <c r="G16" i="65"/>
  <c r="G18" i="65"/>
  <c r="G20" i="65"/>
  <c r="G23" i="65"/>
  <c r="G25" i="65"/>
  <c r="G27" i="65"/>
  <c r="G30" i="65"/>
  <c r="G32" i="65"/>
  <c r="G34" i="65"/>
  <c r="G36" i="65"/>
  <c r="G38" i="65"/>
  <c r="G39" i="65"/>
  <c r="G40" i="65"/>
  <c r="G41" i="65"/>
  <c r="G42" i="65"/>
  <c r="G43" i="65"/>
  <c r="G44" i="65"/>
  <c r="G45" i="65"/>
  <c r="G46" i="65"/>
  <c r="G47" i="65"/>
  <c r="G48" i="65"/>
  <c r="G50" i="65"/>
  <c r="G51" i="65"/>
  <c r="G52" i="65"/>
  <c r="G53" i="65"/>
  <c r="G54" i="65"/>
  <c r="G55" i="65"/>
  <c r="G56" i="65"/>
  <c r="G57" i="65"/>
  <c r="G58" i="65"/>
  <c r="G59" i="65"/>
  <c r="G60" i="65"/>
  <c r="G61" i="65"/>
  <c r="G62" i="65"/>
  <c r="G63" i="65"/>
  <c r="G64" i="65"/>
  <c r="G65" i="65"/>
  <c r="G66" i="65"/>
  <c r="G68" i="65"/>
  <c r="G69" i="65"/>
  <c r="G71" i="65"/>
  <c r="G72" i="65"/>
  <c r="G74" i="65"/>
  <c r="G75" i="65"/>
  <c r="G76" i="65"/>
  <c r="G77" i="65"/>
  <c r="G78" i="65"/>
  <c r="G79" i="65"/>
  <c r="G80" i="65"/>
  <c r="G81" i="65"/>
  <c r="G82" i="65"/>
  <c r="G84" i="65"/>
  <c r="G85" i="65"/>
  <c r="G86" i="65"/>
  <c r="G87" i="65"/>
  <c r="G89" i="65"/>
  <c r="G90" i="65"/>
  <c r="G91" i="65"/>
  <c r="G92" i="65"/>
  <c r="G93" i="65"/>
  <c r="G94" i="65"/>
  <c r="G95" i="65"/>
  <c r="G96" i="65"/>
  <c r="G97" i="65"/>
  <c r="F6" i="65"/>
  <c r="G6" i="65" s="1"/>
  <c r="G14" i="64"/>
  <c r="G23" i="64"/>
  <c r="G31" i="64"/>
  <c r="G39" i="64"/>
  <c r="G47" i="64"/>
  <c r="G55" i="64"/>
  <c r="G64" i="64"/>
  <c r="G72" i="64"/>
  <c r="G80" i="64"/>
  <c r="G96" i="64"/>
  <c r="H7" i="64"/>
  <c r="G95" i="64"/>
  <c r="H14" i="64"/>
  <c r="H23" i="64"/>
  <c r="H31" i="64"/>
  <c r="H39" i="64"/>
  <c r="H47" i="64"/>
  <c r="H55" i="64"/>
  <c r="H64" i="64"/>
  <c r="H72" i="64"/>
  <c r="H80" i="64"/>
  <c r="H96" i="64"/>
  <c r="G19" i="64"/>
  <c r="G27" i="64"/>
  <c r="G35" i="64"/>
  <c r="G43" i="64"/>
  <c r="G51" i="64"/>
  <c r="G60" i="64"/>
  <c r="G68" i="64"/>
  <c r="G76" i="64"/>
  <c r="G84" i="64"/>
  <c r="G92" i="64"/>
  <c r="G12" i="64"/>
  <c r="G16" i="64"/>
  <c r="G21" i="64"/>
  <c r="G25" i="64"/>
  <c r="G29" i="64"/>
  <c r="G33" i="64"/>
  <c r="G37" i="64"/>
  <c r="G41" i="64"/>
  <c r="G45" i="64"/>
  <c r="G49" i="64"/>
  <c r="G53" i="64"/>
  <c r="G57" i="64"/>
  <c r="G62" i="64"/>
  <c r="G66" i="64"/>
  <c r="G70" i="64"/>
  <c r="G74" i="64"/>
  <c r="G78" i="64"/>
  <c r="G82" i="64"/>
  <c r="G86" i="64"/>
  <c r="G90" i="64"/>
  <c r="G94" i="64"/>
  <c r="G13" i="64"/>
  <c r="G26" i="64"/>
  <c r="G30" i="64"/>
  <c r="G38" i="64"/>
  <c r="H12" i="64"/>
  <c r="G15" i="64"/>
  <c r="G20" i="64"/>
  <c r="G24" i="64"/>
  <c r="G28" i="64"/>
  <c r="G32" i="64"/>
  <c r="G36" i="64"/>
  <c r="G40" i="64"/>
  <c r="G44" i="64"/>
  <c r="G48" i="64"/>
  <c r="G52" i="64"/>
  <c r="G56" i="64"/>
  <c r="G61" i="64"/>
  <c r="G65" i="64"/>
  <c r="G69" i="64"/>
  <c r="G73" i="64"/>
  <c r="G77" i="64"/>
  <c r="G81" i="64"/>
  <c r="G85" i="64"/>
  <c r="G89" i="64"/>
  <c r="G93" i="64"/>
  <c r="G97" i="64"/>
  <c r="G17" i="64"/>
  <c r="G34" i="64"/>
  <c r="G42" i="64"/>
  <c r="G46" i="64"/>
  <c r="G50" i="64"/>
  <c r="G54" i="64"/>
  <c r="G59" i="64"/>
  <c r="G63" i="64"/>
  <c r="G67" i="64"/>
  <c r="G71" i="64"/>
  <c r="G75" i="64"/>
  <c r="G79" i="64"/>
  <c r="G83" i="64"/>
  <c r="G87" i="64"/>
  <c r="G91" i="64"/>
  <c r="F6" i="64"/>
  <c r="G6" i="64" s="1"/>
  <c r="G19" i="63"/>
  <c r="G18" i="63"/>
  <c r="H19" i="63"/>
  <c r="H18" i="63"/>
  <c r="H7" i="63"/>
  <c r="G72" i="63"/>
  <c r="G14" i="63"/>
  <c r="G16" i="63"/>
  <c r="G21" i="63"/>
  <c r="G23" i="63"/>
  <c r="G25" i="63"/>
  <c r="G27" i="63"/>
  <c r="G29" i="63"/>
  <c r="G31" i="63"/>
  <c r="G33" i="63"/>
  <c r="G35" i="63"/>
  <c r="G37" i="63"/>
  <c r="G39" i="63"/>
  <c r="G41" i="63"/>
  <c r="G44" i="63"/>
  <c r="G47" i="63"/>
  <c r="G49" i="63"/>
  <c r="G67" i="63"/>
  <c r="G74" i="63"/>
  <c r="G77" i="63"/>
  <c r="G79" i="63"/>
  <c r="G81" i="63"/>
  <c r="G83" i="63"/>
  <c r="G13" i="63"/>
  <c r="G15" i="63"/>
  <c r="G17" i="63"/>
  <c r="G20" i="63"/>
  <c r="G22" i="63"/>
  <c r="G24" i="63"/>
  <c r="G26" i="63"/>
  <c r="G28" i="63"/>
  <c r="G30" i="63"/>
  <c r="G32" i="63"/>
  <c r="G34" i="63"/>
  <c r="G36" i="63"/>
  <c r="G38" i="63"/>
  <c r="G40" i="63"/>
  <c r="G42" i="63"/>
  <c r="G45" i="63"/>
  <c r="G48" i="63"/>
  <c r="G73" i="63"/>
  <c r="G76" i="63"/>
  <c r="G78" i="63"/>
  <c r="G80" i="63"/>
  <c r="G82" i="63"/>
  <c r="G50" i="63"/>
  <c r="G51" i="63"/>
  <c r="G53" i="63"/>
  <c r="G54" i="63"/>
  <c r="G55" i="63"/>
  <c r="G56" i="63"/>
  <c r="G57" i="63"/>
  <c r="G59" i="63"/>
  <c r="G60" i="63"/>
  <c r="G61" i="63"/>
  <c r="G62" i="63"/>
  <c r="G63" i="63"/>
  <c r="G64" i="63"/>
  <c r="G65" i="63"/>
  <c r="G66" i="63"/>
  <c r="G12" i="63"/>
  <c r="G84" i="63"/>
  <c r="G85" i="63"/>
  <c r="G86" i="63"/>
  <c r="G87" i="63"/>
  <c r="G88" i="63"/>
  <c r="G89" i="63"/>
  <c r="G90" i="63"/>
  <c r="G91" i="63"/>
  <c r="G92" i="63"/>
  <c r="G93" i="63"/>
  <c r="G94" i="63"/>
  <c r="G95" i="63"/>
  <c r="G96" i="63"/>
  <c r="G97" i="63"/>
  <c r="G68" i="63"/>
  <c r="G69" i="63"/>
  <c r="G70" i="63"/>
  <c r="G71" i="63"/>
  <c r="I80" i="63" l="1"/>
  <c r="I44" i="63"/>
  <c r="I28" i="63"/>
  <c r="I35" i="63"/>
  <c r="I95" i="63"/>
  <c r="I67" i="63"/>
  <c r="I12" i="63"/>
  <c r="I89" i="63"/>
  <c r="I54" i="63"/>
  <c r="I92" i="63"/>
  <c r="I86" i="65"/>
  <c r="I65" i="63"/>
  <c r="I27" i="63"/>
  <c r="I71" i="63"/>
  <c r="I16" i="63"/>
  <c r="I62" i="63"/>
  <c r="I79" i="63"/>
  <c r="I86" i="63"/>
  <c r="I45" i="63"/>
  <c r="I60" i="63"/>
  <c r="I36" i="63"/>
  <c r="I20" i="63"/>
  <c r="I35" i="64"/>
  <c r="I19" i="63"/>
  <c r="I43" i="65"/>
  <c r="I63" i="65"/>
  <c r="I15" i="65"/>
  <c r="I49" i="63"/>
  <c r="I85" i="63"/>
  <c r="I61" i="63"/>
  <c r="I69" i="63"/>
  <c r="I82" i="63"/>
  <c r="I88" i="63"/>
  <c r="I77" i="63"/>
  <c r="I55" i="63"/>
  <c r="I41" i="63"/>
  <c r="I33" i="63"/>
  <c r="I25" i="63"/>
  <c r="I14" i="63"/>
  <c r="I91" i="63"/>
  <c r="I78" i="63"/>
  <c r="I57" i="63"/>
  <c r="I42" i="63"/>
  <c r="I34" i="63"/>
  <c r="I26" i="63"/>
  <c r="I17" i="63"/>
  <c r="I72" i="63"/>
  <c r="I97" i="63"/>
  <c r="I70" i="63"/>
  <c r="I56" i="63"/>
  <c r="I63" i="63"/>
  <c r="I73" i="63"/>
  <c r="I84" i="63"/>
  <c r="I74" i="63"/>
  <c r="I50" i="63"/>
  <c r="I39" i="63"/>
  <c r="I31" i="63"/>
  <c r="I23" i="63"/>
  <c r="I83" i="63"/>
  <c r="I87" i="63"/>
  <c r="I90" i="63"/>
  <c r="I53" i="63"/>
  <c r="I40" i="63"/>
  <c r="I32" i="63"/>
  <c r="I24" i="63"/>
  <c r="I13" i="63"/>
  <c r="I93" i="63"/>
  <c r="I68" i="63"/>
  <c r="I51" i="63"/>
  <c r="I59" i="63"/>
  <c r="I96" i="63"/>
  <c r="I81" i="63"/>
  <c r="I64" i="63"/>
  <c r="I47" i="63"/>
  <c r="I37" i="63"/>
  <c r="I29" i="63"/>
  <c r="I21" i="63"/>
  <c r="H6" i="63"/>
  <c r="I6" i="63" s="1"/>
  <c r="I94" i="63"/>
  <c r="I76" i="63"/>
  <c r="I66" i="63"/>
  <c r="I48" i="63"/>
  <c r="I38" i="63"/>
  <c r="I30" i="63"/>
  <c r="I22" i="63"/>
  <c r="I50" i="65"/>
  <c r="I60" i="65"/>
  <c r="I82" i="65"/>
  <c r="I29" i="65"/>
  <c r="I38" i="65"/>
  <c r="I80" i="65"/>
  <c r="I97" i="65"/>
  <c r="I76" i="65"/>
  <c r="I46" i="65"/>
  <c r="I20" i="65"/>
  <c r="I66" i="65"/>
  <c r="I33" i="65"/>
  <c r="I24" i="65"/>
  <c r="I62" i="65"/>
  <c r="I79" i="65"/>
  <c r="I44" i="65"/>
  <c r="I19" i="65"/>
  <c r="I30" i="65"/>
  <c r="I48" i="65"/>
  <c r="I75" i="65"/>
  <c r="I39" i="65"/>
  <c r="I96" i="65"/>
  <c r="I59" i="65"/>
  <c r="I21" i="65"/>
  <c r="I31" i="65"/>
  <c r="I23" i="65"/>
  <c r="I32" i="65"/>
  <c r="I37" i="65"/>
  <c r="I81" i="65"/>
  <c r="I45" i="65"/>
  <c r="I71" i="65"/>
  <c r="I89" i="65"/>
  <c r="I69" i="65"/>
  <c r="I52" i="65"/>
  <c r="I90" i="65"/>
  <c r="I61" i="65"/>
  <c r="I92" i="65"/>
  <c r="I74" i="65"/>
  <c r="I55" i="65"/>
  <c r="I14" i="65"/>
  <c r="I16" i="65"/>
  <c r="I25" i="65"/>
  <c r="I34" i="65"/>
  <c r="I95" i="65"/>
  <c r="I77" i="65"/>
  <c r="I58" i="65"/>
  <c r="I41" i="65"/>
  <c r="I57" i="65"/>
  <c r="I40" i="65"/>
  <c r="I93" i="65"/>
  <c r="I56" i="65"/>
  <c r="I65" i="65"/>
  <c r="I78" i="65"/>
  <c r="I42" i="65"/>
  <c r="I12" i="65"/>
  <c r="I84" i="65"/>
  <c r="I64" i="65"/>
  <c r="I47" i="65"/>
  <c r="I85" i="65"/>
  <c r="I53" i="65"/>
  <c r="I87" i="65"/>
  <c r="I68" i="65"/>
  <c r="I51" i="65"/>
  <c r="I17" i="65"/>
  <c r="I26" i="65"/>
  <c r="I35" i="65"/>
  <c r="I18" i="65"/>
  <c r="I27" i="65"/>
  <c r="I36" i="65"/>
  <c r="I91" i="65"/>
  <c r="I72" i="65"/>
  <c r="I54" i="65"/>
  <c r="I94" i="65"/>
  <c r="H6" i="65"/>
  <c r="I6" i="65" s="1"/>
  <c r="I96" i="64"/>
  <c r="I12" i="64"/>
  <c r="I23" i="64"/>
  <c r="I95" i="64"/>
  <c r="I71" i="64"/>
  <c r="I54" i="64"/>
  <c r="I30" i="64"/>
  <c r="I81" i="64"/>
  <c r="I70" i="64"/>
  <c r="I44" i="64"/>
  <c r="I28" i="64"/>
  <c r="I92" i="64"/>
  <c r="I76" i="64"/>
  <c r="I68" i="64"/>
  <c r="I51" i="64"/>
  <c r="I43" i="64"/>
  <c r="I73" i="64"/>
  <c r="I40" i="64"/>
  <c r="I94" i="64"/>
  <c r="I62" i="64"/>
  <c r="I29" i="64"/>
  <c r="I36" i="64"/>
  <c r="I49" i="64"/>
  <c r="I77" i="64"/>
  <c r="H6" i="64"/>
  <c r="I6" i="64" s="1"/>
  <c r="I41" i="64"/>
  <c r="I87" i="64"/>
  <c r="I63" i="64"/>
  <c r="I38" i="64"/>
  <c r="I13" i="64"/>
  <c r="I15" i="64"/>
  <c r="I57" i="64"/>
  <c r="I84" i="64"/>
  <c r="I60" i="64"/>
  <c r="I31" i="64"/>
  <c r="I14" i="64"/>
  <c r="I19" i="64"/>
  <c r="I91" i="64"/>
  <c r="I83" i="64"/>
  <c r="I75" i="64"/>
  <c r="I67" i="64"/>
  <c r="I59" i="64"/>
  <c r="I50" i="64"/>
  <c r="I42" i="64"/>
  <c r="I34" i="64"/>
  <c r="I26" i="64"/>
  <c r="I17" i="64"/>
  <c r="I97" i="64"/>
  <c r="I65" i="64"/>
  <c r="I32" i="64"/>
  <c r="I86" i="64"/>
  <c r="I53" i="64"/>
  <c r="I21" i="64"/>
  <c r="I20" i="64"/>
  <c r="I25" i="64"/>
  <c r="I69" i="64"/>
  <c r="I90" i="64"/>
  <c r="I33" i="64"/>
  <c r="I79" i="64"/>
  <c r="I46" i="64"/>
  <c r="I48" i="64"/>
  <c r="I37" i="64"/>
  <c r="I66" i="64"/>
  <c r="I85" i="64"/>
  <c r="I80" i="64"/>
  <c r="I72" i="64"/>
  <c r="I64" i="64"/>
  <c r="I55" i="64"/>
  <c r="I47" i="64"/>
  <c r="I39" i="64"/>
  <c r="I27" i="64"/>
  <c r="I89" i="64"/>
  <c r="I56" i="64"/>
  <c r="I24" i="64"/>
  <c r="I78" i="64"/>
  <c r="I45" i="64"/>
  <c r="I61" i="64"/>
  <c r="I82" i="64"/>
  <c r="I93" i="64"/>
  <c r="I52" i="64"/>
  <c r="I74" i="64"/>
  <c r="I16" i="64"/>
  <c r="I18" i="63"/>
  <c r="I15" i="63"/>
  <c r="H7" i="49" l="1"/>
  <c r="F89" i="49"/>
  <c r="H89" i="49" s="1"/>
  <c r="F84" i="49"/>
  <c r="H84" i="49" s="1"/>
  <c r="F81" i="49"/>
  <c r="H81" i="49" s="1"/>
  <c r="F71" i="49"/>
  <c r="H71" i="49" s="1"/>
  <c r="F69" i="49"/>
  <c r="H69" i="49" s="1"/>
  <c r="F66" i="49"/>
  <c r="H66" i="49" s="1"/>
  <c r="F53" i="49"/>
  <c r="H53" i="49" s="1"/>
  <c r="F49" i="49"/>
  <c r="F42" i="49"/>
  <c r="H42" i="49" s="1"/>
  <c r="F40" i="49"/>
  <c r="H40" i="49" s="1"/>
  <c r="F33" i="49"/>
  <c r="H33" i="49" s="1"/>
  <c r="F27" i="49"/>
  <c r="H27" i="49" s="1"/>
  <c r="F21" i="49"/>
  <c r="H21" i="49" s="1"/>
  <c r="F15" i="49"/>
  <c r="F12" i="49"/>
  <c r="F89" i="48"/>
  <c r="H89" i="48" s="1"/>
  <c r="F84" i="48"/>
  <c r="H84" i="48" s="1"/>
  <c r="F81" i="48"/>
  <c r="H81" i="48" s="1"/>
  <c r="F80" i="48"/>
  <c r="H80" i="48" s="1"/>
  <c r="F79" i="48"/>
  <c r="H79" i="48" s="1"/>
  <c r="F71" i="48"/>
  <c r="H71" i="48" s="1"/>
  <c r="F70" i="48"/>
  <c r="H70" i="48" s="1"/>
  <c r="F69" i="48"/>
  <c r="H69" i="48" s="1"/>
  <c r="F66" i="48"/>
  <c r="H66" i="48" s="1"/>
  <c r="F53" i="48"/>
  <c r="H53" i="48" s="1"/>
  <c r="F49" i="48"/>
  <c r="H49" i="48" s="1"/>
  <c r="F42" i="48"/>
  <c r="H42" i="48" s="1"/>
  <c r="F40" i="48"/>
  <c r="H40" i="48" s="1"/>
  <c r="F37" i="48"/>
  <c r="H37" i="48" s="1"/>
  <c r="F33" i="48"/>
  <c r="H33" i="48" s="1"/>
  <c r="F27" i="48"/>
  <c r="H27" i="48" s="1"/>
  <c r="F21" i="48"/>
  <c r="H21" i="48" s="1"/>
  <c r="F15" i="48"/>
  <c r="H15" i="48" s="1"/>
  <c r="F12" i="48"/>
  <c r="G22" i="48" l="1"/>
  <c r="G56" i="48"/>
  <c r="G85" i="48"/>
  <c r="G64" i="48"/>
  <c r="G73" i="48"/>
  <c r="G39" i="48"/>
  <c r="G63" i="48"/>
  <c r="G97" i="48"/>
  <c r="G92" i="48"/>
  <c r="G93" i="48"/>
  <c r="G48" i="48"/>
  <c r="G55" i="48"/>
  <c r="G83" i="48"/>
  <c r="G30" i="48"/>
  <c r="G19" i="48"/>
  <c r="G54" i="48"/>
  <c r="G86" i="48"/>
  <c r="G90" i="48"/>
  <c r="G76" i="48"/>
  <c r="G24" i="48"/>
  <c r="G88" i="48"/>
  <c r="G95" i="48"/>
  <c r="G94" i="48"/>
  <c r="G47" i="48"/>
  <c r="G32" i="48"/>
  <c r="G29" i="48"/>
  <c r="G57" i="48"/>
  <c r="G25" i="48"/>
  <c r="G20" i="48"/>
  <c r="G59" i="48"/>
  <c r="G61" i="48"/>
  <c r="G31" i="48"/>
  <c r="G50" i="48"/>
  <c r="G26" i="48"/>
  <c r="F99" i="48"/>
  <c r="F99" i="49"/>
  <c r="H49" i="49"/>
  <c r="G50" i="49"/>
  <c r="G79" i="49"/>
  <c r="G48" i="49"/>
  <c r="G30" i="49"/>
  <c r="G22" i="49"/>
  <c r="G32" i="49"/>
  <c r="G59" i="49"/>
  <c r="G64" i="49"/>
  <c r="G93" i="49"/>
  <c r="G70" i="49"/>
  <c r="G88" i="49"/>
  <c r="G72" i="49"/>
  <c r="G24" i="49"/>
  <c r="G97" i="49"/>
  <c r="G19" i="49"/>
  <c r="G55" i="49"/>
  <c r="G20" i="49"/>
  <c r="G78" i="49"/>
  <c r="G31" i="49"/>
  <c r="G39" i="49"/>
  <c r="G61" i="49"/>
  <c r="G95" i="49"/>
  <c r="G83" i="49"/>
  <c r="G26" i="49"/>
  <c r="G73" i="49"/>
  <c r="G90" i="49"/>
  <c r="G25" i="49"/>
  <c r="G94" i="49"/>
  <c r="G54" i="49"/>
  <c r="G56" i="49"/>
  <c r="G85" i="49"/>
  <c r="G29" i="49"/>
  <c r="G86" i="49"/>
  <c r="G76" i="49"/>
  <c r="G63" i="49"/>
  <c r="G47" i="49"/>
  <c r="G57" i="49"/>
  <c r="G45" i="48"/>
  <c r="G78" i="48"/>
  <c r="G72" i="48"/>
  <c r="G23" i="48"/>
  <c r="G13" i="48"/>
  <c r="G91" i="48"/>
  <c r="G51" i="48"/>
  <c r="G67" i="48"/>
  <c r="G37" i="49"/>
  <c r="G91" i="49"/>
  <c r="G67" i="49"/>
  <c r="G45" i="49"/>
  <c r="G92" i="49"/>
  <c r="G13" i="49"/>
  <c r="G51" i="49"/>
  <c r="G23" i="49"/>
  <c r="G80" i="49"/>
  <c r="G15" i="48"/>
  <c r="G15" i="49"/>
  <c r="H15" i="49"/>
  <c r="G69" i="49"/>
  <c r="H7" i="48"/>
  <c r="G12" i="48"/>
  <c r="G84" i="48"/>
  <c r="G80" i="48"/>
  <c r="G70" i="48"/>
  <c r="G53" i="48"/>
  <c r="G27" i="48"/>
  <c r="H12" i="48"/>
  <c r="H8" i="48"/>
  <c r="G37" i="48"/>
  <c r="G33" i="48"/>
  <c r="G40" i="48"/>
  <c r="G69" i="48"/>
  <c r="G79" i="48"/>
  <c r="G49" i="48"/>
  <c r="G66" i="48"/>
  <c r="G71" i="48"/>
  <c r="G81" i="48"/>
  <c r="G89" i="48"/>
  <c r="G12" i="49"/>
  <c r="G21" i="49"/>
  <c r="G53" i="49"/>
  <c r="H8" i="49"/>
  <c r="H12" i="49"/>
  <c r="G27" i="49"/>
  <c r="G40" i="49"/>
  <c r="G49" i="49"/>
  <c r="G66" i="49"/>
  <c r="G71" i="49"/>
  <c r="G84" i="49"/>
  <c r="G21" i="48"/>
  <c r="G42" i="48"/>
  <c r="G81" i="49"/>
  <c r="G89" i="49"/>
  <c r="G33" i="49"/>
  <c r="G42" i="49"/>
  <c r="I97" i="48" l="1"/>
  <c r="I92" i="48"/>
  <c r="I85" i="48"/>
  <c r="I64" i="48"/>
  <c r="I57" i="48"/>
  <c r="I50" i="48"/>
  <c r="I32" i="48"/>
  <c r="I26" i="48"/>
  <c r="I20" i="48"/>
  <c r="I95" i="48"/>
  <c r="I90" i="48"/>
  <c r="I83" i="48"/>
  <c r="I63" i="48"/>
  <c r="I56" i="48"/>
  <c r="I48" i="48"/>
  <c r="I31" i="48"/>
  <c r="I25" i="48"/>
  <c r="I19" i="48"/>
  <c r="I94" i="48"/>
  <c r="I88" i="48"/>
  <c r="I76" i="48"/>
  <c r="I61" i="48"/>
  <c r="I55" i="48"/>
  <c r="I47" i="48"/>
  <c r="I30" i="48"/>
  <c r="I24" i="48"/>
  <c r="I93" i="48"/>
  <c r="I86" i="48"/>
  <c r="I73" i="48"/>
  <c r="I59" i="48"/>
  <c r="I54" i="48"/>
  <c r="I39" i="48"/>
  <c r="I29" i="48"/>
  <c r="I22" i="48"/>
  <c r="I97" i="49"/>
  <c r="I90" i="49"/>
  <c r="I83" i="49"/>
  <c r="I73" i="49"/>
  <c r="I63" i="49"/>
  <c r="I56" i="49"/>
  <c r="I48" i="49"/>
  <c r="I31" i="49"/>
  <c r="I25" i="49"/>
  <c r="I19" i="49"/>
  <c r="I95" i="49"/>
  <c r="I88" i="49"/>
  <c r="I79" i="49"/>
  <c r="I72" i="49"/>
  <c r="I61" i="49"/>
  <c r="I55" i="49"/>
  <c r="I47" i="49"/>
  <c r="I30" i="49"/>
  <c r="I24" i="49"/>
  <c r="I94" i="49"/>
  <c r="I86" i="49"/>
  <c r="I78" i="49"/>
  <c r="I70" i="49"/>
  <c r="I59" i="49"/>
  <c r="I54" i="49"/>
  <c r="I39" i="49"/>
  <c r="I29" i="49"/>
  <c r="I22" i="49"/>
  <c r="I93" i="49"/>
  <c r="I85" i="49"/>
  <c r="I76" i="49"/>
  <c r="I64" i="49"/>
  <c r="I57" i="49"/>
  <c r="I50" i="49"/>
  <c r="I32" i="49"/>
  <c r="I26" i="49"/>
  <c r="I20" i="49"/>
  <c r="I66" i="48"/>
  <c r="I51" i="48"/>
  <c r="I91" i="48"/>
  <c r="I13" i="48"/>
  <c r="I67" i="48"/>
  <c r="I23" i="48"/>
  <c r="I72" i="48"/>
  <c r="I45" i="48"/>
  <c r="I78" i="48"/>
  <c r="I45" i="49"/>
  <c r="I91" i="49"/>
  <c r="I13" i="49"/>
  <c r="I51" i="49"/>
  <c r="I92" i="49"/>
  <c r="I23" i="49"/>
  <c r="I67" i="49"/>
  <c r="I37" i="49"/>
  <c r="I80" i="49"/>
  <c r="D27" i="62"/>
  <c r="D26" i="62"/>
  <c r="I84" i="48"/>
  <c r="I37" i="48"/>
  <c r="I81" i="48"/>
  <c r="I49" i="48"/>
  <c r="I69" i="48"/>
  <c r="I42" i="48"/>
  <c r="I33" i="49"/>
  <c r="I69" i="49"/>
  <c r="I81" i="49"/>
  <c r="I89" i="49"/>
  <c r="I53" i="49"/>
  <c r="I21" i="49"/>
  <c r="I42" i="49"/>
  <c r="I70" i="48"/>
  <c r="I79" i="48"/>
  <c r="I15" i="48"/>
  <c r="I53" i="48"/>
  <c r="I12" i="48"/>
  <c r="I21" i="48"/>
  <c r="I84" i="49"/>
  <c r="I71" i="49"/>
  <c r="I66" i="49"/>
  <c r="I49" i="49"/>
  <c r="I40" i="49"/>
  <c r="I27" i="49"/>
  <c r="I12" i="49"/>
  <c r="I15" i="49"/>
  <c r="I71" i="48"/>
  <c r="I40" i="48"/>
  <c r="I89" i="48"/>
  <c r="I33" i="48"/>
  <c r="I80" i="48"/>
  <c r="I27" i="48"/>
  <c r="I27" i="62" l="1"/>
  <c r="I26" i="62"/>
  <c r="F97" i="42"/>
  <c r="H97" i="42" s="1"/>
  <c r="F96" i="42"/>
  <c r="H96" i="42" s="1"/>
  <c r="F95" i="42"/>
  <c r="H95" i="42" s="1"/>
  <c r="F94" i="42"/>
  <c r="H94" i="42" s="1"/>
  <c r="F93" i="42"/>
  <c r="H93" i="42" s="1"/>
  <c r="F92" i="42"/>
  <c r="H92" i="42" s="1"/>
  <c r="F91" i="42"/>
  <c r="H91" i="42" s="1"/>
  <c r="F90" i="42"/>
  <c r="H90" i="42" s="1"/>
  <c r="F89" i="42"/>
  <c r="H89" i="42" s="1"/>
  <c r="F87" i="42"/>
  <c r="H87" i="42" s="1"/>
  <c r="F86" i="42"/>
  <c r="H86" i="42" s="1"/>
  <c r="F85" i="42"/>
  <c r="H85" i="42" s="1"/>
  <c r="F84" i="42"/>
  <c r="H84" i="42" s="1"/>
  <c r="F82" i="42"/>
  <c r="H82" i="42" s="1"/>
  <c r="F81" i="42"/>
  <c r="H81" i="42" s="1"/>
  <c r="F80" i="42"/>
  <c r="H80" i="42" s="1"/>
  <c r="F79" i="42"/>
  <c r="H79" i="42" s="1"/>
  <c r="F78" i="42"/>
  <c r="H78" i="42" s="1"/>
  <c r="F77" i="42"/>
  <c r="H77" i="42" s="1"/>
  <c r="F76" i="42"/>
  <c r="H76" i="42" s="1"/>
  <c r="F75" i="42"/>
  <c r="H75" i="42" s="1"/>
  <c r="F74" i="42"/>
  <c r="H74" i="42" s="1"/>
  <c r="F72" i="42"/>
  <c r="H72" i="42" s="1"/>
  <c r="F71" i="42"/>
  <c r="H71" i="42" s="1"/>
  <c r="F69" i="42"/>
  <c r="H69" i="42" s="1"/>
  <c r="F68" i="42"/>
  <c r="H68" i="42" s="1"/>
  <c r="F66" i="42"/>
  <c r="H66" i="42" s="1"/>
  <c r="F65" i="42"/>
  <c r="H65" i="42" s="1"/>
  <c r="F64" i="42"/>
  <c r="H64" i="42" s="1"/>
  <c r="F63" i="42"/>
  <c r="H63" i="42" s="1"/>
  <c r="F62" i="42"/>
  <c r="H62" i="42" s="1"/>
  <c r="F61" i="42"/>
  <c r="H61" i="42" s="1"/>
  <c r="F60" i="42"/>
  <c r="H60" i="42" s="1"/>
  <c r="F59" i="42"/>
  <c r="H59" i="42" s="1"/>
  <c r="F58" i="42"/>
  <c r="H58" i="42" s="1"/>
  <c r="F57" i="42"/>
  <c r="H57" i="42" s="1"/>
  <c r="F56" i="42"/>
  <c r="H56" i="42" s="1"/>
  <c r="F55" i="42"/>
  <c r="H55" i="42" s="1"/>
  <c r="F54" i="42"/>
  <c r="H54" i="42" s="1"/>
  <c r="F53" i="42"/>
  <c r="H53" i="42" s="1"/>
  <c r="F52" i="42"/>
  <c r="H52" i="42" s="1"/>
  <c r="F51" i="42"/>
  <c r="H51" i="42" s="1"/>
  <c r="F50" i="42"/>
  <c r="H50" i="42" s="1"/>
  <c r="F48" i="42"/>
  <c r="H48" i="42" s="1"/>
  <c r="F47" i="42"/>
  <c r="H47" i="42" s="1"/>
  <c r="F46" i="42"/>
  <c r="H46" i="42" s="1"/>
  <c r="F45" i="42"/>
  <c r="H45" i="42" s="1"/>
  <c r="F44" i="42"/>
  <c r="H44" i="42" s="1"/>
  <c r="F43" i="42"/>
  <c r="H43" i="42" s="1"/>
  <c r="F42" i="42"/>
  <c r="H42" i="42" s="1"/>
  <c r="F41" i="42"/>
  <c r="H41" i="42" s="1"/>
  <c r="F40" i="42"/>
  <c r="H40" i="42" s="1"/>
  <c r="F39" i="42"/>
  <c r="H39" i="42" s="1"/>
  <c r="F38" i="42"/>
  <c r="H38" i="42" s="1"/>
  <c r="F37" i="42"/>
  <c r="F36" i="42"/>
  <c r="F35" i="42"/>
  <c r="F34" i="42"/>
  <c r="F33" i="42"/>
  <c r="F32" i="42"/>
  <c r="F31" i="42"/>
  <c r="F30" i="42"/>
  <c r="F29" i="42"/>
  <c r="F27" i="42"/>
  <c r="F26" i="42"/>
  <c r="F25" i="42"/>
  <c r="F24" i="42"/>
  <c r="F23" i="42"/>
  <c r="F21" i="42"/>
  <c r="F20" i="42"/>
  <c r="F19" i="42"/>
  <c r="F18" i="42"/>
  <c r="F17" i="42"/>
  <c r="F16" i="42"/>
  <c r="F15" i="42"/>
  <c r="F14" i="42"/>
  <c r="H14" i="42" s="1"/>
  <c r="F12" i="42"/>
  <c r="F97" i="41"/>
  <c r="H97" i="41" s="1"/>
  <c r="F96" i="41"/>
  <c r="F95" i="41"/>
  <c r="F94" i="41"/>
  <c r="F93" i="41"/>
  <c r="F92" i="41"/>
  <c r="F91" i="41"/>
  <c r="F90" i="41"/>
  <c r="F89" i="41"/>
  <c r="F87" i="41"/>
  <c r="F86" i="41"/>
  <c r="F85" i="41"/>
  <c r="F84" i="41"/>
  <c r="F82" i="41"/>
  <c r="F81" i="41"/>
  <c r="F80" i="41"/>
  <c r="F79" i="41"/>
  <c r="F78" i="41"/>
  <c r="F77" i="41"/>
  <c r="F76" i="41"/>
  <c r="F75" i="41"/>
  <c r="F74" i="41"/>
  <c r="F72" i="41"/>
  <c r="F71" i="41"/>
  <c r="F69" i="41"/>
  <c r="F68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8" i="41"/>
  <c r="F47" i="41"/>
  <c r="H47" i="41" s="1"/>
  <c r="F46" i="41"/>
  <c r="H46" i="41" s="1"/>
  <c r="F45" i="41"/>
  <c r="H45" i="41" s="1"/>
  <c r="F44" i="41"/>
  <c r="H44" i="41" s="1"/>
  <c r="F43" i="41"/>
  <c r="H43" i="41" s="1"/>
  <c r="F42" i="41"/>
  <c r="H42" i="41" s="1"/>
  <c r="F41" i="41"/>
  <c r="H41" i="41" s="1"/>
  <c r="F40" i="41"/>
  <c r="H40" i="41" s="1"/>
  <c r="F39" i="41"/>
  <c r="H39" i="41" s="1"/>
  <c r="F38" i="41"/>
  <c r="H38" i="41" s="1"/>
  <c r="F37" i="41"/>
  <c r="H37" i="41" s="1"/>
  <c r="F36" i="41"/>
  <c r="H36" i="41" s="1"/>
  <c r="F35" i="41"/>
  <c r="H35" i="41" s="1"/>
  <c r="F34" i="41"/>
  <c r="H34" i="41" s="1"/>
  <c r="F33" i="41"/>
  <c r="H33" i="41" s="1"/>
  <c r="F32" i="41"/>
  <c r="H32" i="41" s="1"/>
  <c r="F31" i="41"/>
  <c r="H31" i="41" s="1"/>
  <c r="F30" i="41"/>
  <c r="H30" i="41" s="1"/>
  <c r="F29" i="41"/>
  <c r="H29" i="41" s="1"/>
  <c r="F27" i="41"/>
  <c r="H27" i="41" s="1"/>
  <c r="F26" i="41"/>
  <c r="H26" i="41" s="1"/>
  <c r="F25" i="41"/>
  <c r="H25" i="41" s="1"/>
  <c r="F24" i="41"/>
  <c r="H24" i="41" s="1"/>
  <c r="F23" i="41"/>
  <c r="H23" i="41" s="1"/>
  <c r="F21" i="41"/>
  <c r="H21" i="41" s="1"/>
  <c r="F20" i="41"/>
  <c r="H20" i="41" s="1"/>
  <c r="F19" i="41"/>
  <c r="H19" i="41" s="1"/>
  <c r="F18" i="41"/>
  <c r="H18" i="41" s="1"/>
  <c r="F17" i="41"/>
  <c r="H17" i="41" s="1"/>
  <c r="F16" i="41"/>
  <c r="H16" i="41" s="1"/>
  <c r="F15" i="41"/>
  <c r="H15" i="41" s="1"/>
  <c r="F14" i="41"/>
  <c r="H14" i="41" s="1"/>
  <c r="F12" i="41"/>
  <c r="H12" i="41" s="1"/>
  <c r="F99" i="42" l="1"/>
  <c r="F99" i="41"/>
  <c r="H7" i="42"/>
  <c r="G97" i="42"/>
  <c r="H7" i="41"/>
  <c r="H12" i="42"/>
  <c r="F6" i="42"/>
  <c r="G6" i="42" s="1"/>
  <c r="H16" i="42"/>
  <c r="G16" i="42"/>
  <c r="H25" i="42"/>
  <c r="G25" i="42"/>
  <c r="H34" i="42"/>
  <c r="G34" i="42"/>
  <c r="G42" i="42"/>
  <c r="G51" i="42"/>
  <c r="G59" i="42"/>
  <c r="G68" i="42"/>
  <c r="G78" i="42"/>
  <c r="G87" i="42"/>
  <c r="G96" i="42"/>
  <c r="F6" i="41"/>
  <c r="G6" i="41" s="1"/>
  <c r="H48" i="41"/>
  <c r="G48" i="41"/>
  <c r="H51" i="41"/>
  <c r="G51" i="41"/>
  <c r="H53" i="41"/>
  <c r="G53" i="41"/>
  <c r="H55" i="41"/>
  <c r="G55" i="41"/>
  <c r="H57" i="41"/>
  <c r="G57" i="41"/>
  <c r="H59" i="41"/>
  <c r="G59" i="41"/>
  <c r="H61" i="41"/>
  <c r="G61" i="41"/>
  <c r="H63" i="41"/>
  <c r="G63" i="41"/>
  <c r="H65" i="41"/>
  <c r="G65" i="41"/>
  <c r="H68" i="41"/>
  <c r="G68" i="41"/>
  <c r="H71" i="41"/>
  <c r="G71" i="41"/>
  <c r="H74" i="41"/>
  <c r="G74" i="41"/>
  <c r="H76" i="41"/>
  <c r="G76" i="41"/>
  <c r="H78" i="41"/>
  <c r="G78" i="41"/>
  <c r="H80" i="41"/>
  <c r="G80" i="41"/>
  <c r="H82" i="41"/>
  <c r="G82" i="41"/>
  <c r="H85" i="41"/>
  <c r="G85" i="41"/>
  <c r="H87" i="41"/>
  <c r="G87" i="41"/>
  <c r="H90" i="41"/>
  <c r="G90" i="41"/>
  <c r="H92" i="41"/>
  <c r="G92" i="41"/>
  <c r="H94" i="41"/>
  <c r="G94" i="41"/>
  <c r="G96" i="41"/>
  <c r="H23" i="42"/>
  <c r="G23" i="42"/>
  <c r="H32" i="42"/>
  <c r="G32" i="42"/>
  <c r="G40" i="42"/>
  <c r="G48" i="42"/>
  <c r="G57" i="42"/>
  <c r="G65" i="42"/>
  <c r="G76" i="42"/>
  <c r="G85" i="42"/>
  <c r="G94" i="42"/>
  <c r="G12" i="41"/>
  <c r="G14" i="41"/>
  <c r="G15" i="41"/>
  <c r="G16" i="41"/>
  <c r="G17" i="41"/>
  <c r="G18" i="41"/>
  <c r="G19" i="41"/>
  <c r="G20" i="41"/>
  <c r="G21" i="41"/>
  <c r="G23" i="41"/>
  <c r="G24" i="41"/>
  <c r="G25" i="41"/>
  <c r="G26" i="41"/>
  <c r="G27" i="41"/>
  <c r="G29" i="41"/>
  <c r="G30" i="41"/>
  <c r="G31" i="41"/>
  <c r="G32" i="41"/>
  <c r="G33" i="41"/>
  <c r="G34" i="41"/>
  <c r="G35" i="41"/>
  <c r="G36" i="41"/>
  <c r="G37" i="41"/>
  <c r="G38" i="41"/>
  <c r="G39" i="41"/>
  <c r="G40" i="41"/>
  <c r="G41" i="41"/>
  <c r="G42" i="41"/>
  <c r="G43" i="41"/>
  <c r="G44" i="41"/>
  <c r="G45" i="41"/>
  <c r="G46" i="41"/>
  <c r="G47" i="41"/>
  <c r="H8" i="42"/>
  <c r="H20" i="42"/>
  <c r="G20" i="42"/>
  <c r="H30" i="42"/>
  <c r="G30" i="42"/>
  <c r="G38" i="42"/>
  <c r="G46" i="42"/>
  <c r="G55" i="42"/>
  <c r="G63" i="42"/>
  <c r="G74" i="42"/>
  <c r="G82" i="42"/>
  <c r="G92" i="42"/>
  <c r="H8" i="41"/>
  <c r="H50" i="41"/>
  <c r="G50" i="41"/>
  <c r="H52" i="41"/>
  <c r="G52" i="41"/>
  <c r="H54" i="41"/>
  <c r="G54" i="41"/>
  <c r="H56" i="41"/>
  <c r="G56" i="41"/>
  <c r="H58" i="41"/>
  <c r="G58" i="41"/>
  <c r="H60" i="41"/>
  <c r="G60" i="41"/>
  <c r="H62" i="41"/>
  <c r="G62" i="41"/>
  <c r="H64" i="41"/>
  <c r="G64" i="41"/>
  <c r="H66" i="41"/>
  <c r="G66" i="41"/>
  <c r="H69" i="41"/>
  <c r="G69" i="41"/>
  <c r="H72" i="41"/>
  <c r="G72" i="41"/>
  <c r="H75" i="41"/>
  <c r="G75" i="41"/>
  <c r="H77" i="41"/>
  <c r="G77" i="41"/>
  <c r="H79" i="41"/>
  <c r="G79" i="41"/>
  <c r="H81" i="41"/>
  <c r="G81" i="41"/>
  <c r="H84" i="41"/>
  <c r="G84" i="41"/>
  <c r="H86" i="41"/>
  <c r="G86" i="41"/>
  <c r="H89" i="41"/>
  <c r="G89" i="41"/>
  <c r="H91" i="41"/>
  <c r="G91" i="41"/>
  <c r="H93" i="41"/>
  <c r="G93" i="41"/>
  <c r="H95" i="41"/>
  <c r="G95" i="41"/>
  <c r="G97" i="41"/>
  <c r="G14" i="42"/>
  <c r="H18" i="42"/>
  <c r="G18" i="42"/>
  <c r="H27" i="42"/>
  <c r="G27" i="42"/>
  <c r="H36" i="42"/>
  <c r="G36" i="42"/>
  <c r="G44" i="42"/>
  <c r="G53" i="42"/>
  <c r="G61" i="42"/>
  <c r="G71" i="42"/>
  <c r="G80" i="42"/>
  <c r="G90" i="42"/>
  <c r="G15" i="42"/>
  <c r="G12" i="42"/>
  <c r="H15" i="42"/>
  <c r="H17" i="42"/>
  <c r="G17" i="42"/>
  <c r="H19" i="42"/>
  <c r="G19" i="42"/>
  <c r="H21" i="42"/>
  <c r="G21" i="42"/>
  <c r="H24" i="42"/>
  <c r="G24" i="42"/>
  <c r="H26" i="42"/>
  <c r="G26" i="42"/>
  <c r="H29" i="42"/>
  <c r="G29" i="42"/>
  <c r="H31" i="42"/>
  <c r="G31" i="42"/>
  <c r="H33" i="42"/>
  <c r="G33" i="42"/>
  <c r="H35" i="42"/>
  <c r="G35" i="42"/>
  <c r="G37" i="42"/>
  <c r="G39" i="42"/>
  <c r="G41" i="42"/>
  <c r="G43" i="42"/>
  <c r="G45" i="42"/>
  <c r="G47" i="42"/>
  <c r="G50" i="42"/>
  <c r="G52" i="42"/>
  <c r="G54" i="42"/>
  <c r="G56" i="42"/>
  <c r="G58" i="42"/>
  <c r="G60" i="42"/>
  <c r="G62" i="42"/>
  <c r="G64" i="42"/>
  <c r="G66" i="42"/>
  <c r="G69" i="42"/>
  <c r="G72" i="42"/>
  <c r="G75" i="42"/>
  <c r="G77" i="42"/>
  <c r="G79" i="42"/>
  <c r="G81" i="42"/>
  <c r="G84" i="42"/>
  <c r="G86" i="42"/>
  <c r="G89" i="42"/>
  <c r="G91" i="42"/>
  <c r="G93" i="42"/>
  <c r="G95" i="42"/>
  <c r="D26" i="60" l="1"/>
  <c r="D27" i="60"/>
  <c r="H6" i="42"/>
  <c r="I95" i="41"/>
  <c r="I40" i="42"/>
  <c r="I33" i="42"/>
  <c r="H6" i="41"/>
  <c r="I97" i="41"/>
  <c r="I91" i="42"/>
  <c r="I81" i="42"/>
  <c r="I72" i="42"/>
  <c r="I62" i="42"/>
  <c r="I54" i="42"/>
  <c r="I45" i="42"/>
  <c r="I20" i="42"/>
  <c r="I6" i="42"/>
  <c r="I37" i="42"/>
  <c r="I94" i="41"/>
  <c r="I90" i="41"/>
  <c r="I85" i="41"/>
  <c r="I80" i="41"/>
  <c r="I76" i="41"/>
  <c r="I71" i="41"/>
  <c r="I65" i="41"/>
  <c r="I61" i="41"/>
  <c r="I57" i="41"/>
  <c r="I53" i="41"/>
  <c r="I48" i="41"/>
  <c r="I38" i="41"/>
  <c r="I20" i="41"/>
  <c r="I45" i="41"/>
  <c r="I29" i="41"/>
  <c r="I40" i="41"/>
  <c r="I23" i="41"/>
  <c r="I35" i="41"/>
  <c r="I17" i="41"/>
  <c r="I35" i="42"/>
  <c r="I31" i="42"/>
  <c r="I26" i="42"/>
  <c r="I21" i="42"/>
  <c r="I17" i="42"/>
  <c r="I97" i="42"/>
  <c r="I89" i="42"/>
  <c r="I79" i="42"/>
  <c r="I69" i="42"/>
  <c r="I60" i="42"/>
  <c r="I52" i="42"/>
  <c r="I43" i="42"/>
  <c r="I96" i="42"/>
  <c r="I78" i="42"/>
  <c r="I59" i="42"/>
  <c r="I42" i="42"/>
  <c r="I27" i="42"/>
  <c r="I93" i="41"/>
  <c r="I89" i="41"/>
  <c r="I84" i="41"/>
  <c r="I79" i="41"/>
  <c r="I75" i="41"/>
  <c r="I69" i="41"/>
  <c r="I64" i="41"/>
  <c r="I60" i="41"/>
  <c r="I56" i="41"/>
  <c r="I52" i="41"/>
  <c r="I90" i="42"/>
  <c r="I71" i="42"/>
  <c r="I53" i="42"/>
  <c r="I12" i="42"/>
  <c r="I82" i="42"/>
  <c r="I63" i="42"/>
  <c r="I46" i="42"/>
  <c r="I32" i="42"/>
  <c r="I94" i="42"/>
  <c r="I76" i="42"/>
  <c r="I57" i="42"/>
  <c r="I25" i="42"/>
  <c r="I34" i="41"/>
  <c r="I16" i="41"/>
  <c r="I41" i="41"/>
  <c r="I24" i="41"/>
  <c r="I36" i="41"/>
  <c r="I18" i="41"/>
  <c r="I47" i="41"/>
  <c r="I31" i="41"/>
  <c r="I12" i="41"/>
  <c r="I15" i="42"/>
  <c r="I95" i="42"/>
  <c r="I86" i="42"/>
  <c r="I77" i="42"/>
  <c r="I66" i="42"/>
  <c r="I58" i="42"/>
  <c r="I50" i="42"/>
  <c r="I41" i="42"/>
  <c r="I6" i="41"/>
  <c r="I30" i="42"/>
  <c r="I92" i="41"/>
  <c r="I87" i="41"/>
  <c r="I82" i="41"/>
  <c r="I78" i="41"/>
  <c r="I74" i="41"/>
  <c r="I68" i="41"/>
  <c r="I63" i="41"/>
  <c r="I59" i="41"/>
  <c r="I55" i="41"/>
  <c r="I51" i="41"/>
  <c r="I46" i="41"/>
  <c r="I30" i="41"/>
  <c r="I37" i="41"/>
  <c r="I19" i="41"/>
  <c r="I32" i="41"/>
  <c r="I14" i="41"/>
  <c r="I43" i="41"/>
  <c r="I26" i="41"/>
  <c r="I96" i="41"/>
  <c r="I29" i="42"/>
  <c r="I24" i="42"/>
  <c r="I19" i="42"/>
  <c r="I93" i="42"/>
  <c r="I84" i="42"/>
  <c r="I75" i="42"/>
  <c r="I64" i="42"/>
  <c r="I56" i="42"/>
  <c r="I47" i="42"/>
  <c r="I39" i="42"/>
  <c r="I87" i="42"/>
  <c r="I68" i="42"/>
  <c r="I51" i="42"/>
  <c r="I36" i="42"/>
  <c r="I18" i="42"/>
  <c r="I91" i="41"/>
  <c r="I86" i="41"/>
  <c r="I81" i="41"/>
  <c r="I77" i="41"/>
  <c r="I72" i="41"/>
  <c r="I66" i="41"/>
  <c r="I62" i="41"/>
  <c r="I58" i="41"/>
  <c r="I54" i="41"/>
  <c r="I50" i="41"/>
  <c r="I80" i="42"/>
  <c r="I61" i="42"/>
  <c r="I44" i="42"/>
  <c r="I92" i="42"/>
  <c r="I74" i="42"/>
  <c r="I55" i="42"/>
  <c r="I38" i="42"/>
  <c r="I23" i="42"/>
  <c r="I85" i="42"/>
  <c r="I65" i="42"/>
  <c r="I48" i="42"/>
  <c r="I34" i="42"/>
  <c r="I16" i="42"/>
  <c r="I42" i="41"/>
  <c r="I25" i="41"/>
  <c r="I14" i="42"/>
  <c r="I33" i="41"/>
  <c r="I15" i="41"/>
  <c r="I44" i="41"/>
  <c r="I27" i="41"/>
  <c r="I39" i="41"/>
  <c r="I21" i="41"/>
  <c r="I27" i="60" l="1"/>
  <c r="I26" i="60"/>
  <c r="F97" i="35"/>
  <c r="F96" i="35"/>
  <c r="H96" i="35" s="1"/>
  <c r="F95" i="35"/>
  <c r="F94" i="35"/>
  <c r="F93" i="35"/>
  <c r="F92" i="35"/>
  <c r="F91" i="35"/>
  <c r="F90" i="35"/>
  <c r="F89" i="35"/>
  <c r="F88" i="35"/>
  <c r="F87" i="35"/>
  <c r="F86" i="35"/>
  <c r="F85" i="35"/>
  <c r="F84" i="35"/>
  <c r="F83" i="35"/>
  <c r="F82" i="35"/>
  <c r="F81" i="35"/>
  <c r="F80" i="35"/>
  <c r="F79" i="35"/>
  <c r="F78" i="35"/>
  <c r="F77" i="35"/>
  <c r="F76" i="35"/>
  <c r="F75" i="35"/>
  <c r="F74" i="35"/>
  <c r="F73" i="35"/>
  <c r="F72" i="35"/>
  <c r="F71" i="35"/>
  <c r="F70" i="35"/>
  <c r="F69" i="35"/>
  <c r="F68" i="35"/>
  <c r="F67" i="35"/>
  <c r="F66" i="35"/>
  <c r="F65" i="35"/>
  <c r="F64" i="35"/>
  <c r="F63" i="35"/>
  <c r="F62" i="35"/>
  <c r="F61" i="35"/>
  <c r="F60" i="35"/>
  <c r="F59" i="35"/>
  <c r="F57" i="35"/>
  <c r="F56" i="35"/>
  <c r="F55" i="35"/>
  <c r="F54" i="35"/>
  <c r="F53" i="35"/>
  <c r="F52" i="35"/>
  <c r="F51" i="35"/>
  <c r="F50" i="35"/>
  <c r="F49" i="35"/>
  <c r="F48" i="35"/>
  <c r="F47" i="35"/>
  <c r="F46" i="35"/>
  <c r="F45" i="35"/>
  <c r="F44" i="35"/>
  <c r="F43" i="35"/>
  <c r="F42" i="35"/>
  <c r="F41" i="35"/>
  <c r="F40" i="35"/>
  <c r="F39" i="35"/>
  <c r="F38" i="35"/>
  <c r="F37" i="35"/>
  <c r="F36" i="35"/>
  <c r="F35" i="35"/>
  <c r="F34" i="35"/>
  <c r="F33" i="35"/>
  <c r="F32" i="35"/>
  <c r="F31" i="35"/>
  <c r="F30" i="35"/>
  <c r="F29" i="35"/>
  <c r="F28" i="35"/>
  <c r="F27" i="35"/>
  <c r="F26" i="35"/>
  <c r="H26" i="35" s="1"/>
  <c r="F25" i="35"/>
  <c r="F24" i="35"/>
  <c r="F23" i="35"/>
  <c r="F22" i="35"/>
  <c r="H22" i="35" s="1"/>
  <c r="F21" i="35"/>
  <c r="H21" i="35" s="1"/>
  <c r="F20" i="35"/>
  <c r="H20" i="35" s="1"/>
  <c r="F19" i="35"/>
  <c r="H19" i="35" s="1"/>
  <c r="F17" i="35"/>
  <c r="H17" i="35" s="1"/>
  <c r="F16" i="35"/>
  <c r="H16" i="35" s="1"/>
  <c r="F15" i="35"/>
  <c r="H15" i="35" s="1"/>
  <c r="F14" i="35"/>
  <c r="H14" i="35" s="1"/>
  <c r="F13" i="35"/>
  <c r="H13" i="35" s="1"/>
  <c r="F12" i="35"/>
  <c r="H12" i="35" s="1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H64" i="34" s="1"/>
  <c r="F63" i="34"/>
  <c r="H63" i="34" s="1"/>
  <c r="F62" i="34"/>
  <c r="H62" i="34" s="1"/>
  <c r="F61" i="34"/>
  <c r="H61" i="34" s="1"/>
  <c r="F60" i="34"/>
  <c r="H60" i="34" s="1"/>
  <c r="F59" i="34"/>
  <c r="H59" i="34" s="1"/>
  <c r="F57" i="34"/>
  <c r="H57" i="34" s="1"/>
  <c r="F56" i="34"/>
  <c r="H56" i="34" s="1"/>
  <c r="F55" i="34"/>
  <c r="H55" i="34" s="1"/>
  <c r="F54" i="34"/>
  <c r="H54" i="34" s="1"/>
  <c r="F53" i="34"/>
  <c r="H53" i="34" s="1"/>
  <c r="F52" i="34"/>
  <c r="H52" i="34" s="1"/>
  <c r="F51" i="34"/>
  <c r="H51" i="34" s="1"/>
  <c r="F50" i="34"/>
  <c r="H50" i="34" s="1"/>
  <c r="F49" i="34"/>
  <c r="H49" i="34" s="1"/>
  <c r="F48" i="34"/>
  <c r="H48" i="34" s="1"/>
  <c r="F47" i="34"/>
  <c r="H47" i="34" s="1"/>
  <c r="F46" i="34"/>
  <c r="H46" i="34" s="1"/>
  <c r="F45" i="34"/>
  <c r="H45" i="34" s="1"/>
  <c r="F44" i="34"/>
  <c r="H44" i="34" s="1"/>
  <c r="F43" i="34"/>
  <c r="H43" i="34" s="1"/>
  <c r="F42" i="34"/>
  <c r="H42" i="34" s="1"/>
  <c r="F41" i="34"/>
  <c r="H41" i="34" s="1"/>
  <c r="F40" i="34"/>
  <c r="H40" i="34" s="1"/>
  <c r="F39" i="34"/>
  <c r="H39" i="34" s="1"/>
  <c r="F38" i="34"/>
  <c r="H38" i="34" s="1"/>
  <c r="F37" i="34"/>
  <c r="H37" i="34" s="1"/>
  <c r="F36" i="34"/>
  <c r="H36" i="34" s="1"/>
  <c r="F35" i="34"/>
  <c r="F34" i="34"/>
  <c r="H34" i="34" s="1"/>
  <c r="F33" i="34"/>
  <c r="H33" i="34" s="1"/>
  <c r="F32" i="34"/>
  <c r="H32" i="34" s="1"/>
  <c r="F31" i="34"/>
  <c r="F30" i="34"/>
  <c r="H30" i="34" s="1"/>
  <c r="F29" i="34"/>
  <c r="H29" i="34" s="1"/>
  <c r="F28" i="34"/>
  <c r="H28" i="34" s="1"/>
  <c r="F27" i="34"/>
  <c r="F26" i="34"/>
  <c r="H26" i="34" s="1"/>
  <c r="F25" i="34"/>
  <c r="H25" i="34" s="1"/>
  <c r="F24" i="34"/>
  <c r="H24" i="34" s="1"/>
  <c r="F23" i="34"/>
  <c r="F22" i="34"/>
  <c r="H22" i="34" s="1"/>
  <c r="F21" i="34"/>
  <c r="F20" i="34"/>
  <c r="H20" i="34" s="1"/>
  <c r="F19" i="34"/>
  <c r="F17" i="34"/>
  <c r="H17" i="34" s="1"/>
  <c r="F16" i="34"/>
  <c r="H16" i="34" s="1"/>
  <c r="F15" i="34"/>
  <c r="H15" i="34" s="1"/>
  <c r="F14" i="34"/>
  <c r="F13" i="34"/>
  <c r="H13" i="34" s="1"/>
  <c r="F12" i="34"/>
  <c r="F99" i="35" l="1"/>
  <c r="H65" i="34"/>
  <c r="F99" i="34"/>
  <c r="G65" i="34"/>
  <c r="H7" i="35"/>
  <c r="G16" i="35"/>
  <c r="G14" i="35"/>
  <c r="G12" i="35"/>
  <c r="G21" i="35"/>
  <c r="G20" i="35"/>
  <c r="G19" i="35"/>
  <c r="H24" i="35"/>
  <c r="G13" i="35"/>
  <c r="G15" i="35"/>
  <c r="G17" i="35"/>
  <c r="G25" i="35"/>
  <c r="G21" i="34"/>
  <c r="H21" i="34"/>
  <c r="H8" i="34"/>
  <c r="G14" i="34"/>
  <c r="G19" i="34"/>
  <c r="G23" i="34"/>
  <c r="G27" i="34"/>
  <c r="G31" i="34"/>
  <c r="G35" i="34"/>
  <c r="G13" i="34"/>
  <c r="H14" i="34"/>
  <c r="G17" i="34"/>
  <c r="H19" i="34"/>
  <c r="G22" i="34"/>
  <c r="H23" i="34"/>
  <c r="G26" i="34"/>
  <c r="H27" i="34"/>
  <c r="G30" i="34"/>
  <c r="H31" i="34"/>
  <c r="G34" i="34"/>
  <c r="H35" i="34"/>
  <c r="G12" i="34"/>
  <c r="G16" i="34"/>
  <c r="G25" i="34"/>
  <c r="G29" i="34"/>
  <c r="G33" i="34"/>
  <c r="H12" i="34"/>
  <c r="G15" i="34"/>
  <c r="G20" i="34"/>
  <c r="G24" i="34"/>
  <c r="G28" i="34"/>
  <c r="G32" i="34"/>
  <c r="G36" i="34"/>
  <c r="H7" i="34"/>
  <c r="G37" i="34"/>
  <c r="G38" i="34"/>
  <c r="G39" i="34"/>
  <c r="G40" i="34"/>
  <c r="G41" i="34"/>
  <c r="G42" i="34"/>
  <c r="G43" i="34"/>
  <c r="G44" i="34"/>
  <c r="G45" i="34"/>
  <c r="G46" i="34"/>
  <c r="G47" i="34"/>
  <c r="G48" i="34"/>
  <c r="G49" i="34"/>
  <c r="G50" i="34"/>
  <c r="G51" i="34"/>
  <c r="G52" i="34"/>
  <c r="G53" i="34"/>
  <c r="G54" i="34"/>
  <c r="G55" i="34"/>
  <c r="G56" i="34"/>
  <c r="G57" i="34"/>
  <c r="G59" i="34"/>
  <c r="G60" i="34"/>
  <c r="G61" i="34"/>
  <c r="G62" i="34"/>
  <c r="G63" i="34"/>
  <c r="G64" i="34"/>
  <c r="H67" i="34"/>
  <c r="G67" i="34"/>
  <c r="H69" i="34"/>
  <c r="G69" i="34"/>
  <c r="H71" i="34"/>
  <c r="G71" i="34"/>
  <c r="H73" i="34"/>
  <c r="G73" i="34"/>
  <c r="H75" i="34"/>
  <c r="G75" i="34"/>
  <c r="H77" i="34"/>
  <c r="G77" i="34"/>
  <c r="H79" i="34"/>
  <c r="G79" i="34"/>
  <c r="H81" i="34"/>
  <c r="G81" i="34"/>
  <c r="H83" i="34"/>
  <c r="G83" i="34"/>
  <c r="H85" i="34"/>
  <c r="G85" i="34"/>
  <c r="H87" i="34"/>
  <c r="G87" i="34"/>
  <c r="H89" i="34"/>
  <c r="G89" i="34"/>
  <c r="H91" i="34"/>
  <c r="G91" i="34"/>
  <c r="H93" i="34"/>
  <c r="G93" i="34"/>
  <c r="H95" i="34"/>
  <c r="G95" i="34"/>
  <c r="H97" i="34"/>
  <c r="G97" i="34"/>
  <c r="F6" i="34"/>
  <c r="G6" i="34" s="1"/>
  <c r="H66" i="34"/>
  <c r="G66" i="34"/>
  <c r="H68" i="34"/>
  <c r="G68" i="34"/>
  <c r="H70" i="34"/>
  <c r="G70" i="34"/>
  <c r="H72" i="34"/>
  <c r="G72" i="34"/>
  <c r="H74" i="34"/>
  <c r="G74" i="34"/>
  <c r="H76" i="34"/>
  <c r="G76" i="34"/>
  <c r="H78" i="34"/>
  <c r="G78" i="34"/>
  <c r="H80" i="34"/>
  <c r="G80" i="34"/>
  <c r="H82" i="34"/>
  <c r="G82" i="34"/>
  <c r="H84" i="34"/>
  <c r="G84" i="34"/>
  <c r="H86" i="34"/>
  <c r="G86" i="34"/>
  <c r="H88" i="34"/>
  <c r="G88" i="34"/>
  <c r="H90" i="34"/>
  <c r="G90" i="34"/>
  <c r="H92" i="34"/>
  <c r="G92" i="34"/>
  <c r="H94" i="34"/>
  <c r="G94" i="34"/>
  <c r="H96" i="34"/>
  <c r="G96" i="34"/>
  <c r="G23" i="35"/>
  <c r="G27" i="35"/>
  <c r="G29" i="35"/>
  <c r="G31" i="35"/>
  <c r="G33" i="35"/>
  <c r="G35" i="35"/>
  <c r="G37" i="35"/>
  <c r="G39" i="35"/>
  <c r="G41" i="35"/>
  <c r="G43" i="35"/>
  <c r="G45" i="35"/>
  <c r="G47" i="35"/>
  <c r="G49" i="35"/>
  <c r="G51" i="35"/>
  <c r="G53" i="35"/>
  <c r="G55" i="35"/>
  <c r="G57" i="35"/>
  <c r="G60" i="35"/>
  <c r="G62" i="35"/>
  <c r="G64" i="35"/>
  <c r="G66" i="35"/>
  <c r="G68" i="35"/>
  <c r="G70" i="35"/>
  <c r="G72" i="35"/>
  <c r="G74" i="35"/>
  <c r="G76" i="35"/>
  <c r="G78" i="35"/>
  <c r="G80" i="35"/>
  <c r="G82" i="35"/>
  <c r="G84" i="35"/>
  <c r="G86" i="35"/>
  <c r="G88" i="35"/>
  <c r="G90" i="35"/>
  <c r="G92" i="35"/>
  <c r="G94" i="35"/>
  <c r="G96" i="35"/>
  <c r="F6" i="35"/>
  <c r="G6" i="35" s="1"/>
  <c r="G22" i="35"/>
  <c r="H23" i="35"/>
  <c r="G26" i="35"/>
  <c r="H27" i="35"/>
  <c r="H29" i="35"/>
  <c r="H31" i="35"/>
  <c r="H33" i="35"/>
  <c r="H35" i="35"/>
  <c r="H37" i="35"/>
  <c r="H39" i="35"/>
  <c r="H41" i="35"/>
  <c r="H43" i="35"/>
  <c r="H45" i="35"/>
  <c r="H47" i="35"/>
  <c r="H49" i="35"/>
  <c r="H51" i="35"/>
  <c r="H53" i="35"/>
  <c r="H55" i="35"/>
  <c r="H57" i="35"/>
  <c r="H60" i="35"/>
  <c r="H62" i="35"/>
  <c r="H64" i="35"/>
  <c r="H66" i="35"/>
  <c r="H68" i="35"/>
  <c r="H70" i="35"/>
  <c r="H72" i="35"/>
  <c r="H74" i="35"/>
  <c r="H76" i="35"/>
  <c r="H78" i="35"/>
  <c r="H80" i="35"/>
  <c r="H82" i="35"/>
  <c r="H84" i="35"/>
  <c r="H86" i="35"/>
  <c r="H88" i="35"/>
  <c r="H90" i="35"/>
  <c r="H92" i="35"/>
  <c r="H94" i="35"/>
  <c r="G28" i="35"/>
  <c r="G30" i="35"/>
  <c r="G32" i="35"/>
  <c r="G34" i="35"/>
  <c r="G36" i="35"/>
  <c r="G38" i="35"/>
  <c r="G40" i="35"/>
  <c r="G42" i="35"/>
  <c r="G44" i="35"/>
  <c r="G46" i="35"/>
  <c r="G48" i="35"/>
  <c r="G50" i="35"/>
  <c r="G52" i="35"/>
  <c r="G54" i="35"/>
  <c r="G56" i="35"/>
  <c r="G59" i="35"/>
  <c r="G61" i="35"/>
  <c r="G63" i="35"/>
  <c r="G65" i="35"/>
  <c r="G67" i="35"/>
  <c r="G69" i="35"/>
  <c r="G71" i="35"/>
  <c r="G73" i="35"/>
  <c r="G75" i="35"/>
  <c r="G77" i="35"/>
  <c r="G79" i="35"/>
  <c r="G81" i="35"/>
  <c r="G83" i="35"/>
  <c r="G85" i="35"/>
  <c r="G87" i="35"/>
  <c r="G89" i="35"/>
  <c r="G91" i="35"/>
  <c r="G93" i="35"/>
  <c r="G95" i="35"/>
  <c r="G97" i="35"/>
  <c r="H8" i="35"/>
  <c r="G24" i="35"/>
  <c r="H25" i="35"/>
  <c r="H28" i="35"/>
  <c r="H30" i="35"/>
  <c r="H32" i="35"/>
  <c r="H34" i="35"/>
  <c r="H36" i="35"/>
  <c r="H38" i="35"/>
  <c r="H40" i="35"/>
  <c r="H42" i="35"/>
  <c r="H44" i="35"/>
  <c r="H46" i="35"/>
  <c r="H48" i="35"/>
  <c r="H50" i="35"/>
  <c r="H52" i="35"/>
  <c r="H54" i="35"/>
  <c r="H56" i="35"/>
  <c r="H59" i="35"/>
  <c r="H61" i="35"/>
  <c r="H63" i="35"/>
  <c r="H65" i="35"/>
  <c r="H67" i="35"/>
  <c r="H69" i="35"/>
  <c r="H71" i="35"/>
  <c r="H73" i="35"/>
  <c r="H75" i="35"/>
  <c r="H77" i="35"/>
  <c r="H79" i="35"/>
  <c r="H81" i="35"/>
  <c r="H83" i="35"/>
  <c r="H85" i="35"/>
  <c r="H87" i="35"/>
  <c r="H89" i="35"/>
  <c r="H91" i="35"/>
  <c r="H93" i="35"/>
  <c r="H95" i="35"/>
  <c r="H97" i="35"/>
  <c r="H6" i="35" l="1"/>
  <c r="I6" i="35" s="1"/>
  <c r="I83" i="35"/>
  <c r="I91" i="35"/>
  <c r="I75" i="35"/>
  <c r="I67" i="35"/>
  <c r="I26" i="35"/>
  <c r="I19" i="34"/>
  <c r="I96" i="34"/>
  <c r="H6" i="34"/>
  <c r="I6" i="34" s="1"/>
  <c r="I34" i="35"/>
  <c r="I25" i="35"/>
  <c r="I94" i="35"/>
  <c r="I86" i="35"/>
  <c r="I78" i="35"/>
  <c r="I70" i="35"/>
  <c r="I62" i="35"/>
  <c r="I53" i="35"/>
  <c r="I45" i="35"/>
  <c r="I37" i="35"/>
  <c r="I29" i="35"/>
  <c r="I21" i="35"/>
  <c r="I12" i="35"/>
  <c r="I92" i="34"/>
  <c r="I88" i="34"/>
  <c r="I84" i="34"/>
  <c r="I80" i="34"/>
  <c r="I76" i="34"/>
  <c r="I72" i="34"/>
  <c r="I68" i="34"/>
  <c r="I24" i="35"/>
  <c r="I13" i="35"/>
  <c r="I95" i="34"/>
  <c r="I91" i="34"/>
  <c r="I87" i="34"/>
  <c r="I83" i="34"/>
  <c r="I79" i="34"/>
  <c r="I75" i="34"/>
  <c r="I71" i="34"/>
  <c r="I67" i="34"/>
  <c r="I63" i="34"/>
  <c r="I54" i="34"/>
  <c r="I46" i="34"/>
  <c r="I38" i="34"/>
  <c r="I24" i="34"/>
  <c r="I21" i="34"/>
  <c r="I62" i="34"/>
  <c r="I53" i="34"/>
  <c r="I45" i="34"/>
  <c r="I37" i="34"/>
  <c r="I22" i="34"/>
  <c r="I23" i="34"/>
  <c r="I59" i="35"/>
  <c r="I81" i="35"/>
  <c r="I68" i="35"/>
  <c r="I43" i="35"/>
  <c r="I22" i="35"/>
  <c r="I20" i="35"/>
  <c r="I61" i="34"/>
  <c r="I52" i="34"/>
  <c r="I44" i="34"/>
  <c r="I36" i="34"/>
  <c r="I20" i="34"/>
  <c r="I33" i="34"/>
  <c r="I16" i="34"/>
  <c r="I60" i="34"/>
  <c r="I51" i="34"/>
  <c r="I43" i="34"/>
  <c r="I34" i="34"/>
  <c r="I17" i="34"/>
  <c r="I35" i="34"/>
  <c r="I50" i="35"/>
  <c r="I89" i="35"/>
  <c r="I65" i="35"/>
  <c r="I48" i="35"/>
  <c r="I32" i="35"/>
  <c r="I92" i="35"/>
  <c r="I76" i="35"/>
  <c r="I51" i="35"/>
  <c r="I27" i="35"/>
  <c r="I19" i="35"/>
  <c r="I95" i="35"/>
  <c r="I87" i="35"/>
  <c r="I79" i="35"/>
  <c r="I71" i="35"/>
  <c r="I63" i="35"/>
  <c r="I54" i="35"/>
  <c r="I46" i="35"/>
  <c r="I38" i="35"/>
  <c r="I30" i="35"/>
  <c r="I90" i="35"/>
  <c r="I82" i="35"/>
  <c r="I74" i="35"/>
  <c r="I66" i="35"/>
  <c r="I57" i="35"/>
  <c r="I49" i="35"/>
  <c r="I41" i="35"/>
  <c r="I33" i="35"/>
  <c r="I16" i="35"/>
  <c r="I94" i="34"/>
  <c r="I90" i="34"/>
  <c r="I86" i="34"/>
  <c r="I82" i="34"/>
  <c r="I78" i="34"/>
  <c r="I74" i="34"/>
  <c r="I70" i="34"/>
  <c r="I66" i="34"/>
  <c r="I17" i="35"/>
  <c r="I97" i="34"/>
  <c r="I93" i="34"/>
  <c r="I89" i="34"/>
  <c r="I85" i="34"/>
  <c r="I81" i="34"/>
  <c r="I77" i="34"/>
  <c r="I73" i="34"/>
  <c r="I69" i="34"/>
  <c r="I59" i="34"/>
  <c r="I50" i="34"/>
  <c r="I42" i="34"/>
  <c r="I32" i="34"/>
  <c r="I15" i="34"/>
  <c r="I29" i="34"/>
  <c r="I12" i="34"/>
  <c r="I57" i="34"/>
  <c r="I49" i="34"/>
  <c r="I41" i="34"/>
  <c r="I30" i="34"/>
  <c r="I13" i="34"/>
  <c r="I31" i="34"/>
  <c r="I14" i="34"/>
  <c r="I42" i="35"/>
  <c r="I97" i="35"/>
  <c r="I73" i="35"/>
  <c r="I56" i="35"/>
  <c r="I40" i="35"/>
  <c r="I84" i="35"/>
  <c r="I60" i="35"/>
  <c r="I35" i="35"/>
  <c r="I93" i="35"/>
  <c r="I85" i="35"/>
  <c r="I77" i="35"/>
  <c r="I69" i="35"/>
  <c r="I61" i="35"/>
  <c r="I52" i="35"/>
  <c r="I44" i="35"/>
  <c r="I36" i="35"/>
  <c r="I28" i="35"/>
  <c r="I96" i="35"/>
  <c r="I88" i="35"/>
  <c r="I80" i="35"/>
  <c r="I72" i="35"/>
  <c r="I64" i="35"/>
  <c r="I55" i="35"/>
  <c r="I47" i="35"/>
  <c r="I39" i="35"/>
  <c r="I31" i="35"/>
  <c r="I23" i="35"/>
  <c r="I14" i="35"/>
  <c r="I15" i="35"/>
  <c r="I65" i="34"/>
  <c r="I56" i="34"/>
  <c r="I48" i="34"/>
  <c r="I40" i="34"/>
  <c r="I28" i="34"/>
  <c r="I25" i="34"/>
  <c r="I64" i="34"/>
  <c r="I55" i="34"/>
  <c r="I47" i="34"/>
  <c r="I39" i="34"/>
  <c r="I26" i="34"/>
  <c r="I27" i="34"/>
  <c r="D26" i="58" l="1"/>
  <c r="I27" i="58"/>
  <c r="D27" i="58"/>
  <c r="F97" i="27"/>
  <c r="H97" i="27" s="1"/>
  <c r="F96" i="27"/>
  <c r="H96" i="27" s="1"/>
  <c r="F95" i="27"/>
  <c r="H95" i="27" s="1"/>
  <c r="F94" i="27"/>
  <c r="H94" i="27" s="1"/>
  <c r="F93" i="27"/>
  <c r="H93" i="27" s="1"/>
  <c r="F92" i="27"/>
  <c r="H92" i="27" s="1"/>
  <c r="F91" i="27"/>
  <c r="H91" i="27" s="1"/>
  <c r="F90" i="27"/>
  <c r="H90" i="27" s="1"/>
  <c r="F89" i="27"/>
  <c r="H89" i="27" s="1"/>
  <c r="F88" i="27"/>
  <c r="H88" i="27" s="1"/>
  <c r="F87" i="27"/>
  <c r="H87" i="27" s="1"/>
  <c r="F86" i="27"/>
  <c r="H86" i="27" s="1"/>
  <c r="F85" i="27"/>
  <c r="H85" i="27" s="1"/>
  <c r="F84" i="27"/>
  <c r="H84" i="27" s="1"/>
  <c r="F83" i="27"/>
  <c r="F82" i="27"/>
  <c r="H82" i="27" s="1"/>
  <c r="F81" i="27"/>
  <c r="H81" i="27" s="1"/>
  <c r="F80" i="27"/>
  <c r="H80" i="27" s="1"/>
  <c r="F79" i="27"/>
  <c r="H79" i="27" s="1"/>
  <c r="F78" i="27"/>
  <c r="H78" i="27" s="1"/>
  <c r="F77" i="27"/>
  <c r="H77" i="27" s="1"/>
  <c r="F76" i="27"/>
  <c r="F74" i="27"/>
  <c r="H74" i="27" s="1"/>
  <c r="F73" i="27"/>
  <c r="F72" i="27"/>
  <c r="F71" i="27"/>
  <c r="H71" i="27" s="1"/>
  <c r="F70" i="27"/>
  <c r="H70" i="27" s="1"/>
  <c r="F69" i="27"/>
  <c r="H69" i="27" s="1"/>
  <c r="F68" i="27"/>
  <c r="H68" i="27" s="1"/>
  <c r="F67" i="27"/>
  <c r="F66" i="27"/>
  <c r="F65" i="27"/>
  <c r="F64" i="27"/>
  <c r="F63" i="27"/>
  <c r="F62" i="27"/>
  <c r="F61" i="27"/>
  <c r="F60" i="27"/>
  <c r="F59" i="27"/>
  <c r="F57" i="27"/>
  <c r="F56" i="27"/>
  <c r="F55" i="27"/>
  <c r="F54" i="27"/>
  <c r="F53" i="27"/>
  <c r="F51" i="27"/>
  <c r="F50" i="27"/>
  <c r="F49" i="27"/>
  <c r="F48" i="27"/>
  <c r="H48" i="27" s="1"/>
  <c r="F47" i="27"/>
  <c r="H47" i="27" s="1"/>
  <c r="F45" i="27"/>
  <c r="H45" i="27" s="1"/>
  <c r="F44" i="27"/>
  <c r="H44" i="27" s="1"/>
  <c r="F42" i="27"/>
  <c r="H42" i="27" s="1"/>
  <c r="F41" i="27"/>
  <c r="H41" i="27" s="1"/>
  <c r="F40" i="27"/>
  <c r="H40" i="27" s="1"/>
  <c r="F39" i="27"/>
  <c r="H39" i="27" s="1"/>
  <c r="F38" i="27"/>
  <c r="H38" i="27" s="1"/>
  <c r="F37" i="27"/>
  <c r="H37" i="27" s="1"/>
  <c r="F36" i="27"/>
  <c r="H36" i="27" s="1"/>
  <c r="F35" i="27"/>
  <c r="H35" i="27" s="1"/>
  <c r="F34" i="27"/>
  <c r="H34" i="27" s="1"/>
  <c r="F33" i="27"/>
  <c r="H33" i="27" s="1"/>
  <c r="F32" i="27"/>
  <c r="H32" i="27" s="1"/>
  <c r="F31" i="27"/>
  <c r="H31" i="27" s="1"/>
  <c r="F30" i="27"/>
  <c r="H30" i="27" s="1"/>
  <c r="F29" i="27"/>
  <c r="H29" i="27" s="1"/>
  <c r="F28" i="27"/>
  <c r="H28" i="27" s="1"/>
  <c r="F27" i="27"/>
  <c r="H27" i="27" s="1"/>
  <c r="F26" i="27"/>
  <c r="H26" i="27" s="1"/>
  <c r="F25" i="27"/>
  <c r="H25" i="27" s="1"/>
  <c r="F24" i="27"/>
  <c r="H24" i="27" s="1"/>
  <c r="F23" i="27"/>
  <c r="H23" i="27" s="1"/>
  <c r="F22" i="27"/>
  <c r="H22" i="27" s="1"/>
  <c r="F21" i="27"/>
  <c r="H21" i="27" s="1"/>
  <c r="F20" i="27"/>
  <c r="H20" i="27" s="1"/>
  <c r="F19" i="27"/>
  <c r="H19" i="27" s="1"/>
  <c r="F17" i="27"/>
  <c r="H17" i="27" s="1"/>
  <c r="F16" i="27"/>
  <c r="H16" i="27" s="1"/>
  <c r="F15" i="27"/>
  <c r="H15" i="27" s="1"/>
  <c r="F14" i="27"/>
  <c r="H14" i="27" s="1"/>
  <c r="F13" i="27"/>
  <c r="H13" i="27" s="1"/>
  <c r="F12" i="27"/>
  <c r="F97" i="26"/>
  <c r="H97" i="26" s="1"/>
  <c r="F96" i="26"/>
  <c r="F95" i="26"/>
  <c r="H95" i="26" s="1"/>
  <c r="F94" i="26"/>
  <c r="H94" i="26" s="1"/>
  <c r="F93" i="26"/>
  <c r="H93" i="26" s="1"/>
  <c r="F92" i="26"/>
  <c r="F91" i="26"/>
  <c r="H91" i="26" s="1"/>
  <c r="F90" i="26"/>
  <c r="H90" i="26" s="1"/>
  <c r="F89" i="26"/>
  <c r="H89" i="26" s="1"/>
  <c r="F88" i="26"/>
  <c r="F87" i="26"/>
  <c r="H87" i="26" s="1"/>
  <c r="F86" i="26"/>
  <c r="H86" i="26" s="1"/>
  <c r="F85" i="26"/>
  <c r="H85" i="26" s="1"/>
  <c r="F84" i="26"/>
  <c r="F83" i="26"/>
  <c r="F82" i="26"/>
  <c r="F81" i="26"/>
  <c r="F80" i="26"/>
  <c r="F79" i="26"/>
  <c r="H79" i="26" s="1"/>
  <c r="F78" i="26"/>
  <c r="F77" i="26"/>
  <c r="F76" i="26"/>
  <c r="F74" i="26"/>
  <c r="H74" i="26" s="1"/>
  <c r="F73" i="26"/>
  <c r="F72" i="26"/>
  <c r="F71" i="26"/>
  <c r="H71" i="26" s="1"/>
  <c r="F70" i="26"/>
  <c r="H70" i="26" s="1"/>
  <c r="F69" i="26"/>
  <c r="H69" i="26" s="1"/>
  <c r="F68" i="26"/>
  <c r="H68" i="26" s="1"/>
  <c r="F67" i="26"/>
  <c r="F66" i="26"/>
  <c r="H66" i="26" s="1"/>
  <c r="F65" i="26"/>
  <c r="F64" i="26"/>
  <c r="F63" i="26"/>
  <c r="H63" i="26" s="1"/>
  <c r="F62" i="26"/>
  <c r="H62" i="26" s="1"/>
  <c r="F61" i="26"/>
  <c r="F60" i="26"/>
  <c r="F59" i="26"/>
  <c r="H59" i="26" s="1"/>
  <c r="F57" i="26"/>
  <c r="H57" i="26" s="1"/>
  <c r="F56" i="26"/>
  <c r="F55" i="26"/>
  <c r="F54" i="26"/>
  <c r="H54" i="26" s="1"/>
  <c r="F53" i="26"/>
  <c r="H53" i="26" s="1"/>
  <c r="F51" i="26"/>
  <c r="F50" i="26"/>
  <c r="F49" i="26"/>
  <c r="F48" i="26"/>
  <c r="H48" i="26" s="1"/>
  <c r="F47" i="26"/>
  <c r="F45" i="26"/>
  <c r="H45" i="26" s="1"/>
  <c r="F44" i="26"/>
  <c r="H44" i="26" s="1"/>
  <c r="F42" i="26"/>
  <c r="H42" i="26" s="1"/>
  <c r="F41" i="26"/>
  <c r="H41" i="26" s="1"/>
  <c r="F40" i="26"/>
  <c r="H40" i="26" s="1"/>
  <c r="F39" i="26"/>
  <c r="H39" i="26" s="1"/>
  <c r="F38" i="26"/>
  <c r="H38" i="26" s="1"/>
  <c r="F37" i="26"/>
  <c r="H37" i="26" s="1"/>
  <c r="F36" i="26"/>
  <c r="H36" i="26" s="1"/>
  <c r="F35" i="26"/>
  <c r="H35" i="26" s="1"/>
  <c r="F34" i="26"/>
  <c r="H34" i="26" s="1"/>
  <c r="F33" i="26"/>
  <c r="H33" i="26" s="1"/>
  <c r="F32" i="26"/>
  <c r="H32" i="26" s="1"/>
  <c r="F31" i="26"/>
  <c r="H31" i="26" s="1"/>
  <c r="F30" i="26"/>
  <c r="H30" i="26" s="1"/>
  <c r="F29" i="26"/>
  <c r="H29" i="26" s="1"/>
  <c r="F28" i="26"/>
  <c r="H28" i="26" s="1"/>
  <c r="F27" i="26"/>
  <c r="H27" i="26" s="1"/>
  <c r="F26" i="26"/>
  <c r="H26" i="26" s="1"/>
  <c r="F25" i="26"/>
  <c r="H25" i="26" s="1"/>
  <c r="F24" i="26"/>
  <c r="H24" i="26" s="1"/>
  <c r="F23" i="26"/>
  <c r="H23" i="26" s="1"/>
  <c r="F22" i="26"/>
  <c r="H22" i="26" s="1"/>
  <c r="F21" i="26"/>
  <c r="H21" i="26" s="1"/>
  <c r="F20" i="26"/>
  <c r="H20" i="26" s="1"/>
  <c r="H19" i="26"/>
  <c r="F17" i="26"/>
  <c r="H17" i="26" s="1"/>
  <c r="F16" i="26"/>
  <c r="H16" i="26" s="1"/>
  <c r="F15" i="26"/>
  <c r="H15" i="26" s="1"/>
  <c r="F14" i="26"/>
  <c r="H14" i="26" s="1"/>
  <c r="F13" i="26"/>
  <c r="H13" i="26" s="1"/>
  <c r="F12" i="26"/>
  <c r="F99" i="27" l="1"/>
  <c r="F99" i="26"/>
  <c r="H12" i="27"/>
  <c r="G18" i="27"/>
  <c r="H12" i="26"/>
  <c r="G18" i="26"/>
  <c r="I26" i="58"/>
  <c r="H7" i="27"/>
  <c r="H8" i="27"/>
  <c r="H8" i="26"/>
  <c r="H7" i="26"/>
  <c r="G73" i="27"/>
  <c r="G76" i="27"/>
  <c r="G78" i="27"/>
  <c r="H73" i="27"/>
  <c r="H76" i="27"/>
  <c r="G71" i="27"/>
  <c r="G25" i="26"/>
  <c r="G15" i="26"/>
  <c r="G33" i="26"/>
  <c r="G14" i="26"/>
  <c r="G82" i="26"/>
  <c r="H82" i="26"/>
  <c r="G41" i="26"/>
  <c r="G29" i="26"/>
  <c r="G23" i="26"/>
  <c r="G20" i="26"/>
  <c r="G37" i="26"/>
  <c r="G27" i="26"/>
  <c r="G24" i="26"/>
  <c r="G21" i="26"/>
  <c r="G85" i="26"/>
  <c r="H88" i="26"/>
  <c r="G88" i="26"/>
  <c r="G13" i="26"/>
  <c r="G35" i="26"/>
  <c r="F6" i="26"/>
  <c r="G6" i="26" s="1"/>
  <c r="G12" i="26"/>
  <c r="G16" i="26"/>
  <c r="G44" i="26"/>
  <c r="G48" i="26"/>
  <c r="H96" i="26"/>
  <c r="G96" i="26"/>
  <c r="G80" i="27"/>
  <c r="G82" i="27"/>
  <c r="H51" i="26"/>
  <c r="G51" i="26"/>
  <c r="G39" i="26"/>
  <c r="G31" i="26"/>
  <c r="G19" i="26"/>
  <c r="H61" i="26"/>
  <c r="G61" i="26"/>
  <c r="G78" i="26"/>
  <c r="H78" i="26"/>
  <c r="G90" i="26"/>
  <c r="G93" i="26"/>
  <c r="H54" i="27"/>
  <c r="G54" i="27"/>
  <c r="H59" i="27"/>
  <c r="G59" i="27"/>
  <c r="H63" i="27"/>
  <c r="G63" i="27"/>
  <c r="G67" i="27"/>
  <c r="H47" i="26"/>
  <c r="G47" i="26"/>
  <c r="G40" i="26"/>
  <c r="G36" i="26"/>
  <c r="G32" i="26"/>
  <c r="G28" i="26"/>
  <c r="G66" i="26"/>
  <c r="G62" i="26"/>
  <c r="G57" i="26"/>
  <c r="G53" i="26"/>
  <c r="G42" i="26"/>
  <c r="G38" i="26"/>
  <c r="G34" i="26"/>
  <c r="G30" i="26"/>
  <c r="G26" i="26"/>
  <c r="G22" i="26"/>
  <c r="G17" i="26"/>
  <c r="G49" i="26"/>
  <c r="H56" i="26"/>
  <c r="G56" i="26"/>
  <c r="H65" i="26"/>
  <c r="G65" i="26"/>
  <c r="G73" i="26"/>
  <c r="H73" i="26"/>
  <c r="H84" i="26"/>
  <c r="G84" i="26"/>
  <c r="G86" i="26"/>
  <c r="G89" i="26"/>
  <c r="H92" i="26"/>
  <c r="G92" i="26"/>
  <c r="G94" i="26"/>
  <c r="G97" i="26"/>
  <c r="G97" i="27"/>
  <c r="H50" i="26"/>
  <c r="G50" i="26"/>
  <c r="H55" i="26"/>
  <c r="G55" i="26"/>
  <c r="H60" i="26"/>
  <c r="G60" i="26"/>
  <c r="H64" i="26"/>
  <c r="G64" i="26"/>
  <c r="G77" i="26"/>
  <c r="H77" i="26"/>
  <c r="G81" i="26"/>
  <c r="H81" i="26"/>
  <c r="H53" i="27"/>
  <c r="G53" i="27"/>
  <c r="G17" i="27"/>
  <c r="G16" i="27"/>
  <c r="G15" i="27"/>
  <c r="G14" i="27"/>
  <c r="G13" i="27"/>
  <c r="G12" i="27"/>
  <c r="H57" i="27"/>
  <c r="G57" i="27"/>
  <c r="H62" i="27"/>
  <c r="G62" i="27"/>
  <c r="H66" i="27"/>
  <c r="G66" i="27"/>
  <c r="G69" i="27"/>
  <c r="G54" i="26"/>
  <c r="G59" i="26"/>
  <c r="G63" i="26"/>
  <c r="G67" i="26"/>
  <c r="G68" i="26"/>
  <c r="G69" i="26"/>
  <c r="G70" i="26"/>
  <c r="G71" i="26"/>
  <c r="G72" i="26"/>
  <c r="G76" i="26"/>
  <c r="G80" i="26"/>
  <c r="H50" i="27"/>
  <c r="G49" i="27"/>
  <c r="G48" i="27"/>
  <c r="G47" i="27"/>
  <c r="G45" i="27"/>
  <c r="G44" i="27"/>
  <c r="G42" i="27"/>
  <c r="G41" i="27"/>
  <c r="G40" i="27"/>
  <c r="G39" i="27"/>
  <c r="G38" i="27"/>
  <c r="G37" i="27"/>
  <c r="G36" i="27"/>
  <c r="G35" i="27"/>
  <c r="G34" i="27"/>
  <c r="G33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19" i="27"/>
  <c r="G50" i="27"/>
  <c r="H55" i="27"/>
  <c r="G55" i="27"/>
  <c r="H60" i="27"/>
  <c r="G60" i="27"/>
  <c r="H64" i="27"/>
  <c r="G64" i="27"/>
  <c r="G74" i="27"/>
  <c r="G77" i="27"/>
  <c r="G79" i="27"/>
  <c r="G81" i="27"/>
  <c r="G83" i="27"/>
  <c r="G45" i="26"/>
  <c r="G74" i="26"/>
  <c r="H76" i="26"/>
  <c r="G79" i="26"/>
  <c r="H80" i="26"/>
  <c r="G83" i="26"/>
  <c r="G87" i="26"/>
  <c r="G91" i="26"/>
  <c r="G95" i="26"/>
  <c r="H51" i="27"/>
  <c r="G51" i="27"/>
  <c r="H56" i="27"/>
  <c r="G56" i="27"/>
  <c r="H61" i="27"/>
  <c r="G61" i="27"/>
  <c r="H65" i="27"/>
  <c r="G65" i="27"/>
  <c r="G68" i="27"/>
  <c r="G70" i="27"/>
  <c r="G72" i="27"/>
  <c r="F6" i="27"/>
  <c r="G6" i="27" s="1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I18" i="26" l="1"/>
  <c r="I18" i="27"/>
  <c r="D26" i="55"/>
  <c r="D27" i="55"/>
  <c r="I81" i="27"/>
  <c r="H6" i="26"/>
  <c r="I6" i="26" s="1"/>
  <c r="H6" i="27"/>
  <c r="I6" i="27" s="1"/>
  <c r="I65" i="27"/>
  <c r="I56" i="27"/>
  <c r="I77" i="27"/>
  <c r="I36" i="26"/>
  <c r="I76" i="26"/>
  <c r="I15" i="26"/>
  <c r="I57" i="26"/>
  <c r="I88" i="26"/>
  <c r="I60" i="27"/>
  <c r="I71" i="27"/>
  <c r="I60" i="26"/>
  <c r="I34" i="26"/>
  <c r="I49" i="26"/>
  <c r="I63" i="26"/>
  <c r="I30" i="26"/>
  <c r="I38" i="26"/>
  <c r="I70" i="27"/>
  <c r="I89" i="26"/>
  <c r="I33" i="26"/>
  <c r="I77" i="26"/>
  <c r="I19" i="26"/>
  <c r="I65" i="26"/>
  <c r="I42" i="26"/>
  <c r="I87" i="26"/>
  <c r="I51" i="26"/>
  <c r="I32" i="26"/>
  <c r="I14" i="26"/>
  <c r="I79" i="27"/>
  <c r="I29" i="26"/>
  <c r="I50" i="26"/>
  <c r="I91" i="26"/>
  <c r="I78" i="26"/>
  <c r="I54" i="26"/>
  <c r="I24" i="26"/>
  <c r="I72" i="27"/>
  <c r="I61" i="27"/>
  <c r="I51" i="27"/>
  <c r="I50" i="27"/>
  <c r="I95" i="27"/>
  <c r="I91" i="27"/>
  <c r="I87" i="27"/>
  <c r="I83" i="27"/>
  <c r="I44" i="27"/>
  <c r="I39" i="27"/>
  <c r="I35" i="27"/>
  <c r="I31" i="27"/>
  <c r="I27" i="27"/>
  <c r="I23" i="27"/>
  <c r="I19" i="27"/>
  <c r="I96" i="27"/>
  <c r="I92" i="27"/>
  <c r="I88" i="27"/>
  <c r="I84" i="27"/>
  <c r="I45" i="27"/>
  <c r="I40" i="27"/>
  <c r="I36" i="27"/>
  <c r="I32" i="27"/>
  <c r="I28" i="27"/>
  <c r="I24" i="27"/>
  <c r="I20" i="27"/>
  <c r="I97" i="27"/>
  <c r="I89" i="27"/>
  <c r="I42" i="27"/>
  <c r="I34" i="27"/>
  <c r="I26" i="27"/>
  <c r="I17" i="27"/>
  <c r="I13" i="27"/>
  <c r="I93" i="27"/>
  <c r="I85" i="27"/>
  <c r="I48" i="27"/>
  <c r="I38" i="27"/>
  <c r="I30" i="27"/>
  <c r="I22" i="27"/>
  <c r="I15" i="27"/>
  <c r="I94" i="27"/>
  <c r="I33" i="27"/>
  <c r="I16" i="27"/>
  <c r="I86" i="27"/>
  <c r="I41" i="27"/>
  <c r="I21" i="27"/>
  <c r="I37" i="27"/>
  <c r="I14" i="27"/>
  <c r="I12" i="27"/>
  <c r="I47" i="27"/>
  <c r="I25" i="27"/>
  <c r="I90" i="27"/>
  <c r="I29" i="27"/>
  <c r="I78" i="27"/>
  <c r="I97" i="26"/>
  <c r="I41" i="26"/>
  <c r="I62" i="27"/>
  <c r="I81" i="26"/>
  <c r="I48" i="26"/>
  <c r="I27" i="26"/>
  <c r="I69" i="27"/>
  <c r="I67" i="26"/>
  <c r="I59" i="26"/>
  <c r="I26" i="26"/>
  <c r="I70" i="26"/>
  <c r="I95" i="26"/>
  <c r="I90" i="26"/>
  <c r="I63" i="27"/>
  <c r="I54" i="27"/>
  <c r="I21" i="26"/>
  <c r="I96" i="26"/>
  <c r="I25" i="26"/>
  <c r="I12" i="26"/>
  <c r="I22" i="26"/>
  <c r="I82" i="26"/>
  <c r="I82" i="27"/>
  <c r="I73" i="27"/>
  <c r="I66" i="27"/>
  <c r="I57" i="27"/>
  <c r="I53" i="27"/>
  <c r="I35" i="26"/>
  <c r="I73" i="26"/>
  <c r="I56" i="26"/>
  <c r="I16" i="26"/>
  <c r="I68" i="26"/>
  <c r="I72" i="26"/>
  <c r="I59" i="27"/>
  <c r="I66" i="26"/>
  <c r="I28" i="26"/>
  <c r="I40" i="26"/>
  <c r="I67" i="27"/>
  <c r="I68" i="27"/>
  <c r="I80" i="27"/>
  <c r="I85" i="26"/>
  <c r="I31" i="26"/>
  <c r="I62" i="26"/>
  <c r="I53" i="26"/>
  <c r="I44" i="26"/>
  <c r="I86" i="26"/>
  <c r="I80" i="26"/>
  <c r="I74" i="27"/>
  <c r="I49" i="27"/>
  <c r="I64" i="27"/>
  <c r="I55" i="27"/>
  <c r="I76" i="27"/>
  <c r="I93" i="26"/>
  <c r="I37" i="26"/>
  <c r="I64" i="26"/>
  <c r="I55" i="26"/>
  <c r="I39" i="26"/>
  <c r="I23" i="26"/>
  <c r="I92" i="26"/>
  <c r="I84" i="26"/>
  <c r="I47" i="26"/>
  <c r="I69" i="26"/>
  <c r="I20" i="26"/>
  <c r="I83" i="26"/>
  <c r="I45" i="26"/>
  <c r="I94" i="26"/>
  <c r="I74" i="26"/>
  <c r="I61" i="26"/>
  <c r="I17" i="26"/>
  <c r="I71" i="26"/>
  <c r="I13" i="26"/>
  <c r="I79" i="26"/>
  <c r="I27" i="55" l="1"/>
  <c r="I26" i="55"/>
  <c r="D7" i="54" l="1"/>
  <c r="D7" i="59" l="1"/>
  <c r="D6" i="57"/>
  <c r="D6" i="59"/>
  <c r="D7" i="57"/>
  <c r="I7" i="54"/>
  <c r="D6" i="54"/>
  <c r="I6" i="59" l="1"/>
  <c r="I6" i="57"/>
  <c r="I7" i="59"/>
  <c r="I7" i="57"/>
  <c r="I6" i="54"/>
  <c r="I26" i="59" l="1"/>
  <c r="I27" i="59"/>
  <c r="D27" i="54"/>
  <c r="D27" i="57"/>
  <c r="D26" i="57"/>
  <c r="D27" i="61"/>
  <c r="D26" i="61"/>
  <c r="D27" i="59"/>
  <c r="D26" i="59"/>
  <c r="D26" i="54"/>
  <c r="I27" i="54"/>
  <c r="I27" i="57" l="1"/>
  <c r="I26" i="57"/>
  <c r="I26" i="54"/>
  <c r="I27" i="61"/>
  <c r="I26" i="61"/>
  <c r="D7" i="58"/>
  <c r="D6" i="58"/>
  <c r="D7" i="60"/>
  <c r="D6" i="60"/>
  <c r="I7" i="60"/>
  <c r="I6" i="60"/>
  <c r="D7" i="55"/>
  <c r="D6" i="55"/>
  <c r="D6" i="62"/>
  <c r="D7" i="62"/>
  <c r="I7" i="58" l="1"/>
  <c r="I6" i="58"/>
  <c r="I6" i="55"/>
  <c r="I7" i="55"/>
  <c r="I7" i="62"/>
  <c r="I6" i="6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<sst xmlns="http://schemas.openxmlformats.org/spreadsheetml/2006/main" count="6420" uniqueCount="454">
  <si>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</si>
  <si>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</si>
  <si>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</si>
  <si>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</si>
  <si>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</si>
  <si>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</si>
  <si>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大学名</t>
    <rPh sb="0" eb="3">
      <t>ダイガクメイ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</si>
  <si>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</si>
  <si>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</si>
  <si>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</si>
  <si>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</si>
  <si>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</si>
  <si>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</si>
  <si>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9"/>
  </si>
  <si>
    <t>区分</t>
    <rPh sb="0" eb="2">
      <t>クブン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</si>
  <si>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</si>
  <si>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</si>
  <si>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</si>
  <si>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</si>
  <si>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</si>
  <si>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</si>
  <si>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</si>
  <si>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</si>
  <si>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</si>
  <si>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</si>
  <si>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</si>
  <si>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</si>
  <si>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</si>
  <si>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</si>
  <si>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</si>
  <si>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</si>
  <si>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</si>
  <si>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</si>
  <si>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</si>
  <si>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</si>
  <si>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</si>
  <si>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</si>
  <si>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</si>
  <si>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</si>
  <si>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</si>
  <si>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</si>
  <si>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</si>
  <si>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</si>
  <si>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</si>
  <si>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</si>
  <si>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</si>
  <si>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</si>
  <si>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</si>
  <si>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</si>
  <si>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</si>
  <si>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</si>
  <si>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</si>
  <si>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</si>
  <si>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</si>
  <si>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</si>
  <si>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</si>
  <si>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</si>
  <si>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</si>
  <si>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</si>
  <si>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</si>
  <si>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</si>
  <si>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</si>
  <si>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</si>
  <si>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</si>
  <si>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</si>
  <si>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</si>
  <si>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</si>
  <si>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</si>
  <si>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</si>
  <si>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</si>
  <si>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</si>
  <si>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</si>
  <si>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</si>
  <si>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</si>
  <si>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</si>
  <si>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</si>
  <si>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</si>
  <si>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</si>
  <si>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</si>
  <si>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</si>
  <si>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</si>
  <si>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</si>
  <si>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</si>
  <si>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</si>
  <si>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</si>
  <si>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</si>
  <si>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</si>
  <si>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</si>
  <si>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</si>
  <si>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</si>
  <si>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</si>
  <si>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</si>
  <si>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</si>
  <si>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</si>
  <si>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</si>
  <si>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</si>
  <si>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</si>
  <si>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</si>
  <si>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</si>
  <si>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</si>
  <si>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</si>
  <si>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</si>
  <si>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</si>
  <si>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</si>
  <si>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</si>
  <si>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</si>
  <si>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</si>
  <si>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</si>
  <si>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</si>
  <si>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</si>
  <si>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</si>
  <si>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</si>
  <si>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</si>
  <si>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</si>
  <si>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</si>
  <si>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</si>
  <si>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</si>
  <si>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</si>
  <si>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</si>
  <si>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</si>
  <si>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</si>
  <si>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</si>
  <si>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</si>
  <si>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</si>
  <si>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</si>
  <si>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</si>
  <si>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</si>
  <si>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</si>
  <si>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</si>
  <si>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</si>
  <si>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</si>
  <si>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</si>
  <si>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</si>
  <si>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</si>
  <si>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</si>
  <si>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</si>
  <si>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</si>
  <si>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</si>
  <si>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</si>
  <si>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</si>
  <si>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</si>
  <si>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</si>
  <si>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</si>
  <si>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</si>
  <si>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</si>
  <si>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</si>
  <si>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</si>
  <si>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</si>
  <si>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</si>
  <si>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</si>
  <si>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</si>
  <si>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</si>
  <si>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</si>
  <si>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</si>
  <si>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</si>
  <si>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</si>
  <si>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</si>
  <si>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</si>
  <si>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</si>
  <si>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</si>
  <si>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</si>
  <si>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</si>
  <si>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</si>
  <si>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</si>
  <si>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</si>
  <si>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</si>
  <si>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</si>
  <si>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</si>
  <si>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</si>
  <si>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</si>
  <si>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</si>
  <si>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</si>
  <si>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</si>
  <si>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</si>
  <si>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</si>
  <si>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</si>
  <si>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</si>
  <si>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</si>
  <si>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</si>
  <si>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</si>
  <si>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</si>
  <si>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</si>
  <si>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</si>
  <si>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</si>
  <si>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</si>
  <si>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</si>
  <si>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</si>
  <si>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北海道大学</t>
    <phoneticPr fontId="1"/>
  </si>
  <si>
    <t>北海道教育大学</t>
    <phoneticPr fontId="1"/>
  </si>
  <si>
    <t>小樽商科大学</t>
    <phoneticPr fontId="1"/>
  </si>
  <si>
    <t>帯広畜産大学</t>
    <phoneticPr fontId="1"/>
  </si>
  <si>
    <t>北見工業大学</t>
    <phoneticPr fontId="1"/>
  </si>
  <si>
    <t>弘前大学</t>
    <phoneticPr fontId="1"/>
  </si>
  <si>
    <t>岩手大学</t>
    <phoneticPr fontId="1"/>
  </si>
  <si>
    <t>東北大学</t>
    <phoneticPr fontId="1"/>
  </si>
  <si>
    <t>秋田大学</t>
    <phoneticPr fontId="1"/>
  </si>
  <si>
    <t>山形大学</t>
    <phoneticPr fontId="1"/>
  </si>
  <si>
    <t>福島大学</t>
    <phoneticPr fontId="1"/>
  </si>
  <si>
    <t>筑波大学</t>
    <phoneticPr fontId="1"/>
  </si>
  <si>
    <t>筑波技術大学</t>
    <phoneticPr fontId="1"/>
  </si>
  <si>
    <t>宇都宮大学</t>
    <phoneticPr fontId="1"/>
  </si>
  <si>
    <t>埼玉大学</t>
    <phoneticPr fontId="1"/>
  </si>
  <si>
    <t>千葉大学</t>
    <phoneticPr fontId="1"/>
  </si>
  <si>
    <t>東京大学</t>
    <phoneticPr fontId="1"/>
  </si>
  <si>
    <t>東京外国語大学</t>
    <phoneticPr fontId="1"/>
  </si>
  <si>
    <t>東京芸術大学</t>
    <phoneticPr fontId="1"/>
  </si>
  <si>
    <t>東京工業大学</t>
    <phoneticPr fontId="1"/>
  </si>
  <si>
    <t>東京学芸大学</t>
    <phoneticPr fontId="1"/>
  </si>
  <si>
    <t>東京農工大学</t>
    <phoneticPr fontId="1"/>
  </si>
  <si>
    <t>電気通信大学</t>
    <phoneticPr fontId="1"/>
  </si>
  <si>
    <t>政策研究大学院大学</t>
    <phoneticPr fontId="1"/>
  </si>
  <si>
    <t>東京海洋大学</t>
    <phoneticPr fontId="1"/>
  </si>
  <si>
    <t>横浜国立大学</t>
    <phoneticPr fontId="1"/>
  </si>
  <si>
    <t>新潟大学</t>
    <phoneticPr fontId="1"/>
  </si>
  <si>
    <t>長岡技術科学大学</t>
    <phoneticPr fontId="1"/>
  </si>
  <si>
    <t>上越教育大学</t>
    <phoneticPr fontId="1"/>
  </si>
  <si>
    <t>金沢大学</t>
    <phoneticPr fontId="1"/>
  </si>
  <si>
    <t>北陸先端科学技術大学院大学</t>
    <phoneticPr fontId="1"/>
  </si>
  <si>
    <t>福井大学</t>
    <phoneticPr fontId="1"/>
  </si>
  <si>
    <t>信州大学</t>
    <phoneticPr fontId="1"/>
  </si>
  <si>
    <t>岐阜大学</t>
    <phoneticPr fontId="1"/>
  </si>
  <si>
    <t>静岡大学</t>
    <phoneticPr fontId="1"/>
  </si>
  <si>
    <t>名古屋大学</t>
    <phoneticPr fontId="1"/>
  </si>
  <si>
    <t>名古屋工業大学</t>
    <phoneticPr fontId="1"/>
  </si>
  <si>
    <t>愛知教育大学</t>
    <phoneticPr fontId="1"/>
  </si>
  <si>
    <t>三重大学</t>
    <phoneticPr fontId="1"/>
  </si>
  <si>
    <t>滋賀大学</t>
    <phoneticPr fontId="1"/>
  </si>
  <si>
    <t>滋賀医科大学</t>
    <phoneticPr fontId="1"/>
  </si>
  <si>
    <t>京都教育大学</t>
    <phoneticPr fontId="1"/>
  </si>
  <si>
    <t>京都工芸繊維大学</t>
    <phoneticPr fontId="1"/>
  </si>
  <si>
    <t>大阪大学</t>
    <phoneticPr fontId="1"/>
  </si>
  <si>
    <t>神戸大学</t>
    <phoneticPr fontId="1"/>
  </si>
  <si>
    <t>兵庫教育大学</t>
    <phoneticPr fontId="1"/>
  </si>
  <si>
    <t>奈良教育大学</t>
    <phoneticPr fontId="1"/>
  </si>
  <si>
    <t>奈良先端科学技術大学院大学</t>
    <phoneticPr fontId="1"/>
  </si>
  <si>
    <t>和歌山大学</t>
    <phoneticPr fontId="1"/>
  </si>
  <si>
    <t>鳥取大学</t>
    <phoneticPr fontId="1"/>
  </si>
  <si>
    <t>岡山大学</t>
    <phoneticPr fontId="1"/>
  </si>
  <si>
    <t>広島大学</t>
    <phoneticPr fontId="1"/>
  </si>
  <si>
    <t>山口大学</t>
    <phoneticPr fontId="1"/>
  </si>
  <si>
    <t>鳴門教育大学</t>
    <phoneticPr fontId="1"/>
  </si>
  <si>
    <t>香川大学</t>
    <phoneticPr fontId="1"/>
  </si>
  <si>
    <t>愛媛大学</t>
    <phoneticPr fontId="1"/>
  </si>
  <si>
    <t>九州工業大学</t>
    <phoneticPr fontId="1"/>
  </si>
  <si>
    <t>福岡教育大学</t>
    <phoneticPr fontId="1"/>
  </si>
  <si>
    <t>九州大学</t>
    <phoneticPr fontId="1"/>
  </si>
  <si>
    <t>長崎大学</t>
    <phoneticPr fontId="1"/>
  </si>
  <si>
    <t>熊本大学</t>
    <phoneticPr fontId="1"/>
  </si>
  <si>
    <t>大分大学</t>
    <phoneticPr fontId="1"/>
  </si>
  <si>
    <t>鹿児島大学</t>
    <phoneticPr fontId="1"/>
  </si>
  <si>
    <t>鹿屋体育大学</t>
    <phoneticPr fontId="1"/>
  </si>
  <si>
    <t>琉球大学</t>
    <phoneticPr fontId="1"/>
  </si>
  <si>
    <t>目次に戻る</t>
    <rPh sb="0" eb="2">
      <t>モクジ</t>
    </rPh>
    <rPh sb="3" eb="4">
      <t>モド</t>
    </rPh>
    <phoneticPr fontId="1"/>
  </si>
  <si>
    <t>■目次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</si>
  <si>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</si>
  <si>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</si>
  <si>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</si>
  <si>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</si>
  <si>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</si>
  <si>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</si>
  <si>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</si>
  <si>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</si>
  <si>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男性(A)</t>
    <rPh sb="0" eb="2">
      <t>ダンセイ</t>
    </rPh>
    <phoneticPr fontId="1"/>
  </si>
  <si>
    <t>女性(B)</t>
    <rPh sb="0" eb="2">
      <t>ジョセイ</t>
    </rPh>
    <phoneticPr fontId="1"/>
  </si>
  <si>
    <t>合計(C=A+B)</t>
    <rPh sb="0" eb="2">
      <t>ゴウケイ</t>
    </rPh>
    <phoneticPr fontId="1"/>
  </si>
  <si>
    <t>女性の割合(D=B/C)</t>
    <rPh sb="3" eb="5">
      <t>ワリアイ</t>
    </rPh>
    <phoneticPr fontId="1"/>
  </si>
  <si>
    <t>（１）．学士課程</t>
    <rPh sb="4" eb="8">
      <t>ガクシカテイ</t>
    </rPh>
    <phoneticPr fontId="1"/>
  </si>
  <si>
    <t>①．総計</t>
    <rPh sb="2" eb="4">
      <t>ソウケイ</t>
    </rPh>
    <phoneticPr fontId="1"/>
  </si>
  <si>
    <t>（１）．学士課程</t>
    <rPh sb="4" eb="6">
      <t>ガクシ</t>
    </rPh>
    <rPh sb="6" eb="8">
      <t>カテイ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</si>
  <si>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</si>
  <si>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</si>
  <si>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</si>
  <si>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減少傾向⤵</t>
    <rPh sb="0" eb="4">
      <t>ゲンショウケイコウ</t>
    </rPh>
    <phoneticPr fontId="1"/>
  </si>
  <si>
    <t>増加傾向⤴</t>
    <rPh sb="0" eb="2">
      <t>ゾウカ</t>
    </rPh>
    <rPh sb="2" eb="4">
      <t>ケイコウ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</si>
  <si>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</si>
  <si>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</si>
  <si>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</si>
  <si>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</si>
  <si>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</si>
  <si>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女性の割合(D=B/C)</t>
    <rPh sb="0" eb="2">
      <t>ジョセイ</t>
    </rPh>
    <rPh sb="3" eb="5">
      <t>ワリアイ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</si>
  <si>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</si>
  <si>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</si>
  <si>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（２）．修士課程</t>
    <rPh sb="4" eb="8">
      <t>シュウシカテイ</t>
    </rPh>
    <phoneticPr fontId="1"/>
  </si>
  <si>
    <t>（３）．博士課程</t>
    <rPh sb="4" eb="6">
      <t>ハカセ</t>
    </rPh>
    <rPh sb="6" eb="8">
      <t>カテイ</t>
    </rPh>
    <phoneticPr fontId="1"/>
  </si>
  <si>
    <t>データ個数</t>
    <rPh sb="3" eb="5">
      <t>コスウ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</si>
  <si>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</si>
  <si>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■ベンチマーク大学平均</t>
    <rPh sb="7" eb="9">
      <t>ダイガク</t>
    </rPh>
    <rPh sb="9" eb="11">
      <t>ヘイキン</t>
    </rPh>
    <phoneticPr fontId="1"/>
  </si>
  <si>
    <t>―</t>
  </si>
  <si>
    <t>12．外国人学生数</t>
    <rPh sb="3" eb="6">
      <t>ガイコクジン</t>
    </rPh>
    <rPh sb="6" eb="9">
      <t>ガクセイスウ</t>
    </rPh>
    <phoneticPr fontId="1"/>
  </si>
  <si>
    <t>12-1-2.学士課程（平均）</t>
    <rPh sb="7" eb="11">
      <t>ガクシカテイ</t>
    </rPh>
    <rPh sb="12" eb="14">
      <t>ヘイキン</t>
    </rPh>
    <phoneticPr fontId="1"/>
  </si>
  <si>
    <t>12-1.2020</t>
  </si>
  <si>
    <t>12-1.2021</t>
  </si>
  <si>
    <t>12-2.2020</t>
  </si>
  <si>
    <t>12-2.2021</t>
  </si>
  <si>
    <t>12-3.2020</t>
  </si>
  <si>
    <t>12-3.2021</t>
  </si>
  <si>
    <t>12-4.2020</t>
  </si>
  <si>
    <t>12-4.2021</t>
  </si>
  <si>
    <t>【グラフシート】</t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</si>
  <si>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</si>
  <si>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</si>
  <si>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</si>
  <si>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</si>
  <si>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</si>
  <si>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</si>
  <si>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12-1.2022</t>
  </si>
  <si>
    <t>12-2.2022</t>
  </si>
  <si>
    <t>12-3.2022</t>
  </si>
  <si>
    <t>12-4.2022</t>
  </si>
  <si>
    <t>12-1-1.学士課程</t>
    <rPh sb="7" eb="11">
      <t>ガクシカテイ</t>
    </rPh>
    <phoneticPr fontId="1"/>
  </si>
  <si>
    <t>12-2-1.修士課程</t>
    <phoneticPr fontId="1"/>
  </si>
  <si>
    <t>12-3-1.博士課程</t>
    <phoneticPr fontId="1"/>
  </si>
  <si>
    <t>12-4-1.専門職学位課程</t>
    <phoneticPr fontId="1"/>
  </si>
  <si>
    <t>12-2-2.修士課程（平均）</t>
    <rPh sb="12" eb="14">
      <t>ヘイキン</t>
    </rPh>
    <phoneticPr fontId="1"/>
  </si>
  <si>
    <t>12-3-2.博士課程（平均）</t>
    <rPh sb="11" eb="14">
      <t>｢ヘイキン</t>
    </rPh>
    <phoneticPr fontId="1"/>
  </si>
  <si>
    <t>12-4-2.専門職学位課程（平均）</t>
    <rPh sb="15" eb="18">
      <t>ヘイキン｣</t>
    </rPh>
    <phoneticPr fontId="1"/>
  </si>
  <si>
    <t>12.グラフデータ</t>
    <phoneticPr fontId="1"/>
  </si>
  <si>
    <t>12-1．学士課程</t>
    <rPh sb="5" eb="9">
      <t>ガクシカテイ</t>
    </rPh>
    <phoneticPr fontId="1"/>
  </si>
  <si>
    <t>12-2.修士課程</t>
    <phoneticPr fontId="1"/>
  </si>
  <si>
    <t>12-3.博士課程</t>
    <phoneticPr fontId="1"/>
  </si>
  <si>
    <t>12-4.専門職学位課程</t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</si>
  <si>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</si>
  <si>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</si>
  <si>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</si>
  <si>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</si>
  <si>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</si>
  <si>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</si>
  <si>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</si>
  <si>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</si>
  <si>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</si>
  <si>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</si>
  <si>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</si>
  <si>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</si>
  <si>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</si>
  <si>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</si>
  <si>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</si>
  <si>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</si>
  <si>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</si>
  <si>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</si>
  <si>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</si>
  <si>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</si>
  <si>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</si>
  <si>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</si>
  <si>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</si>
  <si>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</si>
  <si>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</si>
  <si>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</si>
  <si>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</si>
  <si>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</si>
  <si>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</si>
  <si>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</si>
  <si>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</si>
  <si>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</si>
  <si>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</si>
  <si>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</si>
  <si>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</si>
  <si>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</si>
  <si>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</si>
  <si>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</si>
  <si>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</si>
  <si>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</si>
  <si>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</si>
  <si>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</si>
  <si>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</si>
  <si>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</si>
  <si>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</si>
  <si>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</si>
  <si>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</si>
  <si>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</si>
  <si>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</si>
  <si>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</si>
  <si>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</si>
  <si>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</si>
  <si>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</si>
  <si>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</si>
  <si>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</si>
  <si>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</si>
  <si>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</si>
  <si>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</si>
  <si>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</si>
  <si>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</si>
  <si>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</si>
  <si>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</si>
  <si>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</si>
  <si>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</si>
  <si>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</si>
  <si>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</si>
  <si>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</si>
  <si>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</si>
  <si>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</si>
  <si>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</si>
  <si>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</si>
  <si>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</si>
  <si>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</si>
  <si>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</si>
  <si>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</si>
  <si>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</si>
  <si>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</si>
  <si>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</si>
  <si>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</si>
  <si>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</si>
  <si>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</si>
  <si>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</si>
  <si>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</si>
  <si>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</si>
  <si>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</si>
  <si>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</si>
  <si>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</si>
  <si>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</si>
  <si>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</si>
  <si>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</si>
  <si>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</si>
  <si>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</si>
  <si>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</si>
  <si>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</si>
  <si>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</si>
  <si>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</si>
  <si>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</si>
  <si>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</si>
  <si>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</si>
  <si>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</si>
  <si>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</si>
  <si>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</si>
  <si>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</si>
  <si>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</si>
  <si>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</si>
  <si>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</si>
  <si>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</si>
  <si>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</si>
  <si>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</si>
  <si>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</si>
  <si>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</si>
  <si>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</si>
  <si>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</si>
  <si>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</si>
  <si>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外国人学生に占める女性割合の推移</t>
    <rPh sb="0" eb="3">
      <t>ガイコクジン</t>
    </rPh>
    <rPh sb="3" eb="5">
      <t>ガクセイ</t>
    </rPh>
    <rPh sb="6" eb="7">
      <t>シ</t>
    </rPh>
    <rPh sb="9" eb="11">
      <t>ジョセイ</t>
    </rPh>
    <rPh sb="11" eb="13">
      <t>ワリアイ</t>
    </rPh>
    <rPh sb="14" eb="16">
      <t>スイイ</t>
    </rPh>
    <phoneticPr fontId="1"/>
  </si>
  <si>
    <t>外国人学生数の推移</t>
    <rPh sb="0" eb="2">
      <t>ガイコク</t>
    </rPh>
    <rPh sb="2" eb="3">
      <t>ジン</t>
    </rPh>
    <rPh sb="3" eb="6">
      <t>ガクセイスウ</t>
    </rPh>
    <rPh sb="7" eb="9">
      <t>スイイ</t>
    </rPh>
    <phoneticPr fontId="1"/>
  </si>
  <si>
    <t>③．全国立大学一覧</t>
    <rPh sb="2" eb="9">
      <t>ゼンコクリツダイガクイチラン</t>
    </rPh>
    <phoneticPr fontId="1"/>
  </si>
  <si>
    <t>（２）．修士課程</t>
    <rPh sb="4" eb="6">
      <t>シュウシ</t>
    </rPh>
    <rPh sb="6" eb="8">
      <t>カテイ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</si>
  <si>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</si>
  <si>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</si>
  <si>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</si>
  <si>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</si>
  <si>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</si>
  <si>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総合計</t>
    <rPh sb="0" eb="3">
      <t>ソウゴウケイ</t>
    </rPh>
    <phoneticPr fontId="1"/>
  </si>
  <si>
    <t>12-1.2024</t>
  </si>
  <si>
    <t>12-2.2024</t>
  </si>
  <si>
    <t>12-3.2024</t>
  </si>
  <si>
    <t>12-4.2024</t>
  </si>
  <si>
    <t>12-1.2023</t>
  </si>
  <si>
    <t>12-2.2023</t>
  </si>
  <si>
    <t>12-3.2023</t>
  </si>
  <si>
    <t>12-4.2023</t>
  </si>
  <si>
    <t>12．外国人学生数</t>
    <rPh sb="3" eb="5">
      <t>ガイコク</t>
    </rPh>
    <rPh sb="5" eb="6">
      <t>ジン</t>
    </rPh>
    <rPh sb="6" eb="8">
      <t>ガクセイ</t>
    </rPh>
    <rPh sb="8" eb="9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</si>
</sst>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);[Red]\(#,##0\)"/>
    <numFmt numFmtId="178" formatCode="0.0%"/>
    <numFmt numFmtId="179" formatCode="General&quot;人&quot;"/>
    <numFmt numFmtId="180" formatCode="\+0.0%;\-0.0%;&quot;±0%&quot;"/>
    <numFmt numFmtId="181" formatCode="#,##0.0_);[Red]\(#,##0.0\)"/>
    <numFmt numFmtId="182" formatCode="#,##0.0_ "/>
    <numFmt numFmtId="183" formatCode="0.0"/>
    <numFmt numFmtId="184" formatCode="#,##0.0&quot;人&quot;"/>
    <numFmt numFmtId="185" formatCode="\+#,##0.0&quot;人&quot;;\-#,##0.0&quot;人&quot;;&quot;±0人&quot;"/>
    <numFmt numFmtId="186" formatCode="&quot;R&quot;General"/>
  </numFmts>
  <fonts count="16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9"/>
      <color theme="0"/>
      <name val="ＭＳ ゴシック"/>
      <family val="3"/>
      <charset val="128"/>
    </font>
    <font>
      <b/>
      <sz val="9"/>
      <color theme="1"/>
      <name val="ＭＳ 明朝"/>
      <family val="1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73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5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 wrapText="1"/>
    </xf>
    <xf numFmtId="176" fontId="0" fillId="0" borderId="16" xfId="0" applyNumberFormat="1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5" borderId="18" xfId="0" applyFill="1" applyBorder="1">
      <alignment vertical="center"/>
    </xf>
    <xf numFmtId="176" fontId="0" fillId="5" borderId="12" xfId="0" applyNumberFormat="1" applyFill="1" applyBorder="1">
      <alignment vertical="center"/>
    </xf>
    <xf numFmtId="176" fontId="0" fillId="5" borderId="13" xfId="0" applyNumberFormat="1" applyFill="1" applyBorder="1">
      <alignment vertical="center"/>
    </xf>
    <xf numFmtId="176" fontId="0" fillId="5" borderId="15" xfId="0" applyNumberFormat="1" applyFont="1" applyFill="1" applyBorder="1">
      <alignment vertical="center"/>
    </xf>
    <xf numFmtId="178" fontId="0" fillId="5" borderId="19" xfId="1" applyNumberFormat="1" applyFont="1" applyFill="1" applyBorder="1">
      <alignment vertical="center"/>
    </xf>
    <xf numFmtId="176" fontId="0" fillId="5" borderId="17" xfId="0" applyNumberFormat="1" applyFill="1" applyBorder="1">
      <alignment vertical="center"/>
    </xf>
    <xf numFmtId="0" fontId="0" fillId="0" borderId="20" xfId="0" applyBorder="1">
      <alignment vertical="center"/>
    </xf>
    <xf numFmtId="176" fontId="0" fillId="0" borderId="21" xfId="0" applyNumberFormat="1" applyBorder="1">
      <alignment vertical="center"/>
    </xf>
    <xf numFmtId="176" fontId="0" fillId="0" borderId="22" xfId="0" applyNumberFormat="1" applyBorder="1">
      <alignment vertical="center"/>
    </xf>
    <xf numFmtId="178" fontId="0" fillId="0" borderId="23" xfId="1" applyNumberFormat="1" applyFont="1" applyBorder="1">
      <alignment vertical="center"/>
    </xf>
    <xf numFmtId="176" fontId="0" fillId="0" borderId="24" xfId="0" applyNumberFormat="1" applyBorder="1">
      <alignment vertical="center"/>
    </xf>
    <xf numFmtId="0" fontId="0" fillId="0" borderId="25" xfId="0" applyBorder="1">
      <alignment vertical="center"/>
    </xf>
    <xf numFmtId="176" fontId="0" fillId="0" borderId="26" xfId="0" applyNumberFormat="1" applyBorder="1">
      <alignment vertical="center"/>
    </xf>
    <xf numFmtId="176" fontId="0" fillId="0" borderId="27" xfId="0" applyNumberFormat="1" applyBorder="1">
      <alignment vertical="center"/>
    </xf>
    <xf numFmtId="176" fontId="0" fillId="0" borderId="28" xfId="0" applyNumberFormat="1" applyBorder="1">
      <alignment vertical="center"/>
    </xf>
    <xf numFmtId="178" fontId="0" fillId="0" borderId="29" xfId="1" applyNumberFormat="1" applyFont="1" applyBorder="1">
      <alignment vertical="center"/>
    </xf>
    <xf numFmtId="176" fontId="0" fillId="0" borderId="30" xfId="0" applyNumberFormat="1" applyBorder="1">
      <alignment vertical="center"/>
    </xf>
    <xf numFmtId="176" fontId="7" fillId="0" borderId="0" xfId="0" applyNumberFormat="1" applyFon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2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0" fillId="0" borderId="31" xfId="0" applyNumberFormat="1" applyBorder="1" applyAlignment="1">
      <alignment horizontal="center" vertical="center" wrapText="1"/>
    </xf>
    <xf numFmtId="176" fontId="0" fillId="0" borderId="32" xfId="0" applyNumberFormat="1" applyBorder="1" applyAlignment="1">
      <alignment horizontal="center" vertical="center"/>
    </xf>
    <xf numFmtId="176" fontId="0" fillId="0" borderId="33" xfId="0" applyNumberFormat="1" applyBorder="1" applyAlignment="1">
      <alignment horizontal="center" vertical="center" wrapText="1"/>
    </xf>
    <xf numFmtId="176" fontId="0" fillId="0" borderId="11" xfId="0" applyNumberFormat="1" applyBorder="1">
      <alignment vertical="center"/>
    </xf>
    <xf numFmtId="176" fontId="0" fillId="0" borderId="31" xfId="0" applyNumberFormat="1" applyBorder="1">
      <alignment vertical="center"/>
    </xf>
    <xf numFmtId="178" fontId="0" fillId="0" borderId="32" xfId="1" applyNumberFormat="1" applyFont="1" applyBorder="1">
      <alignment vertical="center"/>
    </xf>
    <xf numFmtId="176" fontId="0" fillId="0" borderId="33" xfId="0" applyNumberFormat="1" applyBorder="1">
      <alignment vertical="center"/>
    </xf>
    <xf numFmtId="0" fontId="0" fillId="9" borderId="1" xfId="0" applyFill="1" applyBorder="1">
      <alignment vertical="center"/>
    </xf>
    <xf numFmtId="176" fontId="0" fillId="9" borderId="21" xfId="0" applyNumberFormat="1" applyFill="1" applyBorder="1">
      <alignment vertical="center"/>
    </xf>
    <xf numFmtId="176" fontId="0" fillId="9" borderId="1" xfId="0" applyNumberFormat="1" applyFill="1" applyBorder="1">
      <alignment vertical="center"/>
    </xf>
    <xf numFmtId="176" fontId="0" fillId="9" borderId="11" xfId="0" applyNumberFormat="1" applyFill="1" applyBorder="1">
      <alignment vertical="center"/>
    </xf>
    <xf numFmtId="176" fontId="0" fillId="9" borderId="31" xfId="0" applyNumberFormat="1" applyFill="1" applyBorder="1">
      <alignment vertical="center"/>
    </xf>
    <xf numFmtId="178" fontId="0" fillId="9" borderId="32" xfId="1" applyNumberFormat="1" applyFont="1" applyFill="1" applyBorder="1">
      <alignment vertical="center"/>
    </xf>
    <xf numFmtId="176" fontId="0" fillId="9" borderId="33" xfId="0" applyNumberFormat="1" applyFill="1" applyBorder="1">
      <alignment vertical="center"/>
    </xf>
    <xf numFmtId="176" fontId="0" fillId="5" borderId="21" xfId="0" applyNumberForma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11" xfId="0" applyNumberFormat="1" applyFill="1" applyBorder="1">
      <alignment vertical="center"/>
    </xf>
    <xf numFmtId="176" fontId="0" fillId="5" borderId="31" xfId="0" applyNumberFormat="1" applyFill="1" applyBorder="1">
      <alignment vertical="center"/>
    </xf>
    <xf numFmtId="178" fontId="0" fillId="5" borderId="32" xfId="1" applyNumberFormat="1" applyFont="1" applyFill="1" applyBorder="1">
      <alignment vertical="center"/>
    </xf>
    <xf numFmtId="176" fontId="0" fillId="5" borderId="33" xfId="0" applyNumberFormat="1" applyFill="1" applyBorder="1">
      <alignment vertical="center"/>
    </xf>
    <xf numFmtId="176" fontId="0" fillId="0" borderId="34" xfId="0" applyNumberFormat="1" applyBorder="1">
      <alignment vertical="center"/>
    </xf>
    <xf numFmtId="176" fontId="0" fillId="0" borderId="35" xfId="0" applyNumberFormat="1" applyBorder="1">
      <alignment vertical="center"/>
    </xf>
    <xf numFmtId="178" fontId="0" fillId="0" borderId="36" xfId="1" applyNumberFormat="1" applyFont="1" applyBorder="1">
      <alignment vertical="center"/>
    </xf>
    <xf numFmtId="176" fontId="0" fillId="0" borderId="37" xfId="0" applyNumberFormat="1" applyBorder="1">
      <alignment vertical="center"/>
    </xf>
    <xf numFmtId="0" fontId="10" fillId="0" borderId="38" xfId="4" applyBorder="1" applyAlignment="1">
      <alignment horizontal="center" vertical="center"/>
    </xf>
    <xf numFmtId="176" fontId="0" fillId="0" borderId="39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39" xfId="0" applyNumberFormat="1" applyBorder="1">
      <alignment vertical="center"/>
    </xf>
    <xf numFmtId="176" fontId="0" fillId="9" borderId="39" xfId="0" applyNumberFormat="1" applyFill="1" applyBorder="1">
      <alignment vertical="center"/>
    </xf>
    <xf numFmtId="176" fontId="0" fillId="5" borderId="39" xfId="0" applyNumberFormat="1" applyFill="1" applyBorder="1">
      <alignment vertical="center"/>
    </xf>
    <xf numFmtId="49" fontId="0" fillId="0" borderId="0" xfId="0" applyNumberFormat="1">
      <alignment vertical="center"/>
    </xf>
    <xf numFmtId="0" fontId="0" fillId="0" borderId="0" xfId="0" applyBorder="1">
      <alignment vertical="center"/>
    </xf>
    <xf numFmtId="0" fontId="8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12" fillId="0" borderId="0" xfId="0" applyFont="1" applyFill="1" applyBorder="1">
      <alignment vertical="center"/>
    </xf>
    <xf numFmtId="180" fontId="5" fillId="0" borderId="1" xfId="1" applyNumberFormat="1" applyFont="1" applyBorder="1" applyAlignment="1">
      <alignment horizontal="center" vertical="center"/>
    </xf>
    <xf numFmtId="176" fontId="0" fillId="0" borderId="21" xfId="0" applyNumberFormat="1" applyFill="1" applyBorder="1">
      <alignment vertical="center"/>
    </xf>
    <xf numFmtId="0" fontId="0" fillId="7" borderId="0" xfId="0" applyFill="1">
      <alignment vertical="center"/>
    </xf>
    <xf numFmtId="0" fontId="10" fillId="0" borderId="1" xfId="4" applyBorder="1" applyAlignment="1">
      <alignment horizontal="center" vertical="center"/>
    </xf>
    <xf numFmtId="182" fontId="0" fillId="0" borderId="21" xfId="0" applyNumberFormat="1" applyBorder="1">
      <alignment vertical="center"/>
    </xf>
    <xf numFmtId="182" fontId="0" fillId="0" borderId="1" xfId="0" applyNumberFormat="1" applyBorder="1">
      <alignment vertical="center"/>
    </xf>
    <xf numFmtId="182" fontId="0" fillId="0" borderId="26" xfId="0" applyNumberFormat="1" applyBorder="1">
      <alignment vertical="center"/>
    </xf>
    <xf numFmtId="182" fontId="0" fillId="0" borderId="27" xfId="0" applyNumberFormat="1" applyBorder="1">
      <alignment vertical="center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176" fontId="0" fillId="0" borderId="11" xfId="0" applyNumberFormat="1" applyFill="1" applyBorder="1">
      <alignment vertical="center"/>
    </xf>
    <xf numFmtId="176" fontId="0" fillId="0" borderId="31" xfId="0" applyNumberFormat="1" applyFill="1" applyBorder="1">
      <alignment vertical="center"/>
    </xf>
    <xf numFmtId="178" fontId="0" fillId="0" borderId="32" xfId="1" applyNumberFormat="1" applyFont="1" applyFill="1" applyBorder="1">
      <alignment vertical="center"/>
    </xf>
    <xf numFmtId="176" fontId="0" fillId="0" borderId="33" xfId="0" applyNumberFormat="1" applyFill="1" applyBorder="1">
      <alignment vertical="center"/>
    </xf>
    <xf numFmtId="184" fontId="6" fillId="0" borderId="1" xfId="0" applyNumberFormat="1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178" fontId="5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85" fontId="6" fillId="0" borderId="1" xfId="0" applyNumberFormat="1" applyFont="1" applyBorder="1" applyAlignment="1">
      <alignment horizontal="center" vertical="center"/>
    </xf>
    <xf numFmtId="0" fontId="0" fillId="0" borderId="0" xfId="0" applyProtection="1">
      <alignment vertical="center"/>
    </xf>
    <xf numFmtId="0" fontId="10" fillId="0" borderId="38" xfId="4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53" xfId="0" applyFont="1" applyBorder="1" applyAlignment="1" applyProtection="1">
      <alignment horizontal="center" vertical="center"/>
    </xf>
    <xf numFmtId="0" fontId="5" fillId="11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10" borderId="0" xfId="0" applyFont="1" applyFill="1" applyAlignment="1" applyProtection="1">
      <alignment horizontal="center" vertical="center"/>
    </xf>
    <xf numFmtId="0" fontId="6" fillId="13" borderId="0" xfId="0" applyFont="1" applyFill="1" applyAlignment="1" applyProtection="1">
      <alignment horizontal="center" vertical="center" shrinkToFit="1"/>
    </xf>
    <xf numFmtId="0" fontId="6" fillId="0" borderId="8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3" xfId="0" applyFont="1" applyFill="1" applyBorder="1" applyProtection="1">
      <alignment vertical="center"/>
    </xf>
    <xf numFmtId="0" fontId="6" fillId="6" borderId="0" xfId="0" applyFont="1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5" borderId="1" xfId="0" applyFill="1" applyBorder="1" applyProtection="1">
      <alignment vertical="center"/>
    </xf>
    <xf numFmtId="0" fontId="6" fillId="0" borderId="21" xfId="0" applyFont="1" applyBorder="1" applyAlignment="1" applyProtection="1">
      <alignment horizontal="center" vertical="center" shrinkToFit="1"/>
    </xf>
    <xf numFmtId="9" fontId="6" fillId="0" borderId="23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</xf>
    <xf numFmtId="0" fontId="6" fillId="11" borderId="10" xfId="0" applyFont="1" applyFill="1" applyBorder="1" applyAlignment="1" applyProtection="1">
      <alignment horizontal="center" vertical="center" shrinkToFit="1"/>
    </xf>
    <xf numFmtId="0" fontId="6" fillId="11" borderId="47" xfId="0" applyFont="1" applyFill="1" applyBorder="1" applyAlignment="1" applyProtection="1">
      <alignment horizontal="center" vertical="center" shrinkToFit="1"/>
    </xf>
    <xf numFmtId="0" fontId="6" fillId="10" borderId="10" xfId="0" applyFont="1" applyFill="1" applyBorder="1" applyAlignment="1" applyProtection="1">
      <alignment horizontal="center" vertical="center" shrinkToFit="1"/>
    </xf>
    <xf numFmtId="0" fontId="6" fillId="10" borderId="47" xfId="0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alignment vertical="center"/>
    </xf>
    <xf numFmtId="177" fontId="0" fillId="0" borderId="1" xfId="0" applyNumberFormat="1" applyFill="1" applyBorder="1" applyAlignment="1" applyProtection="1">
      <alignment horizontal="center" vertical="center"/>
    </xf>
    <xf numFmtId="181" fontId="6" fillId="0" borderId="21" xfId="0" applyNumberFormat="1" applyFont="1" applyBorder="1" applyAlignment="1" applyProtection="1">
      <alignment horizontal="center" vertical="center" shrinkToFit="1"/>
    </xf>
    <xf numFmtId="181" fontId="6" fillId="0" borderId="23" xfId="0" applyNumberFormat="1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 shrinkToFit="1"/>
    </xf>
    <xf numFmtId="177" fontId="6" fillId="0" borderId="21" xfId="0" applyNumberFormat="1" applyFont="1" applyBorder="1" applyAlignment="1" applyProtection="1">
      <alignment horizontal="center" vertical="center"/>
    </xf>
    <xf numFmtId="183" fontId="6" fillId="0" borderId="1" xfId="0" applyNumberFormat="1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8" fillId="16" borderId="48" xfId="0" applyFont="1" applyFill="1" applyBorder="1" applyAlignment="1" applyProtection="1">
      <alignment horizontal="center" vertical="center"/>
    </xf>
    <xf numFmtId="176" fontId="0" fillId="0" borderId="1" xfId="0" applyNumberFormat="1" applyFill="1" applyBorder="1" applyAlignment="1" applyProtection="1">
      <alignment horizontal="center" vertical="center"/>
    </xf>
    <xf numFmtId="0" fontId="8" fillId="0" borderId="48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6" xfId="1" applyNumberFormat="1" applyFont="1" applyBorder="1" applyAlignment="1" applyProtection="1">
      <alignment horizontal="center" vertical="center" shrinkToFit="1"/>
    </xf>
    <xf numFmtId="178" fontId="6" fillId="0" borderId="29" xfId="1" applyNumberFormat="1" applyFont="1" applyBorder="1" applyAlignment="1" applyProtection="1">
      <alignment horizontal="center" vertical="center" shrinkToFit="1"/>
    </xf>
    <xf numFmtId="0" fontId="6" fillId="0" borderId="37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34" xfId="0" applyFont="1" applyBorder="1" applyAlignment="1" applyProtection="1">
      <alignment horizontal="center" vertical="center" shrinkToFit="1"/>
    </xf>
    <xf numFmtId="177" fontId="6" fillId="0" borderId="26" xfId="0" applyNumberFormat="1" applyFont="1" applyBorder="1" applyAlignment="1" applyProtection="1">
      <alignment horizontal="center" vertical="center"/>
    </xf>
    <xf numFmtId="183" fontId="6" fillId="0" borderId="27" xfId="0" applyNumberFormat="1" applyFont="1" applyBorder="1" applyAlignment="1" applyProtection="1">
      <alignment horizontal="center" vertical="center" shrinkToFit="1"/>
    </xf>
    <xf numFmtId="0" fontId="6" fillId="0" borderId="37" xfId="0" applyFont="1" applyBorder="1" applyAlignment="1" applyProtection="1">
      <alignment horizontal="center" vertical="center" shrinkToFit="1"/>
    </xf>
    <xf numFmtId="177" fontId="6" fillId="0" borderId="27" xfId="0" applyNumberFormat="1" applyFont="1" applyBorder="1" applyAlignment="1" applyProtection="1">
      <alignment horizontal="center" vertical="center"/>
    </xf>
    <xf numFmtId="0" fontId="8" fillId="0" borderId="49" xfId="0" applyFont="1" applyBorder="1" applyAlignment="1" applyProtection="1">
      <alignment horizontal="center" vertical="center"/>
    </xf>
    <xf numFmtId="0" fontId="6" fillId="6" borderId="0" xfId="0" applyFont="1" applyFill="1" applyAlignment="1" applyProtection="1">
      <alignment horizontal="center" vertical="center" shrinkToFit="1"/>
    </xf>
    <xf numFmtId="0" fontId="6" fillId="6" borderId="0" xfId="0" applyFont="1" applyFill="1" applyAlignment="1" applyProtection="1">
      <alignment horizontal="center" vertical="center"/>
    </xf>
    <xf numFmtId="0" fontId="8" fillId="6" borderId="0" xfId="0" applyFont="1" applyFill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0" fillId="0" borderId="1" xfId="0" applyFill="1" applyBorder="1" applyAlignment="1" applyProtection="1">
      <alignment horizontal="center" vertical="center" wrapText="1"/>
    </xf>
    <xf numFmtId="0" fontId="13" fillId="0" borderId="1" xfId="0" applyFont="1" applyFill="1" applyBorder="1" applyProtection="1">
      <alignment vertical="center"/>
    </xf>
    <xf numFmtId="181" fontId="0" fillId="0" borderId="1" xfId="0" applyNumberFormat="1" applyFill="1" applyBorder="1" applyAlignment="1" applyProtection="1">
      <alignment horizontal="center" vertical="center"/>
    </xf>
    <xf numFmtId="176" fontId="0" fillId="0" borderId="1" xfId="0" applyNumberFormat="1" applyBorder="1" applyAlignment="1" applyProtection="1">
      <alignment horizontal="center" vertical="center"/>
    </xf>
    <xf numFmtId="181" fontId="0" fillId="0" borderId="1" xfId="3" applyNumberFormat="1" applyFont="1" applyFill="1" applyBorder="1" applyAlignment="1" applyProtection="1">
      <alignment horizontal="center" vertical="center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0" fillId="6" borderId="8" xfId="0" applyFill="1" applyBorder="1" applyAlignment="1" applyProtection="1">
      <alignment horizontal="center" vertical="center"/>
    </xf>
    <xf numFmtId="0" fontId="6" fillId="6" borderId="8" xfId="0" applyFont="1" applyFill="1" applyBorder="1" applyAlignment="1" applyProtection="1">
      <alignment horizontal="center" vertical="center" shrinkToFit="1"/>
    </xf>
    <xf numFmtId="0" fontId="6" fillId="6" borderId="8" xfId="0" applyFont="1" applyFill="1" applyBorder="1" applyAlignment="1" applyProtection="1">
      <alignment horizontal="center" vertical="center"/>
    </xf>
    <xf numFmtId="0" fontId="8" fillId="6" borderId="8" xfId="0" applyFont="1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7" borderId="2" xfId="0" applyFill="1" applyBorder="1" applyProtection="1">
      <alignment vertical="center"/>
    </xf>
    <xf numFmtId="0" fontId="0" fillId="7" borderId="3" xfId="0" applyFill="1" applyBorder="1" applyProtection="1">
      <alignment vertical="center"/>
    </xf>
    <xf numFmtId="0" fontId="0" fillId="7" borderId="3" xfId="0" applyFill="1" applyBorder="1" applyAlignment="1" applyProtection="1">
      <alignment horizontal="center"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7" borderId="0" xfId="0" applyFill="1" applyBorder="1" applyAlignment="1" applyProtection="1">
      <alignment horizontal="center" vertical="center"/>
    </xf>
    <xf numFmtId="0" fontId="0" fillId="7" borderId="6" xfId="0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0" fillId="7" borderId="7" xfId="0" applyFill="1" applyBorder="1" applyProtection="1">
      <alignment vertical="center"/>
    </xf>
    <xf numFmtId="0" fontId="0" fillId="7" borderId="8" xfId="0" applyFill="1" applyBorder="1" applyProtection="1">
      <alignment vertical="center"/>
    </xf>
    <xf numFmtId="0" fontId="0" fillId="7" borderId="8" xfId="0" applyFill="1" applyBorder="1" applyAlignment="1" applyProtection="1">
      <alignment horizontal="center" vertical="center"/>
    </xf>
    <xf numFmtId="0" fontId="0" fillId="7" borderId="9" xfId="0" applyFill="1" applyBorder="1" applyProtection="1">
      <alignment vertical="center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0" fillId="4" borderId="3" xfId="0" applyFill="1" applyBorder="1" applyAlignment="1" applyProtection="1">
      <alignment horizontal="center" vertical="center"/>
    </xf>
    <xf numFmtId="0" fontId="0" fillId="4" borderId="4" xfId="0" applyFill="1" applyBorder="1" applyProtection="1">
      <alignment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Protection="1">
      <alignment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9" xfId="0" applyFill="1" applyBorder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0" fillId="8" borderId="3" xfId="0" applyFill="1" applyBorder="1" applyAlignment="1" applyProtection="1">
      <alignment horizontal="center" vertical="center"/>
    </xf>
    <xf numFmtId="0" fontId="0" fillId="8" borderId="4" xfId="0" applyFill="1" applyBorder="1" applyProtection="1">
      <alignment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6" xfId="0" applyFill="1" applyBorder="1" applyProtection="1">
      <alignment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0" fillId="8" borderId="9" xfId="0" applyFill="1" applyBorder="1" applyProtection="1">
      <alignment vertical="center"/>
    </xf>
    <xf numFmtId="0" fontId="6" fillId="0" borderId="0" xfId="0" applyFont="1" applyProtection="1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60" xfId="0" applyBorder="1">
      <alignment vertical="center"/>
    </xf>
    <xf numFmtId="176" fontId="0" fillId="0" borderId="61" xfId="0" applyNumberFormat="1" applyBorder="1">
      <alignment vertical="center"/>
    </xf>
    <xf numFmtId="176" fontId="0" fillId="0" borderId="62" xfId="0" applyNumberFormat="1" applyBorder="1">
      <alignment vertical="center"/>
    </xf>
    <xf numFmtId="186" fontId="8" fillId="0" borderId="1" xfId="0" applyNumberFormat="1" applyFont="1" applyBorder="1" applyAlignment="1">
      <alignment horizontal="center" vertical="center"/>
    </xf>
    <xf numFmtId="186" fontId="6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horizontal="center" vertical="center" shrinkToFit="1"/>
    </xf>
    <xf numFmtId="178" fontId="7" fillId="0" borderId="32" xfId="1" applyNumberFormat="1" applyFont="1" applyBorder="1">
      <alignment vertical="center"/>
    </xf>
    <xf numFmtId="178" fontId="7" fillId="0" borderId="32" xfId="1" applyNumberFormat="1" applyFont="1" applyFill="1" applyBorder="1">
      <alignment vertical="center"/>
    </xf>
    <xf numFmtId="178" fontId="7" fillId="5" borderId="32" xfId="1" applyNumberFormat="1" applyFont="1" applyFill="1" applyBorder="1">
      <alignment vertical="center"/>
    </xf>
    <xf numFmtId="0" fontId="0" fillId="0" borderId="54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6" borderId="0" xfId="0" applyFill="1" applyAlignment="1">
      <alignment horizontal="center" vertical="center"/>
    </xf>
    <xf numFmtId="0" fontId="10" fillId="0" borderId="1" xfId="4" applyBorder="1" applyAlignment="1">
      <alignment horizontal="left" vertical="center" wrapText="1"/>
    </xf>
    <xf numFmtId="0" fontId="10" fillId="0" borderId="40" xfId="4" applyBorder="1" applyAlignment="1">
      <alignment horizontal="left" vertical="center" wrapText="1"/>
    </xf>
    <xf numFmtId="0" fontId="10" fillId="0" borderId="10" xfId="4" applyBorder="1" applyAlignment="1">
      <alignment horizontal="left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79" fontId="6" fillId="0" borderId="40" xfId="0" applyNumberFormat="1" applyFont="1" applyBorder="1" applyAlignment="1">
      <alignment horizontal="center" vertical="center" wrapText="1"/>
    </xf>
    <xf numFmtId="179" fontId="6" fillId="0" borderId="10" xfId="0" applyNumberFormat="1" applyFont="1" applyBorder="1" applyAlignment="1">
      <alignment horizontal="center" vertical="center" wrapText="1"/>
    </xf>
    <xf numFmtId="0" fontId="6" fillId="10" borderId="45" xfId="0" applyFont="1" applyFill="1" applyBorder="1" applyAlignment="1" applyProtection="1">
      <alignment horizontal="center" vertical="center" wrapText="1"/>
    </xf>
    <xf numFmtId="0" fontId="6" fillId="10" borderId="10" xfId="0" applyFont="1" applyFill="1" applyBorder="1" applyAlignment="1" applyProtection="1">
      <alignment horizontal="center" vertical="center" wrapText="1"/>
    </xf>
    <xf numFmtId="0" fontId="6" fillId="12" borderId="14" xfId="0" applyFont="1" applyFill="1" applyBorder="1" applyAlignment="1" applyProtection="1">
      <alignment horizontal="center" vertical="center" shrinkToFit="1"/>
    </xf>
    <xf numFmtId="0" fontId="6" fillId="12" borderId="44" xfId="0" applyFont="1" applyFill="1" applyBorder="1" applyAlignment="1" applyProtection="1">
      <alignment horizontal="center" vertical="center" shrinkToFit="1"/>
    </xf>
    <xf numFmtId="0" fontId="14" fillId="15" borderId="44" xfId="0" applyFont="1" applyFill="1" applyBorder="1" applyAlignment="1" applyProtection="1">
      <alignment horizontal="center" vertical="center"/>
    </xf>
    <xf numFmtId="0" fontId="15" fillId="15" borderId="48" xfId="0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12" borderId="17" xfId="0" applyFont="1" applyFill="1" applyBorder="1" applyAlignment="1" applyProtection="1">
      <alignment horizontal="center" vertical="center"/>
    </xf>
    <xf numFmtId="0" fontId="6" fillId="12" borderId="33" xfId="0" applyFont="1" applyFill="1" applyBorder="1" applyAlignment="1" applyProtection="1">
      <alignment horizontal="center" vertical="center"/>
    </xf>
    <xf numFmtId="0" fontId="6" fillId="12" borderId="42" xfId="0" applyFont="1" applyFill="1" applyBorder="1" applyAlignment="1" applyProtection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41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11" borderId="43" xfId="0" applyFont="1" applyFill="1" applyBorder="1" applyAlignment="1" applyProtection="1">
      <alignment horizontal="center" vertical="center" wrapText="1"/>
    </xf>
    <xf numFmtId="0" fontId="6" fillId="11" borderId="46" xfId="0" applyFont="1" applyFill="1" applyBorder="1" applyAlignment="1" applyProtection="1">
      <alignment horizontal="center" vertical="center" wrapText="1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/>
    </xf>
    <xf numFmtId="0" fontId="6" fillId="0" borderId="50" xfId="0" applyFont="1" applyBorder="1" applyAlignment="1" applyProtection="1">
      <alignment horizontal="center" vertical="center"/>
    </xf>
    <xf numFmtId="0" fontId="6" fillId="12" borderId="51" xfId="0" applyFont="1" applyFill="1" applyBorder="1" applyAlignment="1" applyProtection="1">
      <alignment horizontal="center" vertical="center"/>
    </xf>
    <xf numFmtId="0" fontId="6" fillId="12" borderId="47" xfId="0" applyFont="1" applyFill="1" applyBorder="1" applyAlignment="1" applyProtection="1">
      <alignment horizontal="center" vertical="center"/>
    </xf>
    <xf numFmtId="176" fontId="0" fillId="0" borderId="18" xfId="0" applyNumberFormat="1" applyBorder="1" applyAlignment="1">
      <alignment horizontal="center" vertical="center"/>
    </xf>
    <xf numFmtId="176" fontId="0" fillId="0" borderId="50" xfId="0" applyNumberFormat="1" applyBorder="1" applyAlignment="1">
      <alignment horizontal="center" vertical="center"/>
    </xf>
    <xf numFmtId="176" fontId="0" fillId="0" borderId="44" xfId="0" applyNumberFormat="1" applyBorder="1" applyAlignment="1">
      <alignment horizontal="center" vertical="center"/>
    </xf>
  </cellXfs>
  <cellStyles count="5">
    <cellStyle name="パーセント" xfId="1" builtinId="5"/>
    <cellStyle name="ハイパーリンク" xfId="4" builtinId="8"/>
    <cellStyle name="桁区切り" xfId="3" builtinId="6"/>
    <cellStyle name="標準" xfId="0" builtinId="0"/>
    <cellStyle name="標準 2" xfId="2" xr:uid="{00000000-0005-0000-0000-000004000000}"/>
  </cellStyles>
  <dxfs count="328"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'12.グラフデータ'!$D$8:$H$8</c:f>
              <c:numCache>
                <c:formatCode>#,##0_ </c:formatCode>
                <c:ptCount val="5"/>
                <c:pt idx="0">
                  <c:v>21</c:v>
                </c:pt>
                <c:pt idx="1">
                  <c:v>22</c:v>
                </c:pt>
                <c:pt idx="2">
                  <c:v>24</c:v>
                </c:pt>
                <c:pt idx="3">
                  <c:v>19</c:v>
                </c:pt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E8-47E2-A65B-752ED746EBB8}"/>
            </c:ext>
          </c:extLst>
        </c:ser>
        <c:ser>
          <c:idx val="0"/>
          <c:order val="1"/>
          <c:tx>
            <c:strRef>
              <c:f>'12.グラフデータ'!$C$7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'12.グラフデータ'!$D$7:$H$7</c:f>
              <c:numCache>
                <c:formatCode>#,##0_);[Red]\(#,##0\)</c:formatCode>
                <c:ptCount val="5"/>
                <c:pt idx="0">
                  <c:v>27</c:v>
                </c:pt>
                <c:pt idx="1">
                  <c:v>22</c:v>
                </c:pt>
                <c:pt idx="2">
                  <c:v>23</c:v>
                </c:pt>
                <c:pt idx="3">
                  <c:v>20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E8-47E2-A65B-752ED746EB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'12.グラフデータ'!$D$9:$H$9</c:f>
              <c:numCache>
                <c:formatCode>#,##0_);[Red]\(#,##0\)</c:formatCode>
                <c:ptCount val="5"/>
                <c:pt idx="0">
                  <c:v>48</c:v>
                </c:pt>
                <c:pt idx="1">
                  <c:v>44</c:v>
                </c:pt>
                <c:pt idx="2">
                  <c:v>47</c:v>
                </c:pt>
                <c:pt idx="3">
                  <c:v>39</c:v>
                </c:pt>
                <c:pt idx="4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E8-47E2-A65B-752ED746EB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'12.グラフデータ'!$D$10:$H$10</c:f>
              <c:numCache>
                <c:formatCode>0.0%</c:formatCode>
                <c:ptCount val="5"/>
                <c:pt idx="0">
                  <c:v>0.438</c:v>
                </c:pt>
                <c:pt idx="1">
                  <c:v>0.5</c:v>
                </c:pt>
                <c:pt idx="2">
                  <c:v>0.51100000000000001</c:v>
                </c:pt>
                <c:pt idx="3">
                  <c:v>0.48699999999999999</c:v>
                </c:pt>
                <c:pt idx="4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E8-47E2-A65B-752ED746EB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'12.グラフデータ'!$C$79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'12.グラフデータ'!$D$77:$H$77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'12.グラフデータ'!$D$79:$H$79</c:f>
              <c:numCache>
                <c:formatCode>#,##0_ </c:formatCode>
                <c:ptCount val="5"/>
                <c:pt idx="0">
                  <c:v>6243</c:v>
                </c:pt>
                <c:pt idx="1">
                  <c:v>6375</c:v>
                </c:pt>
                <c:pt idx="2">
                  <c:v>6730</c:v>
                </c:pt>
                <c:pt idx="3">
                  <c:v>6980</c:v>
                </c:pt>
                <c:pt idx="4">
                  <c:v>7263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0-4A73-81FC-87A9145AD6D2}"/>
            </c:ext>
          </c:extLst>
        </c:ser>
        <c:ser>
          <c:idx val="0"/>
          <c:order val="1"/>
          <c:tx>
            <c:strRef>
              <c:f>'12.グラフデータ'!$C$78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'12.グラフデータ'!$D$77:$H$77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'12.グラフデータ'!$D$78:$H$78</c:f>
              <c:numCache>
                <c:formatCode>#,##0_);[Red]\(#,##0\)</c:formatCode>
                <c:ptCount val="5"/>
                <c:pt idx="0">
                  <c:v>8141</c:v>
                </c:pt>
                <c:pt idx="1">
                  <c:v>8125</c:v>
                </c:pt>
                <c:pt idx="2">
                  <c:v>8922</c:v>
                </c:pt>
                <c:pt idx="3">
                  <c:v>9401</c:v>
                </c:pt>
                <c:pt idx="4">
                  <c:v>9906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50-4A73-81FC-87A9145AD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'12.グラフデータ'!$C$80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'12.グラフデータ'!$D$77:$H$77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'12.グラフデータ'!$D$80:$H$80</c:f>
              <c:numCache>
                <c:formatCode>#,##0_);[Red]\(#,##0\)</c:formatCode>
                <c:ptCount val="5"/>
                <c:pt idx="0">
                  <c:v>14384</c:v>
                </c:pt>
                <c:pt idx="1">
                  <c:v>14500</c:v>
                </c:pt>
                <c:pt idx="2">
                  <c:v>15652</c:v>
                </c:pt>
                <c:pt idx="3">
                  <c:v>16381</c:v>
                </c:pt>
                <c:pt idx="4">
                  <c:v>17169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50-4A73-81FC-87A9145AD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'12.グラフデータ'!$C$81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'12.グラフデータ'!$D$77:$H$77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'12.グラフデータ'!$D$81:$H$81</c:f>
              <c:numCache>
                <c:formatCode>0.0%</c:formatCode>
                <c:ptCount val="5"/>
                <c:pt idx="0">
                  <c:v>0.434</c:v>
                </c:pt>
                <c:pt idx="1">
                  <c:v>0.44</c:v>
                </c:pt>
                <c:pt idx="2">
                  <c:v>0.43</c:v>
                </c:pt>
                <c:pt idx="3">
                  <c:v>0.42599999999999999</c:v>
                </c:pt>
                <c:pt idx="4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950-4A73-81FC-87A9145AD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'12.グラフデータ'!$C$86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'12.グラフデータ'!$D$84:$H$84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'12.グラフデータ'!$D$86:$H$86</c:f>
              <c:numCache>
                <c:formatCode>#,##0.0_);[Red]\(#,##0.0\)</c:formatCode>
                <c:ptCount val="5"/>
                <c:pt idx="0">
                  <c:v>81.099999999999994</c:v>
                </c:pt>
                <c:pt idx="1">
                  <c:v>82.8</c:v>
                </c:pt>
                <c:pt idx="2">
                  <c:v>87.4</c:v>
                </c:pt>
                <c:pt idx="3">
                  <c:v>90.6</c:v>
                </c:pt>
                <c:pt idx="4">
                  <c:v>94.3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D-406B-820A-E60E62B9C886}"/>
            </c:ext>
          </c:extLst>
        </c:ser>
        <c:ser>
          <c:idx val="1"/>
          <c:order val="1"/>
          <c:tx>
            <c:strRef>
              <c:f>'12.グラフデータ'!$C$85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'12.グラフデータ'!$D$84:$H$84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'12.グラフデータ'!$D$85:$H$85</c:f>
              <c:numCache>
                <c:formatCode>#,##0.0_);[Red]\(#,##0.0\)</c:formatCode>
                <c:ptCount val="5"/>
                <c:pt idx="0">
                  <c:v>105.7</c:v>
                </c:pt>
                <c:pt idx="1">
                  <c:v>105.5</c:v>
                </c:pt>
                <c:pt idx="2">
                  <c:v>115.9</c:v>
                </c:pt>
                <c:pt idx="3">
                  <c:v>122.1</c:v>
                </c:pt>
                <c:pt idx="4">
                  <c:v>128.6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D-406B-820A-E60E62B9C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'12.グラフデータ'!$C$87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'12.グラフデータ'!$D$84:$H$84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'12.グラフデータ'!$D$87:$H$87</c:f>
              <c:numCache>
                <c:formatCode>#,##0.0_);[Red]\(#,##0.0\)</c:formatCode>
                <c:ptCount val="5"/>
                <c:pt idx="0">
                  <c:v>186.8</c:v>
                </c:pt>
                <c:pt idx="1">
                  <c:v>188.3</c:v>
                </c:pt>
                <c:pt idx="2">
                  <c:v>203.3</c:v>
                </c:pt>
                <c:pt idx="3">
                  <c:v>212.7</c:v>
                </c:pt>
                <c:pt idx="4">
                  <c:v>222.89999999999998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4D-406B-820A-E60E62B9C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'12.グラフデータ'!$C$88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'12.グラフデータ'!$D$84:$H$84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'12.グラフデータ'!$D$88:$H$88</c:f>
              <c:numCache>
                <c:formatCode>0.0%</c:formatCode>
                <c:ptCount val="5"/>
                <c:pt idx="0">
                  <c:v>0.434</c:v>
                </c:pt>
                <c:pt idx="1">
                  <c:v>0.44</c:v>
                </c:pt>
                <c:pt idx="2">
                  <c:v>0.43</c:v>
                </c:pt>
                <c:pt idx="3">
                  <c:v>0.42599999999999999</c:v>
                </c:pt>
                <c:pt idx="4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4D-406B-820A-E60E62B9C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'12.グラフデータ'!$C$94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'12.グラフデータ'!$D$94:$H$94</c:f>
              <c:numCache>
                <c:formatCode>#,##0.0_);[Red]\(#,##0.0\)</c:formatCode>
                <c:ptCount val="5"/>
                <c:pt idx="0">
                  <c:v>33.6</c:v>
                </c:pt>
                <c:pt idx="1">
                  <c:v>33.4</c:v>
                </c:pt>
                <c:pt idx="2">
                  <c:v>31.9</c:v>
                </c:pt>
                <c:pt idx="3">
                  <c:v>33.200000000000003</c:v>
                </c:pt>
                <c:pt idx="4">
                  <c:v>35.299999999999997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43-4028-B897-70F07A59C335}"/>
            </c:ext>
          </c:extLst>
        </c:ser>
        <c:ser>
          <c:idx val="0"/>
          <c:order val="1"/>
          <c:tx>
            <c:strRef>
              <c:f>'12.グラフデータ'!$C$93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'12.グラフデータ'!$D$93:$H$93</c:f>
              <c:numCache>
                <c:formatCode>#,##0.0_);[Red]\(#,##0.0\)</c:formatCode>
                <c:ptCount val="5"/>
                <c:pt idx="0">
                  <c:v>44</c:v>
                </c:pt>
                <c:pt idx="1">
                  <c:v>44.9</c:v>
                </c:pt>
                <c:pt idx="2">
                  <c:v>46.8</c:v>
                </c:pt>
                <c:pt idx="3">
                  <c:v>49.8</c:v>
                </c:pt>
                <c:pt idx="4">
                  <c:v>51.7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3-4028-B897-70F07A59C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'12.グラフデータ'!$C$95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'12.グラフデータ'!$D$95:$H$95</c:f>
              <c:numCache>
                <c:formatCode>#,##0.0_);[Red]\(#,##0.0\)</c:formatCode>
                <c:ptCount val="5"/>
                <c:pt idx="0">
                  <c:v>77.599999999999994</c:v>
                </c:pt>
                <c:pt idx="1">
                  <c:v>78.3</c:v>
                </c:pt>
                <c:pt idx="2">
                  <c:v>78.699999999999989</c:v>
                </c:pt>
                <c:pt idx="3">
                  <c:v>83</c:v>
                </c:pt>
                <c:pt idx="4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43-4028-B897-70F07A59C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'12.グラフデータ'!$C$96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'12.グラフデータ'!$D$96:$H$96</c:f>
              <c:numCache>
                <c:formatCode>0.0%</c:formatCode>
                <c:ptCount val="5"/>
                <c:pt idx="0">
                  <c:v>0.433</c:v>
                </c:pt>
                <c:pt idx="1">
                  <c:v>0.42699999999999999</c:v>
                </c:pt>
                <c:pt idx="2">
                  <c:v>0.40500000000000003</c:v>
                </c:pt>
                <c:pt idx="3">
                  <c:v>0.4</c:v>
                </c:pt>
                <c:pt idx="4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43-4028-B897-70F07A59C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'12.グラフデータ'!$C$104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'12.グラフデータ'!$D$104:$H$104</c:f>
              <c:numCache>
                <c:formatCode>#,##0_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3F-4253-8220-AF80E60C5024}"/>
            </c:ext>
          </c:extLst>
        </c:ser>
        <c:ser>
          <c:idx val="1"/>
          <c:order val="1"/>
          <c:tx>
            <c:strRef>
              <c:f>'12.グラフデータ'!$C$103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'12.グラフデータ'!$D$103:$H$103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3F-4253-8220-AF80E60C5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'12.グラフデータ'!$C$105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'12.グラフデータ'!$D$105:$H$105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3F-4253-8220-AF80E60C5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'12.グラフデータ'!$C$106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'12.グラフデータ'!$D$106:$H$106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3F-4253-8220-AF80E60C5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'12.グラフデータ'!$C$111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'12.グラフデータ'!$D$109:$H$109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'12.グラフデータ'!$D$111:$H$111</c:f>
              <c:numCache>
                <c:formatCode>#,##0_ </c:formatCode>
                <c:ptCount val="5"/>
                <c:pt idx="0">
                  <c:v>300</c:v>
                </c:pt>
                <c:pt idx="1">
                  <c:v>274</c:v>
                </c:pt>
                <c:pt idx="2">
                  <c:v>288</c:v>
                </c:pt>
                <c:pt idx="3">
                  <c:v>305</c:v>
                </c:pt>
                <c:pt idx="4">
                  <c:v>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25-4F05-8523-646BBBDA41A8}"/>
            </c:ext>
          </c:extLst>
        </c:ser>
        <c:ser>
          <c:idx val="1"/>
          <c:order val="1"/>
          <c:tx>
            <c:strRef>
              <c:f>'12.グラフデータ'!$C$110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'12.グラフデータ'!$D$109:$H$109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'12.グラフデータ'!$D$110:$H$110</c:f>
              <c:numCache>
                <c:formatCode>#,##0_);[Red]\(#,##0\)</c:formatCode>
                <c:ptCount val="5"/>
                <c:pt idx="0">
                  <c:v>243</c:v>
                </c:pt>
                <c:pt idx="1">
                  <c:v>239</c:v>
                </c:pt>
                <c:pt idx="2">
                  <c:v>246</c:v>
                </c:pt>
                <c:pt idx="3">
                  <c:v>249</c:v>
                </c:pt>
                <c:pt idx="4">
                  <c:v>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25-4F05-8523-646BBBDA4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'12.グラフデータ'!$C$112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'12.グラフデータ'!$D$109:$H$109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'12.グラフデータ'!$D$112:$H$112</c:f>
              <c:numCache>
                <c:formatCode>#,##0_);[Red]\(#,##0\)</c:formatCode>
                <c:ptCount val="5"/>
                <c:pt idx="0">
                  <c:v>543</c:v>
                </c:pt>
                <c:pt idx="1">
                  <c:v>513</c:v>
                </c:pt>
                <c:pt idx="2">
                  <c:v>534</c:v>
                </c:pt>
                <c:pt idx="3">
                  <c:v>554</c:v>
                </c:pt>
                <c:pt idx="4">
                  <c:v>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25-4F05-8523-646BBBDA4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'12.グラフデータ'!$C$113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'12.グラフデータ'!$D$109:$H$109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'12.グラフデータ'!$D$113:$H$113</c:f>
              <c:numCache>
                <c:formatCode>0.0%</c:formatCode>
                <c:ptCount val="5"/>
                <c:pt idx="0">
                  <c:v>0.55200000000000005</c:v>
                </c:pt>
                <c:pt idx="1">
                  <c:v>0.53400000000000003</c:v>
                </c:pt>
                <c:pt idx="2">
                  <c:v>0.53900000000000003</c:v>
                </c:pt>
                <c:pt idx="3">
                  <c:v>0.55100000000000005</c:v>
                </c:pt>
                <c:pt idx="4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25-4F05-8523-646BBBDA4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'12.グラフデータ'!$C$118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'12.グラフデータ'!$D$116:$H$116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'12.グラフデータ'!$D$118:$H$118</c:f>
              <c:numCache>
                <c:formatCode>#,##0.0_);[Red]\(#,##0.0\)</c:formatCode>
                <c:ptCount val="5"/>
                <c:pt idx="0">
                  <c:v>4.9000000000000004</c:v>
                </c:pt>
                <c:pt idx="1">
                  <c:v>4.5</c:v>
                </c:pt>
                <c:pt idx="2">
                  <c:v>4.8</c:v>
                </c:pt>
                <c:pt idx="3">
                  <c:v>5.0999999999999996</c:v>
                </c:pt>
                <c:pt idx="4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51-48C9-A830-89FB7C049952}"/>
            </c:ext>
          </c:extLst>
        </c:ser>
        <c:ser>
          <c:idx val="0"/>
          <c:order val="1"/>
          <c:tx>
            <c:strRef>
              <c:f>'12.グラフデータ'!$C$117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'12.グラフデータ'!$D$116:$H$116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'12.グラフデータ'!$D$117:$H$117</c:f>
              <c:numCache>
                <c:formatCode>#,##0.0_);[Red]\(#,##0.0\)</c:formatCode>
                <c:ptCount val="5"/>
                <c:pt idx="0">
                  <c:v>4</c:v>
                </c:pt>
                <c:pt idx="1">
                  <c:v>3.9</c:v>
                </c:pt>
                <c:pt idx="2">
                  <c:v>4.0999999999999996</c:v>
                </c:pt>
                <c:pt idx="3">
                  <c:v>4.2</c:v>
                </c:pt>
                <c:pt idx="4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51-48C9-A830-89FB7C0499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'12.グラフデータ'!$C$119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'12.グラフデータ'!$D$116:$H$116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'12.グラフデータ'!$D$119:$H$119</c:f>
              <c:numCache>
                <c:formatCode>#,##0.0_);[Red]\(#,##0.0\)</c:formatCode>
                <c:ptCount val="5"/>
                <c:pt idx="0">
                  <c:v>8.9</c:v>
                </c:pt>
                <c:pt idx="1">
                  <c:v>8.4</c:v>
                </c:pt>
                <c:pt idx="2">
                  <c:v>8.8999999999999986</c:v>
                </c:pt>
                <c:pt idx="3">
                  <c:v>9.3000000000000007</c:v>
                </c:pt>
                <c:pt idx="4">
                  <c:v>9.8000000000000007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51-48C9-A830-89FB7C0499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'12.グラフデータ'!$C$120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'12.グラフデータ'!$D$116:$H$116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'12.グラフデータ'!$D$120:$H$120</c:f>
              <c:numCache>
                <c:formatCode>0.0%</c:formatCode>
                <c:ptCount val="5"/>
                <c:pt idx="0">
                  <c:v>0.55100000000000005</c:v>
                </c:pt>
                <c:pt idx="1">
                  <c:v>0.53600000000000003</c:v>
                </c:pt>
                <c:pt idx="2">
                  <c:v>0.53900000000000003</c:v>
                </c:pt>
                <c:pt idx="3">
                  <c:v>0.54800000000000004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51-48C9-A830-89FB7C0499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'12.グラフデータ'!$C$126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'12.グラフデータ'!$D$124:$H$124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R6(n=22)</c:v>
                </c:pt>
              </c:strCache>
            </c:strRef>
          </c:cat>
          <c:val>
            <c:numRef>
              <c:f>'12.グラフデータ'!$D$126:$H$126</c:f>
              <c:numCache>
                <c:formatCode>#,##0.0_);[Red]\(#,##0.0\)</c:formatCode>
                <c:ptCount val="5"/>
                <c:pt idx="0">
                  <c:v>0.3</c:v>
                </c:pt>
                <c:pt idx="1">
                  <c:v>0.4</c:v>
                </c:pt>
                <c:pt idx="2">
                  <c:v>0.6</c:v>
                </c:pt>
                <c:pt idx="3">
                  <c:v>0.5</c:v>
                </c:pt>
                <c:pt idx="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8-469D-808B-86BB8AED6867}"/>
            </c:ext>
          </c:extLst>
        </c:ser>
        <c:ser>
          <c:idx val="0"/>
          <c:order val="1"/>
          <c:tx>
            <c:strRef>
              <c:f>'12.グラフデータ'!$C$125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'12.グラフデータ'!$D$124:$H$124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R6(n=22)</c:v>
                </c:pt>
              </c:strCache>
            </c:strRef>
          </c:cat>
          <c:val>
            <c:numRef>
              <c:f>'12.グラフデータ'!$D$125:$H$125</c:f>
              <c:numCache>
                <c:formatCode>#,##0.0_);[Red]\(#,##0.0\)</c:formatCode>
                <c:ptCount val="5"/>
                <c:pt idx="0">
                  <c:v>0.5</c:v>
                </c:pt>
                <c:pt idx="1">
                  <c:v>0.5</c:v>
                </c:pt>
                <c:pt idx="2">
                  <c:v>0.6</c:v>
                </c:pt>
                <c:pt idx="3">
                  <c:v>0.7</c:v>
                </c:pt>
                <c:pt idx="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8-469D-808B-86BB8AED6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'12.グラフデータ'!$C$127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'12.グラフデータ'!$D$124:$H$124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R6(n=22)</c:v>
                </c:pt>
              </c:strCache>
            </c:strRef>
          </c:cat>
          <c:val>
            <c:numRef>
              <c:f>'12.グラフデータ'!$D$127:$H$127</c:f>
              <c:numCache>
                <c:formatCode>#,##0.0_);[Red]\(#,##0.0\)</c:formatCode>
                <c:ptCount val="5"/>
                <c:pt idx="0">
                  <c:v>0.8</c:v>
                </c:pt>
                <c:pt idx="1">
                  <c:v>0.9</c:v>
                </c:pt>
                <c:pt idx="2">
                  <c:v>1.2</c:v>
                </c:pt>
                <c:pt idx="3">
                  <c:v>1.2</c:v>
                </c:pt>
                <c:pt idx="4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48-469D-808B-86BB8AED6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'12.グラフデータ'!$C$128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'12.グラフデータ'!$D$124:$H$124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R6(n=22)</c:v>
                </c:pt>
              </c:strCache>
            </c:strRef>
          </c:cat>
          <c:val>
            <c:numRef>
              <c:f>'12.グラフデータ'!$D$128:$H$128</c:f>
              <c:numCache>
                <c:formatCode>0.0%</c:formatCode>
                <c:ptCount val="5"/>
                <c:pt idx="0">
                  <c:v>0.375</c:v>
                </c:pt>
                <c:pt idx="1">
                  <c:v>0.44400000000000001</c:v>
                </c:pt>
                <c:pt idx="2">
                  <c:v>0.5</c:v>
                </c:pt>
                <c:pt idx="3">
                  <c:v>0.41699999999999998</c:v>
                </c:pt>
                <c:pt idx="4">
                  <c:v>0.38500000000000001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48-469D-808B-86BB8AED6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'12.グラフデータ'!$D$13:$H$13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'12.グラフデータ'!$D$15:$H$15</c:f>
              <c:numCache>
                <c:formatCode>#,##0_ </c:formatCode>
                <c:ptCount val="5"/>
                <c:pt idx="0">
                  <c:v>3093</c:v>
                </c:pt>
                <c:pt idx="1">
                  <c:v>2996</c:v>
                </c:pt>
                <c:pt idx="2">
                  <c:v>2962</c:v>
                </c:pt>
                <c:pt idx="3">
                  <c:v>2666</c:v>
                </c:pt>
                <c:pt idx="4">
                  <c:v>2591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AF-4CC3-B452-5747F3745205}"/>
            </c:ext>
          </c:extLst>
        </c:ser>
        <c:ser>
          <c:idx val="0"/>
          <c:order val="1"/>
          <c:tx>
            <c:strRef>
              <c:f>'12.グラフデータ'!$C$14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'12.グラフデータ'!$D$13:$H$13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'12.グラフデータ'!$D$14:$H$14</c:f>
              <c:numCache>
                <c:formatCode>#,##0_);[Red]\(#,##0\)</c:formatCode>
                <c:ptCount val="5"/>
                <c:pt idx="0">
                  <c:v>5148</c:v>
                </c:pt>
                <c:pt idx="1">
                  <c:v>5049</c:v>
                </c:pt>
                <c:pt idx="2">
                  <c:v>4870</c:v>
                </c:pt>
                <c:pt idx="3">
                  <c:v>4485</c:v>
                </c:pt>
                <c:pt idx="4">
                  <c:v>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F-4CC3-B452-5747F3745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'12.グラフデータ'!$D$13:$H$13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'12.グラフデータ'!$D$16:$H$16</c:f>
              <c:numCache>
                <c:formatCode>#,##0_);[Red]\(#,##0\)</c:formatCode>
                <c:ptCount val="5"/>
                <c:pt idx="0">
                  <c:v>8241</c:v>
                </c:pt>
                <c:pt idx="1">
                  <c:v>8045</c:v>
                </c:pt>
                <c:pt idx="2">
                  <c:v>7832</c:v>
                </c:pt>
                <c:pt idx="3">
                  <c:v>7151</c:v>
                </c:pt>
                <c:pt idx="4">
                  <c:v>7034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AF-4CC3-B452-5747F3745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'12.グラフデータ'!$D$13:$H$13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'12.グラフデータ'!$D$17:$H$17</c:f>
              <c:numCache>
                <c:formatCode>0.0%</c:formatCode>
                <c:ptCount val="5"/>
                <c:pt idx="0">
                  <c:v>0.375</c:v>
                </c:pt>
                <c:pt idx="1">
                  <c:v>0.372</c:v>
                </c:pt>
                <c:pt idx="2">
                  <c:v>0.378</c:v>
                </c:pt>
                <c:pt idx="3">
                  <c:v>0.373</c:v>
                </c:pt>
                <c:pt idx="4">
                  <c:v>0.36799999999999999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AF-4CC3-B452-5747F3745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'12.グラフデータ'!$D$20:$H$20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'12.グラフデータ'!$D$22:$H$22</c:f>
              <c:numCache>
                <c:formatCode>#,##0.0_);[Red]\(#,##0.0\)</c:formatCode>
                <c:ptCount val="5"/>
                <c:pt idx="0">
                  <c:v>38.200000000000003</c:v>
                </c:pt>
                <c:pt idx="1">
                  <c:v>37</c:v>
                </c:pt>
                <c:pt idx="2">
                  <c:v>36.6</c:v>
                </c:pt>
                <c:pt idx="3">
                  <c:v>32.5</c:v>
                </c:pt>
                <c:pt idx="4">
                  <c:v>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00-44B9-9EF2-C115B4594B05}"/>
            </c:ext>
          </c:extLst>
        </c:ser>
        <c:ser>
          <c:idx val="1"/>
          <c:order val="1"/>
          <c:tx>
            <c:strRef>
              <c:f>'12.グラフデータ'!$C$21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'12.グラフデータ'!$D$20:$H$20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'12.グラフデータ'!$D$21:$H$21</c:f>
              <c:numCache>
                <c:formatCode>#,##0.0_);[Red]\(#,##0.0\)</c:formatCode>
                <c:ptCount val="5"/>
                <c:pt idx="0">
                  <c:v>63.6</c:v>
                </c:pt>
                <c:pt idx="1">
                  <c:v>62.3</c:v>
                </c:pt>
                <c:pt idx="2">
                  <c:v>60.1</c:v>
                </c:pt>
                <c:pt idx="3">
                  <c:v>54.7</c:v>
                </c:pt>
                <c:pt idx="4">
                  <c:v>54.2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00-44B9-9EF2-C115B4594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'12.グラフデータ'!$D$20:$H$20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'12.グラフデータ'!$D$23:$H$23</c:f>
              <c:numCache>
                <c:formatCode>#,##0.0_);[Red]\(#,##0.0\)</c:formatCode>
                <c:ptCount val="5"/>
                <c:pt idx="0">
                  <c:v>101.8</c:v>
                </c:pt>
                <c:pt idx="1">
                  <c:v>99.3</c:v>
                </c:pt>
                <c:pt idx="2">
                  <c:v>96.7</c:v>
                </c:pt>
                <c:pt idx="3">
                  <c:v>87.2</c:v>
                </c:pt>
                <c:pt idx="4">
                  <c:v>85.8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00-44B9-9EF2-C115B4594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'12.グラフデータ'!$D$20:$H$20</c:f>
              <c:strCache>
                <c:ptCount val="5"/>
                <c:pt idx="0">
                  <c:v>R2(n=81)</c:v>
                </c:pt>
                <c:pt idx="1">
                  <c:v>R3(n=81)</c:v>
                </c:pt>
                <c:pt idx="2">
                  <c:v>R4(n=81)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'12.グラフデータ'!$D$24:$H$24</c:f>
              <c:numCache>
                <c:formatCode>0.0%</c:formatCode>
                <c:ptCount val="5"/>
                <c:pt idx="0">
                  <c:v>0.375</c:v>
                </c:pt>
                <c:pt idx="1">
                  <c:v>0.373</c:v>
                </c:pt>
                <c:pt idx="2">
                  <c:v>0.378</c:v>
                </c:pt>
                <c:pt idx="3">
                  <c:v>0.373</c:v>
                </c:pt>
                <c:pt idx="4">
                  <c:v>0.36799999999999999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100-44B9-9EF2-C115B4594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'12.グラフデータ'!$D$30:$H$30</c:f>
              <c:numCache>
                <c:formatCode>#,##0.0_);[Red]\(#,##0.0\)</c:formatCode>
                <c:ptCount val="5"/>
                <c:pt idx="0">
                  <c:v>24.1</c:v>
                </c:pt>
                <c:pt idx="1">
                  <c:v>23.9</c:v>
                </c:pt>
                <c:pt idx="2">
                  <c:v>22.2</c:v>
                </c:pt>
                <c:pt idx="3">
                  <c:v>20</c:v>
                </c:pt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22-4F9C-8B75-EB870F4681B4}"/>
            </c:ext>
          </c:extLst>
        </c:ser>
        <c:ser>
          <c:idx val="0"/>
          <c:order val="1"/>
          <c:tx>
            <c:strRef>
              <c:f>'12.グラフデータ'!$C$29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'12.グラフデータ'!$D$29:$H$29</c:f>
              <c:numCache>
                <c:formatCode>#,##0.0_);[Red]\(#,##0.0\)</c:formatCode>
                <c:ptCount val="5"/>
                <c:pt idx="0">
                  <c:v>49.8</c:v>
                </c:pt>
                <c:pt idx="1">
                  <c:v>49.6</c:v>
                </c:pt>
                <c:pt idx="2">
                  <c:v>47.1</c:v>
                </c:pt>
                <c:pt idx="3">
                  <c:v>43.6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22-4F9C-8B75-EB870F468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'12.グラフデータ'!$D$31:$H$31</c:f>
              <c:numCache>
                <c:formatCode>#,##0.0_);[Red]\(#,##0.0\)</c:formatCode>
                <c:ptCount val="5"/>
                <c:pt idx="0">
                  <c:v>73.900000000000006</c:v>
                </c:pt>
                <c:pt idx="1">
                  <c:v>73.5</c:v>
                </c:pt>
                <c:pt idx="2">
                  <c:v>69.3</c:v>
                </c:pt>
                <c:pt idx="3">
                  <c:v>63.6</c:v>
                </c:pt>
                <c:pt idx="4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22-4F9C-8B75-EB870F468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'12.グラフデータ'!$D$32:$H$32</c:f>
              <c:numCache>
                <c:formatCode>0.0%</c:formatCode>
                <c:ptCount val="5"/>
                <c:pt idx="0">
                  <c:v>0.32600000000000001</c:v>
                </c:pt>
                <c:pt idx="1">
                  <c:v>0.32500000000000001</c:v>
                </c:pt>
                <c:pt idx="2">
                  <c:v>0.32</c:v>
                </c:pt>
                <c:pt idx="3">
                  <c:v>0.314</c:v>
                </c:pt>
                <c:pt idx="4">
                  <c:v>0.317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22-4F9C-8B75-EB870F468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'12.グラフデータ'!$D$40:$H$40</c:f>
              <c:numCache>
                <c:formatCode>#,##0_ </c:formatCode>
                <c:ptCount val="5"/>
                <c:pt idx="0">
                  <c:v>6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6-4864-854F-561535120DC3}"/>
            </c:ext>
          </c:extLst>
        </c:ser>
        <c:ser>
          <c:idx val="0"/>
          <c:order val="1"/>
          <c:tx>
            <c:strRef>
              <c:f>'12.グラフデータ'!$C$39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'12.グラフデータ'!$D$39:$H$39</c:f>
              <c:numCache>
                <c:formatCode>#,##0_);[Red]\(#,##0\)</c:formatCode>
                <c:ptCount val="5"/>
                <c:pt idx="0">
                  <c:v>11</c:v>
                </c:pt>
                <c:pt idx="1">
                  <c:v>10</c:v>
                </c:pt>
                <c:pt idx="2">
                  <c:v>11</c:v>
                </c:pt>
                <c:pt idx="3">
                  <c:v>13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6-4864-854F-561535120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'12.グラフデータ'!$D$41:$H$41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17</c:v>
                </c:pt>
                <c:pt idx="2">
                  <c:v>18</c:v>
                </c:pt>
                <c:pt idx="3">
                  <c:v>20</c:v>
                </c:pt>
                <c:pt idx="4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76-4864-854F-561535120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'12.グラフデータ'!$C$42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'12.グラフデータ'!$D$42:$H$42</c:f>
              <c:numCache>
                <c:formatCode>0.0%</c:formatCode>
                <c:ptCount val="5"/>
                <c:pt idx="0">
                  <c:v>0.35299999999999998</c:v>
                </c:pt>
                <c:pt idx="1">
                  <c:v>0.41199999999999998</c:v>
                </c:pt>
                <c:pt idx="2">
                  <c:v>0.38900000000000001</c:v>
                </c:pt>
                <c:pt idx="3">
                  <c:v>0.35</c:v>
                </c:pt>
                <c:pt idx="4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76-4864-854F-561535120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'12.グラフデータ'!$D$45:$H$45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'12.グラフデータ'!$D$47:$H$47</c:f>
              <c:numCache>
                <c:formatCode>#,##0_ </c:formatCode>
                <c:ptCount val="5"/>
                <c:pt idx="0">
                  <c:v>7973</c:v>
                </c:pt>
                <c:pt idx="1">
                  <c:v>7743</c:v>
                </c:pt>
                <c:pt idx="2">
                  <c:v>7311</c:v>
                </c:pt>
                <c:pt idx="3">
                  <c:v>6902</c:v>
                </c:pt>
                <c:pt idx="4">
                  <c:v>6537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2E-429D-9E93-A4A5C0A9BCE6}"/>
            </c:ext>
          </c:extLst>
        </c:ser>
        <c:ser>
          <c:idx val="1"/>
          <c:order val="1"/>
          <c:tx>
            <c:strRef>
              <c:f>'12.グラフデータ'!$C$46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'12.グラフデータ'!$D$45:$H$45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'12.グラフデータ'!$D$46:$H$46</c:f>
              <c:numCache>
                <c:formatCode>#,##0_);[Red]\(#,##0\)</c:formatCode>
                <c:ptCount val="5"/>
                <c:pt idx="0">
                  <c:v>8574</c:v>
                </c:pt>
                <c:pt idx="1">
                  <c:v>8588</c:v>
                </c:pt>
                <c:pt idx="2">
                  <c:v>8468</c:v>
                </c:pt>
                <c:pt idx="3">
                  <c:v>8651</c:v>
                </c:pt>
                <c:pt idx="4">
                  <c:v>8666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2E-429D-9E93-A4A5C0A9B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'12.グラフデータ'!$D$45:$H$45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'12.グラフデータ'!$D$48:$H$48</c:f>
              <c:numCache>
                <c:formatCode>#,##0_);[Red]\(#,##0\)</c:formatCode>
                <c:ptCount val="5"/>
                <c:pt idx="0">
                  <c:v>16547</c:v>
                </c:pt>
                <c:pt idx="1">
                  <c:v>16331</c:v>
                </c:pt>
                <c:pt idx="2">
                  <c:v>15779</c:v>
                </c:pt>
                <c:pt idx="3">
                  <c:v>15553</c:v>
                </c:pt>
                <c:pt idx="4">
                  <c:v>15203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2E-429D-9E93-A4A5C0A9B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'12.グラフデータ'!$C$49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'12.グラフデータ'!$D$45:$H$45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'12.グラフデータ'!$D$49:$H$49</c:f>
              <c:numCache>
                <c:formatCode>0.0%</c:formatCode>
                <c:ptCount val="5"/>
                <c:pt idx="0">
                  <c:v>0.48199999999999998</c:v>
                </c:pt>
                <c:pt idx="1">
                  <c:v>0.47399999999999998</c:v>
                </c:pt>
                <c:pt idx="2">
                  <c:v>0.46300000000000002</c:v>
                </c:pt>
                <c:pt idx="3">
                  <c:v>0.44400000000000001</c:v>
                </c:pt>
                <c:pt idx="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2E-429D-9E93-A4A5C0A9B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'12.グラフデータ'!$C$54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'12.グラフデータ'!$D$52:$H$52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'12.グラフデータ'!$D$54:$H$54</c:f>
              <c:numCache>
                <c:formatCode>#,##0.0_);[Red]\(#,##0.0\)</c:formatCode>
                <c:ptCount val="5"/>
                <c:pt idx="0">
                  <c:v>94.9</c:v>
                </c:pt>
                <c:pt idx="1">
                  <c:v>92.2</c:v>
                </c:pt>
                <c:pt idx="2">
                  <c:v>89.2</c:v>
                </c:pt>
                <c:pt idx="3">
                  <c:v>83.2</c:v>
                </c:pt>
                <c:pt idx="4">
                  <c:v>78.8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32-4E89-BF8E-29D958488D8C}"/>
            </c:ext>
          </c:extLst>
        </c:ser>
        <c:ser>
          <c:idx val="0"/>
          <c:order val="1"/>
          <c:tx>
            <c:strRef>
              <c:f>'12.グラフデータ'!$C$53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'12.グラフデータ'!$D$52:$H$52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'12.グラフデータ'!$D$53:$H$53</c:f>
              <c:numCache>
                <c:formatCode>#,##0.0_);[Red]\(#,##0.0\)</c:formatCode>
                <c:ptCount val="5"/>
                <c:pt idx="0">
                  <c:v>102.1</c:v>
                </c:pt>
                <c:pt idx="1">
                  <c:v>102.2</c:v>
                </c:pt>
                <c:pt idx="2">
                  <c:v>103.3</c:v>
                </c:pt>
                <c:pt idx="3">
                  <c:v>104.2</c:v>
                </c:pt>
                <c:pt idx="4">
                  <c:v>104.4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32-4E89-BF8E-29D958488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'12.グラフデータ'!$D$52:$H$52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'12.グラフデータ'!$D$55:$H$55</c:f>
              <c:numCache>
                <c:formatCode>#,##0.0_);[Red]\(#,##0.0\)</c:formatCode>
                <c:ptCount val="5"/>
                <c:pt idx="0">
                  <c:v>197</c:v>
                </c:pt>
                <c:pt idx="1">
                  <c:v>194.4</c:v>
                </c:pt>
                <c:pt idx="2">
                  <c:v>192.5</c:v>
                </c:pt>
                <c:pt idx="3">
                  <c:v>187.4</c:v>
                </c:pt>
                <c:pt idx="4">
                  <c:v>183.2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32-4E89-BF8E-29D958488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'12.グラフデータ'!$C$56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'12.グラフデータ'!$D$52:$H$52</c:f>
              <c:strCache>
                <c:ptCount val="5"/>
                <c:pt idx="0">
                  <c:v>R2(n=84)</c:v>
                </c:pt>
                <c:pt idx="1">
                  <c:v>R3(n=84)</c:v>
                </c:pt>
                <c:pt idx="2">
                  <c:v>R4(n=82)</c:v>
                </c:pt>
                <c:pt idx="3">
                  <c:v>R5(n=83)</c:v>
                </c:pt>
                <c:pt idx="4">
                  <c:v>R6(n=83)</c:v>
                </c:pt>
              </c:strCache>
            </c:strRef>
          </c:cat>
          <c:val>
            <c:numRef>
              <c:f>'12.グラフデータ'!$D$56:$H$56</c:f>
              <c:numCache>
                <c:formatCode>0.0%</c:formatCode>
                <c:ptCount val="5"/>
                <c:pt idx="0">
                  <c:v>0.48199999999999998</c:v>
                </c:pt>
                <c:pt idx="1">
                  <c:v>0.47399999999999998</c:v>
                </c:pt>
                <c:pt idx="2">
                  <c:v>0.46300000000000002</c:v>
                </c:pt>
                <c:pt idx="3">
                  <c:v>0.44400000000000001</c:v>
                </c:pt>
                <c:pt idx="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32-4E89-BF8E-29D958488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07769028871391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'12.グラフデータ'!$C$62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'12.グラフデータ'!$D$62:$H$62</c:f>
              <c:numCache>
                <c:formatCode>#,##0.0_);[Red]\(#,##0.0\)</c:formatCode>
                <c:ptCount val="5"/>
                <c:pt idx="0">
                  <c:v>30.6</c:v>
                </c:pt>
                <c:pt idx="1">
                  <c:v>31.1</c:v>
                </c:pt>
                <c:pt idx="2">
                  <c:v>31.4</c:v>
                </c:pt>
                <c:pt idx="3">
                  <c:v>28.8</c:v>
                </c:pt>
                <c:pt idx="4">
                  <c:v>27.4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B7-4AAA-AA56-8D65AF2CA692}"/>
            </c:ext>
          </c:extLst>
        </c:ser>
        <c:ser>
          <c:idx val="1"/>
          <c:order val="1"/>
          <c:tx>
            <c:strRef>
              <c:f>'12.グラフデータ'!$C$61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'12.グラフデータ'!$D$61:$H$61</c:f>
              <c:numCache>
                <c:formatCode>#,##0.0_);[Red]\(#,##0.0\)</c:formatCode>
                <c:ptCount val="5"/>
                <c:pt idx="0">
                  <c:v>42</c:v>
                </c:pt>
                <c:pt idx="1">
                  <c:v>39.5</c:v>
                </c:pt>
                <c:pt idx="2">
                  <c:v>39.799999999999997</c:v>
                </c:pt>
                <c:pt idx="3">
                  <c:v>45.5</c:v>
                </c:pt>
                <c:pt idx="4">
                  <c:v>48.8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B7-4AAA-AA56-8D65AF2CA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'12.グラフデータ'!$C$63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'12.グラフデータ'!$D$63:$H$63</c:f>
              <c:numCache>
                <c:formatCode>#,##0.0_);[Red]\(#,##0.0\)</c:formatCode>
                <c:ptCount val="5"/>
                <c:pt idx="0">
                  <c:v>72.599999999999994</c:v>
                </c:pt>
                <c:pt idx="1">
                  <c:v>70.599999999999994</c:v>
                </c:pt>
                <c:pt idx="2">
                  <c:v>71.199999999999989</c:v>
                </c:pt>
                <c:pt idx="3">
                  <c:v>74.3</c:v>
                </c:pt>
                <c:pt idx="4">
                  <c:v>76.199999999999989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B7-4AAA-AA56-8D65AF2CA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'12.グラフデータ'!$C$64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'12.グラフデータ'!$D$64:$H$64</c:f>
              <c:numCache>
                <c:formatCode>0.0%</c:formatCode>
                <c:ptCount val="5"/>
                <c:pt idx="0">
                  <c:v>0.42099999999999999</c:v>
                </c:pt>
                <c:pt idx="1">
                  <c:v>0.441</c:v>
                </c:pt>
                <c:pt idx="2">
                  <c:v>0.441</c:v>
                </c:pt>
                <c:pt idx="3">
                  <c:v>0.38800000000000001</c:v>
                </c:pt>
                <c:pt idx="4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B7-4AAA-AA56-8D65AF2CA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'12.グラフデータ'!$C$72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'12.グラフデータ'!$D$70:$H$70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'12.グラフデータ'!$D$72:$H$72</c:f>
              <c:numCache>
                <c:formatCode>#,##0_ </c:formatCode>
                <c:ptCount val="5"/>
                <c:pt idx="0">
                  <c:v>10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AC-432B-A410-0C93BEE66313}"/>
            </c:ext>
          </c:extLst>
        </c:ser>
        <c:ser>
          <c:idx val="1"/>
          <c:order val="1"/>
          <c:tx>
            <c:strRef>
              <c:f>'12.グラフデータ'!$C$71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'12.グラフデータ'!$D$70:$H$70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'12.グラフデータ'!$D$71:$H$71</c:f>
              <c:numCache>
                <c:formatCode>#,##0_);[Red]\(#,##0\)</c:formatCode>
                <c:ptCount val="5"/>
                <c:pt idx="0">
                  <c:v>9</c:v>
                </c:pt>
                <c:pt idx="1">
                  <c:v>11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AC-432B-A410-0C93BEE66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'12.グラフデータ'!$C$73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'12.グラフデータ'!$D$70:$H$70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'12.グラフデータ'!$D$73:$H$73</c:f>
              <c:numCache>
                <c:formatCode>#,##0_);[Red]\(#,##0\)</c:formatCode>
                <c:ptCount val="5"/>
                <c:pt idx="0">
                  <c:v>19</c:v>
                </c:pt>
                <c:pt idx="1">
                  <c:v>22</c:v>
                </c:pt>
                <c:pt idx="2">
                  <c:v>21</c:v>
                </c:pt>
                <c:pt idx="3">
                  <c:v>19</c:v>
                </c:pt>
                <c:pt idx="4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AC-432B-A410-0C93BEE66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'12.グラフデータ'!$C$74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'12.グラフデータ'!$D$70:$H$70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'12.グラフデータ'!$D$74:$H$74</c:f>
              <c:numCache>
                <c:formatCode>0.0%</c:formatCode>
                <c:ptCount val="5"/>
                <c:pt idx="0">
                  <c:v>0.52600000000000002</c:v>
                </c:pt>
                <c:pt idx="1">
                  <c:v>0.5</c:v>
                </c:pt>
                <c:pt idx="2">
                  <c:v>0.52400000000000002</c:v>
                </c:pt>
                <c:pt idx="3">
                  <c:v>0.57899999999999996</c:v>
                </c:pt>
                <c:pt idx="4">
                  <c:v>0.73699999999999999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AC-432B-A410-0C93BEE66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28574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912810</xdr:colOff>
      <xdr:row>42</xdr:row>
      <xdr:rowOff>238124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28574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912810</xdr:colOff>
      <xdr:row>42</xdr:row>
      <xdr:rowOff>238124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228600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28574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912810</xdr:colOff>
      <xdr:row>42</xdr:row>
      <xdr:rowOff>238124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view="pageBreakPreview" zoomScaleNormal="100" zoomScaleSheetLayoutView="100" workbookViewId="0"/>
  </sheetViews>
  <sheetFormatPr defaultRowHeight="22.5" customHeight="1"/>
  <cols>
    <col min="1" max="4" width="22" customWidth="1"/>
    <col min="6" max="6" width="9" style="72"/>
  </cols>
  <sheetData>
    <row r="1" spans="1:4" ht="22.5" customHeight="1">
      <c r="A1" t="s">
        <v>253</v>
      </c>
    </row>
    <row r="2" spans="1:4" ht="22.5" customHeight="1">
      <c r="A2" t="s">
        <v>453</v>
      </c>
    </row>
    <row r="3" spans="1:4" ht="22.5" customHeight="1">
      <c r="A3" s="5" t="s">
        <v>298</v>
      </c>
      <c r="B3" s="5"/>
      <c r="C3" s="5"/>
      <c r="D3" s="5"/>
    </row>
    <row r="4" spans="1:4" ht="22.5" customHeight="1">
      <c r="A4" s="11" t="s">
        <v>299</v>
      </c>
      <c r="B4" s="11" t="s">
        <v>300</v>
      </c>
      <c r="C4" s="11" t="s">
        <v>301</v>
      </c>
      <c r="D4" s="11" t="s">
        <v>302</v>
      </c>
    </row>
    <row r="5" spans="1:4" ht="22.5" customHeight="1">
      <c r="A5" s="239" t="s">
        <v>309</v>
      </c>
      <c r="B5" s="239" t="s">
        <v>310</v>
      </c>
      <c r="C5" s="239" t="s">
        <v>311</v>
      </c>
      <c r="D5" s="239" t="s">
        <v>312</v>
      </c>
    </row>
    <row r="6" spans="1:4" ht="22.5" customHeight="1">
      <c r="A6" s="240"/>
      <c r="B6" s="240"/>
      <c r="C6" s="240"/>
      <c r="D6" s="240"/>
    </row>
    <row r="7" spans="1:4" ht="22.5" customHeight="1">
      <c r="A7" s="239" t="s">
        <v>289</v>
      </c>
      <c r="B7" s="239" t="s">
        <v>313</v>
      </c>
      <c r="C7" s="239" t="s">
        <v>314</v>
      </c>
      <c r="D7" s="239" t="s">
        <v>315</v>
      </c>
    </row>
    <row r="8" spans="1:4" ht="22.5" customHeight="1">
      <c r="A8" s="240"/>
      <c r="B8" s="240"/>
      <c r="C8" s="240"/>
      <c r="D8" s="240"/>
    </row>
    <row r="9" spans="1:4" ht="22.5" customHeight="1">
      <c r="A9" s="86"/>
      <c r="B9" s="86"/>
      <c r="C9" s="86"/>
      <c r="D9" s="86"/>
    </row>
    <row r="10" spans="1:4" ht="22.5" customHeight="1">
      <c r="A10" s="237" t="s">
        <v>303</v>
      </c>
      <c r="B10" s="237"/>
    </row>
    <row r="11" spans="1:4" ht="22.5" customHeight="1">
      <c r="A11" s="238" t="s">
        <v>316</v>
      </c>
      <c r="B11" s="238"/>
    </row>
    <row r="13" spans="1:4" ht="22.5" customHeight="1">
      <c r="A13" s="80" t="s">
        <v>304</v>
      </c>
      <c r="B13" s="80"/>
      <c r="C13" s="80"/>
      <c r="D13" s="80"/>
    </row>
    <row r="14" spans="1:4" ht="22.5" customHeight="1">
      <c r="A14" s="11" t="s">
        <v>299</v>
      </c>
      <c r="B14" s="11" t="s">
        <v>300</v>
      </c>
      <c r="C14" s="11" t="s">
        <v>301</v>
      </c>
      <c r="D14" s="11" t="s">
        <v>302</v>
      </c>
    </row>
    <row r="15" spans="1:4" ht="22.5" customHeight="1">
      <c r="A15" s="81" t="s">
        <v>290</v>
      </c>
      <c r="B15" s="81" t="s">
        <v>292</v>
      </c>
      <c r="C15" s="81" t="s">
        <v>294</v>
      </c>
      <c r="D15" s="81" t="s">
        <v>296</v>
      </c>
    </row>
    <row r="16" spans="1:4" ht="22.5" customHeight="1">
      <c r="A16" s="81" t="s">
        <v>291</v>
      </c>
      <c r="B16" s="81" t="s">
        <v>293</v>
      </c>
      <c r="C16" s="81" t="s">
        <v>295</v>
      </c>
      <c r="D16" s="81" t="s">
        <v>297</v>
      </c>
    </row>
    <row r="17" spans="1:6" ht="22.5" customHeight="1">
      <c r="A17" s="81" t="s">
        <v>305</v>
      </c>
      <c r="B17" s="81" t="s">
        <v>306</v>
      </c>
      <c r="C17" s="81" t="s">
        <v>307</v>
      </c>
      <c r="D17" s="81" t="s">
        <v>308</v>
      </c>
    </row>
    <row r="18" spans="1:6" ht="22.5" customHeight="1">
      <c r="A18" s="81" t="s">
        <v>449</v>
      </c>
      <c r="B18" s="81" t="s">
        <v>450</v>
      </c>
      <c r="C18" s="81" t="s">
        <v>451</v>
      </c>
      <c r="D18" s="81" t="s">
        <v>452</v>
      </c>
    </row>
    <row r="19" spans="1:6" ht="22.5" customHeight="1">
      <c r="A19" s="81" t="s">
        <v>445</v>
      </c>
      <c r="B19" s="81" t="s">
        <v>446</v>
      </c>
      <c r="C19" s="81" t="s">
        <v>447</v>
      </c>
      <c r="D19" s="81" t="s">
        <v>448</v>
      </c>
    </row>
    <row r="21" spans="1:6" ht="22.5" customHeight="1">
      <c r="A21" s="4" t="s">
        <v>442</v>
      </c>
      <c r="B21" s="4"/>
      <c r="C21" s="4"/>
      <c r="D21" s="4"/>
      <c r="F21"/>
    </row>
    <row r="22" spans="1:6" ht="22.5" customHeight="1">
      <c r="A22" s="231" t="s">
        <v>443</v>
      </c>
      <c r="B22" s="232"/>
      <c r="C22" s="232"/>
      <c r="D22" s="233"/>
      <c r="F22"/>
    </row>
    <row r="23" spans="1:6" ht="22.5" customHeight="1">
      <c r="A23" s="234"/>
      <c r="B23" s="235"/>
      <c r="C23" s="235"/>
      <c r="D23" s="236"/>
      <c r="F23"/>
    </row>
  </sheetData>
  <mergeCells count="11">
    <mergeCell ref="A22:D23"/>
    <mergeCell ref="A10:B10"/>
    <mergeCell ref="A11:B11"/>
    <mergeCell ref="A5:A6"/>
    <mergeCell ref="B5:B6"/>
    <mergeCell ref="C5:C6"/>
    <mergeCell ref="D5:D6"/>
    <mergeCell ref="A7:A8"/>
    <mergeCell ref="B7:B8"/>
    <mergeCell ref="C7:C8"/>
    <mergeCell ref="D7:D8"/>
  </mergeCells>
  <phoneticPr fontId="1"/>
  <hyperlinks>
    <hyperlink ref="A5" location="'12-1-1.学士課程'!Print_Area" display="12-1-1.学士課程" xr:uid="{00000000-0004-0000-0000-000000000000}"/>
    <hyperlink ref="B5" location="'12-2-1.修士課程'!Print_Area" display="12-2-1.修士課程" xr:uid="{00000000-0004-0000-0000-000001000000}"/>
    <hyperlink ref="C5" location="'12-3-1.博士課程'!Print_Area" display="12-3-1.博士課程" xr:uid="{00000000-0004-0000-0000-000002000000}"/>
    <hyperlink ref="D5" location="'12-4-1.専門職学位課程'!Print_Area" display="12-4-1.専門職学位課程" xr:uid="{00000000-0004-0000-0000-000003000000}"/>
    <hyperlink ref="A11" location="'12.グラフデータ'!Print_Area" display="20.グラフデータ" xr:uid="{00000000-0004-0000-0000-000004000000}"/>
    <hyperlink ref="A15" location="'12-1.2020'!A1" display="12-1.2020" xr:uid="{00000000-0004-0000-0000-000008000000}"/>
    <hyperlink ref="A16" location="'12-1.2021'!A1" display="12-1.2021" xr:uid="{00000000-0004-0000-0000-000009000000}"/>
    <hyperlink ref="B15" location="'12-2.2020'!A1" display="12-2.2020" xr:uid="{00000000-0004-0000-0000-00000D000000}"/>
    <hyperlink ref="B16" location="'12-2.2021'!A1" display="12-2.2021" xr:uid="{00000000-0004-0000-0000-00000E000000}"/>
    <hyperlink ref="C15" location="'12-3.2020'!A1" display="12-3.2020" xr:uid="{00000000-0004-0000-0000-000012000000}"/>
    <hyperlink ref="C16" location="'12-3.2021'!A1" display="12-3.2021" xr:uid="{00000000-0004-0000-0000-000013000000}"/>
    <hyperlink ref="D15" location="'12-4.2020'!A1" display="12-4.2020" xr:uid="{00000000-0004-0000-0000-000017000000}"/>
    <hyperlink ref="D16" location="'12-4.2021'!A1" display="12-4.2021" xr:uid="{00000000-0004-0000-0000-000018000000}"/>
    <hyperlink ref="A17" location="'12-1.2022'!A1" display="12-1.2022" xr:uid="{00000000-0004-0000-0000-00001A000000}"/>
    <hyperlink ref="B17" location="'12-2.2022'!A1" display="12-2.2022" xr:uid="{00000000-0004-0000-0000-00001B000000}"/>
    <hyperlink ref="C17" location="'12-3.2022'!A1" display="12-3.2022" xr:uid="{00000000-0004-0000-0000-00001C000000}"/>
    <hyperlink ref="D17" location="'12-4.2022'!A1" display="12-4.2022" xr:uid="{00000000-0004-0000-0000-00001D000000}"/>
    <hyperlink ref="A7" location="'12-1-2.学士課程(平均)'!Print_Area" display="12-1-2.学士課程（平均）" xr:uid="{00000000-0004-0000-0000-00001E000000}"/>
    <hyperlink ref="B7" location="'12-2-2.修士課程(平均)'!Print_Area" display="12-2-2.修士課程（平均）" xr:uid="{00000000-0004-0000-0000-00001F000000}"/>
    <hyperlink ref="C7" location="'12-3-2.博士課程(平均)'!Print_Area" display="12-3-2.博士課程（平均）" xr:uid="{00000000-0004-0000-0000-000020000000}"/>
    <hyperlink ref="D7" location="'12-4-2.専門職学位課程(平均)'!Print_Area" display="12-4-2.専門職学位課程（平均）" xr:uid="{00000000-0004-0000-0000-000021000000}"/>
    <hyperlink ref="A19" location="'12-1.2024'!Print_Area" display="12-1.2024" xr:uid="{F936CB16-490E-4140-94E8-11231E740E9F}"/>
    <hyperlink ref="B19" location="'12-2.2024'!Print_Area" display="12-2.2024" xr:uid="{D87BA45E-43B8-42E3-AEBA-58BFFE9B02A9}"/>
    <hyperlink ref="C19" location="'12-3.2024'!Print_Area" display="12-3.2024" xr:uid="{559D5624-9C1C-47FE-98C5-1ED2AF8DE9CC}"/>
    <hyperlink ref="D19" location="'12-4.2024'!Print_Area" display="12-4.2024" xr:uid="{8F6CC358-051B-4079-8381-8C2A0FC21196}"/>
    <hyperlink ref="A18" location="'12-1.2023'!Print_Area" display="12-1.2023" xr:uid="{4FEC48EF-221F-4EF0-A407-1543316A1C3B}"/>
    <hyperlink ref="B18" location="'12-2.2023'!Print_Area" display="12-2.2023" xr:uid="{2F485F94-6BC5-4425-9E37-FCA9F6E67C19}"/>
    <hyperlink ref="C18" location="'12-3.2023'!Print_Area" display="12-3.2023" xr:uid="{65A11AFE-1B99-4472-AF08-613EE36B6605}"/>
    <hyperlink ref="D18" location="'12-4.2023'!Print_Area" display="12-4.2023" xr:uid="{C007B4C7-C5C7-4683-8064-FB09825CAAF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K292"/>
  <sheetViews>
    <sheetView view="pageBreakPreview" zoomScaleNormal="100" zoomScaleSheetLayoutView="100" workbookViewId="0">
      <selection activeCell="C1" sqref="C1"/>
    </sheetView>
  </sheetViews>
  <sheetFormatPr defaultRowHeight="13.5"/>
  <cols>
    <col min="1" max="1" width="2.375" style="97" customWidth="1"/>
    <col min="2" max="2" width="3" style="97" customWidth="1"/>
    <col min="3" max="3" width="20.625" style="97" customWidth="1"/>
    <col min="4" max="8" width="9.75" style="99" customWidth="1"/>
    <col min="9" max="11" width="9" style="108" hidden="1" customWidth="1"/>
    <col min="12" max="12" width="3.75" style="109" hidden="1" customWidth="1"/>
    <col min="13" max="16" width="3" style="109" hidden="1" customWidth="1"/>
    <col min="17" max="17" width="6" style="109" hidden="1" customWidth="1"/>
    <col min="18" max="20" width="4.5" style="109" hidden="1" customWidth="1"/>
    <col min="21" max="21" width="5.25" style="109" hidden="1" customWidth="1"/>
    <col min="22" max="22" width="7.5" style="109" hidden="1" customWidth="1"/>
    <col min="23" max="23" width="14.625" style="108" hidden="1" customWidth="1"/>
    <col min="24" max="24" width="4.5" style="109" hidden="1" customWidth="1"/>
    <col min="25" max="26" width="7.5" style="108" hidden="1" customWidth="1"/>
    <col min="27" max="27" width="4.5" style="109" hidden="1" customWidth="1"/>
    <col min="28" max="29" width="7.5" style="108" hidden="1" customWidth="1"/>
    <col min="30" max="30" width="18.375" style="99" hidden="1" customWidth="1"/>
    <col min="31" max="31" width="1.25" style="97" customWidth="1"/>
    <col min="32" max="32" width="2.625" style="97" customWidth="1"/>
    <col min="33" max="33" width="9" style="97" customWidth="1"/>
    <col min="34" max="34" width="33.875" style="97" hidden="1" customWidth="1"/>
    <col min="35" max="35" width="9" style="97" hidden="1" customWidth="1"/>
    <col min="36" max="36" width="12.625" style="97" hidden="1" customWidth="1"/>
    <col min="37" max="37" width="17.625" style="97" hidden="1" customWidth="1"/>
    <col min="38" max="38" width="19.125" style="97" customWidth="1"/>
    <col min="39" max="16384" width="9" style="97"/>
  </cols>
  <sheetData>
    <row r="1" spans="2:37" ht="21" customHeight="1" thickBot="1">
      <c r="C1" s="98" t="s">
        <v>252</v>
      </c>
      <c r="I1" s="100"/>
      <c r="J1" s="100"/>
      <c r="K1" s="100"/>
      <c r="L1" s="101"/>
      <c r="M1" s="101"/>
      <c r="N1" s="102" t="s">
        <v>439</v>
      </c>
      <c r="O1" s="102"/>
      <c r="P1" s="103"/>
      <c r="Q1" s="224" t="str" cm="1">
        <f t="array" aca="1" ref="Q1" ca="1">"R"&amp;RIGHT(CELL("filename",'12-1.2020'!A1),4)-2018</f>
        <v>R2</v>
      </c>
      <c r="R1" s="224" t="str" cm="1">
        <f t="array" aca="1" ref="R1" ca="1">"R"&amp;RIGHT(CELL("filename",'12-1.2021'!A1),4)-2018</f>
        <v>R3</v>
      </c>
      <c r="S1" s="224" t="str" cm="1">
        <f t="array" aca="1" ref="S1" ca="1">"R"&amp;RIGHT(CELL("filename",'12-1.2022'!B1),4)-2018</f>
        <v>R4</v>
      </c>
      <c r="T1" s="224" t="str" cm="1">
        <f t="array" aca="1" ref="T1" ca="1">"R"&amp;RIGHT(CELL("filename",'12-1.2023'!C1),4)-2018</f>
        <v>R5</v>
      </c>
      <c r="U1" s="224" t="str" cm="1">
        <f t="array" aca="1" ref="U1" ca="1">"R"&amp;RIGHT(CELL("filename",'12-1.2024'!D1),4)-2018</f>
        <v>R6</v>
      </c>
      <c r="V1" s="104"/>
      <c r="W1" s="100" t="s">
        <v>321</v>
      </c>
      <c r="X1" s="101"/>
      <c r="Y1" s="105"/>
      <c r="Z1" s="105"/>
      <c r="AA1" s="101"/>
      <c r="AB1" s="105"/>
      <c r="AC1" s="105"/>
      <c r="AD1" s="97"/>
      <c r="AH1" s="106" t="s">
        <v>274</v>
      </c>
      <c r="AJ1" s="107" t="s">
        <v>322</v>
      </c>
      <c r="AK1" s="107" t="s">
        <v>323</v>
      </c>
    </row>
    <row r="2" spans="2:37">
      <c r="N2" s="110"/>
      <c r="O2" s="110"/>
      <c r="P2" s="111"/>
      <c r="Q2" s="112" t="s">
        <v>440</v>
      </c>
      <c r="R2" s="112" t="s">
        <v>440</v>
      </c>
      <c r="S2" s="112" t="s">
        <v>440</v>
      </c>
      <c r="T2" s="112" t="s">
        <v>440</v>
      </c>
      <c r="U2" s="112" t="s">
        <v>440</v>
      </c>
      <c r="V2" s="113"/>
      <c r="W2" s="100" t="s">
        <v>324</v>
      </c>
      <c r="AH2" s="106" t="s">
        <v>325</v>
      </c>
      <c r="AJ2" s="107" t="s">
        <v>326</v>
      </c>
      <c r="AK2" s="107" t="s">
        <v>327</v>
      </c>
    </row>
    <row r="3" spans="2:37" ht="14.25" thickBot="1">
      <c r="I3" s="114"/>
      <c r="J3" s="108" t="s">
        <v>328</v>
      </c>
      <c r="N3" s="115"/>
      <c r="O3" s="115"/>
      <c r="P3" s="116"/>
      <c r="Q3" s="117">
        <v>4</v>
      </c>
      <c r="R3" s="117">
        <v>3</v>
      </c>
      <c r="S3" s="117">
        <v>2</v>
      </c>
      <c r="T3" s="117">
        <v>1</v>
      </c>
      <c r="U3" s="117" t="s">
        <v>441</v>
      </c>
      <c r="V3" s="118"/>
      <c r="W3" s="101" t="s">
        <v>329</v>
      </c>
      <c r="AH3" s="106" t="s">
        <v>273</v>
      </c>
      <c r="AJ3" s="107" t="s">
        <v>330</v>
      </c>
      <c r="AK3" s="107" t="s">
        <v>331</v>
      </c>
    </row>
    <row r="4" spans="2:37" ht="14.25" thickBot="1">
      <c r="B4" s="119" t="s">
        <v>317</v>
      </c>
      <c r="C4" s="120"/>
      <c r="D4" s="121"/>
      <c r="E4" s="121"/>
      <c r="F4" s="121"/>
      <c r="G4" s="121"/>
      <c r="H4" s="121"/>
      <c r="I4" s="122"/>
      <c r="J4" s="122"/>
      <c r="K4" s="122"/>
      <c r="L4" s="123"/>
      <c r="M4" s="123"/>
      <c r="N4" s="124"/>
      <c r="O4" s="124"/>
      <c r="P4" s="124"/>
      <c r="Q4" s="124"/>
      <c r="R4" s="124"/>
      <c r="S4" s="124"/>
      <c r="T4" s="124"/>
      <c r="U4" s="124"/>
      <c r="V4" s="123"/>
      <c r="W4" s="122"/>
      <c r="X4" s="123"/>
      <c r="Y4" s="122"/>
      <c r="Z4" s="122"/>
      <c r="AA4" s="123"/>
      <c r="AB4" s="122"/>
      <c r="AC4" s="122"/>
      <c r="AD4" s="120"/>
      <c r="AE4" s="125"/>
      <c r="AH4" s="106" t="s">
        <v>332</v>
      </c>
      <c r="AJ4" s="107" t="s">
        <v>333</v>
      </c>
      <c r="AK4" s="107" t="s">
        <v>327</v>
      </c>
    </row>
    <row r="5" spans="2:37">
      <c r="B5" s="126"/>
      <c r="C5" s="127"/>
      <c r="D5" s="128"/>
      <c r="E5" s="128"/>
      <c r="F5" s="128"/>
      <c r="G5" s="128"/>
      <c r="H5" s="128"/>
      <c r="I5" s="253" t="s">
        <v>334</v>
      </c>
      <c r="J5" s="254"/>
      <c r="K5" s="254"/>
      <c r="L5" s="255"/>
      <c r="M5" s="255"/>
      <c r="N5" s="255"/>
      <c r="O5" s="255"/>
      <c r="P5" s="255"/>
      <c r="Q5" s="256" t="s">
        <v>335</v>
      </c>
      <c r="R5" s="253" t="s">
        <v>336</v>
      </c>
      <c r="S5" s="255"/>
      <c r="T5" s="255"/>
      <c r="U5" s="255"/>
      <c r="V5" s="258" t="s">
        <v>337</v>
      </c>
      <c r="W5" s="264"/>
      <c r="X5" s="262" t="s">
        <v>338</v>
      </c>
      <c r="Y5" s="249" t="s">
        <v>339</v>
      </c>
      <c r="Z5" s="250"/>
      <c r="AA5" s="247" t="s">
        <v>340</v>
      </c>
      <c r="AB5" s="249" t="s">
        <v>341</v>
      </c>
      <c r="AC5" s="250"/>
      <c r="AD5" s="251" t="s">
        <v>342</v>
      </c>
      <c r="AE5" s="129"/>
      <c r="AH5" s="106" t="s">
        <v>272</v>
      </c>
      <c r="AJ5" s="107" t="s">
        <v>343</v>
      </c>
      <c r="AK5" s="107" t="s">
        <v>344</v>
      </c>
    </row>
    <row r="6" spans="2:37">
      <c r="B6" s="126"/>
      <c r="C6" s="10" t="s">
        <v>3</v>
      </c>
      <c r="D6" s="224" t="str">
        <f ca="1">Q1</f>
        <v>R2</v>
      </c>
      <c r="E6" s="224" t="str">
        <f t="shared" ref="E6:H6" ca="1" si="0">R1</f>
        <v>R3</v>
      </c>
      <c r="F6" s="224" t="str">
        <f t="shared" ca="1" si="0"/>
        <v>R4</v>
      </c>
      <c r="G6" s="224" t="str">
        <f t="shared" ca="1" si="0"/>
        <v>R5</v>
      </c>
      <c r="H6" s="224" t="str">
        <f t="shared" ca="1" si="0"/>
        <v>R6</v>
      </c>
      <c r="I6" s="131" t="s">
        <v>345</v>
      </c>
      <c r="J6" s="132">
        <v>-0.03</v>
      </c>
      <c r="K6" s="132">
        <v>0.03</v>
      </c>
      <c r="L6" s="225" t="str">
        <f ca="1">Q1</f>
        <v>R2</v>
      </c>
      <c r="M6" s="225" t="str">
        <f ca="1">R1</f>
        <v>R3</v>
      </c>
      <c r="N6" s="225" t="str">
        <f ca="1">S1</f>
        <v>R4</v>
      </c>
      <c r="O6" s="225" t="str">
        <f ca="1">T1</f>
        <v>R5</v>
      </c>
      <c r="P6" s="225" t="str">
        <f ca="1">U1</f>
        <v>R6</v>
      </c>
      <c r="Q6" s="257"/>
      <c r="R6" s="134" t="s">
        <v>346</v>
      </c>
      <c r="S6" s="133" t="s">
        <v>347</v>
      </c>
      <c r="T6" s="133" t="s">
        <v>348</v>
      </c>
      <c r="U6" s="133" t="s">
        <v>349</v>
      </c>
      <c r="V6" s="260"/>
      <c r="W6" s="265"/>
      <c r="X6" s="263"/>
      <c r="Y6" s="135" t="s">
        <v>350</v>
      </c>
      <c r="Z6" s="136" t="s">
        <v>351</v>
      </c>
      <c r="AA6" s="248"/>
      <c r="AB6" s="137" t="s">
        <v>352</v>
      </c>
      <c r="AC6" s="138" t="s">
        <v>353</v>
      </c>
      <c r="AD6" s="252"/>
      <c r="AE6" s="129"/>
      <c r="AH6" s="106" t="s">
        <v>354</v>
      </c>
      <c r="AJ6" s="107" t="s">
        <v>355</v>
      </c>
      <c r="AK6" s="107" t="s">
        <v>344</v>
      </c>
    </row>
    <row r="7" spans="2:37">
      <c r="B7" s="126"/>
      <c r="C7" s="1" t="s">
        <v>262</v>
      </c>
      <c r="D7" s="220" cm="1">
        <f t="array" ref="D7">INDEX('12-1.2020'!D:D,MATCH("F139110110504",'12-1.2020'!A:A,0),0)</f>
        <v>27</v>
      </c>
      <c r="E7" s="220" cm="1">
        <f t="array" ref="E7">INDEX('12-1.2021'!D:D,MATCH("F139110110504",'12-1.2021'!A:A,0),0)</f>
        <v>22</v>
      </c>
      <c r="F7" s="220" cm="1">
        <f t="array" ref="F7">INDEX('12-1.2022'!D:D,MATCH("F139110110504",'12-1.2022'!A:A,0),0)</f>
        <v>23</v>
      </c>
      <c r="G7" s="220" cm="1">
        <f t="array" ref="G7">INDEX('12-1.2023'!D:D,MATCH("F139110110504",'12-1.2023'!A:A,0),0)</f>
        <v>20</v>
      </c>
      <c r="H7" s="220" cm="1">
        <f t="array" ref="H7">INDEX('12-1.2024'!D:D,MATCH("F139110110504",'12-1.2024'!A:A,0),0)</f>
        <v>22</v>
      </c>
      <c r="I7" s="141">
        <f>AVERAGE(D7:H7)</f>
        <v>22.8</v>
      </c>
      <c r="J7" s="142">
        <f>I7*0.97</f>
        <v>22.116</v>
      </c>
      <c r="K7" s="142">
        <f>I7*1.03</f>
        <v>23.484000000000002</v>
      </c>
      <c r="L7" s="133" t="str">
        <f>IF(AND(D7&gt;I7*0.97,D7&lt;I7*1.03),"○","×")</f>
        <v>×</v>
      </c>
      <c r="M7" s="133" t="str">
        <f>IF(AND(E7&gt;I7*0.97,E7&lt;I7*1.03),"○","×")</f>
        <v>×</v>
      </c>
      <c r="N7" s="133" t="str">
        <f>IF(AND(F7&gt;I7*0.97,F7&lt;I7*1.03),"○","×")</f>
        <v>○</v>
      </c>
      <c r="O7" s="133" t="str">
        <f>IF(AND(G7&gt;I7*0.97,G7&lt;I7*1.03),"○","×")</f>
        <v>×</v>
      </c>
      <c r="P7" s="133" t="str">
        <f>IF(AND(H7&gt;I7*0.97,H7&lt;I7*1.03),"○","×")</f>
        <v>×</v>
      </c>
      <c r="Q7" s="143" t="str">
        <f>IF(COUNTIF(L7:P7,"○")=5,"同程度","―")</f>
        <v>―</v>
      </c>
      <c r="R7" s="134" t="str">
        <f t="shared" ref="R7:U10" si="1">IF(E7-D7&gt;0,"↑",IF(E7-D7&lt;0,"↓","－"))</f>
        <v>↓</v>
      </c>
      <c r="S7" s="133" t="str">
        <f t="shared" si="1"/>
        <v>↑</v>
      </c>
      <c r="T7" s="133" t="str">
        <f t="shared" si="1"/>
        <v>↓</v>
      </c>
      <c r="U7" s="133" t="str">
        <f t="shared" si="1"/>
        <v>↑</v>
      </c>
      <c r="V7" s="133" t="str">
        <f>R7&amp;S7&amp;T7&amp;U7</f>
        <v>↓↑↓↑</v>
      </c>
      <c r="W7" s="144" t="str" cm="1">
        <f t="array" ref="W7">INDEX($AK$2:$AK$82,MATCH(V7,$AJ$2:$AJ$82,0),0)</f>
        <v>隔年で増減</v>
      </c>
      <c r="X7" s="145" t="str">
        <f>IF(F7-D7&gt;0,"↑",IF(F7-D7&lt;0,"↓","－"))</f>
        <v>↓</v>
      </c>
      <c r="Y7" s="146" t="str">
        <f>IF(V7="↓↑↓↓",IF(X7="↓","減少傾向","×"),"判定外")</f>
        <v>判定外</v>
      </c>
      <c r="Z7" s="147" t="str">
        <f>IF(V7="↑↓↑↑",IF(X7="↑","増加傾向","×"),"判定外")</f>
        <v>判定外</v>
      </c>
      <c r="AA7" s="148" t="str">
        <f>IF(G7-E7&gt;0,"↑",IF(G7-E7&lt;0,"↓","－"))</f>
        <v>↓</v>
      </c>
      <c r="AB7" s="146" t="str">
        <f>IF(V7="↓↓↑↓",IF(AA7="↓","減少傾向","×"),"判定外")</f>
        <v>判定外</v>
      </c>
      <c r="AC7" s="147" t="str">
        <f>IF(V7="↑↑↓↑",IF(AA7="↑","増加傾向","×"),"判定外")</f>
        <v>判定外</v>
      </c>
      <c r="AD7" s="149"/>
      <c r="AE7" s="129"/>
      <c r="AH7" s="106" t="s">
        <v>344</v>
      </c>
      <c r="AJ7" s="107" t="s">
        <v>356</v>
      </c>
      <c r="AK7" s="107" t="s">
        <v>344</v>
      </c>
    </row>
    <row r="8" spans="2:37">
      <c r="B8" s="126"/>
      <c r="C8" s="1" t="s">
        <v>263</v>
      </c>
      <c r="D8" s="40" cm="1">
        <f t="array" ref="D8">INDEX('12-1.2020'!E:E,MATCH("F139110110504",'12-1.2020'!A:A,0),0)</f>
        <v>21</v>
      </c>
      <c r="E8" s="40" cm="1">
        <f t="array" ref="E8">INDEX('12-1.2021'!E:E,MATCH("F139110110504",'12-1.2021'!A:A,0),0)</f>
        <v>22</v>
      </c>
      <c r="F8" s="40" cm="1">
        <f t="array" ref="F8">INDEX('12-1.2022'!E:E,MATCH("F139110110504",'12-1.2022'!A:A,0),0)</f>
        <v>24</v>
      </c>
      <c r="G8" s="40" cm="1">
        <f t="array" ref="G8">INDEX('12-1.2023'!E:E,MATCH("F139110110504",'12-1.2023'!A:A,0),0)</f>
        <v>19</v>
      </c>
      <c r="H8" s="40" cm="1">
        <f t="array" ref="H8">INDEX('12-1.2024'!E:E,MATCH("F139110110504",'12-1.2024'!A:A,0),0)</f>
        <v>19</v>
      </c>
      <c r="I8" s="141">
        <f>AVERAGE(D8:H8)</f>
        <v>21</v>
      </c>
      <c r="J8" s="142">
        <f>I8*0.97</f>
        <v>20.37</v>
      </c>
      <c r="K8" s="142">
        <f>I8*1.03</f>
        <v>21.63</v>
      </c>
      <c r="L8" s="133" t="str">
        <f>IF(AND(D8&gt;I8*0.97,D8&lt;I8*1.03),"○","×")</f>
        <v>○</v>
      </c>
      <c r="M8" s="133" t="str">
        <f>IF(AND(E8&gt;I8*0.97,E8&lt;I8*1.03),"○","×")</f>
        <v>×</v>
      </c>
      <c r="N8" s="133" t="str">
        <f>IF(AND(F8&gt;I8*0.97,F8&lt;I8*1.03),"○","×")</f>
        <v>×</v>
      </c>
      <c r="O8" s="133" t="str">
        <f>IF(AND(G8&gt;I8*0.97,G8&lt;I8*1.03),"○","×")</f>
        <v>×</v>
      </c>
      <c r="P8" s="133" t="str">
        <f>IF(AND(H8&gt;I8*0.97,H8&lt;I8*1.03),"○","×")</f>
        <v>×</v>
      </c>
      <c r="Q8" s="143" t="str">
        <f>IF(COUNTIF(L8:P8,"○")=5,"同程度","―")</f>
        <v>―</v>
      </c>
      <c r="R8" s="134" t="str">
        <f t="shared" si="1"/>
        <v>↑</v>
      </c>
      <c r="S8" s="133" t="str">
        <f t="shared" si="1"/>
        <v>↑</v>
      </c>
      <c r="T8" s="133" t="str">
        <f t="shared" si="1"/>
        <v>↓</v>
      </c>
      <c r="U8" s="133" t="str">
        <f t="shared" si="1"/>
        <v>－</v>
      </c>
      <c r="V8" s="133" t="str">
        <f>R8&amp;S8&amp;T8&amp;U8</f>
        <v>↑↑↓－</v>
      </c>
      <c r="W8" s="144" t="str" cm="1">
        <f t="array" ref="W8">INDEX($AK$2:$AK$82,MATCH(V8,$AJ$2:$AJ$82,0),0)</f>
        <v>年度により増減</v>
      </c>
      <c r="X8" s="145" t="str">
        <f>IF(F8-D8&gt;0,"↑",IF(F8-D8&lt;0,"↓","－"))</f>
        <v>↑</v>
      </c>
      <c r="Y8" s="146" t="str">
        <f>IF(V8="↓↑↓↓",IF(X8="↓","減少傾向","×"),"判定外")</f>
        <v>判定外</v>
      </c>
      <c r="Z8" s="147" t="str">
        <f>IF(V8="↑↓↑↑",IF(X8="↑","増加傾向","×"),"判定外")</f>
        <v>判定外</v>
      </c>
      <c r="AA8" s="148" t="str">
        <f>IF(G8-E8&gt;0,"↑",IF(G8-E8&lt;0,"↓","－"))</f>
        <v>↓</v>
      </c>
      <c r="AB8" s="146" t="str">
        <f>IF(V8="↓↓↑↓",IF(AA8="↓","減少傾向","×"),"判定外")</f>
        <v>判定外</v>
      </c>
      <c r="AC8" s="147" t="str">
        <f>IF(V8="↑↑↓↑",IF(AA8="↑","増加傾向","×"),"判定外")</f>
        <v>判定外</v>
      </c>
      <c r="AD8" s="149"/>
      <c r="AE8" s="129"/>
      <c r="AH8" s="106" t="s">
        <v>275</v>
      </c>
      <c r="AJ8" s="107" t="s">
        <v>357</v>
      </c>
      <c r="AK8" s="107" t="s">
        <v>327</v>
      </c>
    </row>
    <row r="9" spans="2:37">
      <c r="B9" s="126"/>
      <c r="C9" s="139" t="s">
        <v>264</v>
      </c>
      <c r="D9" s="140">
        <f>SUM(D7:D8)</f>
        <v>48</v>
      </c>
      <c r="E9" s="140">
        <f>SUM(E7:E8)</f>
        <v>44</v>
      </c>
      <c r="F9" s="140">
        <f>SUM(F7:F8)</f>
        <v>47</v>
      </c>
      <c r="G9" s="140">
        <f>SUM(G7:G8)</f>
        <v>39</v>
      </c>
      <c r="H9" s="140">
        <f>SUM(H7:H8)</f>
        <v>41</v>
      </c>
      <c r="I9" s="141">
        <f>AVERAGE(D9:H9)</f>
        <v>43.8</v>
      </c>
      <c r="J9" s="142">
        <f>I9*0.97</f>
        <v>42.485999999999997</v>
      </c>
      <c r="K9" s="142">
        <f>I9*1.03</f>
        <v>45.113999999999997</v>
      </c>
      <c r="L9" s="133" t="str">
        <f>IF(AND(D9&gt;I9*0.97,D9&lt;I9*1.03),"○","×")</f>
        <v>×</v>
      </c>
      <c r="M9" s="133" t="str">
        <f>IF(AND(E9&gt;I9*0.97,E9&lt;I9*1.03),"○","×")</f>
        <v>○</v>
      </c>
      <c r="N9" s="133" t="str">
        <f>IF(AND(F9&gt;I9*0.97,F9&lt;I9*1.03),"○","×")</f>
        <v>×</v>
      </c>
      <c r="O9" s="133" t="str">
        <f>IF(AND(G9&gt;I9*0.97,G9&lt;I9*1.03),"○","×")</f>
        <v>×</v>
      </c>
      <c r="P9" s="133" t="str">
        <f>IF(AND(H9&gt;I9*0.97,H9&lt;I9*1.03),"○","×")</f>
        <v>×</v>
      </c>
      <c r="Q9" s="143" t="str">
        <f>IF(COUNTIF(L9:P9,"○")=5,"同程度","―")</f>
        <v>―</v>
      </c>
      <c r="R9" s="134" t="str">
        <f t="shared" si="1"/>
        <v>↓</v>
      </c>
      <c r="S9" s="133" t="str">
        <f t="shared" si="1"/>
        <v>↑</v>
      </c>
      <c r="T9" s="133" t="str">
        <f t="shared" si="1"/>
        <v>↓</v>
      </c>
      <c r="U9" s="133" t="str">
        <f t="shared" si="1"/>
        <v>↑</v>
      </c>
      <c r="V9" s="133" t="str">
        <f>R9&amp;S9&amp;T9&amp;U9</f>
        <v>↓↑↓↑</v>
      </c>
      <c r="W9" s="144" t="str" cm="1">
        <f t="array" ref="W9">INDEX($AK$2:$AK$82,MATCH(V9,$AJ$2:$AJ$82,0),0)</f>
        <v>隔年で増減</v>
      </c>
      <c r="X9" s="145" t="str">
        <f>IF(F9-D9&gt;0,"↑",IF(F9-D9&lt;0,"↓","－"))</f>
        <v>↓</v>
      </c>
      <c r="Y9" s="146" t="str">
        <f>IF(V9="↓↑↓↓",IF(X9="↓","減少傾向","×"),"判定外")</f>
        <v>判定外</v>
      </c>
      <c r="Z9" s="147" t="str">
        <f>IF(V9="↑↓↑↑",IF(X9="↑","増加傾向","×"),"判定外")</f>
        <v>判定外</v>
      </c>
      <c r="AA9" s="148" t="str">
        <f>IF(G9-E9&gt;0,"↑",IF(G9-E9&lt;0,"↓","－"))</f>
        <v>↓</v>
      </c>
      <c r="AB9" s="146" t="str">
        <f>IF(V9="↓↓↑↓",IF(AA9="↓","減少傾向","×"),"判定外")</f>
        <v>判定外</v>
      </c>
      <c r="AC9" s="147" t="str">
        <f>IF(V9="↑↑↓↑",IF(AA9="↑","増加傾向","×"),"判定外")</f>
        <v>判定外</v>
      </c>
      <c r="AD9" s="151" t="s">
        <v>275</v>
      </c>
      <c r="AE9" s="129"/>
      <c r="AH9" s="106" t="s">
        <v>276</v>
      </c>
      <c r="AJ9" s="107" t="s">
        <v>358</v>
      </c>
      <c r="AK9" s="107" t="s">
        <v>331</v>
      </c>
    </row>
    <row r="10" spans="2:37" ht="14.25" thickBot="1">
      <c r="B10" s="126"/>
      <c r="C10" s="139" t="s">
        <v>265</v>
      </c>
      <c r="D10" s="152">
        <f>ROUND(D8/D9,3)</f>
        <v>0.438</v>
      </c>
      <c r="E10" s="152">
        <f>ROUND(E8/E9,3)</f>
        <v>0.5</v>
      </c>
      <c r="F10" s="152">
        <f>ROUND(F8/F9,3)</f>
        <v>0.51100000000000001</v>
      </c>
      <c r="G10" s="152">
        <f>ROUND(G8/G9,3)</f>
        <v>0.48699999999999999</v>
      </c>
      <c r="H10" s="152">
        <f>ROUND(H8/H9,3)</f>
        <v>0.46300000000000002</v>
      </c>
      <c r="I10" s="153">
        <f>AVERAGE(D10:H10)</f>
        <v>0.4798</v>
      </c>
      <c r="J10" s="154">
        <f>I10-0.03</f>
        <v>0.44979999999999998</v>
      </c>
      <c r="K10" s="154">
        <f>I10+0.03</f>
        <v>0.50980000000000003</v>
      </c>
      <c r="L10" s="117" t="str">
        <f>IF(AND(D10&gt;I10-0.03,D10&lt;I10+0.03),"○","×")</f>
        <v>×</v>
      </c>
      <c r="M10" s="117" t="str">
        <f>IF(AND(E10&gt;I10-0.03,E10&lt;I10+0.03),"○","×")</f>
        <v>○</v>
      </c>
      <c r="N10" s="117" t="str">
        <f>IF(AND(F10&gt;I10-0.03,F10&lt;I10+0.03),"○","×")</f>
        <v>×</v>
      </c>
      <c r="O10" s="117" t="str">
        <f>IF(AND(G10&gt;I10-0.03,G10&lt;I10+0.03),"○","×")</f>
        <v>○</v>
      </c>
      <c r="P10" s="117" t="str">
        <f>IF(AND(H10&gt;I10-0.03,H10&lt;I10+0.03),"○","×")</f>
        <v>○</v>
      </c>
      <c r="Q10" s="155" t="str">
        <f>IF(COUNTIF(L10:P10,"○")=5,"同程度","―")</f>
        <v>―</v>
      </c>
      <c r="R10" s="156" t="str">
        <f t="shared" si="1"/>
        <v>↑</v>
      </c>
      <c r="S10" s="117" t="str">
        <f t="shared" si="1"/>
        <v>↑</v>
      </c>
      <c r="T10" s="117" t="str">
        <f t="shared" si="1"/>
        <v>↓</v>
      </c>
      <c r="U10" s="117" t="str">
        <f t="shared" si="1"/>
        <v>↓</v>
      </c>
      <c r="V10" s="117" t="str">
        <f>R10&amp;S10&amp;T10&amp;U10</f>
        <v>↑↑↓↓</v>
      </c>
      <c r="W10" s="157" t="str" cm="1">
        <f t="array" ref="W10">INDEX($AK$2:$AK$82,MATCH(V10,$AJ$2:$AJ$82,0),0)</f>
        <v>年度により増減</v>
      </c>
      <c r="X10" s="158" t="str">
        <f>IF(F10-D10&gt;0,"↑",IF(F10-D10&lt;0,"↓","－"))</f>
        <v>↑</v>
      </c>
      <c r="Y10" s="159" t="str">
        <f>IF(V10="↓↑↓↓",IF(X10="↓","減少傾向","×"),"判定外")</f>
        <v>判定外</v>
      </c>
      <c r="Z10" s="160" t="str">
        <f>IF(V10="↑↓↑↑",IF(X10="↑","増加傾向","×"),"判定外")</f>
        <v>判定外</v>
      </c>
      <c r="AA10" s="161" t="str">
        <f>IF(G10-E10&gt;0,"↑",IF(G10-E10&lt;0,"↓","－"))</f>
        <v>↓</v>
      </c>
      <c r="AB10" s="159" t="str">
        <f>IF(V10="↓↓↑↓",IF(AA10="↓","減少傾向","×"),"判定外")</f>
        <v>判定外</v>
      </c>
      <c r="AC10" s="160" t="str">
        <f>IF(V10="↑↑↓↑",IF(AA10="↑","増加傾向","×"),"判定外")</f>
        <v>判定外</v>
      </c>
      <c r="AD10" s="162" t="s">
        <v>344</v>
      </c>
      <c r="AE10" s="129"/>
      <c r="AJ10" s="107" t="s">
        <v>359</v>
      </c>
      <c r="AK10" s="107" t="s">
        <v>327</v>
      </c>
    </row>
    <row r="11" spans="2:37" ht="14.25" thickBot="1">
      <c r="B11" s="126"/>
      <c r="C11" s="127"/>
      <c r="D11" s="128"/>
      <c r="E11" s="128"/>
      <c r="F11" s="128"/>
      <c r="G11" s="128"/>
      <c r="H11" s="128"/>
      <c r="I11" s="163"/>
      <c r="J11" s="163"/>
      <c r="K11" s="163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4"/>
      <c r="W11" s="163"/>
      <c r="X11" s="164"/>
      <c r="Y11" s="163"/>
      <c r="Z11" s="163"/>
      <c r="AA11" s="164"/>
      <c r="AB11" s="163"/>
      <c r="AC11" s="163"/>
      <c r="AD11" s="165"/>
      <c r="AE11" s="129"/>
      <c r="AJ11" s="107" t="s">
        <v>360</v>
      </c>
      <c r="AK11" s="107" t="s">
        <v>344</v>
      </c>
    </row>
    <row r="12" spans="2:37">
      <c r="B12" s="126"/>
      <c r="C12" s="127"/>
      <c r="D12" s="128"/>
      <c r="E12" s="128"/>
      <c r="F12" s="128"/>
      <c r="G12" s="128"/>
      <c r="H12" s="128"/>
      <c r="I12" s="253" t="s">
        <v>334</v>
      </c>
      <c r="J12" s="254"/>
      <c r="K12" s="254"/>
      <c r="L12" s="255"/>
      <c r="M12" s="255"/>
      <c r="N12" s="255"/>
      <c r="O12" s="255"/>
      <c r="P12" s="255"/>
      <c r="Q12" s="256" t="s">
        <v>335</v>
      </c>
      <c r="R12" s="253" t="s">
        <v>336</v>
      </c>
      <c r="S12" s="255"/>
      <c r="T12" s="255"/>
      <c r="U12" s="255"/>
      <c r="V12" s="258" t="s">
        <v>337</v>
      </c>
      <c r="W12" s="259"/>
      <c r="X12" s="262" t="s">
        <v>338</v>
      </c>
      <c r="Y12" s="249" t="s">
        <v>339</v>
      </c>
      <c r="Z12" s="250"/>
      <c r="AA12" s="247" t="s">
        <v>340</v>
      </c>
      <c r="AB12" s="249" t="s">
        <v>341</v>
      </c>
      <c r="AC12" s="250"/>
      <c r="AD12" s="251" t="s">
        <v>342</v>
      </c>
      <c r="AE12" s="129"/>
      <c r="AJ12" s="107" t="s">
        <v>361</v>
      </c>
      <c r="AK12" s="107" t="s">
        <v>275</v>
      </c>
    </row>
    <row r="13" spans="2:37">
      <c r="B13" s="126"/>
      <c r="C13" s="226" t="s">
        <v>5</v>
      </c>
      <c r="D13" s="227" t="str">
        <f ca="1">Q1&amp;"(n="&amp;D25&amp;")"</f>
        <v>R2(n=81)</v>
      </c>
      <c r="E13" s="227" t="str">
        <f ca="1">R1&amp;"(n="&amp;E25&amp;")"</f>
        <v>R3(n=81)</v>
      </c>
      <c r="F13" s="227" t="str">
        <f ca="1">S1&amp;"(n="&amp;F25&amp;")"</f>
        <v>R4(n=81)</v>
      </c>
      <c r="G13" s="227" t="str">
        <f ca="1">T1&amp;"(n="&amp;G25&amp;")"</f>
        <v>R5(n=82)</v>
      </c>
      <c r="H13" s="227" t="str">
        <f ca="1">U1&amp;"(n="&amp;H25&amp;")"</f>
        <v>R6(n=82)</v>
      </c>
      <c r="I13" s="131" t="s">
        <v>345</v>
      </c>
      <c r="J13" s="132">
        <v>-0.03</v>
      </c>
      <c r="K13" s="132">
        <v>0.03</v>
      </c>
      <c r="L13" s="225" t="str">
        <f ca="1">Q1</f>
        <v>R2</v>
      </c>
      <c r="M13" s="225" t="str">
        <f ca="1">R1</f>
        <v>R3</v>
      </c>
      <c r="N13" s="225" t="str">
        <f ca="1">S1</f>
        <v>R4</v>
      </c>
      <c r="O13" s="225" t="str">
        <f ca="1">T1</f>
        <v>R5</v>
      </c>
      <c r="P13" s="225" t="str">
        <f ca="1">U1</f>
        <v>R6</v>
      </c>
      <c r="Q13" s="257"/>
      <c r="R13" s="134" t="s">
        <v>346</v>
      </c>
      <c r="S13" s="133" t="s">
        <v>347</v>
      </c>
      <c r="T13" s="133" t="s">
        <v>348</v>
      </c>
      <c r="U13" s="133" t="s">
        <v>349</v>
      </c>
      <c r="V13" s="260"/>
      <c r="W13" s="261"/>
      <c r="X13" s="263"/>
      <c r="Y13" s="135" t="s">
        <v>350</v>
      </c>
      <c r="Z13" s="136" t="s">
        <v>351</v>
      </c>
      <c r="AA13" s="248"/>
      <c r="AB13" s="137" t="s">
        <v>352</v>
      </c>
      <c r="AC13" s="138" t="s">
        <v>353</v>
      </c>
      <c r="AD13" s="252"/>
      <c r="AE13" s="129"/>
      <c r="AJ13" s="107" t="s">
        <v>362</v>
      </c>
      <c r="AK13" s="107" t="s">
        <v>344</v>
      </c>
    </row>
    <row r="14" spans="2:37">
      <c r="B14" s="126"/>
      <c r="C14" s="1" t="s">
        <v>262</v>
      </c>
      <c r="D14" s="220">
        <f>'12-1.2020'!D99</f>
        <v>5148</v>
      </c>
      <c r="E14" s="220">
        <f>'12-1.2021'!D99</f>
        <v>5049</v>
      </c>
      <c r="F14" s="220">
        <f>'12-1.2022'!D99</f>
        <v>4870</v>
      </c>
      <c r="G14" s="220">
        <f>'12-1.2023'!D99</f>
        <v>4485</v>
      </c>
      <c r="H14" s="220">
        <f>'12-1.2024'!D99</f>
        <v>4443</v>
      </c>
      <c r="I14" s="141">
        <f>AVERAGE(D14:H14)</f>
        <v>4799</v>
      </c>
      <c r="J14" s="142">
        <f>I14*0.97</f>
        <v>4655.03</v>
      </c>
      <c r="K14" s="142">
        <f>I14*1.03</f>
        <v>4942.97</v>
      </c>
      <c r="L14" s="133" t="str">
        <f>IF(AND(D14&gt;I14*0.97,D14&lt;I14*1.03),"○","×")</f>
        <v>×</v>
      </c>
      <c r="M14" s="133" t="str">
        <f>IF(AND(E14&gt;I14*0.97,E14&lt;I14*1.03),"○","×")</f>
        <v>×</v>
      </c>
      <c r="N14" s="133" t="str">
        <f>IF(AND(F14&gt;I14*0.97,F14&lt;I14*1.03),"○","×")</f>
        <v>○</v>
      </c>
      <c r="O14" s="133" t="str">
        <f>IF(AND(G14&gt;I14*0.97,G14&lt;I14*1.03),"○","×")</f>
        <v>×</v>
      </c>
      <c r="P14" s="133" t="str">
        <f>IF(AND(H14&gt;I14*0.97,H14&lt;I14*1.03),"○","×")</f>
        <v>×</v>
      </c>
      <c r="Q14" s="143" t="str">
        <f>IF(COUNTIF(L14:P14,"○")=5,"同程度","―")</f>
        <v>―</v>
      </c>
      <c r="R14" s="134" t="str">
        <f t="shared" ref="R14:U17" si="2">IF(E14-D14&gt;0,"↑",IF(E14-D14&lt;0,"↓","－"))</f>
        <v>↓</v>
      </c>
      <c r="S14" s="133" t="str">
        <f t="shared" si="2"/>
        <v>↓</v>
      </c>
      <c r="T14" s="133" t="str">
        <f t="shared" si="2"/>
        <v>↓</v>
      </c>
      <c r="U14" s="133" t="str">
        <f t="shared" si="2"/>
        <v>↓</v>
      </c>
      <c r="V14" s="133" t="str">
        <f>R14&amp;S14&amp;T14&amp;U14</f>
        <v>↓↓↓↓</v>
      </c>
      <c r="W14" s="147" t="str" cm="1">
        <f t="array" ref="W14">INDEX($AK$2:$AK$82,MATCH(V14,$AJ$2:$AJ$82,0),0)</f>
        <v>減少傾向⤵</v>
      </c>
      <c r="X14" s="145" t="str">
        <f>IF(F14-D14&gt;0,"↑",IF(F14-D14&lt;0,"↓","－"))</f>
        <v>↓</v>
      </c>
      <c r="Y14" s="146" t="str">
        <f>IF(V14="↓↑↓↓",IF(X14="↓","減少傾向","×"),"判定外")</f>
        <v>判定外</v>
      </c>
      <c r="Z14" s="147" t="str">
        <f>IF(V14="↑↓↑↑",IF(X14="↑","増加傾向","×"),"判定外")</f>
        <v>判定外</v>
      </c>
      <c r="AA14" s="148" t="str">
        <f>IF(G14-E14&gt;0,"↑",IF(G14-E14&lt;0,"↓","－"))</f>
        <v>↓</v>
      </c>
      <c r="AB14" s="146" t="str">
        <f>IF(V14="↓↓↑↓",IF(AA14="↓","減少傾向","×"),"判定外")</f>
        <v>判定外</v>
      </c>
      <c r="AC14" s="147" t="str">
        <f>IF(V14="↑↑↓↑",IF(AA14="↑","増加傾向","×"),"判定外")</f>
        <v>判定外</v>
      </c>
      <c r="AD14" s="149"/>
      <c r="AE14" s="129"/>
      <c r="AJ14" s="107" t="s">
        <v>363</v>
      </c>
      <c r="AK14" s="107" t="s">
        <v>344</v>
      </c>
    </row>
    <row r="15" spans="2:37">
      <c r="B15" s="126"/>
      <c r="C15" s="1" t="s">
        <v>263</v>
      </c>
      <c r="D15" s="40">
        <f>'12-1.2020'!E99</f>
        <v>3093</v>
      </c>
      <c r="E15" s="40">
        <f>'12-1.2021'!E99</f>
        <v>2996</v>
      </c>
      <c r="F15" s="40">
        <f>'12-1.2022'!E99</f>
        <v>2962</v>
      </c>
      <c r="G15" s="40">
        <f>'12-1.2023'!E99</f>
        <v>2666</v>
      </c>
      <c r="H15" s="40">
        <f>'12-1.2024'!E99</f>
        <v>2591</v>
      </c>
      <c r="I15" s="141">
        <f>AVERAGE(D15:H15)</f>
        <v>2861.6</v>
      </c>
      <c r="J15" s="142">
        <f>I15*0.97</f>
        <v>2775.752</v>
      </c>
      <c r="K15" s="142">
        <f>I15*1.03</f>
        <v>2947.4479999999999</v>
      </c>
      <c r="L15" s="133" t="str">
        <f>IF(AND(D15&gt;I15*0.97,D15&lt;I15*1.03),"○","×")</f>
        <v>×</v>
      </c>
      <c r="M15" s="133" t="str">
        <f>IF(AND(E15&gt;I15*0.97,E15&lt;I15*1.03),"○","×")</f>
        <v>×</v>
      </c>
      <c r="N15" s="133" t="str">
        <f>IF(AND(F15&gt;I15*0.97,F15&lt;I15*1.03),"○","×")</f>
        <v>×</v>
      </c>
      <c r="O15" s="133" t="str">
        <f>IF(AND(G15&gt;I15*0.97,G15&lt;I15*1.03),"○","×")</f>
        <v>×</v>
      </c>
      <c r="P15" s="133" t="str">
        <f>IF(AND(H15&gt;I15*0.97,H15&lt;I15*1.03),"○","×")</f>
        <v>×</v>
      </c>
      <c r="Q15" s="143" t="str">
        <f>IF(COUNTIF(L15:P15,"○")=5,"同程度","―")</f>
        <v>―</v>
      </c>
      <c r="R15" s="134" t="str">
        <f t="shared" si="2"/>
        <v>↓</v>
      </c>
      <c r="S15" s="133" t="str">
        <f t="shared" si="2"/>
        <v>↓</v>
      </c>
      <c r="T15" s="133" t="str">
        <f t="shared" si="2"/>
        <v>↓</v>
      </c>
      <c r="U15" s="133" t="str">
        <f t="shared" si="2"/>
        <v>↓</v>
      </c>
      <c r="V15" s="133" t="str">
        <f>R15&amp;S15&amp;T15&amp;U15</f>
        <v>↓↓↓↓</v>
      </c>
      <c r="W15" s="147" t="str" cm="1">
        <f t="array" ref="W15">INDEX($AK$2:$AK$82,MATCH(V15,$AJ$2:$AJ$82,0),0)</f>
        <v>減少傾向⤵</v>
      </c>
      <c r="X15" s="145" t="str">
        <f>IF(F15-D15&gt;0,"↑",IF(F15-D15&lt;0,"↓","－"))</f>
        <v>↓</v>
      </c>
      <c r="Y15" s="146" t="str">
        <f>IF(V15="↓↑↓↓",IF(X15="↓","減少傾向","×"),"判定外")</f>
        <v>判定外</v>
      </c>
      <c r="Z15" s="147" t="str">
        <f>IF(V15="↑↓↑↑",IF(X15="↑","増加傾向","×"),"判定外")</f>
        <v>判定外</v>
      </c>
      <c r="AA15" s="148" t="str">
        <f>IF(G15-E15&gt;0,"↑",IF(G15-E15&lt;0,"↓","－"))</f>
        <v>↓</v>
      </c>
      <c r="AB15" s="146" t="str">
        <f>IF(V15="↓↓↑↓",IF(AA15="↓","減少傾向","×"),"判定外")</f>
        <v>判定外</v>
      </c>
      <c r="AC15" s="147" t="str">
        <f>IF(V15="↑↑↓↑",IF(AA15="↑","増加傾向","×"),"判定外")</f>
        <v>判定外</v>
      </c>
      <c r="AD15" s="149"/>
      <c r="AE15" s="129"/>
      <c r="AJ15" s="107" t="s">
        <v>364</v>
      </c>
      <c r="AK15" s="107" t="s">
        <v>365</v>
      </c>
    </row>
    <row r="16" spans="2:37">
      <c r="B16" s="126"/>
      <c r="C16" s="139" t="s">
        <v>264</v>
      </c>
      <c r="D16" s="140">
        <f>SUM(D14:D15)</f>
        <v>8241</v>
      </c>
      <c r="E16" s="140">
        <f>SUM(E14:E15)</f>
        <v>8045</v>
      </c>
      <c r="F16" s="140">
        <f>SUM(F14:F15)</f>
        <v>7832</v>
      </c>
      <c r="G16" s="140">
        <f>SUM(G14:G15)</f>
        <v>7151</v>
      </c>
      <c r="H16" s="140">
        <f>SUM(H14:H15)</f>
        <v>7034</v>
      </c>
      <c r="I16" s="141">
        <f>AVERAGE(D16:H16)</f>
        <v>7660.6</v>
      </c>
      <c r="J16" s="142">
        <f>I16*0.97</f>
        <v>7430.7820000000002</v>
      </c>
      <c r="K16" s="142">
        <f>I16*1.03</f>
        <v>7890.4180000000006</v>
      </c>
      <c r="L16" s="133" t="str">
        <f>IF(AND(D16&gt;I16*0.97,D16&lt;I16*1.03),"○","×")</f>
        <v>×</v>
      </c>
      <c r="M16" s="133" t="str">
        <f>IF(AND(E16&gt;I16*0.97,E16&lt;I16*1.03),"○","×")</f>
        <v>×</v>
      </c>
      <c r="N16" s="133" t="str">
        <f>IF(AND(F16&gt;I16*0.97,F16&lt;I16*1.03),"○","×")</f>
        <v>○</v>
      </c>
      <c r="O16" s="133" t="str">
        <f>IF(AND(G16&gt;I16*0.97,G16&lt;I16*1.03),"○","×")</f>
        <v>×</v>
      </c>
      <c r="P16" s="133" t="str">
        <f>IF(AND(H16&gt;I16*0.97,H16&lt;I16*1.03),"○","×")</f>
        <v>×</v>
      </c>
      <c r="Q16" s="143" t="str">
        <f>IF(COUNTIF(L16:P16,"○")=5,"同程度","―")</f>
        <v>―</v>
      </c>
      <c r="R16" s="134" t="str">
        <f t="shared" si="2"/>
        <v>↓</v>
      </c>
      <c r="S16" s="133" t="str">
        <f t="shared" si="2"/>
        <v>↓</v>
      </c>
      <c r="T16" s="133" t="str">
        <f t="shared" si="2"/>
        <v>↓</v>
      </c>
      <c r="U16" s="133" t="str">
        <f t="shared" si="2"/>
        <v>↓</v>
      </c>
      <c r="V16" s="133" t="str">
        <f>R16&amp;S16&amp;T16&amp;U16</f>
        <v>↓↓↓↓</v>
      </c>
      <c r="W16" s="147" t="str" cm="1">
        <f t="array" ref="W16">INDEX($AK$2:$AK$82,MATCH(V16,$AJ$2:$AJ$82,0),0)</f>
        <v>減少傾向⤵</v>
      </c>
      <c r="X16" s="145" t="str">
        <f>IF(F16-D16&gt;0,"↑",IF(F16-D16&lt;0,"↓","－"))</f>
        <v>↓</v>
      </c>
      <c r="Y16" s="146" t="str">
        <f>IF(V16="↓↑↓↓",IF(X16="↓","減少傾向","×"),"判定外")</f>
        <v>判定外</v>
      </c>
      <c r="Z16" s="147" t="str">
        <f>IF(V16="↑↓↑↑",IF(X16="↑","増加傾向","×"),"判定外")</f>
        <v>判定外</v>
      </c>
      <c r="AA16" s="148" t="str">
        <f>IF(G16-E16&gt;0,"↑",IF(G16-E16&lt;0,"↓","－"))</f>
        <v>↓</v>
      </c>
      <c r="AB16" s="146" t="str">
        <f>IF(V16="↓↓↑↓",IF(AA16="↓","減少傾向","×"),"判定外")</f>
        <v>判定外</v>
      </c>
      <c r="AC16" s="147" t="str">
        <f>IF(V16="↑↑↓↑",IF(AA16="↑","増加傾向","×"),"判定外")</f>
        <v>判定外</v>
      </c>
      <c r="AD16" s="151" t="s">
        <v>272</v>
      </c>
      <c r="AE16" s="129"/>
      <c r="AJ16" s="107" t="s">
        <v>366</v>
      </c>
      <c r="AK16" s="107" t="s">
        <v>365</v>
      </c>
    </row>
    <row r="17" spans="2:37" ht="14.25" thickBot="1">
      <c r="B17" s="126"/>
      <c r="C17" s="139" t="s">
        <v>265</v>
      </c>
      <c r="D17" s="152">
        <f>ROUND(D15/D16,3)</f>
        <v>0.375</v>
      </c>
      <c r="E17" s="152">
        <f>ROUND(E15/E16,3)</f>
        <v>0.372</v>
      </c>
      <c r="F17" s="152">
        <f>ROUND(F15/F16,3)</f>
        <v>0.378</v>
      </c>
      <c r="G17" s="152">
        <f>ROUND(G15/G16,3)</f>
        <v>0.373</v>
      </c>
      <c r="H17" s="152">
        <f>ROUND(H15/H16,3)</f>
        <v>0.36799999999999999</v>
      </c>
      <c r="I17" s="153">
        <f>AVERAGE(D17:H17)</f>
        <v>0.37320000000000003</v>
      </c>
      <c r="J17" s="154">
        <f>I17-0.03</f>
        <v>0.34320000000000006</v>
      </c>
      <c r="K17" s="154">
        <f>I17+0.03</f>
        <v>0.4032</v>
      </c>
      <c r="L17" s="117" t="str">
        <f>IF(AND(D17&gt;I17-0.03,D17&lt;I17+0.03),"○","×")</f>
        <v>○</v>
      </c>
      <c r="M17" s="117" t="str">
        <f>IF(AND(E17&gt;I17-0.03,E17&lt;I17+0.03),"○","×")</f>
        <v>○</v>
      </c>
      <c r="N17" s="117" t="str">
        <f>IF(AND(F17&gt;I17-0.03,F17&lt;I17+0.03),"○","×")</f>
        <v>○</v>
      </c>
      <c r="O17" s="117" t="str">
        <f>IF(AND(G17&gt;I17-0.03,G17&lt;I17+0.03),"○","×")</f>
        <v>○</v>
      </c>
      <c r="P17" s="117" t="str">
        <f>IF(AND(H17&gt;I17-0.03,H17&lt;I17+0.03),"○","×")</f>
        <v>○</v>
      </c>
      <c r="Q17" s="155" t="str">
        <f>IF(COUNTIF(L17:P17,"○")=5,"同程度","―")</f>
        <v>同程度</v>
      </c>
      <c r="R17" s="156" t="str">
        <f t="shared" si="2"/>
        <v>↓</v>
      </c>
      <c r="S17" s="117" t="str">
        <f t="shared" si="2"/>
        <v>↑</v>
      </c>
      <c r="T17" s="117" t="str">
        <f t="shared" si="2"/>
        <v>↓</v>
      </c>
      <c r="U17" s="117" t="str">
        <f t="shared" si="2"/>
        <v>↓</v>
      </c>
      <c r="V17" s="117" t="str">
        <f>R17&amp;S17&amp;T17&amp;U17</f>
        <v>↓↑↓↓</v>
      </c>
      <c r="W17" s="160" t="str" cm="1">
        <f t="array" ref="W17">INDEX($AK$2:$AK$82,MATCH(V17,$AJ$2:$AJ$82,0),0)</f>
        <v>年度により増減</v>
      </c>
      <c r="X17" s="158" t="str">
        <f>IF(F17-D17&gt;0,"↑",IF(F17-D17&lt;0,"↓","－"))</f>
        <v>↑</v>
      </c>
      <c r="Y17" s="159" t="str">
        <f>IF(V17="↓↑↓↓",IF(X17="↓","減少傾向","×"),"判定外")</f>
        <v>×</v>
      </c>
      <c r="Z17" s="160" t="str">
        <f>IF(V17="↑↓↑↑",IF(X17="↑","増加傾向","×"),"判定外")</f>
        <v>判定外</v>
      </c>
      <c r="AA17" s="161" t="str">
        <f>IF(G17-E17&gt;0,"↑",IF(G17-E17&lt;0,"↓","－"))</f>
        <v>↑</v>
      </c>
      <c r="AB17" s="159" t="str">
        <f>IF(V17="↓↓↑↓",IF(AA17="↓","減少傾向","×"),"判定外")</f>
        <v>判定外</v>
      </c>
      <c r="AC17" s="160" t="str">
        <f>IF(V17="↑↑↓↑",IF(AA17="↑","増加傾向","×"),"判定外")</f>
        <v>判定外</v>
      </c>
      <c r="AD17" s="162" t="s">
        <v>325</v>
      </c>
      <c r="AE17" s="129"/>
      <c r="AJ17" s="107" t="s">
        <v>367</v>
      </c>
      <c r="AK17" s="107" t="s">
        <v>344</v>
      </c>
    </row>
    <row r="18" spans="2:37" ht="14.25" thickBot="1">
      <c r="B18" s="126"/>
      <c r="C18" s="127"/>
      <c r="D18" s="128"/>
      <c r="E18" s="128"/>
      <c r="F18" s="128"/>
      <c r="G18" s="128"/>
      <c r="H18" s="128"/>
      <c r="I18" s="163"/>
      <c r="J18" s="163"/>
      <c r="K18" s="163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3"/>
      <c r="X18" s="164"/>
      <c r="Y18" s="163"/>
      <c r="Z18" s="163"/>
      <c r="AA18" s="164"/>
      <c r="AB18" s="163"/>
      <c r="AC18" s="163"/>
      <c r="AD18" s="165"/>
      <c r="AE18" s="129"/>
      <c r="AJ18" s="107" t="s">
        <v>368</v>
      </c>
      <c r="AK18" s="107" t="s">
        <v>365</v>
      </c>
    </row>
    <row r="19" spans="2:37">
      <c r="B19" s="126"/>
      <c r="C19" s="127"/>
      <c r="D19" s="128"/>
      <c r="E19" s="128"/>
      <c r="F19" s="128"/>
      <c r="G19" s="128"/>
      <c r="H19" s="128"/>
      <c r="I19" s="253" t="s">
        <v>334</v>
      </c>
      <c r="J19" s="254"/>
      <c r="K19" s="254"/>
      <c r="L19" s="255"/>
      <c r="M19" s="255"/>
      <c r="N19" s="255"/>
      <c r="O19" s="255"/>
      <c r="P19" s="255"/>
      <c r="Q19" s="256" t="s">
        <v>335</v>
      </c>
      <c r="R19" s="253" t="s">
        <v>336</v>
      </c>
      <c r="S19" s="255"/>
      <c r="T19" s="255"/>
      <c r="U19" s="255"/>
      <c r="V19" s="258" t="s">
        <v>337</v>
      </c>
      <c r="W19" s="259"/>
      <c r="X19" s="262" t="s">
        <v>338</v>
      </c>
      <c r="Y19" s="249" t="s">
        <v>339</v>
      </c>
      <c r="Z19" s="250"/>
      <c r="AA19" s="247" t="s">
        <v>340</v>
      </c>
      <c r="AB19" s="249" t="s">
        <v>341</v>
      </c>
      <c r="AC19" s="250"/>
      <c r="AD19" s="251" t="s">
        <v>342</v>
      </c>
      <c r="AE19" s="129"/>
      <c r="AJ19" s="107" t="s">
        <v>369</v>
      </c>
      <c r="AK19" s="107" t="s">
        <v>365</v>
      </c>
    </row>
    <row r="20" spans="2:37">
      <c r="B20" s="126"/>
      <c r="C20" s="168" t="s">
        <v>278</v>
      </c>
      <c r="D20" s="227" t="str">
        <f ca="1">Q1&amp;"(n="&amp;D25&amp;")"</f>
        <v>R2(n=81)</v>
      </c>
      <c r="E20" s="227" t="str">
        <f ca="1">R1&amp;"(n="&amp;E25&amp;")"</f>
        <v>R3(n=81)</v>
      </c>
      <c r="F20" s="227" t="str">
        <f ca="1">S1&amp;"(n="&amp;F25&amp;")"</f>
        <v>R4(n=81)</v>
      </c>
      <c r="G20" s="227" t="str">
        <f ca="1">T1&amp;"(n="&amp;G25&amp;")"</f>
        <v>R5(n=82)</v>
      </c>
      <c r="H20" s="227" t="str">
        <f ca="1">U1&amp;"(n="&amp;H25&amp;")"</f>
        <v>R6(n=82)</v>
      </c>
      <c r="I20" s="131" t="s">
        <v>345</v>
      </c>
      <c r="J20" s="132">
        <v>-0.03</v>
      </c>
      <c r="K20" s="132">
        <v>0.03</v>
      </c>
      <c r="L20" s="225" t="str">
        <f ca="1">Q1</f>
        <v>R2</v>
      </c>
      <c r="M20" s="225" t="str">
        <f ca="1">R1</f>
        <v>R3</v>
      </c>
      <c r="N20" s="225" t="str">
        <f ca="1">S1</f>
        <v>R4</v>
      </c>
      <c r="O20" s="225" t="str">
        <f ca="1">T1</f>
        <v>R5</v>
      </c>
      <c r="P20" s="225" t="str">
        <f ca="1">U1</f>
        <v>R6</v>
      </c>
      <c r="Q20" s="257"/>
      <c r="R20" s="134" t="s">
        <v>346</v>
      </c>
      <c r="S20" s="133" t="s">
        <v>347</v>
      </c>
      <c r="T20" s="133" t="s">
        <v>348</v>
      </c>
      <c r="U20" s="133" t="s">
        <v>349</v>
      </c>
      <c r="V20" s="260"/>
      <c r="W20" s="261"/>
      <c r="X20" s="263"/>
      <c r="Y20" s="135" t="s">
        <v>350</v>
      </c>
      <c r="Z20" s="136" t="s">
        <v>351</v>
      </c>
      <c r="AA20" s="248"/>
      <c r="AB20" s="137" t="s">
        <v>352</v>
      </c>
      <c r="AC20" s="138" t="s">
        <v>353</v>
      </c>
      <c r="AD20" s="252"/>
      <c r="AE20" s="129"/>
      <c r="AJ20" s="107" t="s">
        <v>370</v>
      </c>
      <c r="AK20" s="107" t="s">
        <v>327</v>
      </c>
    </row>
    <row r="21" spans="2:37">
      <c r="B21" s="126"/>
      <c r="C21" s="139" t="s">
        <v>262</v>
      </c>
      <c r="D21" s="169">
        <f>ROUND(D14/D25,1)</f>
        <v>63.6</v>
      </c>
      <c r="E21" s="169">
        <f>ROUND(E14/E25,1)</f>
        <v>62.3</v>
      </c>
      <c r="F21" s="169">
        <f>ROUND(F14/F25,1)</f>
        <v>60.1</v>
      </c>
      <c r="G21" s="169">
        <f>ROUND(G14/G25,1)</f>
        <v>54.7</v>
      </c>
      <c r="H21" s="169">
        <f>ROUND(H14/H25,1)</f>
        <v>54.2</v>
      </c>
      <c r="I21" s="141">
        <f>AVERAGE(D21:H21)</f>
        <v>58.98</v>
      </c>
      <c r="J21" s="142">
        <f>I21*0.97</f>
        <v>57.210599999999992</v>
      </c>
      <c r="K21" s="142">
        <f>I21*1.03</f>
        <v>60.749400000000001</v>
      </c>
      <c r="L21" s="133" t="str">
        <f>IF(AND(D21&gt;I21*0.97,D21&lt;I21*1.03),"○","×")</f>
        <v>×</v>
      </c>
      <c r="M21" s="133" t="str">
        <f>IF(AND(E21&gt;I21*0.97,E21&lt;I21*1.03),"○","×")</f>
        <v>×</v>
      </c>
      <c r="N21" s="133" t="str">
        <f>IF(AND(F21&gt;I21*0.97,F21&lt;I21*1.03),"○","×")</f>
        <v>○</v>
      </c>
      <c r="O21" s="133" t="str">
        <f>IF(AND(G21&gt;I21*0.97,G21&lt;I21*1.03),"○","×")</f>
        <v>×</v>
      </c>
      <c r="P21" s="133" t="str">
        <f>IF(AND(H21&gt;I21*0.97,H21&lt;I21*1.03),"○","×")</f>
        <v>×</v>
      </c>
      <c r="Q21" s="143" t="str">
        <f>IF(COUNTIF(L21:P21,"○")=5,"同程度","―")</f>
        <v>―</v>
      </c>
      <c r="R21" s="134" t="str">
        <f t="shared" ref="R21:U24" si="3">IF(E21-D21&gt;0,"↑",IF(E21-D21&lt;0,"↓","－"))</f>
        <v>↓</v>
      </c>
      <c r="S21" s="133" t="str">
        <f t="shared" si="3"/>
        <v>↓</v>
      </c>
      <c r="T21" s="133" t="str">
        <f t="shared" si="3"/>
        <v>↓</v>
      </c>
      <c r="U21" s="133" t="str">
        <f t="shared" si="3"/>
        <v>↓</v>
      </c>
      <c r="V21" s="133" t="str">
        <f>R21&amp;S21&amp;T21&amp;U21</f>
        <v>↓↓↓↓</v>
      </c>
      <c r="W21" s="147" t="str" cm="1">
        <f t="array" ref="W21">INDEX($AK$2:$AK$82,MATCH(V21,$AJ$2:$AJ$82,0),0)</f>
        <v>減少傾向⤵</v>
      </c>
      <c r="X21" s="145" t="str">
        <f>IF(F21-D21&gt;0,"↑",IF(F21-D21&lt;0,"↓","－"))</f>
        <v>↓</v>
      </c>
      <c r="Y21" s="146" t="str">
        <f>IF(V21="↓↑↓↓",IF(X21="↓","減少傾向","×"),"判定外")</f>
        <v>判定外</v>
      </c>
      <c r="Z21" s="147" t="str">
        <f>IF(V21="↑↓↑↑",IF(X21="↑","増加傾向","×"),"判定外")</f>
        <v>判定外</v>
      </c>
      <c r="AA21" s="148" t="str">
        <f>IF(G21-E21&gt;0,"↑",IF(G21-E21&lt;0,"↓","－"))</f>
        <v>↓</v>
      </c>
      <c r="AB21" s="146" t="str">
        <f>IF(V21="↓↓↑↓",IF(AA21="↓","減少傾向","×"),"判定外")</f>
        <v>判定外</v>
      </c>
      <c r="AC21" s="147" t="str">
        <f>IF(V21="↑↑↓↑",IF(AA21="↑","増加傾向","×"),"判定外")</f>
        <v>判定外</v>
      </c>
      <c r="AD21" s="149"/>
      <c r="AE21" s="129"/>
      <c r="AJ21" s="107" t="s">
        <v>371</v>
      </c>
      <c r="AK21" s="107" t="s">
        <v>331</v>
      </c>
    </row>
    <row r="22" spans="2:37">
      <c r="B22" s="126"/>
      <c r="C22" s="139" t="s">
        <v>263</v>
      </c>
      <c r="D22" s="169">
        <f>ROUND(D15/D25,1)</f>
        <v>38.200000000000003</v>
      </c>
      <c r="E22" s="169">
        <f>ROUND(E15/E25,1)</f>
        <v>37</v>
      </c>
      <c r="F22" s="169">
        <f>ROUND(F15/F25,1)</f>
        <v>36.6</v>
      </c>
      <c r="G22" s="169">
        <f>ROUND(G15/G25,1)</f>
        <v>32.5</v>
      </c>
      <c r="H22" s="169">
        <f>ROUND(H15/H25,1)</f>
        <v>31.6</v>
      </c>
      <c r="I22" s="141">
        <f>AVERAGE(D22:H22)</f>
        <v>35.18</v>
      </c>
      <c r="J22" s="142">
        <f>I22*0.97</f>
        <v>34.124600000000001</v>
      </c>
      <c r="K22" s="142">
        <f>I22*1.03</f>
        <v>36.235399999999998</v>
      </c>
      <c r="L22" s="133" t="str">
        <f>IF(AND(D22&gt;I22*0.97,D22&lt;I22*1.03),"○","×")</f>
        <v>×</v>
      </c>
      <c r="M22" s="133" t="str">
        <f>IF(AND(E22&gt;I22*0.97,E22&lt;I22*1.03),"○","×")</f>
        <v>×</v>
      </c>
      <c r="N22" s="133" t="str">
        <f>IF(AND(F22&gt;I22*0.97,F22&lt;I22*1.03),"○","×")</f>
        <v>×</v>
      </c>
      <c r="O22" s="133" t="str">
        <f>IF(AND(G22&gt;I22*0.97,G22&lt;I22*1.03),"○","×")</f>
        <v>×</v>
      </c>
      <c r="P22" s="133" t="str">
        <f>IF(AND(H22&gt;I22*0.97,H22&lt;I22*1.03),"○","×")</f>
        <v>×</v>
      </c>
      <c r="Q22" s="143" t="str">
        <f>IF(COUNTIF(L22:P22,"○")=5,"同程度","―")</f>
        <v>―</v>
      </c>
      <c r="R22" s="134" t="str">
        <f t="shared" si="3"/>
        <v>↓</v>
      </c>
      <c r="S22" s="133" t="str">
        <f t="shared" si="3"/>
        <v>↓</v>
      </c>
      <c r="T22" s="133" t="str">
        <f t="shared" si="3"/>
        <v>↓</v>
      </c>
      <c r="U22" s="133" t="str">
        <f t="shared" si="3"/>
        <v>↓</v>
      </c>
      <c r="V22" s="133" t="str">
        <f>R22&amp;S22&amp;T22&amp;U22</f>
        <v>↓↓↓↓</v>
      </c>
      <c r="W22" s="147" t="str" cm="1">
        <f t="array" ref="W22">INDEX($AK$2:$AK$82,MATCH(V22,$AJ$2:$AJ$82,0),0)</f>
        <v>減少傾向⤵</v>
      </c>
      <c r="X22" s="145" t="str">
        <f>IF(F22-D22&gt;0,"↑",IF(F22-D22&lt;0,"↓","－"))</f>
        <v>↓</v>
      </c>
      <c r="Y22" s="146" t="str">
        <f>IF(V22="↓↑↓↓",IF(X22="↓","減少傾向","×"),"判定外")</f>
        <v>判定外</v>
      </c>
      <c r="Z22" s="147" t="str">
        <f>IF(V22="↑↓↑↑",IF(X22="↑","増加傾向","×"),"判定外")</f>
        <v>判定外</v>
      </c>
      <c r="AA22" s="148" t="str">
        <f>IF(G22-E22&gt;0,"↑",IF(G22-E22&lt;0,"↓","－"))</f>
        <v>↓</v>
      </c>
      <c r="AB22" s="146" t="str">
        <f>IF(V22="↓↓↑↓",IF(AA22="↓","減少傾向","×"),"判定外")</f>
        <v>判定外</v>
      </c>
      <c r="AC22" s="147" t="str">
        <f>IF(V22="↑↑↓↑",IF(AA22="↑","増加傾向","×"),"判定外")</f>
        <v>判定外</v>
      </c>
      <c r="AD22" s="149"/>
      <c r="AE22" s="129"/>
      <c r="AJ22" s="107" t="s">
        <v>372</v>
      </c>
      <c r="AK22" s="107" t="s">
        <v>327</v>
      </c>
    </row>
    <row r="23" spans="2:37">
      <c r="B23" s="126"/>
      <c r="C23" s="139" t="s">
        <v>264</v>
      </c>
      <c r="D23" s="169">
        <f>ROUND(SUM(D21:D22),1)</f>
        <v>101.8</v>
      </c>
      <c r="E23" s="169">
        <f>ROUND(SUM(E21:E22),1)</f>
        <v>99.3</v>
      </c>
      <c r="F23" s="169">
        <f>ROUND(SUM(F21:F22),1)</f>
        <v>96.7</v>
      </c>
      <c r="G23" s="169">
        <f>ROUND(SUM(G21:G22),1)</f>
        <v>87.2</v>
      </c>
      <c r="H23" s="169">
        <f>ROUND(SUM(H21:H22),1)</f>
        <v>85.8</v>
      </c>
      <c r="I23" s="141">
        <f>AVERAGE(D23:H23)</f>
        <v>94.16</v>
      </c>
      <c r="J23" s="142">
        <f>I23*0.97</f>
        <v>91.3352</v>
      </c>
      <c r="K23" s="142">
        <f>I23*1.03</f>
        <v>96.984799999999993</v>
      </c>
      <c r="L23" s="133" t="str">
        <f>IF(AND(D23&gt;I23*0.97,D23&lt;I23*1.03),"○","×")</f>
        <v>×</v>
      </c>
      <c r="M23" s="133" t="str">
        <f>IF(AND(E23&gt;I23*0.97,E23&lt;I23*1.03),"○","×")</f>
        <v>×</v>
      </c>
      <c r="N23" s="133" t="str">
        <f>IF(AND(F23&gt;I23*0.97,F23&lt;I23*1.03),"○","×")</f>
        <v>○</v>
      </c>
      <c r="O23" s="133" t="str">
        <f>IF(AND(G23&gt;I23*0.97,G23&lt;I23*1.03),"○","×")</f>
        <v>×</v>
      </c>
      <c r="P23" s="133" t="str">
        <f>IF(AND(H23&gt;I23*0.97,H23&lt;I23*1.03),"○","×")</f>
        <v>×</v>
      </c>
      <c r="Q23" s="143" t="str">
        <f>IF(COUNTIF(L23:P23,"○")=5,"同程度","―")</f>
        <v>―</v>
      </c>
      <c r="R23" s="134" t="str">
        <f t="shared" si="3"/>
        <v>↓</v>
      </c>
      <c r="S23" s="133" t="str">
        <f t="shared" si="3"/>
        <v>↓</v>
      </c>
      <c r="T23" s="133" t="str">
        <f t="shared" si="3"/>
        <v>↓</v>
      </c>
      <c r="U23" s="133" t="str">
        <f t="shared" si="3"/>
        <v>↓</v>
      </c>
      <c r="V23" s="133" t="str">
        <f>R23&amp;S23&amp;T23&amp;U23</f>
        <v>↓↓↓↓</v>
      </c>
      <c r="W23" s="147" t="str" cm="1">
        <f t="array" ref="W23">INDEX($AK$2:$AK$82,MATCH(V23,$AJ$2:$AJ$82,0),0)</f>
        <v>減少傾向⤵</v>
      </c>
      <c r="X23" s="145" t="str">
        <f>IF(F23-D23&gt;0,"↑",IF(F23-D23&lt;0,"↓","－"))</f>
        <v>↓</v>
      </c>
      <c r="Y23" s="146" t="str">
        <f>IF(V23="↓↑↓↓",IF(X23="↓","減少傾向","×"),"判定外")</f>
        <v>判定外</v>
      </c>
      <c r="Z23" s="147" t="str">
        <f>IF(V23="↑↓↑↑",IF(X23="↑","増加傾向","×"),"判定外")</f>
        <v>判定外</v>
      </c>
      <c r="AA23" s="148" t="str">
        <f>IF(G23-E23&gt;0,"↑",IF(G23-E23&lt;0,"↓","－"))</f>
        <v>↓</v>
      </c>
      <c r="AB23" s="146" t="str">
        <f>IF(V23="↓↓↑↓",IF(AA23="↓","減少傾向","×"),"判定外")</f>
        <v>判定外</v>
      </c>
      <c r="AC23" s="147" t="str">
        <f>IF(V23="↑↑↓↑",IF(AA23="↑","増加傾向","×"),"判定外")</f>
        <v>判定外</v>
      </c>
      <c r="AD23" s="151" t="s">
        <v>272</v>
      </c>
      <c r="AE23" s="129"/>
      <c r="AJ23" s="107" t="s">
        <v>373</v>
      </c>
      <c r="AK23" s="107" t="s">
        <v>344</v>
      </c>
    </row>
    <row r="24" spans="2:37" ht="14.25" thickBot="1">
      <c r="B24" s="126"/>
      <c r="C24" s="139" t="s">
        <v>279</v>
      </c>
      <c r="D24" s="152">
        <f>ROUND(D22/D23,3)</f>
        <v>0.375</v>
      </c>
      <c r="E24" s="152">
        <f>ROUND(E22/E23,3)</f>
        <v>0.373</v>
      </c>
      <c r="F24" s="152">
        <f>ROUND(F22/F23,3)</f>
        <v>0.378</v>
      </c>
      <c r="G24" s="152">
        <f>ROUND(G22/G23,3)</f>
        <v>0.373</v>
      </c>
      <c r="H24" s="152">
        <f>ROUND(H22/H23,3)</f>
        <v>0.36799999999999999</v>
      </c>
      <c r="I24" s="153">
        <f>AVERAGE(D24:H24)</f>
        <v>0.37340000000000001</v>
      </c>
      <c r="J24" s="154">
        <f>I24-0.03</f>
        <v>0.34340000000000004</v>
      </c>
      <c r="K24" s="154">
        <f>I24+0.03</f>
        <v>0.40339999999999998</v>
      </c>
      <c r="L24" s="117" t="str">
        <f>IF(AND(D24&gt;I24-0.03,D24&lt;I24+0.03),"○","×")</f>
        <v>○</v>
      </c>
      <c r="M24" s="117" t="str">
        <f>IF(AND(E24&gt;I24-0.03,E24&lt;I24+0.03),"○","×")</f>
        <v>○</v>
      </c>
      <c r="N24" s="117" t="str">
        <f>IF(AND(F24&gt;I24-0.03,F24&lt;I24+0.03),"○","×")</f>
        <v>○</v>
      </c>
      <c r="O24" s="117" t="str">
        <f>IF(AND(G24&gt;I24-0.03,G24&lt;I24+0.03),"○","×")</f>
        <v>○</v>
      </c>
      <c r="P24" s="117" t="str">
        <f>IF(AND(H24&gt;I24-0.03,H24&lt;I24+0.03),"○","×")</f>
        <v>○</v>
      </c>
      <c r="Q24" s="155" t="str">
        <f>IF(COUNTIF(L24:P24,"○")=5,"同程度","―")</f>
        <v>同程度</v>
      </c>
      <c r="R24" s="156" t="str">
        <f t="shared" si="3"/>
        <v>↓</v>
      </c>
      <c r="S24" s="117" t="str">
        <f t="shared" si="3"/>
        <v>↑</v>
      </c>
      <c r="T24" s="117" t="str">
        <f t="shared" si="3"/>
        <v>↓</v>
      </c>
      <c r="U24" s="117" t="str">
        <f t="shared" si="3"/>
        <v>↓</v>
      </c>
      <c r="V24" s="117" t="str">
        <f>R24&amp;S24&amp;T24&amp;U24</f>
        <v>↓↑↓↓</v>
      </c>
      <c r="W24" s="160" t="str" cm="1">
        <f t="array" ref="W24">INDEX($AK$2:$AK$82,MATCH(V24,$AJ$2:$AJ$82,0),0)</f>
        <v>年度により増減</v>
      </c>
      <c r="X24" s="158" t="str">
        <f>IF(F24-D24&gt;0,"↑",IF(F24-D24&lt;0,"↓","－"))</f>
        <v>↑</v>
      </c>
      <c r="Y24" s="159" t="str">
        <f>IF(V24="↓↑↓↓",IF(X24="↓","減少傾向","×"),"判定外")</f>
        <v>×</v>
      </c>
      <c r="Z24" s="160" t="str">
        <f>IF(V24="↑↓↑↑",IF(X24="↑","増加傾向","×"),"判定外")</f>
        <v>判定外</v>
      </c>
      <c r="AA24" s="161" t="str">
        <f>IF(G24-E24&gt;0,"↑",IF(G24-E24&lt;0,"↓","－"))</f>
        <v>－</v>
      </c>
      <c r="AB24" s="159" t="str">
        <f>IF(V24="↓↓↑↓",IF(AA24="↓","減少傾向","×"),"判定外")</f>
        <v>判定外</v>
      </c>
      <c r="AC24" s="160" t="str">
        <f>IF(V24="↑↑↓↑",IF(AA24="↑","増加傾向","×"),"判定外")</f>
        <v>判定外</v>
      </c>
      <c r="AD24" s="162" t="s">
        <v>325</v>
      </c>
      <c r="AE24" s="129"/>
      <c r="AJ24" s="107" t="s">
        <v>374</v>
      </c>
      <c r="AK24" s="107" t="s">
        <v>375</v>
      </c>
    </row>
    <row r="25" spans="2:37">
      <c r="B25" s="126"/>
      <c r="C25" s="139" t="s">
        <v>284</v>
      </c>
      <c r="D25" s="150">
        <f>COUNT('12-1.2020'!D12:D97)</f>
        <v>81</v>
      </c>
      <c r="E25" s="150">
        <f>COUNT('12-1.2021'!D12:D97)</f>
        <v>81</v>
      </c>
      <c r="F25" s="150">
        <f>COUNT('12-1.2022'!D12:D97)</f>
        <v>81</v>
      </c>
      <c r="G25" s="150">
        <f>COUNT('12-1.2023'!D12:D97)</f>
        <v>82</v>
      </c>
      <c r="H25" s="170">
        <f>COUNT('12-1.2024'!D12:D97)</f>
        <v>82</v>
      </c>
      <c r="I25" s="163"/>
      <c r="J25" s="163"/>
      <c r="K25" s="163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3"/>
      <c r="X25" s="164"/>
      <c r="Y25" s="163"/>
      <c r="Z25" s="163"/>
      <c r="AA25" s="164"/>
      <c r="AB25" s="163"/>
      <c r="AC25" s="163"/>
      <c r="AD25" s="165"/>
      <c r="AE25" s="129"/>
      <c r="AJ25" s="107" t="s">
        <v>376</v>
      </c>
      <c r="AK25" s="107" t="s">
        <v>344</v>
      </c>
    </row>
    <row r="26" spans="2:37" ht="14.25" thickBot="1">
      <c r="B26" s="126"/>
      <c r="C26" s="127"/>
      <c r="D26" s="128"/>
      <c r="E26" s="128"/>
      <c r="F26" s="128"/>
      <c r="G26" s="128"/>
      <c r="H26" s="128"/>
      <c r="I26" s="163"/>
      <c r="J26" s="163"/>
      <c r="K26" s="163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3"/>
      <c r="X26" s="164"/>
      <c r="Y26" s="163"/>
      <c r="Z26" s="163"/>
      <c r="AA26" s="164"/>
      <c r="AB26" s="163"/>
      <c r="AC26" s="163"/>
      <c r="AD26" s="165"/>
      <c r="AE26" s="129"/>
      <c r="AJ26" s="107" t="s">
        <v>377</v>
      </c>
      <c r="AK26" s="107" t="s">
        <v>327</v>
      </c>
    </row>
    <row r="27" spans="2:37">
      <c r="B27" s="126"/>
      <c r="C27" s="127"/>
      <c r="D27" s="128"/>
      <c r="E27" s="128"/>
      <c r="F27" s="128"/>
      <c r="G27" s="128"/>
      <c r="H27" s="128"/>
      <c r="I27" s="266" t="s">
        <v>334</v>
      </c>
      <c r="J27" s="267"/>
      <c r="K27" s="267"/>
      <c r="L27" s="267"/>
      <c r="M27" s="267"/>
      <c r="N27" s="267"/>
      <c r="O27" s="267"/>
      <c r="P27" s="254"/>
      <c r="Q27" s="268" t="s">
        <v>335</v>
      </c>
      <c r="R27" s="253" t="s">
        <v>336</v>
      </c>
      <c r="S27" s="255"/>
      <c r="T27" s="255"/>
      <c r="U27" s="255"/>
      <c r="V27" s="258" t="s">
        <v>337</v>
      </c>
      <c r="W27" s="259"/>
      <c r="X27" s="262" t="s">
        <v>338</v>
      </c>
      <c r="Y27" s="249" t="s">
        <v>339</v>
      </c>
      <c r="Z27" s="250"/>
      <c r="AA27" s="247" t="s">
        <v>340</v>
      </c>
      <c r="AB27" s="249" t="s">
        <v>341</v>
      </c>
      <c r="AC27" s="250"/>
      <c r="AD27" s="251" t="s">
        <v>342</v>
      </c>
      <c r="AE27" s="129"/>
      <c r="AJ27" s="107" t="s">
        <v>378</v>
      </c>
      <c r="AK27" s="107" t="s">
        <v>344</v>
      </c>
    </row>
    <row r="28" spans="2:37">
      <c r="B28" s="126"/>
      <c r="C28" s="139" t="s">
        <v>277</v>
      </c>
      <c r="D28" s="167" t="str">
        <f ca="1">Q1&amp;"(n="&amp;D33&amp;")"</f>
        <v>R2(n=25)</v>
      </c>
      <c r="E28" s="167" t="str">
        <f ca="1">R1&amp;"(n="&amp;E33&amp;")"</f>
        <v>R3(n=25)</v>
      </c>
      <c r="F28" s="167" t="str">
        <f ca="1">S1&amp;"(n="&amp;F33&amp;")"</f>
        <v>R4(n=25)</v>
      </c>
      <c r="G28" s="167" t="str">
        <f ca="1">T1&amp;"(n="&amp;G33&amp;")"</f>
        <v>R5(n=25)</v>
      </c>
      <c r="H28" s="167" t="str">
        <f ca="1">U1&amp;"(n="&amp;H33&amp;")"</f>
        <v>R6(n=25)</v>
      </c>
      <c r="I28" s="131" t="s">
        <v>345</v>
      </c>
      <c r="J28" s="132">
        <v>-0.03</v>
      </c>
      <c r="K28" s="132">
        <v>0.03</v>
      </c>
      <c r="L28" s="225" t="str">
        <f ca="1">Q1</f>
        <v>R2</v>
      </c>
      <c r="M28" s="225" t="str">
        <f ca="1">R1</f>
        <v>R3</v>
      </c>
      <c r="N28" s="225" t="str">
        <f ca="1">S1</f>
        <v>R4</v>
      </c>
      <c r="O28" s="225" t="str">
        <f ca="1">T1</f>
        <v>R5</v>
      </c>
      <c r="P28" s="225" t="str">
        <f ca="1">U1</f>
        <v>R6</v>
      </c>
      <c r="Q28" s="269"/>
      <c r="R28" s="134" t="s">
        <v>346</v>
      </c>
      <c r="S28" s="133" t="s">
        <v>347</v>
      </c>
      <c r="T28" s="133" t="s">
        <v>348</v>
      </c>
      <c r="U28" s="133" t="s">
        <v>349</v>
      </c>
      <c r="V28" s="260"/>
      <c r="W28" s="261"/>
      <c r="X28" s="263"/>
      <c r="Y28" s="135" t="s">
        <v>350</v>
      </c>
      <c r="Z28" s="136" t="s">
        <v>351</v>
      </c>
      <c r="AA28" s="248"/>
      <c r="AB28" s="137" t="s">
        <v>352</v>
      </c>
      <c r="AC28" s="138" t="s">
        <v>353</v>
      </c>
      <c r="AD28" s="252"/>
      <c r="AE28" s="129"/>
      <c r="AJ28" s="107" t="s">
        <v>379</v>
      </c>
      <c r="AK28" s="107" t="s">
        <v>325</v>
      </c>
    </row>
    <row r="29" spans="2:37">
      <c r="B29" s="126"/>
      <c r="C29" s="139" t="s">
        <v>262</v>
      </c>
      <c r="D29" s="169">
        <f>ROUND('12-1.2020'!D7,1)</f>
        <v>49.8</v>
      </c>
      <c r="E29" s="169">
        <f>ROUND('12-1.2021'!D7,1)</f>
        <v>49.6</v>
      </c>
      <c r="F29" s="169">
        <f>ROUND('12-1.2022'!D7,1)</f>
        <v>47.1</v>
      </c>
      <c r="G29" s="169">
        <f>ROUND('12-1.2023'!D7,1)</f>
        <v>43.6</v>
      </c>
      <c r="H29" s="169">
        <f>ROUND('12-1.2024'!D7,1)</f>
        <v>41</v>
      </c>
      <c r="I29" s="141">
        <f>AVERAGE(D29:H29)</f>
        <v>46.22</v>
      </c>
      <c r="J29" s="142">
        <f>I29*0.97</f>
        <v>44.833399999999997</v>
      </c>
      <c r="K29" s="142">
        <f>I29*1.03</f>
        <v>47.6066</v>
      </c>
      <c r="L29" s="133" t="str">
        <f>IF(AND(D29&gt;I29*0.97,D29&lt;I29*1.03),"○","×")</f>
        <v>×</v>
      </c>
      <c r="M29" s="133" t="str">
        <f>IF(AND(E29&gt;I29*0.97,E29&lt;I29*1.03),"○","×")</f>
        <v>×</v>
      </c>
      <c r="N29" s="133" t="str">
        <f>IF(AND(F29&gt;I29*0.97,F29&lt;I29*1.03),"○","×")</f>
        <v>○</v>
      </c>
      <c r="O29" s="133" t="str">
        <f>IF(AND(G29&gt;I29*0.97,G29&lt;I29*1.03),"○","×")</f>
        <v>×</v>
      </c>
      <c r="P29" s="133" t="str">
        <f>IF(AND(H29&gt;I29*0.97,H29&lt;I29*1.03),"○","×")</f>
        <v>×</v>
      </c>
      <c r="Q29" s="143" t="str">
        <f>IF(COUNTIF(L29:P29,"○")=5,"同程度","―")</f>
        <v>―</v>
      </c>
      <c r="R29" s="134" t="str">
        <f t="shared" ref="R29:U32" si="4">IF(E29-D29&gt;0,"↑",IF(E29-D29&lt;0,"↓","－"))</f>
        <v>↓</v>
      </c>
      <c r="S29" s="133" t="str">
        <f t="shared" si="4"/>
        <v>↓</v>
      </c>
      <c r="T29" s="133" t="str">
        <f t="shared" si="4"/>
        <v>↓</v>
      </c>
      <c r="U29" s="133" t="str">
        <f t="shared" si="4"/>
        <v>↓</v>
      </c>
      <c r="V29" s="133" t="str">
        <f>R29&amp;S29&amp;T29&amp;U29</f>
        <v>↓↓↓↓</v>
      </c>
      <c r="W29" s="147" t="str" cm="1">
        <f t="array" ref="W29">INDEX($AK$2:$AK$82,MATCH(V29,$AJ$2:$AJ$82,0),0)</f>
        <v>減少傾向⤵</v>
      </c>
      <c r="X29" s="145" t="str">
        <f>IF(F29-D29&gt;0,"↑",IF(F29-D29&lt;0,"↓","－"))</f>
        <v>↓</v>
      </c>
      <c r="Y29" s="146" t="str">
        <f>IF(V29="↓↑↓↓",IF(X29="↓","減少傾向","×"),"判定外")</f>
        <v>判定外</v>
      </c>
      <c r="Z29" s="147" t="str">
        <f>IF(V29="↑↓↑↑",IF(X29="↑","増加傾向","×"),"判定外")</f>
        <v>判定外</v>
      </c>
      <c r="AA29" s="148" t="str">
        <f>IF(G29-E29&gt;0,"↑",IF(G29-E29&lt;0,"↓","－"))</f>
        <v>↓</v>
      </c>
      <c r="AB29" s="146" t="str">
        <f>IF(V29="↓↓↑↓",IF(AA29="↓","減少傾向","×"),"判定外")</f>
        <v>判定外</v>
      </c>
      <c r="AC29" s="147" t="str">
        <f>IF(V29="↑↑↓↑",IF(AA29="↑","増加傾向","×"),"判定外")</f>
        <v>判定外</v>
      </c>
      <c r="AD29" s="149"/>
      <c r="AE29" s="129"/>
      <c r="AJ29" s="107" t="s">
        <v>380</v>
      </c>
      <c r="AK29" s="107" t="s">
        <v>327</v>
      </c>
    </row>
    <row r="30" spans="2:37">
      <c r="B30" s="126"/>
      <c r="C30" s="139" t="s">
        <v>263</v>
      </c>
      <c r="D30" s="171">
        <f>ROUND('12-1.2020'!E7,1)</f>
        <v>24.1</v>
      </c>
      <c r="E30" s="171">
        <f>ROUND('12-1.2021'!E7,1)</f>
        <v>23.9</v>
      </c>
      <c r="F30" s="171">
        <f>ROUND('12-1.2022'!E7,1)</f>
        <v>22.2</v>
      </c>
      <c r="G30" s="171">
        <f>ROUND('12-1.2023'!E7,1)</f>
        <v>20</v>
      </c>
      <c r="H30" s="171">
        <f>ROUND('12-1.2024'!E7,1)</f>
        <v>19</v>
      </c>
      <c r="I30" s="141">
        <f>AVERAGE(D30:H30)</f>
        <v>21.84</v>
      </c>
      <c r="J30" s="142">
        <f>I30*0.97</f>
        <v>21.184799999999999</v>
      </c>
      <c r="K30" s="142">
        <f>I30*1.03</f>
        <v>22.495200000000001</v>
      </c>
      <c r="L30" s="133" t="str">
        <f>IF(AND(D30&gt;I30*0.97,D30&lt;I30*1.03),"○","×")</f>
        <v>×</v>
      </c>
      <c r="M30" s="133" t="str">
        <f>IF(AND(E30&gt;I30*0.97,E30&lt;I30*1.03),"○","×")</f>
        <v>×</v>
      </c>
      <c r="N30" s="133" t="str">
        <f>IF(AND(F30&gt;I30*0.97,F30&lt;I30*1.03),"○","×")</f>
        <v>○</v>
      </c>
      <c r="O30" s="133" t="str">
        <f>IF(AND(G30&gt;I30*0.97,G30&lt;I30*1.03),"○","×")</f>
        <v>×</v>
      </c>
      <c r="P30" s="133" t="str">
        <f>IF(AND(H30&gt;I30*0.97,H30&lt;I30*1.03),"○","×")</f>
        <v>×</v>
      </c>
      <c r="Q30" s="143" t="str">
        <f>IF(COUNTIF(L30:P30,"○")=5,"同程度","―")</f>
        <v>―</v>
      </c>
      <c r="R30" s="134" t="str">
        <f t="shared" si="4"/>
        <v>↓</v>
      </c>
      <c r="S30" s="133" t="str">
        <f t="shared" si="4"/>
        <v>↓</v>
      </c>
      <c r="T30" s="133" t="str">
        <f t="shared" si="4"/>
        <v>↓</v>
      </c>
      <c r="U30" s="133" t="str">
        <f t="shared" si="4"/>
        <v>↓</v>
      </c>
      <c r="V30" s="133" t="str">
        <f>R30&amp;S30&amp;T30&amp;U30</f>
        <v>↓↓↓↓</v>
      </c>
      <c r="W30" s="147" t="str" cm="1">
        <f t="array" ref="W30">INDEX($AK$2:$AK$82,MATCH(V30,$AJ$2:$AJ$82,0),0)</f>
        <v>減少傾向⤵</v>
      </c>
      <c r="X30" s="145" t="str">
        <f>IF(F30-D30&gt;0,"↑",IF(F30-D30&lt;0,"↓","－"))</f>
        <v>↓</v>
      </c>
      <c r="Y30" s="146" t="str">
        <f>IF(V30="↓↑↓↓",IF(X30="↓","減少傾向","×"),"判定外")</f>
        <v>判定外</v>
      </c>
      <c r="Z30" s="147" t="str">
        <f>IF(V30="↑↓↑↑",IF(X30="↑","増加傾向","×"),"判定外")</f>
        <v>判定外</v>
      </c>
      <c r="AA30" s="148" t="str">
        <f>IF(G30-E30&gt;0,"↑",IF(G30-E30&lt;0,"↓","－"))</f>
        <v>↓</v>
      </c>
      <c r="AB30" s="146" t="str">
        <f>IF(V30="↓↓↑↓",IF(AA30="↓","減少傾向","×"),"判定外")</f>
        <v>判定外</v>
      </c>
      <c r="AC30" s="147" t="str">
        <f>IF(V30="↑↑↓↑",IF(AA30="↑","増加傾向","×"),"判定外")</f>
        <v>判定外</v>
      </c>
      <c r="AD30" s="149"/>
      <c r="AE30" s="129"/>
      <c r="AJ30" s="107" t="s">
        <v>381</v>
      </c>
      <c r="AK30" s="107" t="s">
        <v>344</v>
      </c>
    </row>
    <row r="31" spans="2:37">
      <c r="B31" s="126"/>
      <c r="C31" s="139" t="s">
        <v>264</v>
      </c>
      <c r="D31" s="169">
        <f>ROUND(SUM(D29:D30),1)</f>
        <v>73.900000000000006</v>
      </c>
      <c r="E31" s="169">
        <f>ROUND(SUM(E29:E30),1)</f>
        <v>73.5</v>
      </c>
      <c r="F31" s="169">
        <f>ROUND(SUM(F29:F30),1)</f>
        <v>69.3</v>
      </c>
      <c r="G31" s="169">
        <f>ROUND(SUM(G29:G30),1)</f>
        <v>63.6</v>
      </c>
      <c r="H31" s="169">
        <f>ROUND(SUM(H29:H30),1)</f>
        <v>60</v>
      </c>
      <c r="I31" s="141">
        <f>AVERAGE(D31:H31)</f>
        <v>68.06</v>
      </c>
      <c r="J31" s="142">
        <f>I31*0.97</f>
        <v>66.018200000000007</v>
      </c>
      <c r="K31" s="142">
        <f>I31*1.03</f>
        <v>70.101799999999997</v>
      </c>
      <c r="L31" s="133" t="str">
        <f>IF(AND(D31&gt;I31*0.97,D31&lt;I31*1.03),"○","×")</f>
        <v>×</v>
      </c>
      <c r="M31" s="133" t="str">
        <f>IF(AND(E31&gt;I31*0.97,E31&lt;I31*1.03),"○","×")</f>
        <v>×</v>
      </c>
      <c r="N31" s="133" t="str">
        <f>IF(AND(F31&gt;I31*0.97,F31&lt;I31*1.03),"○","×")</f>
        <v>○</v>
      </c>
      <c r="O31" s="133" t="str">
        <f>IF(AND(G31&gt;I31*0.97,G31&lt;I31*1.03),"○","×")</f>
        <v>×</v>
      </c>
      <c r="P31" s="133" t="str">
        <f>IF(AND(H31&gt;I31*0.97,H31&lt;I31*1.03),"○","×")</f>
        <v>×</v>
      </c>
      <c r="Q31" s="143" t="str">
        <f>IF(COUNTIF(L31:P31,"○")=5,"同程度","―")</f>
        <v>―</v>
      </c>
      <c r="R31" s="134" t="str">
        <f t="shared" si="4"/>
        <v>↓</v>
      </c>
      <c r="S31" s="133" t="str">
        <f t="shared" si="4"/>
        <v>↓</v>
      </c>
      <c r="T31" s="133" t="str">
        <f t="shared" si="4"/>
        <v>↓</v>
      </c>
      <c r="U31" s="133" t="str">
        <f t="shared" si="4"/>
        <v>↓</v>
      </c>
      <c r="V31" s="133" t="str">
        <f>R31&amp;S31&amp;T31&amp;U31</f>
        <v>↓↓↓↓</v>
      </c>
      <c r="W31" s="147" t="str" cm="1">
        <f t="array" ref="W31">INDEX($AK$2:$AK$82,MATCH(V31,$AJ$2:$AJ$82,0),0)</f>
        <v>減少傾向⤵</v>
      </c>
      <c r="X31" s="145" t="str">
        <f>IF(F31-D31&gt;0,"↑",IF(F31-D31&lt;0,"↓","－"))</f>
        <v>↓</v>
      </c>
      <c r="Y31" s="146" t="str">
        <f>IF(V31="↓↑↓↓",IF(X31="↓","減少傾向","×"),"判定外")</f>
        <v>判定外</v>
      </c>
      <c r="Z31" s="147" t="str">
        <f>IF(V31="↑↓↑↑",IF(X31="↑","増加傾向","×"),"判定外")</f>
        <v>判定外</v>
      </c>
      <c r="AA31" s="148" t="str">
        <f>IF(G31-E31&gt;0,"↑",IF(G31-E31&lt;0,"↓","－"))</f>
        <v>↓</v>
      </c>
      <c r="AB31" s="146" t="str">
        <f>IF(V31="↓↓↑↓",IF(AA31="↓","減少傾向","×"),"判定外")</f>
        <v>判定外</v>
      </c>
      <c r="AC31" s="147" t="str">
        <f>IF(V31="↑↑↓↑",IF(AA31="↑","増加傾向","×"),"判定外")</f>
        <v>判定外</v>
      </c>
      <c r="AD31" s="151" t="s">
        <v>272</v>
      </c>
      <c r="AE31" s="129"/>
      <c r="AJ31" s="107" t="s">
        <v>382</v>
      </c>
      <c r="AK31" s="107" t="s">
        <v>327</v>
      </c>
    </row>
    <row r="32" spans="2:37" ht="14.25" thickBot="1">
      <c r="B32" s="126"/>
      <c r="C32" s="139" t="s">
        <v>279</v>
      </c>
      <c r="D32" s="152">
        <f>ROUND(D30/D31,3)</f>
        <v>0.32600000000000001</v>
      </c>
      <c r="E32" s="152">
        <f>ROUND(E30/E31,3)</f>
        <v>0.32500000000000001</v>
      </c>
      <c r="F32" s="152">
        <f>ROUND(F30/F31,3)</f>
        <v>0.32</v>
      </c>
      <c r="G32" s="152">
        <f>ROUND(G30/G31,3)</f>
        <v>0.314</v>
      </c>
      <c r="H32" s="152">
        <f>ROUND(H30/H31,3)</f>
        <v>0.317</v>
      </c>
      <c r="I32" s="153">
        <f>AVERAGE(D32:H32)</f>
        <v>0.32040000000000002</v>
      </c>
      <c r="J32" s="154">
        <f>I32-0.03</f>
        <v>0.29039999999999999</v>
      </c>
      <c r="K32" s="154">
        <f>I32+0.03</f>
        <v>0.35040000000000004</v>
      </c>
      <c r="L32" s="117" t="str">
        <f>IF(AND(D32&gt;I32-0.03,D32&lt;I32+0.03),"○","×")</f>
        <v>○</v>
      </c>
      <c r="M32" s="117" t="str">
        <f>IF(AND(E32&gt;I32-0.03,E32&lt;I32+0.03),"○","×")</f>
        <v>○</v>
      </c>
      <c r="N32" s="117" t="str">
        <f>IF(AND(F32&gt;I32-0.03,F32&lt;I32+0.03),"○","×")</f>
        <v>○</v>
      </c>
      <c r="O32" s="117" t="str">
        <f>IF(AND(G32&gt;I32-0.03,G32&lt;I32+0.03),"○","×")</f>
        <v>○</v>
      </c>
      <c r="P32" s="117" t="str">
        <f>IF(AND(H32&gt;I32-0.03,H32&lt;I32+0.03),"○","×")</f>
        <v>○</v>
      </c>
      <c r="Q32" s="155" t="str">
        <f>IF(COUNTIF(L32:P32,"○")=5,"同程度","―")</f>
        <v>同程度</v>
      </c>
      <c r="R32" s="156" t="str">
        <f t="shared" si="4"/>
        <v>↓</v>
      </c>
      <c r="S32" s="117" t="str">
        <f t="shared" si="4"/>
        <v>↓</v>
      </c>
      <c r="T32" s="117" t="str">
        <f t="shared" si="4"/>
        <v>↓</v>
      </c>
      <c r="U32" s="117" t="str">
        <f t="shared" si="4"/>
        <v>↑</v>
      </c>
      <c r="V32" s="117" t="str">
        <f>R32&amp;S32&amp;T32&amp;U32</f>
        <v>↓↓↓↑</v>
      </c>
      <c r="W32" s="160" t="str" cm="1">
        <f t="array" ref="W32">INDEX($AK$2:$AK$82,MATCH(V32,$AJ$2:$AJ$82,0),0)</f>
        <v>最新年度のみ増加</v>
      </c>
      <c r="X32" s="158" t="str">
        <f>IF(F32-D32&gt;0,"↑",IF(F32-D32&lt;0,"↓","－"))</f>
        <v>↓</v>
      </c>
      <c r="Y32" s="159" t="str">
        <f>IF(V32="↓↑↓↓",IF(X32="↓","減少傾向","×"),"判定外")</f>
        <v>判定外</v>
      </c>
      <c r="Z32" s="160" t="str">
        <f>IF(V32="↑↓↑↑",IF(X32="↑","増加傾向","×"),"判定外")</f>
        <v>判定外</v>
      </c>
      <c r="AA32" s="161" t="str">
        <f>IF(G32-E32&gt;0,"↑",IF(G32-E32&lt;0,"↓","－"))</f>
        <v>↓</v>
      </c>
      <c r="AB32" s="159" t="str">
        <f>IF(V32="↓↓↑↓",IF(AA32="↓","減少傾向","×"),"判定外")</f>
        <v>判定外</v>
      </c>
      <c r="AC32" s="160" t="str">
        <f>IF(V32="↑↑↓↑",IF(AA32="↑","増加傾向","×"),"判定外")</f>
        <v>判定外</v>
      </c>
      <c r="AD32" s="162" t="s">
        <v>325</v>
      </c>
      <c r="AE32" s="129"/>
      <c r="AJ32" s="107" t="s">
        <v>383</v>
      </c>
      <c r="AK32" s="107" t="s">
        <v>275</v>
      </c>
    </row>
    <row r="33" spans="2:37">
      <c r="B33" s="126"/>
      <c r="C33" s="139" t="s">
        <v>284</v>
      </c>
      <c r="D33" s="170">
        <f>COUNTIFS('12-1.2020'!B12:B97,"G",'12-1.2020'!D12:D97,"&lt;&gt;")</f>
        <v>25</v>
      </c>
      <c r="E33" s="170">
        <f>COUNTIFS('12-1.2021'!B12:B97,"G",'12-1.2021'!D12:D97,"&lt;&gt;")</f>
        <v>25</v>
      </c>
      <c r="F33" s="170">
        <f>COUNTIFS('12-1.2022'!B12:B97,"G",'12-1.2022'!D12:D97,"&lt;&gt;")</f>
        <v>25</v>
      </c>
      <c r="G33" s="170">
        <f>COUNTIFS('12-1.2023'!B12:B97,"G",'12-1.2023'!D12:D97,"&lt;&gt;")</f>
        <v>25</v>
      </c>
      <c r="H33" s="170">
        <f>COUNTIFS('12-1.2024'!B12:B97,"G",'12-1.2024'!D12:D97,"&lt;&gt;")</f>
        <v>25</v>
      </c>
      <c r="I33" s="163"/>
      <c r="J33" s="163"/>
      <c r="K33" s="163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3"/>
      <c r="X33" s="164"/>
      <c r="Y33" s="163"/>
      <c r="Z33" s="163"/>
      <c r="AA33" s="164"/>
      <c r="AB33" s="163"/>
      <c r="AC33" s="163"/>
      <c r="AD33" s="165"/>
      <c r="AE33" s="129"/>
      <c r="AJ33" s="107" t="s">
        <v>384</v>
      </c>
      <c r="AK33" s="107" t="s">
        <v>344</v>
      </c>
    </row>
    <row r="34" spans="2:37" ht="14.25" thickBot="1">
      <c r="B34" s="172"/>
      <c r="C34" s="173"/>
      <c r="D34" s="174"/>
      <c r="E34" s="174"/>
      <c r="F34" s="174"/>
      <c r="G34" s="174"/>
      <c r="H34" s="174"/>
      <c r="I34" s="175"/>
      <c r="J34" s="175"/>
      <c r="K34" s="175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5"/>
      <c r="X34" s="176"/>
      <c r="Y34" s="175"/>
      <c r="Z34" s="175"/>
      <c r="AA34" s="176"/>
      <c r="AB34" s="175"/>
      <c r="AC34" s="175"/>
      <c r="AD34" s="177"/>
      <c r="AE34" s="178"/>
      <c r="AJ34" s="107" t="s">
        <v>385</v>
      </c>
      <c r="AK34" s="107" t="s">
        <v>344</v>
      </c>
    </row>
    <row r="35" spans="2:37" ht="14.25" thickBot="1">
      <c r="AJ35" s="107" t="s">
        <v>386</v>
      </c>
      <c r="AK35" s="107" t="s">
        <v>327</v>
      </c>
    </row>
    <row r="36" spans="2:37" ht="14.25" thickBot="1">
      <c r="B36" s="179" t="s">
        <v>318</v>
      </c>
      <c r="C36" s="180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2"/>
      <c r="AJ36" s="107" t="s">
        <v>387</v>
      </c>
      <c r="AK36" s="107" t="s">
        <v>344</v>
      </c>
    </row>
    <row r="37" spans="2:37">
      <c r="B37" s="183"/>
      <c r="C37" s="184"/>
      <c r="D37" s="185"/>
      <c r="E37" s="185"/>
      <c r="F37" s="185"/>
      <c r="G37" s="185"/>
      <c r="H37" s="185"/>
      <c r="I37" s="253" t="s">
        <v>334</v>
      </c>
      <c r="J37" s="254"/>
      <c r="K37" s="254"/>
      <c r="L37" s="255"/>
      <c r="M37" s="255"/>
      <c r="N37" s="255"/>
      <c r="O37" s="255"/>
      <c r="P37" s="255"/>
      <c r="Q37" s="256" t="s">
        <v>335</v>
      </c>
      <c r="R37" s="253" t="s">
        <v>336</v>
      </c>
      <c r="S37" s="255"/>
      <c r="T37" s="255"/>
      <c r="U37" s="255"/>
      <c r="V37" s="258" t="s">
        <v>337</v>
      </c>
      <c r="W37" s="259"/>
      <c r="X37" s="262" t="s">
        <v>338</v>
      </c>
      <c r="Y37" s="249" t="s">
        <v>339</v>
      </c>
      <c r="Z37" s="250"/>
      <c r="AA37" s="247" t="s">
        <v>340</v>
      </c>
      <c r="AB37" s="249" t="s">
        <v>341</v>
      </c>
      <c r="AC37" s="250"/>
      <c r="AD37" s="251" t="s">
        <v>342</v>
      </c>
      <c r="AE37" s="186"/>
      <c r="AJ37" s="107" t="s">
        <v>388</v>
      </c>
      <c r="AK37" s="107" t="s">
        <v>344</v>
      </c>
    </row>
    <row r="38" spans="2:37">
      <c r="B38" s="183"/>
      <c r="C38" s="130" t="s">
        <v>4</v>
      </c>
      <c r="D38" s="224" t="str">
        <f ca="1">Q1</f>
        <v>R2</v>
      </c>
      <c r="E38" s="224" t="str">
        <f t="shared" ref="E38:H38" ca="1" si="5">R1</f>
        <v>R3</v>
      </c>
      <c r="F38" s="224" t="str">
        <f t="shared" ca="1" si="5"/>
        <v>R4</v>
      </c>
      <c r="G38" s="224" t="str">
        <f t="shared" ca="1" si="5"/>
        <v>R5</v>
      </c>
      <c r="H38" s="224" t="str">
        <f t="shared" ca="1" si="5"/>
        <v>R6</v>
      </c>
      <c r="I38" s="131" t="s">
        <v>345</v>
      </c>
      <c r="J38" s="132">
        <v>-0.03</v>
      </c>
      <c r="K38" s="132">
        <v>0.03</v>
      </c>
      <c r="L38" s="225" t="str">
        <f ca="1">Q1</f>
        <v>R2</v>
      </c>
      <c r="M38" s="225" t="str">
        <f ca="1">R1</f>
        <v>R3</v>
      </c>
      <c r="N38" s="225" t="str">
        <f ca="1">S1</f>
        <v>R4</v>
      </c>
      <c r="O38" s="225" t="str">
        <f ca="1">T1</f>
        <v>R5</v>
      </c>
      <c r="P38" s="225" t="str">
        <f ca="1">U1</f>
        <v>R6</v>
      </c>
      <c r="Q38" s="257"/>
      <c r="R38" s="134" t="s">
        <v>346</v>
      </c>
      <c r="S38" s="133" t="s">
        <v>347</v>
      </c>
      <c r="T38" s="133" t="s">
        <v>348</v>
      </c>
      <c r="U38" s="133" t="s">
        <v>349</v>
      </c>
      <c r="V38" s="260"/>
      <c r="W38" s="261"/>
      <c r="X38" s="263"/>
      <c r="Y38" s="135" t="s">
        <v>350</v>
      </c>
      <c r="Z38" s="136" t="s">
        <v>351</v>
      </c>
      <c r="AA38" s="248"/>
      <c r="AB38" s="137" t="s">
        <v>352</v>
      </c>
      <c r="AC38" s="138" t="s">
        <v>353</v>
      </c>
      <c r="AD38" s="252"/>
      <c r="AE38" s="186"/>
      <c r="AF38" s="187"/>
      <c r="AI38" s="187"/>
      <c r="AJ38" s="107" t="s">
        <v>389</v>
      </c>
      <c r="AK38" s="107" t="s">
        <v>344</v>
      </c>
    </row>
    <row r="39" spans="2:37">
      <c r="B39" s="183"/>
      <c r="C39" s="139" t="s">
        <v>262</v>
      </c>
      <c r="D39" s="220" cm="1">
        <f t="array" ref="D39">INDEX('12-2.2020'!D:D,MATCH("F139110110504",'12-2.2020'!A:A,0),0)</f>
        <v>11</v>
      </c>
      <c r="E39" s="220" cm="1">
        <f t="array" ref="E39">INDEX('12-2.2021'!D:D,MATCH("F139110110504",'12-2.2021'!A:A,0),0)</f>
        <v>10</v>
      </c>
      <c r="F39" s="220" cm="1">
        <f t="array" ref="F39">INDEX('12-2.2022'!D:D,MATCH("F139110110504",'12-2.2022'!A:A,0),0)</f>
        <v>11</v>
      </c>
      <c r="G39" s="220" cm="1">
        <f t="array" ref="G39">INDEX('12-2.2023'!D:D,MATCH("F139110110504",'12-2.2023'!A:A,0),0)</f>
        <v>13</v>
      </c>
      <c r="H39" s="220" cm="1">
        <f t="array" ref="H39">INDEX('12-2.2024'!D:D,MATCH("F139110110504",'12-2.2024'!A:A,0),0)</f>
        <v>16</v>
      </c>
      <c r="I39" s="141">
        <f>AVERAGE(D39:H39)</f>
        <v>12.2</v>
      </c>
      <c r="J39" s="142">
        <f>I39*0.97</f>
        <v>11.834</v>
      </c>
      <c r="K39" s="142">
        <f>I39*1.03</f>
        <v>12.565999999999999</v>
      </c>
      <c r="L39" s="133" t="str">
        <f>IF(AND(D39&gt;I39*0.97,D39&lt;I39*1.03),"○","×")</f>
        <v>×</v>
      </c>
      <c r="M39" s="133" t="str">
        <f>IF(AND(E39&gt;I39*0.97,E39&lt;I39*1.03),"○","×")</f>
        <v>×</v>
      </c>
      <c r="N39" s="133" t="str">
        <f>IF(AND(F39&gt;I39*0.97,F39&lt;I39*1.03),"○","×")</f>
        <v>×</v>
      </c>
      <c r="O39" s="133" t="str">
        <f>IF(AND(G39&gt;I39*0.97,G39&lt;I39*1.03),"○","×")</f>
        <v>×</v>
      </c>
      <c r="P39" s="133" t="str">
        <f>IF(AND(H39&gt;I39*0.97,H39&lt;I39*1.03),"○","×")</f>
        <v>×</v>
      </c>
      <c r="Q39" s="143" t="str">
        <f>IF(COUNTIF(L39:P39,"○")=5,"同程度","―")</f>
        <v>―</v>
      </c>
      <c r="R39" s="134" t="str">
        <f t="shared" ref="R39:U42" si="6">IF(E39-D39&gt;0,"↑",IF(E39-D39&lt;0,"↓","－"))</f>
        <v>↓</v>
      </c>
      <c r="S39" s="133" t="str">
        <f t="shared" si="6"/>
        <v>↑</v>
      </c>
      <c r="T39" s="133" t="str">
        <f t="shared" si="6"/>
        <v>↑</v>
      </c>
      <c r="U39" s="133" t="str">
        <f t="shared" si="6"/>
        <v>↑</v>
      </c>
      <c r="V39" s="133" t="str">
        <f>R39&amp;S39&amp;T39&amp;U39</f>
        <v>↓↑↑↑</v>
      </c>
      <c r="W39" s="147" t="str" cm="1">
        <f t="array" ref="W39">INDEX($AK$2:$AK$82,MATCH(V39,$AJ$2:$AJ$82,0),0)</f>
        <v>増加傾向⤴</v>
      </c>
      <c r="X39" s="145" t="str">
        <f>IF(F39-D39&gt;0,"↑",IF(F39-D39&lt;0,"↓","－"))</f>
        <v>－</v>
      </c>
      <c r="Y39" s="146" t="str">
        <f>IF(V39="↓↑↓↓",IF(X39="↓","減少傾向","×"),"判定外")</f>
        <v>判定外</v>
      </c>
      <c r="Z39" s="147" t="str">
        <f>IF(V39="↑↓↑↑",IF(X39="↑","増加傾向","×"),"判定外")</f>
        <v>判定外</v>
      </c>
      <c r="AA39" s="148" t="str">
        <f>IF(G39-E39&gt;0,"↑",IF(G39-E39&lt;0,"↓","－"))</f>
        <v>↑</v>
      </c>
      <c r="AB39" s="146" t="str">
        <f>IF(V39="↓↓↑↓",IF(AA39="↓","減少傾向","×"),"判定外")</f>
        <v>判定外</v>
      </c>
      <c r="AC39" s="147" t="str">
        <f>IF(V39="↑↑↓↑",IF(AA39="↑","増加傾向","×"),"判定外")</f>
        <v>判定外</v>
      </c>
      <c r="AD39" s="149"/>
      <c r="AE39" s="186"/>
      <c r="AJ39" s="107" t="s">
        <v>390</v>
      </c>
      <c r="AK39" s="107" t="s">
        <v>344</v>
      </c>
    </row>
    <row r="40" spans="2:37">
      <c r="B40" s="183"/>
      <c r="C40" s="139" t="s">
        <v>263</v>
      </c>
      <c r="D40" s="40" cm="1">
        <f t="array" ref="D40">INDEX('12-2.2020'!E:E,MATCH("F139110110504",'12-2.2020'!A:A,0),0)</f>
        <v>6</v>
      </c>
      <c r="E40" s="40" cm="1">
        <f t="array" ref="E40">INDEX('12-2.2021'!E:E,MATCH("F139110110504",'12-2.2021'!A:A,0),0)</f>
        <v>7</v>
      </c>
      <c r="F40" s="40" cm="1">
        <f t="array" ref="F40">INDEX('12-2.2022'!E:E,MATCH("F139110110504",'12-2.2022'!A:A,0),0)</f>
        <v>7</v>
      </c>
      <c r="G40" s="40" cm="1">
        <f t="array" ref="G40">INDEX('12-2.2023'!E:E,MATCH("F139110110504",'12-2.2023'!A:A,0),0)</f>
        <v>7</v>
      </c>
      <c r="H40" s="40" cm="1">
        <f t="array" ref="H40">INDEX('12-2.2024'!E:E,MATCH("F139110110504",'12-2.2024'!A:A,0),0)</f>
        <v>14</v>
      </c>
      <c r="I40" s="141">
        <f>AVERAGE(D40:H40)</f>
        <v>8.1999999999999993</v>
      </c>
      <c r="J40" s="142">
        <f>I40*0.97</f>
        <v>7.9539999999999988</v>
      </c>
      <c r="K40" s="142">
        <f>I40*1.03</f>
        <v>8.4459999999999997</v>
      </c>
      <c r="L40" s="133" t="str">
        <f>IF(AND(D40&gt;I40*0.97,D40&lt;I40*1.03),"○","×")</f>
        <v>×</v>
      </c>
      <c r="M40" s="133" t="str">
        <f>IF(AND(E40&gt;I40*0.97,E40&lt;I40*1.03),"○","×")</f>
        <v>×</v>
      </c>
      <c r="N40" s="133" t="str">
        <f>IF(AND(F40&gt;I40*0.97,F40&lt;I40*1.03),"○","×")</f>
        <v>×</v>
      </c>
      <c r="O40" s="133" t="str">
        <f>IF(AND(G40&gt;I40*0.97,G40&lt;I40*1.03),"○","×")</f>
        <v>×</v>
      </c>
      <c r="P40" s="133" t="str">
        <f>IF(AND(H40&gt;I40*0.97,H40&lt;I40*1.03),"○","×")</f>
        <v>×</v>
      </c>
      <c r="Q40" s="143" t="str">
        <f>IF(COUNTIF(L40:P40,"○")=5,"同程度","―")</f>
        <v>―</v>
      </c>
      <c r="R40" s="134" t="str">
        <f t="shared" si="6"/>
        <v>↑</v>
      </c>
      <c r="S40" s="133" t="str">
        <f t="shared" si="6"/>
        <v>－</v>
      </c>
      <c r="T40" s="133" t="str">
        <f t="shared" si="6"/>
        <v>－</v>
      </c>
      <c r="U40" s="133" t="str">
        <f t="shared" si="6"/>
        <v>↑</v>
      </c>
      <c r="V40" s="133" t="str">
        <f>R40&amp;S40&amp;T40&amp;U40</f>
        <v>↑－－↑</v>
      </c>
      <c r="W40" s="147" t="str" cm="1">
        <f t="array" ref="W40">INDEX($AK$2:$AK$82,MATCH(V40,$AJ$2:$AJ$82,0),0)</f>
        <v>増加傾向⤴</v>
      </c>
      <c r="X40" s="145" t="str">
        <f>IF(F40-D40&gt;0,"↑",IF(F40-D40&lt;0,"↓","－"))</f>
        <v>↑</v>
      </c>
      <c r="Y40" s="146" t="str">
        <f>IF(V40="↓↑↓↓",IF(X40="↓","減少傾向","×"),"判定外")</f>
        <v>判定外</v>
      </c>
      <c r="Z40" s="147" t="str">
        <f>IF(V40="↑↓↑↑",IF(X40="↑","増加傾向","×"),"判定外")</f>
        <v>判定外</v>
      </c>
      <c r="AA40" s="148" t="str">
        <f>IF(G40-E40&gt;0,"↑",IF(G40-E40&lt;0,"↓","－"))</f>
        <v>－</v>
      </c>
      <c r="AB40" s="146" t="str">
        <f>IF(V40="↓↓↑↓",IF(AA40="↓","減少傾向","×"),"判定外")</f>
        <v>判定外</v>
      </c>
      <c r="AC40" s="147" t="str">
        <f>IF(V40="↑↑↓↑",IF(AA40="↑","増加傾向","×"),"判定外")</f>
        <v>判定外</v>
      </c>
      <c r="AD40" s="149"/>
      <c r="AE40" s="186"/>
      <c r="AJ40" s="107" t="s">
        <v>391</v>
      </c>
      <c r="AK40" s="107" t="s">
        <v>344</v>
      </c>
    </row>
    <row r="41" spans="2:37">
      <c r="B41" s="183"/>
      <c r="C41" s="139" t="s">
        <v>264</v>
      </c>
      <c r="D41" s="140">
        <f>SUM(D39:D40)</f>
        <v>17</v>
      </c>
      <c r="E41" s="140">
        <f>SUM(E39:E40)</f>
        <v>17</v>
      </c>
      <c r="F41" s="140">
        <f>SUM(F39:F40)</f>
        <v>18</v>
      </c>
      <c r="G41" s="140">
        <f>SUM(G39:G40)</f>
        <v>20</v>
      </c>
      <c r="H41" s="140">
        <f>SUM(H39:H40)</f>
        <v>30</v>
      </c>
      <c r="I41" s="141">
        <f>AVERAGE(D41:H41)</f>
        <v>20.399999999999999</v>
      </c>
      <c r="J41" s="142">
        <f>I41*0.97</f>
        <v>19.787999999999997</v>
      </c>
      <c r="K41" s="142">
        <f>I41*1.03</f>
        <v>21.012</v>
      </c>
      <c r="L41" s="133" t="str">
        <f>IF(AND(D41&gt;I41*0.97,D41&lt;I41*1.03),"○","×")</f>
        <v>×</v>
      </c>
      <c r="M41" s="133" t="str">
        <f>IF(AND(E41&gt;I41*0.97,E41&lt;I41*1.03),"○","×")</f>
        <v>×</v>
      </c>
      <c r="N41" s="133" t="str">
        <f>IF(AND(F41&gt;I41*0.97,F41&lt;I41*1.03),"○","×")</f>
        <v>×</v>
      </c>
      <c r="O41" s="133" t="str">
        <f>IF(AND(G41&gt;I41*0.97,G41&lt;I41*1.03),"○","×")</f>
        <v>○</v>
      </c>
      <c r="P41" s="133" t="str">
        <f>IF(AND(H41&gt;I41*0.97,H41&lt;I41*1.03),"○","×")</f>
        <v>×</v>
      </c>
      <c r="Q41" s="143" t="str">
        <f>IF(COUNTIF(L41:P41,"○")=5,"同程度","―")</f>
        <v>―</v>
      </c>
      <c r="R41" s="134" t="str">
        <f t="shared" si="6"/>
        <v>－</v>
      </c>
      <c r="S41" s="133" t="str">
        <f t="shared" si="6"/>
        <v>↑</v>
      </c>
      <c r="T41" s="133" t="str">
        <f t="shared" si="6"/>
        <v>↑</v>
      </c>
      <c r="U41" s="133" t="str">
        <f t="shared" si="6"/>
        <v>↑</v>
      </c>
      <c r="V41" s="133" t="str">
        <f>R41&amp;S41&amp;T41&amp;U41</f>
        <v>－↑↑↑</v>
      </c>
      <c r="W41" s="147" t="str" cm="1">
        <f t="array" ref="W41">INDEX($AK$2:$AK$82,MATCH(V41,$AJ$2:$AJ$82,0),0)</f>
        <v>増加傾向⤴</v>
      </c>
      <c r="X41" s="145" t="str">
        <f>IF(F41-D41&gt;0,"↑",IF(F41-D41&lt;0,"↓","－"))</f>
        <v>↑</v>
      </c>
      <c r="Y41" s="146" t="str">
        <f>IF(V41="↓↑↓↓",IF(X41="↓","減少傾向","×"),"判定外")</f>
        <v>判定外</v>
      </c>
      <c r="Z41" s="147" t="str">
        <f>IF(V41="↑↓↑↑",IF(X41="↑","増加傾向","×"),"判定外")</f>
        <v>判定外</v>
      </c>
      <c r="AA41" s="148" t="str">
        <f>IF(G41-E41&gt;0,"↑",IF(G41-E41&lt;0,"↓","－"))</f>
        <v>↑</v>
      </c>
      <c r="AB41" s="146" t="str">
        <f>IF(V41="↓↓↑↓",IF(AA41="↓","減少傾向","×"),"判定外")</f>
        <v>判定外</v>
      </c>
      <c r="AC41" s="147" t="str">
        <f>IF(V41="↑↑↓↑",IF(AA41="↑","増加傾向","×"),"判定外")</f>
        <v>判定外</v>
      </c>
      <c r="AD41" s="151" t="s">
        <v>273</v>
      </c>
      <c r="AE41" s="186"/>
      <c r="AJ41" s="107" t="s">
        <v>392</v>
      </c>
      <c r="AK41" s="107" t="s">
        <v>393</v>
      </c>
    </row>
    <row r="42" spans="2:37" ht="14.25" thickBot="1">
      <c r="B42" s="183"/>
      <c r="C42" s="139" t="s">
        <v>265</v>
      </c>
      <c r="D42" s="152">
        <f>ROUND(D40/D41,3)</f>
        <v>0.35299999999999998</v>
      </c>
      <c r="E42" s="152">
        <f>ROUND(E40/E41,3)</f>
        <v>0.41199999999999998</v>
      </c>
      <c r="F42" s="152">
        <f>ROUND(F40/F41,3)</f>
        <v>0.38900000000000001</v>
      </c>
      <c r="G42" s="152">
        <f>ROUND(G40/G41,3)</f>
        <v>0.35</v>
      </c>
      <c r="H42" s="152">
        <f>ROUND(H40/H41,3)</f>
        <v>0.46700000000000003</v>
      </c>
      <c r="I42" s="153">
        <f>AVERAGE(D42:H42)</f>
        <v>0.39419999999999999</v>
      </c>
      <c r="J42" s="154">
        <f>I42-0.03</f>
        <v>0.36419999999999997</v>
      </c>
      <c r="K42" s="154">
        <f>I42+0.03</f>
        <v>0.42420000000000002</v>
      </c>
      <c r="L42" s="117" t="str">
        <f>IF(AND(D42&gt;I42-0.03,D42&lt;I42+0.03),"○","×")</f>
        <v>×</v>
      </c>
      <c r="M42" s="117" t="str">
        <f>IF(AND(E42&gt;I42-0.03,E42&lt;I42+0.03),"○","×")</f>
        <v>○</v>
      </c>
      <c r="N42" s="117" t="str">
        <f>IF(AND(F42&gt;I42-0.03,F42&lt;I42+0.03),"○","×")</f>
        <v>○</v>
      </c>
      <c r="O42" s="117" t="str">
        <f>IF(AND(G42&gt;I42-0.03,G42&lt;I42+0.03),"○","×")</f>
        <v>×</v>
      </c>
      <c r="P42" s="117" t="str">
        <f>IF(AND(H42&gt;I42-0.03,H42&lt;I42+0.03),"○","×")</f>
        <v>×</v>
      </c>
      <c r="Q42" s="155" t="str">
        <f>IF(COUNTIF(L42:P42,"○")=5,"同程度","―")</f>
        <v>―</v>
      </c>
      <c r="R42" s="156" t="str">
        <f t="shared" si="6"/>
        <v>↑</v>
      </c>
      <c r="S42" s="117" t="str">
        <f t="shared" si="6"/>
        <v>↓</v>
      </c>
      <c r="T42" s="117" t="str">
        <f t="shared" si="6"/>
        <v>↓</v>
      </c>
      <c r="U42" s="117" t="str">
        <f t="shared" si="6"/>
        <v>↑</v>
      </c>
      <c r="V42" s="117" t="str">
        <f>R42&amp;S42&amp;T42&amp;U42</f>
        <v>↑↓↓↑</v>
      </c>
      <c r="W42" s="160" t="str" cm="1">
        <f t="array" ref="W42">INDEX($AK$2:$AK$82,MATCH(V42,$AJ$2:$AJ$82,0),0)</f>
        <v>年度により増減</v>
      </c>
      <c r="X42" s="158" t="str">
        <f>IF(F42-D42&gt;0,"↑",IF(F42-D42&lt;0,"↓","－"))</f>
        <v>↑</v>
      </c>
      <c r="Y42" s="159" t="str">
        <f>IF(V42="↓↑↓↓",IF(X42="↓","減少傾向","×"),"判定外")</f>
        <v>判定外</v>
      </c>
      <c r="Z42" s="160" t="str">
        <f>IF(V42="↑↓↑↑",IF(X42="↑","増加傾向","×"),"判定外")</f>
        <v>判定外</v>
      </c>
      <c r="AA42" s="161" t="str">
        <f>IF(G42-E42&gt;0,"↑",IF(G42-E42&lt;0,"↓","－"))</f>
        <v>↓</v>
      </c>
      <c r="AB42" s="159" t="str">
        <f>IF(V42="↓↓↑↓",IF(AA42="↓","減少傾向","×"),"判定外")</f>
        <v>判定外</v>
      </c>
      <c r="AC42" s="160" t="str">
        <f>IF(V42="↑↑↓↑",IF(AA42="↑","増加傾向","×"),"判定外")</f>
        <v>判定外</v>
      </c>
      <c r="AD42" s="162" t="s">
        <v>344</v>
      </c>
      <c r="AE42" s="186"/>
      <c r="AJ42" s="107" t="s">
        <v>394</v>
      </c>
      <c r="AK42" s="107" t="s">
        <v>365</v>
      </c>
    </row>
    <row r="43" spans="2:37" ht="14.25" thickBot="1">
      <c r="B43" s="183"/>
      <c r="C43" s="184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6"/>
      <c r="AJ43" s="107" t="s">
        <v>395</v>
      </c>
      <c r="AK43" s="107" t="s">
        <v>365</v>
      </c>
    </row>
    <row r="44" spans="2:37">
      <c r="B44" s="183"/>
      <c r="C44" s="184"/>
      <c r="D44" s="185"/>
      <c r="E44" s="185"/>
      <c r="F44" s="185"/>
      <c r="G44" s="185"/>
      <c r="H44" s="185"/>
      <c r="I44" s="253" t="s">
        <v>334</v>
      </c>
      <c r="J44" s="254"/>
      <c r="K44" s="254"/>
      <c r="L44" s="255"/>
      <c r="M44" s="255"/>
      <c r="N44" s="255"/>
      <c r="O44" s="255"/>
      <c r="P44" s="255"/>
      <c r="Q44" s="256" t="s">
        <v>335</v>
      </c>
      <c r="R44" s="253" t="s">
        <v>336</v>
      </c>
      <c r="S44" s="255"/>
      <c r="T44" s="255"/>
      <c r="U44" s="255"/>
      <c r="V44" s="258" t="s">
        <v>337</v>
      </c>
      <c r="W44" s="259"/>
      <c r="X44" s="262" t="s">
        <v>338</v>
      </c>
      <c r="Y44" s="249" t="s">
        <v>339</v>
      </c>
      <c r="Z44" s="250"/>
      <c r="AA44" s="247" t="s">
        <v>340</v>
      </c>
      <c r="AB44" s="249" t="s">
        <v>341</v>
      </c>
      <c r="AC44" s="250"/>
      <c r="AD44" s="251" t="s">
        <v>342</v>
      </c>
      <c r="AE44" s="186"/>
      <c r="AJ44" s="107" t="s">
        <v>396</v>
      </c>
      <c r="AK44" s="107" t="s">
        <v>393</v>
      </c>
    </row>
    <row r="45" spans="2:37">
      <c r="B45" s="183"/>
      <c r="C45" s="166" t="s">
        <v>5</v>
      </c>
      <c r="D45" s="227" t="str">
        <f ca="1">D38&amp;"(n="&amp;D57&amp;")"</f>
        <v>R2(n=84)</v>
      </c>
      <c r="E45" s="227" t="str">
        <f ca="1">E38&amp;"(n="&amp;E57&amp;")"</f>
        <v>R3(n=84)</v>
      </c>
      <c r="F45" s="227" t="str">
        <f ca="1">F38&amp;"(n="&amp;F57&amp;")"</f>
        <v>R4(n=82)</v>
      </c>
      <c r="G45" s="227" t="str">
        <f ca="1">G38&amp;"(n="&amp;G57&amp;")"</f>
        <v>R5(n=83)</v>
      </c>
      <c r="H45" s="227" t="str">
        <f ca="1">H38&amp;"(n="&amp;H57&amp;")"</f>
        <v>R6(n=83)</v>
      </c>
      <c r="I45" s="131" t="s">
        <v>345</v>
      </c>
      <c r="J45" s="132">
        <v>-0.03</v>
      </c>
      <c r="K45" s="132">
        <v>0.03</v>
      </c>
      <c r="L45" s="225" t="str">
        <f ca="1">Q1</f>
        <v>R2</v>
      </c>
      <c r="M45" s="225" t="str">
        <f ca="1">R1</f>
        <v>R3</v>
      </c>
      <c r="N45" s="225" t="str">
        <f ca="1">S1</f>
        <v>R4</v>
      </c>
      <c r="O45" s="225" t="str">
        <f ca="1">T1</f>
        <v>R5</v>
      </c>
      <c r="P45" s="225" t="str">
        <f ca="1">U1</f>
        <v>R6</v>
      </c>
      <c r="Q45" s="257"/>
      <c r="R45" s="134" t="s">
        <v>346</v>
      </c>
      <c r="S45" s="133" t="s">
        <v>347</v>
      </c>
      <c r="T45" s="133" t="s">
        <v>348</v>
      </c>
      <c r="U45" s="133" t="s">
        <v>349</v>
      </c>
      <c r="V45" s="260"/>
      <c r="W45" s="261"/>
      <c r="X45" s="263"/>
      <c r="Y45" s="135" t="s">
        <v>350</v>
      </c>
      <c r="Z45" s="136" t="s">
        <v>351</v>
      </c>
      <c r="AA45" s="248"/>
      <c r="AB45" s="137" t="s">
        <v>352</v>
      </c>
      <c r="AC45" s="138" t="s">
        <v>353</v>
      </c>
      <c r="AD45" s="252"/>
      <c r="AE45" s="186"/>
      <c r="AJ45" s="107" t="s">
        <v>397</v>
      </c>
      <c r="AK45" s="107" t="s">
        <v>365</v>
      </c>
    </row>
    <row r="46" spans="2:37">
      <c r="B46" s="183"/>
      <c r="C46" s="139" t="s">
        <v>262</v>
      </c>
      <c r="D46" s="220">
        <f>'12-2.2020'!D99</f>
        <v>8574</v>
      </c>
      <c r="E46" s="220">
        <f>'12-2.2021'!D99</f>
        <v>8588</v>
      </c>
      <c r="F46" s="220">
        <f>'12-2.2022'!D99</f>
        <v>8468</v>
      </c>
      <c r="G46" s="220">
        <f>'12-2.2023'!D99</f>
        <v>8651</v>
      </c>
      <c r="H46" s="220">
        <f>'12-2.2024'!D99</f>
        <v>8666</v>
      </c>
      <c r="I46" s="141">
        <f>AVERAGE(D46:H46)</f>
        <v>8589.4</v>
      </c>
      <c r="J46" s="142">
        <f>I46*0.97</f>
        <v>8331.7179999999989</v>
      </c>
      <c r="K46" s="142">
        <f>I46*1.03</f>
        <v>8847.0820000000003</v>
      </c>
      <c r="L46" s="133" t="str">
        <f>IF(AND(D46&gt;I46*0.97,D46&lt;I46*1.03),"○","×")</f>
        <v>○</v>
      </c>
      <c r="M46" s="133" t="str">
        <f>IF(AND(E46&gt;I46*0.97,E46&lt;I46*1.03),"○","×")</f>
        <v>○</v>
      </c>
      <c r="N46" s="133" t="str">
        <f>IF(AND(F46&gt;I46*0.97,F46&lt;I46*1.03),"○","×")</f>
        <v>○</v>
      </c>
      <c r="O46" s="133" t="str">
        <f>IF(AND(G46&gt;I46*0.97,G46&lt;I46*1.03),"○","×")</f>
        <v>○</v>
      </c>
      <c r="P46" s="133" t="str">
        <f>IF(AND(H46&gt;I46*0.97,H46&lt;I46*1.03),"○","×")</f>
        <v>○</v>
      </c>
      <c r="Q46" s="143" t="str">
        <f>IF(COUNTIF(L46:P46,"○")=5,"同程度","―")</f>
        <v>同程度</v>
      </c>
      <c r="R46" s="134" t="str">
        <f t="shared" ref="R46:U49" si="7">IF(E46-D46&gt;0,"↑",IF(E46-D46&lt;0,"↓","－"))</f>
        <v>↑</v>
      </c>
      <c r="S46" s="133" t="str">
        <f t="shared" si="7"/>
        <v>↓</v>
      </c>
      <c r="T46" s="133" t="str">
        <f t="shared" si="7"/>
        <v>↑</v>
      </c>
      <c r="U46" s="133" t="str">
        <f t="shared" si="7"/>
        <v>↑</v>
      </c>
      <c r="V46" s="133" t="str">
        <f>R46&amp;S46&amp;T46&amp;U46</f>
        <v>↑↓↑↑</v>
      </c>
      <c r="W46" s="147" t="str" cm="1">
        <f t="array" ref="W46">INDEX($AK$2:$AK$82,MATCH(V46,$AJ$2:$AJ$82,0),0)</f>
        <v>年度により増減</v>
      </c>
      <c r="X46" s="145" t="str">
        <f>IF(F46-D46&gt;0,"↑",IF(F46-D46&lt;0,"↓","－"))</f>
        <v>↓</v>
      </c>
      <c r="Y46" s="146" t="str">
        <f>IF(V46="↓↑↓↓",IF(X46="↓","減少傾向","×"),"判定外")</f>
        <v>判定外</v>
      </c>
      <c r="Z46" s="147" t="str">
        <f>IF(V46="↑↓↑↑",IF(X46="↑","増加傾向","×"),"判定外")</f>
        <v>×</v>
      </c>
      <c r="AA46" s="148" t="str">
        <f>IF(G46-E46&gt;0,"↑",IF(G46-E46&lt;0,"↓","－"))</f>
        <v>↑</v>
      </c>
      <c r="AB46" s="146" t="str">
        <f>IF(V46="↓↓↑↓",IF(AA46="↓","減少傾向","×"),"判定外")</f>
        <v>判定外</v>
      </c>
      <c r="AC46" s="147" t="str">
        <f>IF(V46="↑↑↓↑",IF(AA46="↑","増加傾向","×"),"判定外")</f>
        <v>判定外</v>
      </c>
      <c r="AD46" s="149"/>
      <c r="AE46" s="186"/>
      <c r="AJ46" s="107" t="s">
        <v>398</v>
      </c>
      <c r="AK46" s="107" t="s">
        <v>365</v>
      </c>
    </row>
    <row r="47" spans="2:37">
      <c r="B47" s="183"/>
      <c r="C47" s="139" t="s">
        <v>263</v>
      </c>
      <c r="D47" s="40">
        <f>'12-2.2020'!E99</f>
        <v>7973</v>
      </c>
      <c r="E47" s="40">
        <f>'12-2.2021'!E99</f>
        <v>7743</v>
      </c>
      <c r="F47" s="40">
        <f>'12-2.2022'!E99</f>
        <v>7311</v>
      </c>
      <c r="G47" s="40">
        <f>'12-2.2023'!E99</f>
        <v>6902</v>
      </c>
      <c r="H47" s="40">
        <f>'12-2.2024'!E99</f>
        <v>6537</v>
      </c>
      <c r="I47" s="141">
        <f>AVERAGE(D47:H47)</f>
        <v>7293.2</v>
      </c>
      <c r="J47" s="142">
        <f>I47*0.97</f>
        <v>7074.4039999999995</v>
      </c>
      <c r="K47" s="142">
        <f>I47*1.03</f>
        <v>7511.9960000000001</v>
      </c>
      <c r="L47" s="133" t="str">
        <f>IF(AND(D47&gt;I47*0.97,D47&lt;I47*1.03),"○","×")</f>
        <v>×</v>
      </c>
      <c r="M47" s="133" t="str">
        <f>IF(AND(E47&gt;I47*0.97,E47&lt;I47*1.03),"○","×")</f>
        <v>×</v>
      </c>
      <c r="N47" s="133" t="str">
        <f>IF(AND(F47&gt;I47*0.97,F47&lt;I47*1.03),"○","×")</f>
        <v>○</v>
      </c>
      <c r="O47" s="133" t="str">
        <f>IF(AND(G47&gt;I47*0.97,G47&lt;I47*1.03),"○","×")</f>
        <v>×</v>
      </c>
      <c r="P47" s="133" t="str">
        <f>IF(AND(H47&gt;I47*0.97,H47&lt;I47*1.03),"○","×")</f>
        <v>×</v>
      </c>
      <c r="Q47" s="143" t="str">
        <f>IF(COUNTIF(L47:P47,"○")=5,"同程度","―")</f>
        <v>―</v>
      </c>
      <c r="R47" s="134" t="str">
        <f t="shared" si="7"/>
        <v>↓</v>
      </c>
      <c r="S47" s="133" t="str">
        <f t="shared" si="7"/>
        <v>↓</v>
      </c>
      <c r="T47" s="133" t="str">
        <f t="shared" si="7"/>
        <v>↓</v>
      </c>
      <c r="U47" s="133" t="str">
        <f t="shared" si="7"/>
        <v>↓</v>
      </c>
      <c r="V47" s="133" t="str">
        <f>R47&amp;S47&amp;T47&amp;U47</f>
        <v>↓↓↓↓</v>
      </c>
      <c r="W47" s="147" t="str" cm="1">
        <f t="array" ref="W47">INDEX($AK$2:$AK$82,MATCH(V47,$AJ$2:$AJ$82,0),0)</f>
        <v>減少傾向⤵</v>
      </c>
      <c r="X47" s="145" t="str">
        <f>IF(F47-D47&gt;0,"↑",IF(F47-D47&lt;0,"↓","－"))</f>
        <v>↓</v>
      </c>
      <c r="Y47" s="146" t="str">
        <f>IF(V47="↓↑↓↓",IF(X47="↓","減少傾向","×"),"判定外")</f>
        <v>判定外</v>
      </c>
      <c r="Z47" s="147" t="str">
        <f>IF(V47="↑↓↑↑",IF(X47="↑","増加傾向","×"),"判定外")</f>
        <v>判定外</v>
      </c>
      <c r="AA47" s="148" t="str">
        <f>IF(G47-E47&gt;0,"↑",IF(G47-E47&lt;0,"↓","－"))</f>
        <v>↓</v>
      </c>
      <c r="AB47" s="146" t="str">
        <f>IF(V47="↓↓↑↓",IF(AA47="↓","減少傾向","×"),"判定外")</f>
        <v>判定外</v>
      </c>
      <c r="AC47" s="147" t="str">
        <f>IF(V47="↑↑↓↑",IF(AA47="↑","増加傾向","×"),"判定外")</f>
        <v>判定外</v>
      </c>
      <c r="AD47" s="149"/>
      <c r="AE47" s="186"/>
      <c r="AJ47" s="107" t="s">
        <v>399</v>
      </c>
      <c r="AK47" s="107" t="s">
        <v>273</v>
      </c>
    </row>
    <row r="48" spans="2:37">
      <c r="B48" s="183"/>
      <c r="C48" s="139" t="s">
        <v>264</v>
      </c>
      <c r="D48" s="140">
        <f>SUM(D46:D47)</f>
        <v>16547</v>
      </c>
      <c r="E48" s="140">
        <f>SUM(E46:E47)</f>
        <v>16331</v>
      </c>
      <c r="F48" s="140">
        <f>SUM(F46:F47)</f>
        <v>15779</v>
      </c>
      <c r="G48" s="140">
        <f>SUM(G46:G47)</f>
        <v>15553</v>
      </c>
      <c r="H48" s="140">
        <f>SUM(H46:H47)</f>
        <v>15203</v>
      </c>
      <c r="I48" s="141">
        <f>AVERAGE(D48:H48)</f>
        <v>15882.6</v>
      </c>
      <c r="J48" s="142">
        <f>I48*0.97</f>
        <v>15406.121999999999</v>
      </c>
      <c r="K48" s="142">
        <f>I48*1.03</f>
        <v>16359.078000000001</v>
      </c>
      <c r="L48" s="133" t="str">
        <f>IF(AND(D48&gt;I48*0.97,D48&lt;I48*1.03),"○","×")</f>
        <v>×</v>
      </c>
      <c r="M48" s="133" t="str">
        <f>IF(AND(E48&gt;I48*0.97,E48&lt;I48*1.03),"○","×")</f>
        <v>○</v>
      </c>
      <c r="N48" s="133" t="str">
        <f>IF(AND(F48&gt;I48*0.97,F48&lt;I48*1.03),"○","×")</f>
        <v>○</v>
      </c>
      <c r="O48" s="133" t="str">
        <f>IF(AND(G48&gt;I48*0.97,G48&lt;I48*1.03),"○","×")</f>
        <v>○</v>
      </c>
      <c r="P48" s="133" t="str">
        <f>IF(AND(H48&gt;I48*0.97,H48&lt;I48*1.03),"○","×")</f>
        <v>×</v>
      </c>
      <c r="Q48" s="143" t="str">
        <f>IF(COUNTIF(L48:P48,"○")=5,"同程度","―")</f>
        <v>―</v>
      </c>
      <c r="R48" s="134" t="str">
        <f t="shared" si="7"/>
        <v>↓</v>
      </c>
      <c r="S48" s="133" t="str">
        <f t="shared" si="7"/>
        <v>↓</v>
      </c>
      <c r="T48" s="133" t="str">
        <f t="shared" si="7"/>
        <v>↓</v>
      </c>
      <c r="U48" s="133" t="str">
        <f t="shared" si="7"/>
        <v>↓</v>
      </c>
      <c r="V48" s="133" t="str">
        <f>R48&amp;S48&amp;T48&amp;U48</f>
        <v>↓↓↓↓</v>
      </c>
      <c r="W48" s="147" t="str" cm="1">
        <f t="array" ref="W48">INDEX($AK$2:$AK$82,MATCH(V48,$AJ$2:$AJ$82,0),0)</f>
        <v>減少傾向⤵</v>
      </c>
      <c r="X48" s="145" t="str">
        <f>IF(F48-D48&gt;0,"↑",IF(F48-D48&lt;0,"↓","－"))</f>
        <v>↓</v>
      </c>
      <c r="Y48" s="146" t="str">
        <f>IF(V48="↓↑↓↓",IF(X48="↓","減少傾向","×"),"判定外")</f>
        <v>判定外</v>
      </c>
      <c r="Z48" s="147" t="str">
        <f>IF(V48="↑↓↑↑",IF(X48="↑","増加傾向","×"),"判定外")</f>
        <v>判定外</v>
      </c>
      <c r="AA48" s="148" t="str">
        <f>IF(G48-E48&gt;0,"↑",IF(G48-E48&lt;0,"↓","－"))</f>
        <v>↓</v>
      </c>
      <c r="AB48" s="146" t="str">
        <f>IF(V48="↓↓↑↓",IF(AA48="↓","減少傾向","×"),"判定外")</f>
        <v>判定外</v>
      </c>
      <c r="AC48" s="147" t="str">
        <f>IF(V48="↑↑↓↑",IF(AA48="↑","増加傾向","×"),"判定外")</f>
        <v>判定外</v>
      </c>
      <c r="AD48" s="151" t="s">
        <v>272</v>
      </c>
      <c r="AE48" s="186"/>
      <c r="AJ48" s="107" t="s">
        <v>400</v>
      </c>
      <c r="AK48" s="107" t="s">
        <v>344</v>
      </c>
    </row>
    <row r="49" spans="2:37" ht="14.25" thickBot="1">
      <c r="B49" s="183"/>
      <c r="C49" s="139" t="s">
        <v>265</v>
      </c>
      <c r="D49" s="152">
        <f>ROUND(D47/D48,3)</f>
        <v>0.48199999999999998</v>
      </c>
      <c r="E49" s="152">
        <f>ROUND(E47/E48,3)</f>
        <v>0.47399999999999998</v>
      </c>
      <c r="F49" s="152">
        <f>ROUND(F47/F48,3)</f>
        <v>0.46300000000000002</v>
      </c>
      <c r="G49" s="152">
        <f>ROUND(G47/G48,3)</f>
        <v>0.44400000000000001</v>
      </c>
      <c r="H49" s="152">
        <f>ROUND(H47/H48,3)</f>
        <v>0.43</v>
      </c>
      <c r="I49" s="153">
        <f>AVERAGE(D49:H49)</f>
        <v>0.45860000000000001</v>
      </c>
      <c r="J49" s="154">
        <f>I49-0.03</f>
        <v>0.42859999999999998</v>
      </c>
      <c r="K49" s="154">
        <f>I49+0.03</f>
        <v>0.48860000000000003</v>
      </c>
      <c r="L49" s="117" t="str">
        <f>IF(AND(D49&gt;I49-0.03,D49&lt;I49+0.03),"○","×")</f>
        <v>○</v>
      </c>
      <c r="M49" s="117" t="str">
        <f>IF(AND(E49&gt;I49-0.03,E49&lt;I49+0.03),"○","×")</f>
        <v>○</v>
      </c>
      <c r="N49" s="117" t="str">
        <f>IF(AND(F49&gt;I49-0.03,F49&lt;I49+0.03),"○","×")</f>
        <v>○</v>
      </c>
      <c r="O49" s="117" t="str">
        <f>IF(AND(G49&gt;I49-0.03,G49&lt;I49+0.03),"○","×")</f>
        <v>○</v>
      </c>
      <c r="P49" s="117" t="str">
        <f>IF(AND(H49&gt;I49-0.03,H49&lt;I49+0.03),"○","×")</f>
        <v>○</v>
      </c>
      <c r="Q49" s="155" t="str">
        <f>IF(COUNTIF(L49:P49,"○")=5,"同程度","―")</f>
        <v>同程度</v>
      </c>
      <c r="R49" s="156" t="str">
        <f t="shared" si="7"/>
        <v>↓</v>
      </c>
      <c r="S49" s="117" t="str">
        <f t="shared" si="7"/>
        <v>↓</v>
      </c>
      <c r="T49" s="117" t="str">
        <f t="shared" si="7"/>
        <v>↓</v>
      </c>
      <c r="U49" s="117" t="str">
        <f t="shared" si="7"/>
        <v>↓</v>
      </c>
      <c r="V49" s="117" t="str">
        <f>R49&amp;S49&amp;T49&amp;U49</f>
        <v>↓↓↓↓</v>
      </c>
      <c r="W49" s="160" t="str" cm="1">
        <f t="array" ref="W49">INDEX($AK$2:$AK$82,MATCH(V49,$AJ$2:$AJ$82,0),0)</f>
        <v>減少傾向⤵</v>
      </c>
      <c r="X49" s="158" t="str">
        <f>IF(F49-D49&gt;0,"↑",IF(F49-D49&lt;0,"↓","－"))</f>
        <v>↓</v>
      </c>
      <c r="Y49" s="159" t="str">
        <f>IF(V49="↓↑↓↓",IF(X49="↓","減少傾向","×"),"判定外")</f>
        <v>判定外</v>
      </c>
      <c r="Z49" s="160" t="str">
        <f>IF(V49="↑↓↑↑",IF(X49="↑","増加傾向","×"),"判定外")</f>
        <v>判定外</v>
      </c>
      <c r="AA49" s="161" t="str">
        <f>IF(G49-E49&gt;0,"↑",IF(G49-E49&lt;0,"↓","－"))</f>
        <v>↓</v>
      </c>
      <c r="AB49" s="159" t="str">
        <f>IF(V49="↓↓↑↓",IF(AA49="↓","減少傾向","×"),"判定外")</f>
        <v>判定外</v>
      </c>
      <c r="AC49" s="160" t="str">
        <f>IF(V49="↑↑↓↑",IF(AA49="↑","増加傾向","×"),"判定外")</f>
        <v>判定外</v>
      </c>
      <c r="AD49" s="162" t="s">
        <v>325</v>
      </c>
      <c r="AE49" s="186"/>
      <c r="AJ49" s="107" t="s">
        <v>401</v>
      </c>
      <c r="AK49" s="107" t="s">
        <v>344</v>
      </c>
    </row>
    <row r="50" spans="2:37" ht="14.25" thickBot="1">
      <c r="B50" s="183"/>
      <c r="C50" s="184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6"/>
      <c r="AJ50" s="107" t="s">
        <v>402</v>
      </c>
      <c r="AK50" s="107" t="s">
        <v>393</v>
      </c>
    </row>
    <row r="51" spans="2:37">
      <c r="B51" s="183"/>
      <c r="C51" s="184"/>
      <c r="D51" s="185"/>
      <c r="E51" s="185"/>
      <c r="F51" s="185"/>
      <c r="G51" s="185"/>
      <c r="H51" s="185"/>
      <c r="I51" s="266" t="s">
        <v>334</v>
      </c>
      <c r="J51" s="267"/>
      <c r="K51" s="267"/>
      <c r="L51" s="267"/>
      <c r="M51" s="267"/>
      <c r="N51" s="267"/>
      <c r="O51" s="267"/>
      <c r="P51" s="254"/>
      <c r="Q51" s="268" t="s">
        <v>335</v>
      </c>
      <c r="R51" s="253" t="s">
        <v>336</v>
      </c>
      <c r="S51" s="255"/>
      <c r="T51" s="255"/>
      <c r="U51" s="255"/>
      <c r="V51" s="258" t="s">
        <v>337</v>
      </c>
      <c r="W51" s="259"/>
      <c r="X51" s="262" t="s">
        <v>338</v>
      </c>
      <c r="Y51" s="249" t="s">
        <v>339</v>
      </c>
      <c r="Z51" s="250"/>
      <c r="AA51" s="247" t="s">
        <v>340</v>
      </c>
      <c r="AB51" s="249" t="s">
        <v>341</v>
      </c>
      <c r="AC51" s="250"/>
      <c r="AD51" s="251" t="s">
        <v>342</v>
      </c>
      <c r="AE51" s="186"/>
      <c r="AJ51" s="107" t="s">
        <v>403</v>
      </c>
      <c r="AK51" s="107" t="s">
        <v>365</v>
      </c>
    </row>
    <row r="52" spans="2:37">
      <c r="B52" s="183"/>
      <c r="C52" s="168" t="s">
        <v>278</v>
      </c>
      <c r="D52" s="227" t="str">
        <f ca="1">D38&amp;"(n="&amp;D57&amp;")"</f>
        <v>R2(n=84)</v>
      </c>
      <c r="E52" s="227" t="str">
        <f ca="1">E38&amp;"(n="&amp;E57&amp;")"</f>
        <v>R3(n=84)</v>
      </c>
      <c r="F52" s="227" t="str">
        <f ca="1">F38&amp;"(n="&amp;F57&amp;")"</f>
        <v>R4(n=82)</v>
      </c>
      <c r="G52" s="227" t="str">
        <f ca="1">G38&amp;"(n="&amp;G57&amp;")"</f>
        <v>R5(n=83)</v>
      </c>
      <c r="H52" s="227" t="str">
        <f ca="1">H38&amp;"(n="&amp;H57&amp;")"</f>
        <v>R6(n=83)</v>
      </c>
      <c r="I52" s="131" t="s">
        <v>345</v>
      </c>
      <c r="J52" s="132">
        <v>-0.03</v>
      </c>
      <c r="K52" s="132">
        <v>0.03</v>
      </c>
      <c r="L52" s="225" t="str">
        <f ca="1">Q1</f>
        <v>R2</v>
      </c>
      <c r="M52" s="225" t="str">
        <f ca="1">R1</f>
        <v>R3</v>
      </c>
      <c r="N52" s="225" t="str">
        <f ca="1">S1</f>
        <v>R4</v>
      </c>
      <c r="O52" s="225" t="str">
        <f ca="1">T1</f>
        <v>R5</v>
      </c>
      <c r="P52" s="225" t="str">
        <f ca="1">U1</f>
        <v>R6</v>
      </c>
      <c r="Q52" s="269"/>
      <c r="R52" s="134" t="s">
        <v>346</v>
      </c>
      <c r="S52" s="133" t="s">
        <v>347</v>
      </c>
      <c r="T52" s="133" t="s">
        <v>348</v>
      </c>
      <c r="U52" s="133" t="s">
        <v>349</v>
      </c>
      <c r="V52" s="260"/>
      <c r="W52" s="261"/>
      <c r="X52" s="263"/>
      <c r="Y52" s="135" t="s">
        <v>350</v>
      </c>
      <c r="Z52" s="136" t="s">
        <v>351</v>
      </c>
      <c r="AA52" s="248"/>
      <c r="AB52" s="137" t="s">
        <v>352</v>
      </c>
      <c r="AC52" s="138" t="s">
        <v>353</v>
      </c>
      <c r="AD52" s="252"/>
      <c r="AE52" s="186"/>
      <c r="AJ52" s="107" t="s">
        <v>404</v>
      </c>
      <c r="AK52" s="107" t="s">
        <v>365</v>
      </c>
    </row>
    <row r="53" spans="2:37">
      <c r="B53" s="183"/>
      <c r="C53" s="139" t="s">
        <v>262</v>
      </c>
      <c r="D53" s="169">
        <f>ROUND(D46/D57,1)</f>
        <v>102.1</v>
      </c>
      <c r="E53" s="169">
        <f>ROUND(E46/E57,1)</f>
        <v>102.2</v>
      </c>
      <c r="F53" s="169">
        <f>ROUND(F46/F57,1)</f>
        <v>103.3</v>
      </c>
      <c r="G53" s="169">
        <f>ROUND(G46/G57,1)</f>
        <v>104.2</v>
      </c>
      <c r="H53" s="169">
        <f>ROUND(H46/H57,1)</f>
        <v>104.4</v>
      </c>
      <c r="I53" s="141">
        <f>AVERAGE(D53:H53)</f>
        <v>103.24000000000001</v>
      </c>
      <c r="J53" s="142">
        <f>I53*0.97</f>
        <v>100.14280000000001</v>
      </c>
      <c r="K53" s="142">
        <f>I53*1.03</f>
        <v>106.33720000000001</v>
      </c>
      <c r="L53" s="133" t="str">
        <f>IF(AND(D53&gt;I53*0.97,D53&lt;I53*1.03),"○","×")</f>
        <v>○</v>
      </c>
      <c r="M53" s="133" t="str">
        <f>IF(AND(E53&gt;I53*0.97,E53&lt;I53*1.03),"○","×")</f>
        <v>○</v>
      </c>
      <c r="N53" s="133" t="str">
        <f>IF(AND(F53&gt;I53*0.97,F53&lt;I53*1.03),"○","×")</f>
        <v>○</v>
      </c>
      <c r="O53" s="133" t="str">
        <f>IF(AND(G53&gt;I53*0.97,G53&lt;I53*1.03),"○","×")</f>
        <v>○</v>
      </c>
      <c r="P53" s="133" t="str">
        <f>IF(AND(H53&gt;I53*0.97,H53&lt;I53*1.03),"○","×")</f>
        <v>○</v>
      </c>
      <c r="Q53" s="143" t="str">
        <f>IF(COUNTIF(L53:P53,"○")=5,"同程度","―")</f>
        <v>同程度</v>
      </c>
      <c r="R53" s="134" t="str">
        <f t="shared" ref="R53:U56" si="8">IF(E53-D53&gt;0,"↑",IF(E53-D53&lt;0,"↓","－"))</f>
        <v>↑</v>
      </c>
      <c r="S53" s="133" t="str">
        <f t="shared" si="8"/>
        <v>↑</v>
      </c>
      <c r="T53" s="133" t="str">
        <f t="shared" si="8"/>
        <v>↑</v>
      </c>
      <c r="U53" s="133" t="str">
        <f t="shared" si="8"/>
        <v>↑</v>
      </c>
      <c r="V53" s="133" t="str">
        <f>R53&amp;S53&amp;T53&amp;U53</f>
        <v>↑↑↑↑</v>
      </c>
      <c r="W53" s="147" t="str" cm="1">
        <f t="array" ref="W53">INDEX($AK$2:$AK$82,MATCH(V53,$AJ$2:$AJ$82,0),0)</f>
        <v>増加傾向⤴</v>
      </c>
      <c r="X53" s="145" t="str">
        <f>IF(F53-D53&gt;0,"↑",IF(F53-D53&lt;0,"↓","－"))</f>
        <v>↑</v>
      </c>
      <c r="Y53" s="146" t="str">
        <f>IF(V53="↓↑↓↓",IF(X53="↓","減少傾向","×"),"判定外")</f>
        <v>判定外</v>
      </c>
      <c r="Z53" s="147" t="str">
        <f>IF(V53="↑↓↑↑",IF(X53="↑","増加傾向","×"),"判定外")</f>
        <v>判定外</v>
      </c>
      <c r="AA53" s="148" t="str">
        <f>IF(G53-E53&gt;0,"↑",IF(G53-E53&lt;0,"↓","－"))</f>
        <v>↑</v>
      </c>
      <c r="AB53" s="146" t="str">
        <f>IF(V53="↓↓↑↓",IF(AA53="↓","減少傾向","×"),"判定外")</f>
        <v>判定外</v>
      </c>
      <c r="AC53" s="147" t="str">
        <f>IF(V53="↑↑↓↑",IF(AA53="↑","増加傾向","×"),"判定外")</f>
        <v>判定外</v>
      </c>
      <c r="AD53" s="149"/>
      <c r="AE53" s="186"/>
      <c r="AJ53" s="107" t="s">
        <v>405</v>
      </c>
      <c r="AK53" s="107" t="s">
        <v>344</v>
      </c>
    </row>
    <row r="54" spans="2:37">
      <c r="B54" s="183"/>
      <c r="C54" s="139" t="s">
        <v>263</v>
      </c>
      <c r="D54" s="169">
        <f>ROUND(D47/D57,1)</f>
        <v>94.9</v>
      </c>
      <c r="E54" s="169">
        <f>ROUND(E47/E57,1)</f>
        <v>92.2</v>
      </c>
      <c r="F54" s="169">
        <f>ROUND(F47/F57,1)</f>
        <v>89.2</v>
      </c>
      <c r="G54" s="169">
        <f>ROUND(G47/G57,1)</f>
        <v>83.2</v>
      </c>
      <c r="H54" s="169">
        <f>ROUND(H47/H57,1)</f>
        <v>78.8</v>
      </c>
      <c r="I54" s="141">
        <f>AVERAGE(D54:H54)</f>
        <v>87.66</v>
      </c>
      <c r="J54" s="142">
        <f>I54*0.97</f>
        <v>85.030199999999994</v>
      </c>
      <c r="K54" s="142">
        <f>I54*1.03</f>
        <v>90.2898</v>
      </c>
      <c r="L54" s="133" t="str">
        <f>IF(AND(D54&gt;I54*0.97,D54&lt;I54*1.03),"○","×")</f>
        <v>×</v>
      </c>
      <c r="M54" s="133" t="str">
        <f>IF(AND(E54&gt;I54*0.97,E54&lt;I54*1.03),"○","×")</f>
        <v>×</v>
      </c>
      <c r="N54" s="133" t="str">
        <f>IF(AND(F54&gt;I54*0.97,F54&lt;I54*1.03),"○","×")</f>
        <v>○</v>
      </c>
      <c r="O54" s="133" t="str">
        <f>IF(AND(G54&gt;I54*0.97,G54&lt;I54*1.03),"○","×")</f>
        <v>×</v>
      </c>
      <c r="P54" s="133" t="str">
        <f>IF(AND(H54&gt;I54*0.97,H54&lt;I54*1.03),"○","×")</f>
        <v>×</v>
      </c>
      <c r="Q54" s="143" t="str">
        <f>IF(COUNTIF(L54:P54,"○")=5,"同程度","―")</f>
        <v>―</v>
      </c>
      <c r="R54" s="134" t="str">
        <f t="shared" si="8"/>
        <v>↓</v>
      </c>
      <c r="S54" s="133" t="str">
        <f t="shared" si="8"/>
        <v>↓</v>
      </c>
      <c r="T54" s="133" t="str">
        <f t="shared" si="8"/>
        <v>↓</v>
      </c>
      <c r="U54" s="133" t="str">
        <f t="shared" si="8"/>
        <v>↓</v>
      </c>
      <c r="V54" s="133" t="str">
        <f>R54&amp;S54&amp;T54&amp;U54</f>
        <v>↓↓↓↓</v>
      </c>
      <c r="W54" s="147" t="str" cm="1">
        <f t="array" ref="W54">INDEX($AK$2:$AK$82,MATCH(V54,$AJ$2:$AJ$82,0),0)</f>
        <v>減少傾向⤵</v>
      </c>
      <c r="X54" s="145" t="str">
        <f>IF(F54-D54&gt;0,"↑",IF(F54-D54&lt;0,"↓","－"))</f>
        <v>↓</v>
      </c>
      <c r="Y54" s="146" t="str">
        <f>IF(V54="↓↑↓↓",IF(X54="↓","減少傾向","×"),"判定外")</f>
        <v>判定外</v>
      </c>
      <c r="Z54" s="147" t="str">
        <f>IF(V54="↑↓↑↑",IF(X54="↑","増加傾向","×"),"判定外")</f>
        <v>判定外</v>
      </c>
      <c r="AA54" s="148" t="str">
        <f>IF(G54-E54&gt;0,"↑",IF(G54-E54&lt;0,"↓","－"))</f>
        <v>↓</v>
      </c>
      <c r="AB54" s="146" t="str">
        <f>IF(V54="↓↓↑↓",IF(AA54="↓","減少傾向","×"),"判定外")</f>
        <v>判定外</v>
      </c>
      <c r="AC54" s="147" t="str">
        <f>IF(V54="↑↑↓↑",IF(AA54="↑","増加傾向","×"),"判定外")</f>
        <v>判定外</v>
      </c>
      <c r="AD54" s="149"/>
      <c r="AE54" s="186"/>
      <c r="AJ54" s="107" t="s">
        <v>406</v>
      </c>
      <c r="AK54" s="107" t="s">
        <v>365</v>
      </c>
    </row>
    <row r="55" spans="2:37">
      <c r="B55" s="183"/>
      <c r="C55" s="139" t="s">
        <v>264</v>
      </c>
      <c r="D55" s="169">
        <f>SUM(D53:D54)</f>
        <v>197</v>
      </c>
      <c r="E55" s="169">
        <f>SUM(E53:E54)</f>
        <v>194.4</v>
      </c>
      <c r="F55" s="169">
        <f>SUM(F53:F54)</f>
        <v>192.5</v>
      </c>
      <c r="G55" s="169">
        <f>SUM(G53:G54)</f>
        <v>187.4</v>
      </c>
      <c r="H55" s="169">
        <f>SUM(H53:H54)</f>
        <v>183.2</v>
      </c>
      <c r="I55" s="141">
        <f>AVERAGE(D55:H55)</f>
        <v>190.9</v>
      </c>
      <c r="J55" s="142">
        <f>I55*0.97</f>
        <v>185.173</v>
      </c>
      <c r="K55" s="142">
        <f>I55*1.03</f>
        <v>196.62700000000001</v>
      </c>
      <c r="L55" s="133" t="str">
        <f>IF(AND(D55&gt;I55*0.97,D55&lt;I55*1.03),"○","×")</f>
        <v>×</v>
      </c>
      <c r="M55" s="133" t="str">
        <f>IF(AND(E55&gt;I55*0.97,E55&lt;I55*1.03),"○","×")</f>
        <v>○</v>
      </c>
      <c r="N55" s="133" t="str">
        <f>IF(AND(F55&gt;I55*0.97,F55&lt;I55*1.03),"○","×")</f>
        <v>○</v>
      </c>
      <c r="O55" s="133" t="str">
        <f>IF(AND(G55&gt;I55*0.97,G55&lt;I55*1.03),"○","×")</f>
        <v>○</v>
      </c>
      <c r="P55" s="133" t="str">
        <f>IF(AND(H55&gt;I55*0.97,H55&lt;I55*1.03),"○","×")</f>
        <v>×</v>
      </c>
      <c r="Q55" s="143" t="str">
        <f>IF(COUNTIF(L55:P55,"○")=5,"同程度","―")</f>
        <v>―</v>
      </c>
      <c r="R55" s="134" t="str">
        <f t="shared" si="8"/>
        <v>↓</v>
      </c>
      <c r="S55" s="133" t="str">
        <f t="shared" si="8"/>
        <v>↓</v>
      </c>
      <c r="T55" s="133" t="str">
        <f t="shared" si="8"/>
        <v>↓</v>
      </c>
      <c r="U55" s="133" t="str">
        <f t="shared" si="8"/>
        <v>↓</v>
      </c>
      <c r="V55" s="133" t="str">
        <f>R55&amp;S55&amp;T55&amp;U55</f>
        <v>↓↓↓↓</v>
      </c>
      <c r="W55" s="147" t="str" cm="1">
        <f t="array" ref="W55">INDEX($AK$2:$AK$82,MATCH(V55,$AJ$2:$AJ$82,0),0)</f>
        <v>減少傾向⤵</v>
      </c>
      <c r="X55" s="145" t="str">
        <f>IF(F55-D55&gt;0,"↑",IF(F55-D55&lt;0,"↓","－"))</f>
        <v>↓</v>
      </c>
      <c r="Y55" s="146" t="str">
        <f>IF(V55="↓↑↓↓",IF(X55="↓","減少傾向","×"),"判定外")</f>
        <v>判定外</v>
      </c>
      <c r="Z55" s="147" t="str">
        <f>IF(V55="↑↓↑↑",IF(X55="↑","増加傾向","×"),"判定外")</f>
        <v>判定外</v>
      </c>
      <c r="AA55" s="148" t="str">
        <f>IF(G55-E55&gt;0,"↑",IF(G55-E55&lt;0,"↓","－"))</f>
        <v>↓</v>
      </c>
      <c r="AB55" s="146" t="str">
        <f>IF(V55="↓↓↑↓",IF(AA55="↓","減少傾向","×"),"判定外")</f>
        <v>判定外</v>
      </c>
      <c r="AC55" s="147" t="str">
        <f>IF(V55="↑↑↓↑",IF(AA55="↑","増加傾向","×"),"判定外")</f>
        <v>判定外</v>
      </c>
      <c r="AD55" s="151" t="s">
        <v>272</v>
      </c>
      <c r="AE55" s="186"/>
      <c r="AJ55" s="107" t="s">
        <v>407</v>
      </c>
      <c r="AK55" s="107" t="s">
        <v>325</v>
      </c>
    </row>
    <row r="56" spans="2:37" ht="14.25" thickBot="1">
      <c r="B56" s="183"/>
      <c r="C56" s="139" t="s">
        <v>279</v>
      </c>
      <c r="D56" s="152">
        <f>ROUND(D54/D55,3)</f>
        <v>0.48199999999999998</v>
      </c>
      <c r="E56" s="152">
        <f>ROUND(E54/E55,3)</f>
        <v>0.47399999999999998</v>
      </c>
      <c r="F56" s="152">
        <f>ROUND(F54/F55,3)</f>
        <v>0.46300000000000002</v>
      </c>
      <c r="G56" s="152">
        <f>ROUND(G54/G55,3)</f>
        <v>0.44400000000000001</v>
      </c>
      <c r="H56" s="152">
        <f>ROUND(H54/H55,3)</f>
        <v>0.43</v>
      </c>
      <c r="I56" s="153">
        <f>AVERAGE(D56:H56)</f>
        <v>0.45860000000000001</v>
      </c>
      <c r="J56" s="154">
        <f>I56-0.03</f>
        <v>0.42859999999999998</v>
      </c>
      <c r="K56" s="154">
        <f>I56+0.03</f>
        <v>0.48860000000000003</v>
      </c>
      <c r="L56" s="117" t="str">
        <f>IF(AND(D56&gt;I56-0.03,D56&lt;I56+0.03),"○","×")</f>
        <v>○</v>
      </c>
      <c r="M56" s="117" t="str">
        <f>IF(AND(E56&gt;I56-0.03,E56&lt;I56+0.03),"○","×")</f>
        <v>○</v>
      </c>
      <c r="N56" s="117" t="str">
        <f>IF(AND(F56&gt;I56-0.03,F56&lt;I56+0.03),"○","×")</f>
        <v>○</v>
      </c>
      <c r="O56" s="117" t="str">
        <f>IF(AND(G56&gt;I56-0.03,G56&lt;I56+0.03),"○","×")</f>
        <v>○</v>
      </c>
      <c r="P56" s="117" t="str">
        <f>IF(AND(H56&gt;I56-0.03,H56&lt;I56+0.03),"○","×")</f>
        <v>○</v>
      </c>
      <c r="Q56" s="155" t="str">
        <f>IF(COUNTIF(L56:P56,"○")=5,"同程度","―")</f>
        <v>同程度</v>
      </c>
      <c r="R56" s="156" t="str">
        <f t="shared" si="8"/>
        <v>↓</v>
      </c>
      <c r="S56" s="117" t="str">
        <f t="shared" si="8"/>
        <v>↓</v>
      </c>
      <c r="T56" s="117" t="str">
        <f t="shared" si="8"/>
        <v>↓</v>
      </c>
      <c r="U56" s="117" t="str">
        <f t="shared" si="8"/>
        <v>↓</v>
      </c>
      <c r="V56" s="117" t="str">
        <f>R56&amp;S56&amp;T56&amp;U56</f>
        <v>↓↓↓↓</v>
      </c>
      <c r="W56" s="160" t="str" cm="1">
        <f t="array" ref="W56">INDEX($AK$2:$AK$82,MATCH(V56,$AJ$2:$AJ$82,0),0)</f>
        <v>減少傾向⤵</v>
      </c>
      <c r="X56" s="158" t="str">
        <f>IF(F56-D56&gt;0,"↑",IF(F56-D56&lt;0,"↓","－"))</f>
        <v>↓</v>
      </c>
      <c r="Y56" s="159" t="str">
        <f>IF(V56="↓↑↓↓",IF(X56="↓","減少傾向","×"),"判定外")</f>
        <v>判定外</v>
      </c>
      <c r="Z56" s="160" t="str">
        <f>IF(V56="↑↓↑↑",IF(X56="↑","増加傾向","×"),"判定外")</f>
        <v>判定外</v>
      </c>
      <c r="AA56" s="161" t="str">
        <f>IF(G56-E56&gt;0,"↑",IF(G56-E56&lt;0,"↓","－"))</f>
        <v>↓</v>
      </c>
      <c r="AB56" s="159" t="str">
        <f>IF(V56="↓↓↑↓",IF(AA56="↓","減少傾向","×"),"判定外")</f>
        <v>判定外</v>
      </c>
      <c r="AC56" s="160" t="str">
        <f>IF(V56="↑↑↓↑",IF(AA56="↑","増加傾向","×"),"判定外")</f>
        <v>判定外</v>
      </c>
      <c r="AD56" s="162" t="s">
        <v>325</v>
      </c>
      <c r="AE56" s="186"/>
      <c r="AJ56" s="107" t="s">
        <v>408</v>
      </c>
      <c r="AK56" s="107" t="s">
        <v>327</v>
      </c>
    </row>
    <row r="57" spans="2:37">
      <c r="B57" s="183"/>
      <c r="C57" s="139" t="s">
        <v>284</v>
      </c>
      <c r="D57" s="150">
        <f>COUNT('12-2.2020'!D12:D97)</f>
        <v>84</v>
      </c>
      <c r="E57" s="150">
        <f>COUNT('12-2.2021'!D12:D97)</f>
        <v>84</v>
      </c>
      <c r="F57" s="150">
        <f>COUNT('12-2.2022'!D12:D97)</f>
        <v>82</v>
      </c>
      <c r="G57" s="150">
        <f>COUNT('12-2.2023'!D12:D97)</f>
        <v>83</v>
      </c>
      <c r="H57" s="170">
        <f>COUNT('12-2.2024'!D12:D97)</f>
        <v>83</v>
      </c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6"/>
      <c r="AJ57" s="107" t="s">
        <v>409</v>
      </c>
      <c r="AK57" s="107" t="s">
        <v>331</v>
      </c>
    </row>
    <row r="58" spans="2:37" ht="14.25" thickBot="1">
      <c r="B58" s="183"/>
      <c r="C58" s="184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6"/>
      <c r="AJ58" s="107" t="s">
        <v>410</v>
      </c>
      <c r="AK58" s="107" t="s">
        <v>327</v>
      </c>
    </row>
    <row r="59" spans="2:37">
      <c r="B59" s="183"/>
      <c r="C59" s="184"/>
      <c r="D59" s="185"/>
      <c r="E59" s="185"/>
      <c r="F59" s="185"/>
      <c r="G59" s="185"/>
      <c r="H59" s="185"/>
      <c r="I59" s="266" t="s">
        <v>334</v>
      </c>
      <c r="J59" s="267"/>
      <c r="K59" s="267"/>
      <c r="L59" s="267"/>
      <c r="M59" s="267"/>
      <c r="N59" s="267"/>
      <c r="O59" s="267"/>
      <c r="P59" s="254"/>
      <c r="Q59" s="268" t="s">
        <v>335</v>
      </c>
      <c r="R59" s="253" t="s">
        <v>336</v>
      </c>
      <c r="S59" s="255"/>
      <c r="T59" s="255"/>
      <c r="U59" s="255"/>
      <c r="V59" s="258" t="s">
        <v>337</v>
      </c>
      <c r="W59" s="259"/>
      <c r="X59" s="262" t="s">
        <v>338</v>
      </c>
      <c r="Y59" s="249" t="s">
        <v>339</v>
      </c>
      <c r="Z59" s="250"/>
      <c r="AA59" s="247" t="s">
        <v>340</v>
      </c>
      <c r="AB59" s="249" t="s">
        <v>341</v>
      </c>
      <c r="AC59" s="250"/>
      <c r="AD59" s="251" t="s">
        <v>342</v>
      </c>
      <c r="AE59" s="186"/>
      <c r="AJ59" s="107" t="s">
        <v>411</v>
      </c>
      <c r="AK59" s="107" t="s">
        <v>344</v>
      </c>
    </row>
    <row r="60" spans="2:37">
      <c r="B60" s="183"/>
      <c r="C60" s="139" t="s">
        <v>277</v>
      </c>
      <c r="D60" s="167" t="str">
        <f ca="1">D38&amp;"(n="&amp;D65&amp;")"</f>
        <v>R2(n=25)</v>
      </c>
      <c r="E60" s="167" t="str">
        <f ca="1">E38&amp;"(n="&amp;E65&amp;")"</f>
        <v>R3(n=25)</v>
      </c>
      <c r="F60" s="167" t="str">
        <f ca="1">F38&amp;"(n="&amp;F65&amp;")"</f>
        <v>R4(n=25)</v>
      </c>
      <c r="G60" s="167" t="str">
        <f ca="1">G38&amp;"(n="&amp;G65&amp;")"</f>
        <v>R5(n=25)</v>
      </c>
      <c r="H60" s="167" t="str">
        <f ca="1">H38&amp;"(n="&amp;H65&amp;")"</f>
        <v>R6(n=25)</v>
      </c>
      <c r="I60" s="131" t="s">
        <v>345</v>
      </c>
      <c r="J60" s="132">
        <v>-0.03</v>
      </c>
      <c r="K60" s="132">
        <v>0.03</v>
      </c>
      <c r="L60" s="225" t="str">
        <f ca="1">Q1</f>
        <v>R2</v>
      </c>
      <c r="M60" s="225" t="str">
        <f ca="1">R1</f>
        <v>R3</v>
      </c>
      <c r="N60" s="225" t="str">
        <f ca="1">S1</f>
        <v>R4</v>
      </c>
      <c r="O60" s="225" t="str">
        <f ca="1">T1</f>
        <v>R5</v>
      </c>
      <c r="P60" s="225" t="str">
        <f ca="1">U1</f>
        <v>R6</v>
      </c>
      <c r="Q60" s="269"/>
      <c r="R60" s="134" t="s">
        <v>346</v>
      </c>
      <c r="S60" s="133" t="s">
        <v>347</v>
      </c>
      <c r="T60" s="133" t="s">
        <v>348</v>
      </c>
      <c r="U60" s="133" t="s">
        <v>349</v>
      </c>
      <c r="V60" s="260"/>
      <c r="W60" s="261"/>
      <c r="X60" s="263"/>
      <c r="Y60" s="135" t="s">
        <v>350</v>
      </c>
      <c r="Z60" s="136" t="s">
        <v>351</v>
      </c>
      <c r="AA60" s="248"/>
      <c r="AB60" s="137" t="s">
        <v>352</v>
      </c>
      <c r="AC60" s="138" t="s">
        <v>353</v>
      </c>
      <c r="AD60" s="252"/>
      <c r="AE60" s="186"/>
      <c r="AJ60" s="107" t="s">
        <v>412</v>
      </c>
      <c r="AK60" s="107" t="s">
        <v>344</v>
      </c>
    </row>
    <row r="61" spans="2:37">
      <c r="B61" s="183"/>
      <c r="C61" s="139" t="s">
        <v>262</v>
      </c>
      <c r="D61" s="169">
        <f>ROUND('12-2.2020'!D7,1)</f>
        <v>42</v>
      </c>
      <c r="E61" s="169">
        <f>ROUND('12-2.2021'!D7,1)</f>
        <v>39.5</v>
      </c>
      <c r="F61" s="169">
        <f>ROUND('12-2.2022'!D7,1)</f>
        <v>39.799999999999997</v>
      </c>
      <c r="G61" s="169">
        <f>ROUND('12-2.2023'!D7,1)</f>
        <v>45.5</v>
      </c>
      <c r="H61" s="169">
        <f>ROUND('12-2.2024'!D7,1)</f>
        <v>48.8</v>
      </c>
      <c r="I61" s="141">
        <f>AVERAGE(D61:H61)</f>
        <v>43.120000000000005</v>
      </c>
      <c r="J61" s="142">
        <f>I61*0.97</f>
        <v>41.826400000000007</v>
      </c>
      <c r="K61" s="142">
        <f>I61*1.03</f>
        <v>44.413600000000002</v>
      </c>
      <c r="L61" s="133" t="str">
        <f>IF(AND(D61&gt;I61*0.97,D61&lt;I61*1.03),"○","×")</f>
        <v>○</v>
      </c>
      <c r="M61" s="133" t="str">
        <f>IF(AND(E61&gt;I61*0.97,E61&lt;I61*1.03),"○","×")</f>
        <v>×</v>
      </c>
      <c r="N61" s="133" t="str">
        <f>IF(AND(F61&gt;I61*0.97,F61&lt;I61*1.03),"○","×")</f>
        <v>×</v>
      </c>
      <c r="O61" s="133" t="str">
        <f>IF(AND(G61&gt;I61*0.97,G61&lt;I61*1.03),"○","×")</f>
        <v>×</v>
      </c>
      <c r="P61" s="133" t="str">
        <f>IF(AND(H61&gt;I61*0.97,H61&lt;I61*1.03),"○","×")</f>
        <v>×</v>
      </c>
      <c r="Q61" s="143" t="str">
        <f>IF(COUNTIF(L61:P61,"○")=5,"同程度","―")</f>
        <v>―</v>
      </c>
      <c r="R61" s="134" t="str">
        <f t="shared" ref="R61:U64" si="9">IF(E61-D61&gt;0,"↑",IF(E61-D61&lt;0,"↓","－"))</f>
        <v>↓</v>
      </c>
      <c r="S61" s="133" t="str">
        <f t="shared" si="9"/>
        <v>↑</v>
      </c>
      <c r="T61" s="133" t="str">
        <f t="shared" si="9"/>
        <v>↑</v>
      </c>
      <c r="U61" s="133" t="str">
        <f t="shared" si="9"/>
        <v>↑</v>
      </c>
      <c r="V61" s="133" t="str">
        <f>R61&amp;S61&amp;T61&amp;U61</f>
        <v>↓↑↑↑</v>
      </c>
      <c r="W61" s="147" t="str" cm="1">
        <f t="array" ref="W61">INDEX($AK$2:$AK$82,MATCH(V61,$AJ$2:$AJ$82,0),0)</f>
        <v>増加傾向⤴</v>
      </c>
      <c r="X61" s="145" t="str">
        <f>IF(F61-D61&gt;0,"↑",IF(F61-D61&lt;0,"↓","－"))</f>
        <v>↓</v>
      </c>
      <c r="Y61" s="146" t="str">
        <f>IF(V61="↓↑↓↓",IF(X61="↓","減少傾向","×"),"判定外")</f>
        <v>判定外</v>
      </c>
      <c r="Z61" s="147" t="str">
        <f>IF(V61="↑↓↑↑",IF(X61="↑","増加傾向","×"),"判定外")</f>
        <v>判定外</v>
      </c>
      <c r="AA61" s="148" t="str">
        <f>IF(G61-E61&gt;0,"↑",IF(G61-E61&lt;0,"↓","－"))</f>
        <v>↑</v>
      </c>
      <c r="AB61" s="146" t="str">
        <f>IF(V61="↓↓↑↓",IF(AA61="↓","減少傾向","×"),"判定外")</f>
        <v>判定外</v>
      </c>
      <c r="AC61" s="147" t="str">
        <f>IF(V61="↑↑↓↑",IF(AA61="↑","増加傾向","×"),"判定外")</f>
        <v>判定外</v>
      </c>
      <c r="AD61" s="149"/>
      <c r="AE61" s="186"/>
      <c r="AJ61" s="107" t="s">
        <v>413</v>
      </c>
      <c r="AK61" s="107" t="s">
        <v>344</v>
      </c>
    </row>
    <row r="62" spans="2:37">
      <c r="B62" s="183"/>
      <c r="C62" s="139" t="s">
        <v>263</v>
      </c>
      <c r="D62" s="171">
        <f>ROUND('12-2.2020'!E7,1)</f>
        <v>30.6</v>
      </c>
      <c r="E62" s="171">
        <f>ROUND('12-2.2021'!E7,1)</f>
        <v>31.1</v>
      </c>
      <c r="F62" s="171">
        <f>ROUND('12-2.2022'!E7,1)</f>
        <v>31.4</v>
      </c>
      <c r="G62" s="171">
        <f>ROUND('12-2.2023'!E7,1)</f>
        <v>28.8</v>
      </c>
      <c r="H62" s="171">
        <f>ROUND('12-2.2024'!E7,1)</f>
        <v>27.4</v>
      </c>
      <c r="I62" s="141">
        <f>AVERAGE(D62:H62)</f>
        <v>29.859999999999996</v>
      </c>
      <c r="J62" s="142">
        <f>I62*0.97</f>
        <v>28.964199999999995</v>
      </c>
      <c r="K62" s="142">
        <f>I62*1.03</f>
        <v>30.755799999999997</v>
      </c>
      <c r="L62" s="133" t="str">
        <f>IF(AND(D62&gt;I62*0.97,D62&lt;I62*1.03),"○","×")</f>
        <v>○</v>
      </c>
      <c r="M62" s="133" t="str">
        <f>IF(AND(E62&gt;I62*0.97,E62&lt;I62*1.03),"○","×")</f>
        <v>×</v>
      </c>
      <c r="N62" s="133" t="str">
        <f>IF(AND(F62&gt;I62*0.97,F62&lt;I62*1.03),"○","×")</f>
        <v>×</v>
      </c>
      <c r="O62" s="133" t="str">
        <f>IF(AND(G62&gt;I62*0.97,G62&lt;I62*1.03),"○","×")</f>
        <v>×</v>
      </c>
      <c r="P62" s="133" t="str">
        <f>IF(AND(H62&gt;I62*0.97,H62&lt;I62*1.03),"○","×")</f>
        <v>×</v>
      </c>
      <c r="Q62" s="143" t="str">
        <f>IF(COUNTIF(L62:P62,"○")=5,"同程度","―")</f>
        <v>―</v>
      </c>
      <c r="R62" s="134" t="str">
        <f t="shared" si="9"/>
        <v>↑</v>
      </c>
      <c r="S62" s="133" t="str">
        <f t="shared" si="9"/>
        <v>↑</v>
      </c>
      <c r="T62" s="133" t="str">
        <f t="shared" si="9"/>
        <v>↓</v>
      </c>
      <c r="U62" s="133" t="str">
        <f t="shared" si="9"/>
        <v>↓</v>
      </c>
      <c r="V62" s="133" t="str">
        <f>R62&amp;S62&amp;T62&amp;U62</f>
        <v>↑↑↓↓</v>
      </c>
      <c r="W62" s="147" t="str" cm="1">
        <f t="array" ref="W62">INDEX($AK$2:$AK$82,MATCH(V62,$AJ$2:$AJ$82,0),0)</f>
        <v>年度により増減</v>
      </c>
      <c r="X62" s="145" t="str">
        <f>IF(F62-D62&gt;0,"↑",IF(F62-D62&lt;0,"↓","－"))</f>
        <v>↑</v>
      </c>
      <c r="Y62" s="146" t="str">
        <f>IF(V62="↓↑↓↓",IF(X62="↓","減少傾向","×"),"判定外")</f>
        <v>判定外</v>
      </c>
      <c r="Z62" s="147" t="str">
        <f>IF(V62="↑↓↑↑",IF(X62="↑","増加傾向","×"),"判定外")</f>
        <v>判定外</v>
      </c>
      <c r="AA62" s="148" t="str">
        <f>IF(G62-E62&gt;0,"↑",IF(G62-E62&lt;0,"↓","－"))</f>
        <v>↓</v>
      </c>
      <c r="AB62" s="146" t="str">
        <f>IF(V62="↓↓↑↓",IF(AA62="↓","減少傾向","×"),"判定外")</f>
        <v>判定外</v>
      </c>
      <c r="AC62" s="147" t="str">
        <f>IF(V62="↑↑↓↑",IF(AA62="↑","増加傾向","×"),"判定外")</f>
        <v>判定外</v>
      </c>
      <c r="AD62" s="149"/>
      <c r="AE62" s="186"/>
      <c r="AJ62" s="107" t="s">
        <v>414</v>
      </c>
      <c r="AK62" s="107" t="s">
        <v>327</v>
      </c>
    </row>
    <row r="63" spans="2:37">
      <c r="B63" s="183"/>
      <c r="C63" s="139" t="s">
        <v>264</v>
      </c>
      <c r="D63" s="169">
        <f>SUM(D61:D62)</f>
        <v>72.599999999999994</v>
      </c>
      <c r="E63" s="169">
        <f>SUM(E61:E62)</f>
        <v>70.599999999999994</v>
      </c>
      <c r="F63" s="169">
        <f>SUM(F61:F62)</f>
        <v>71.199999999999989</v>
      </c>
      <c r="G63" s="169">
        <f>SUM(G61:G62)</f>
        <v>74.3</v>
      </c>
      <c r="H63" s="169">
        <f>SUM(H61:H62)</f>
        <v>76.199999999999989</v>
      </c>
      <c r="I63" s="141">
        <f>AVERAGE(D63:H63)</f>
        <v>72.97999999999999</v>
      </c>
      <c r="J63" s="142">
        <f>I63*0.97</f>
        <v>70.790599999999984</v>
      </c>
      <c r="K63" s="142">
        <f>I63*1.03</f>
        <v>75.169399999999996</v>
      </c>
      <c r="L63" s="133" t="str">
        <f>IF(AND(D63&gt;I63*0.97,D63&lt;I63*1.03),"○","×")</f>
        <v>○</v>
      </c>
      <c r="M63" s="133" t="str">
        <f>IF(AND(E63&gt;I63*0.97,E63&lt;I63*1.03),"○","×")</f>
        <v>×</v>
      </c>
      <c r="N63" s="133" t="str">
        <f>IF(AND(F63&gt;I63*0.97,F63&lt;I63*1.03),"○","×")</f>
        <v>○</v>
      </c>
      <c r="O63" s="133" t="str">
        <f>IF(AND(G63&gt;I63*0.97,G63&lt;I63*1.03),"○","×")</f>
        <v>○</v>
      </c>
      <c r="P63" s="133" t="str">
        <f>IF(AND(H63&gt;I63*0.97,H63&lt;I63*1.03),"○","×")</f>
        <v>×</v>
      </c>
      <c r="Q63" s="143" t="str">
        <f>IF(COUNTIF(L63:P63,"○")=5,"同程度","―")</f>
        <v>―</v>
      </c>
      <c r="R63" s="134" t="str">
        <f t="shared" si="9"/>
        <v>↓</v>
      </c>
      <c r="S63" s="133" t="str">
        <f t="shared" si="9"/>
        <v>↑</v>
      </c>
      <c r="T63" s="133" t="str">
        <f t="shared" si="9"/>
        <v>↑</v>
      </c>
      <c r="U63" s="133" t="str">
        <f t="shared" si="9"/>
        <v>↑</v>
      </c>
      <c r="V63" s="133" t="str">
        <f>R63&amp;S63&amp;T63&amp;U63</f>
        <v>↓↑↑↑</v>
      </c>
      <c r="W63" s="147" t="str" cm="1">
        <f t="array" ref="W63">INDEX($AK$2:$AK$82,MATCH(V63,$AJ$2:$AJ$82,0),0)</f>
        <v>増加傾向⤴</v>
      </c>
      <c r="X63" s="145" t="str">
        <f>IF(F63-D63&gt;0,"↑",IF(F63-D63&lt;0,"↓","－"))</f>
        <v>↓</v>
      </c>
      <c r="Y63" s="146" t="str">
        <f>IF(V63="↓↑↓↓",IF(X63="↓","減少傾向","×"),"判定外")</f>
        <v>判定外</v>
      </c>
      <c r="Z63" s="147" t="str">
        <f>IF(V63="↑↓↑↑",IF(X63="↑","増加傾向","×"),"判定外")</f>
        <v>判定外</v>
      </c>
      <c r="AA63" s="148" t="str">
        <f>IF(G63-E63&gt;0,"↑",IF(G63-E63&lt;0,"↓","－"))</f>
        <v>↑</v>
      </c>
      <c r="AB63" s="146" t="str">
        <f>IF(V63="↓↓↑↓",IF(AA63="↓","減少傾向","×"),"判定外")</f>
        <v>判定外</v>
      </c>
      <c r="AC63" s="147" t="str">
        <f>IF(V63="↑↑↓↑",IF(AA63="↑","増加傾向","×"),"判定外")</f>
        <v>判定外</v>
      </c>
      <c r="AD63" s="151" t="s">
        <v>273</v>
      </c>
      <c r="AE63" s="186"/>
      <c r="AJ63" s="107" t="s">
        <v>415</v>
      </c>
      <c r="AK63" s="107" t="s">
        <v>344</v>
      </c>
    </row>
    <row r="64" spans="2:37" ht="14.25" thickBot="1">
      <c r="B64" s="183"/>
      <c r="C64" s="139" t="s">
        <v>279</v>
      </c>
      <c r="D64" s="152">
        <f>ROUND(D62/D63,3)</f>
        <v>0.42099999999999999</v>
      </c>
      <c r="E64" s="152">
        <f>ROUND(E62/E63,3)</f>
        <v>0.441</v>
      </c>
      <c r="F64" s="152">
        <f>ROUND(F62/F63,3)</f>
        <v>0.441</v>
      </c>
      <c r="G64" s="152">
        <f>ROUND(G62/G63,3)</f>
        <v>0.38800000000000001</v>
      </c>
      <c r="H64" s="152">
        <f>ROUND(H62/H63,3)</f>
        <v>0.36</v>
      </c>
      <c r="I64" s="153">
        <f>AVERAGE(D64:H64)</f>
        <v>0.41019999999999995</v>
      </c>
      <c r="J64" s="154">
        <f>I64-0.03</f>
        <v>0.38019999999999998</v>
      </c>
      <c r="K64" s="154">
        <f>I64+0.03</f>
        <v>0.44019999999999992</v>
      </c>
      <c r="L64" s="117" t="str">
        <f>IF(AND(D64&gt;I64-0.03,D64&lt;I64+0.03),"○","×")</f>
        <v>○</v>
      </c>
      <c r="M64" s="117" t="str">
        <f>IF(AND(E64&gt;I64-0.03,E64&lt;I64+0.03),"○","×")</f>
        <v>×</v>
      </c>
      <c r="N64" s="117" t="str">
        <f>IF(AND(F64&gt;I64-0.03,F64&lt;I64+0.03),"○","×")</f>
        <v>×</v>
      </c>
      <c r="O64" s="117" t="str">
        <f>IF(AND(G64&gt;I64-0.03,G64&lt;I64+0.03),"○","×")</f>
        <v>○</v>
      </c>
      <c r="P64" s="117" t="str">
        <f>IF(AND(H64&gt;I64-0.03,H64&lt;I64+0.03),"○","×")</f>
        <v>×</v>
      </c>
      <c r="Q64" s="155" t="str">
        <f>IF(COUNTIF(L64:P64,"○")=5,"同程度","―")</f>
        <v>―</v>
      </c>
      <c r="R64" s="156" t="str">
        <f t="shared" si="9"/>
        <v>↑</v>
      </c>
      <c r="S64" s="117" t="str">
        <f t="shared" si="9"/>
        <v>－</v>
      </c>
      <c r="T64" s="117" t="str">
        <f t="shared" si="9"/>
        <v>↓</v>
      </c>
      <c r="U64" s="117" t="str">
        <f t="shared" si="9"/>
        <v>↓</v>
      </c>
      <c r="V64" s="117" t="str">
        <f>R64&amp;S64&amp;T64&amp;U64</f>
        <v>↑－↓↓</v>
      </c>
      <c r="W64" s="160" t="str" cm="1">
        <f t="array" ref="W64">INDEX($AK$2:$AK$82,MATCH(V64,$AJ$2:$AJ$82,0),0)</f>
        <v>減少傾向⤵</v>
      </c>
      <c r="X64" s="158" t="str">
        <f>IF(F64-D64&gt;0,"↑",IF(F64-D64&lt;0,"↓","－"))</f>
        <v>↑</v>
      </c>
      <c r="Y64" s="159" t="str">
        <f>IF(V64="↓↑↓↓",IF(X64="↓","減少傾向","×"),"判定外")</f>
        <v>判定外</v>
      </c>
      <c r="Z64" s="160" t="str">
        <f>IF(V64="↑↓↑↑",IF(X64="↑","増加傾向","×"),"判定外")</f>
        <v>判定外</v>
      </c>
      <c r="AA64" s="161" t="str">
        <f>IF(G64-E64&gt;0,"↑",IF(G64-E64&lt;0,"↓","－"))</f>
        <v>↓</v>
      </c>
      <c r="AB64" s="159" t="str">
        <f>IF(V64="↓↓↑↓",IF(AA64="↓","減少傾向","×"),"判定外")</f>
        <v>判定外</v>
      </c>
      <c r="AC64" s="160" t="str">
        <f>IF(V64="↑↑↓↑",IF(AA64="↑","増加傾向","×"),"判定外")</f>
        <v>判定外</v>
      </c>
      <c r="AD64" s="162" t="s">
        <v>272</v>
      </c>
      <c r="AE64" s="186"/>
      <c r="AJ64" s="107" t="s">
        <v>416</v>
      </c>
      <c r="AK64" s="107" t="s">
        <v>325</v>
      </c>
    </row>
    <row r="65" spans="2:37">
      <c r="B65" s="183"/>
      <c r="C65" s="139" t="s">
        <v>284</v>
      </c>
      <c r="D65" s="170">
        <f>COUNTIFS('12-2.2020'!B12:B97,"G",'12-2.2020'!D12:D97,"&lt;&gt;")</f>
        <v>25</v>
      </c>
      <c r="E65" s="170">
        <f>COUNTIFS('12-2.2021'!B12:B97,"G",'12-2.2021'!D12:D97,"&lt;&gt;")</f>
        <v>25</v>
      </c>
      <c r="F65" s="170">
        <f>COUNTIFS('12-2.2022'!B12:B97,"G",'12-2.2022'!D12:D97,"&lt;&gt;")</f>
        <v>25</v>
      </c>
      <c r="G65" s="170">
        <f>COUNTIFS('12-2.2023'!B12:B97,"G",'12-2.2023'!D12:D97,"&lt;&gt;")</f>
        <v>25</v>
      </c>
      <c r="H65" s="170">
        <f>COUNTIFS('12-2.2024'!B12:B97,"G",'12-2.2024'!D12:D97,"&lt;&gt;")</f>
        <v>25</v>
      </c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6"/>
      <c r="AJ65" s="107" t="s">
        <v>417</v>
      </c>
      <c r="AK65" s="107" t="s">
        <v>344</v>
      </c>
    </row>
    <row r="66" spans="2:37" ht="14.25" thickBot="1">
      <c r="B66" s="188"/>
      <c r="C66" s="189"/>
      <c r="D66" s="190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1"/>
      <c r="AJ66" s="107" t="s">
        <v>418</v>
      </c>
      <c r="AK66" s="107" t="s">
        <v>344</v>
      </c>
    </row>
    <row r="67" spans="2:37" ht="14.25" thickBot="1"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J67" s="107" t="s">
        <v>419</v>
      </c>
      <c r="AK67" s="107" t="s">
        <v>344</v>
      </c>
    </row>
    <row r="68" spans="2:37" ht="14.25" thickBot="1">
      <c r="B68" s="192" t="s">
        <v>319</v>
      </c>
      <c r="C68" s="193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  <c r="AD68" s="194"/>
      <c r="AE68" s="195"/>
      <c r="AJ68" s="107" t="s">
        <v>420</v>
      </c>
      <c r="AK68" s="107" t="s">
        <v>393</v>
      </c>
    </row>
    <row r="69" spans="2:37">
      <c r="B69" s="196"/>
      <c r="C69" s="197"/>
      <c r="D69" s="198"/>
      <c r="E69" s="198"/>
      <c r="F69" s="198"/>
      <c r="G69" s="198"/>
      <c r="H69" s="198"/>
      <c r="I69" s="266" t="s">
        <v>334</v>
      </c>
      <c r="J69" s="267"/>
      <c r="K69" s="267"/>
      <c r="L69" s="267"/>
      <c r="M69" s="267"/>
      <c r="N69" s="267"/>
      <c r="O69" s="267"/>
      <c r="P69" s="254"/>
      <c r="Q69" s="268" t="s">
        <v>335</v>
      </c>
      <c r="R69" s="253" t="s">
        <v>336</v>
      </c>
      <c r="S69" s="255"/>
      <c r="T69" s="255"/>
      <c r="U69" s="255"/>
      <c r="V69" s="258" t="s">
        <v>337</v>
      </c>
      <c r="W69" s="259"/>
      <c r="X69" s="262" t="s">
        <v>338</v>
      </c>
      <c r="Y69" s="249" t="s">
        <v>339</v>
      </c>
      <c r="Z69" s="250"/>
      <c r="AA69" s="247" t="s">
        <v>340</v>
      </c>
      <c r="AB69" s="249" t="s">
        <v>341</v>
      </c>
      <c r="AC69" s="250"/>
      <c r="AD69" s="251" t="s">
        <v>342</v>
      </c>
      <c r="AE69" s="199"/>
      <c r="AJ69" s="107" t="s">
        <v>421</v>
      </c>
      <c r="AK69" s="107" t="s">
        <v>365</v>
      </c>
    </row>
    <row r="70" spans="2:37">
      <c r="B70" s="196"/>
      <c r="C70" s="130" t="s">
        <v>4</v>
      </c>
      <c r="D70" s="224" t="str">
        <f ca="1">Q1</f>
        <v>R2</v>
      </c>
      <c r="E70" s="224" t="str">
        <f t="shared" ref="E70:H70" ca="1" si="10">R1</f>
        <v>R3</v>
      </c>
      <c r="F70" s="224" t="str">
        <f t="shared" ca="1" si="10"/>
        <v>R4</v>
      </c>
      <c r="G70" s="224" t="str">
        <f t="shared" ca="1" si="10"/>
        <v>R5</v>
      </c>
      <c r="H70" s="224" t="str">
        <f t="shared" ca="1" si="10"/>
        <v>R6</v>
      </c>
      <c r="I70" s="131" t="s">
        <v>345</v>
      </c>
      <c r="J70" s="132">
        <v>-0.03</v>
      </c>
      <c r="K70" s="132">
        <v>0.03</v>
      </c>
      <c r="L70" s="225" t="str">
        <f ca="1">Q1</f>
        <v>R2</v>
      </c>
      <c r="M70" s="225" t="str">
        <f ca="1">R1</f>
        <v>R3</v>
      </c>
      <c r="N70" s="225" t="str">
        <f ca="1">S1</f>
        <v>R4</v>
      </c>
      <c r="O70" s="225" t="str">
        <f ca="1">T1</f>
        <v>R5</v>
      </c>
      <c r="P70" s="225" t="str">
        <f ca="1">U1</f>
        <v>R6</v>
      </c>
      <c r="Q70" s="269"/>
      <c r="R70" s="134" t="s">
        <v>346</v>
      </c>
      <c r="S70" s="133" t="s">
        <v>347</v>
      </c>
      <c r="T70" s="133" t="s">
        <v>348</v>
      </c>
      <c r="U70" s="133" t="s">
        <v>349</v>
      </c>
      <c r="V70" s="260"/>
      <c r="W70" s="261"/>
      <c r="X70" s="263"/>
      <c r="Y70" s="135" t="s">
        <v>350</v>
      </c>
      <c r="Z70" s="136" t="s">
        <v>351</v>
      </c>
      <c r="AA70" s="248"/>
      <c r="AB70" s="137" t="s">
        <v>352</v>
      </c>
      <c r="AC70" s="138" t="s">
        <v>353</v>
      </c>
      <c r="AD70" s="252"/>
      <c r="AE70" s="199"/>
      <c r="AJ70" s="107" t="s">
        <v>422</v>
      </c>
      <c r="AK70" s="107" t="s">
        <v>365</v>
      </c>
    </row>
    <row r="71" spans="2:37">
      <c r="B71" s="196"/>
      <c r="C71" s="139" t="s">
        <v>262</v>
      </c>
      <c r="D71" s="220" cm="1">
        <f t="array" ref="D71">INDEX('12-3.2020'!D:D,MATCH("F139110110504",'12-3.2020'!A:A,0),0)</f>
        <v>9</v>
      </c>
      <c r="E71" s="220" cm="1">
        <f t="array" ref="E71">INDEX('12-3.2021'!D:D,MATCH("F139110110504",'12-3.2021'!A:A,0),0)</f>
        <v>11</v>
      </c>
      <c r="F71" s="220" cm="1">
        <f t="array" ref="F71">INDEX('12-3.2022'!D:D,MATCH("F139110110504",'12-3.2022'!A:A,0),0)</f>
        <v>10</v>
      </c>
      <c r="G71" s="220" cm="1">
        <f t="array" ref="G71">INDEX('12-3.2023'!D:D,MATCH("F139110110504",'12-3.2023'!A:A,0),0)</f>
        <v>8</v>
      </c>
      <c r="H71" s="220" cm="1">
        <f t="array" ref="H71">INDEX('12-3.2024'!D:D,MATCH("F139110110504",'12-3.2024'!A:A,0),0)</f>
        <v>5</v>
      </c>
      <c r="I71" s="141">
        <f>AVERAGE(D71:H71)</f>
        <v>8.6</v>
      </c>
      <c r="J71" s="142">
        <f>I71*0.97</f>
        <v>8.3419999999999987</v>
      </c>
      <c r="K71" s="142">
        <f>I71*1.03</f>
        <v>8.8580000000000005</v>
      </c>
      <c r="L71" s="133" t="str">
        <f>IF(AND(D71&gt;I71*0.97,D71&lt;I71*1.03),"○","×")</f>
        <v>×</v>
      </c>
      <c r="M71" s="133" t="str">
        <f>IF(AND(E71&gt;I71*0.97,E71&lt;I71*1.03),"○","×")</f>
        <v>×</v>
      </c>
      <c r="N71" s="133" t="str">
        <f>IF(AND(F71&gt;I71*0.97,F71&lt;I71*1.03),"○","×")</f>
        <v>×</v>
      </c>
      <c r="O71" s="133" t="str">
        <f>IF(AND(G71&gt;I71*0.97,G71&lt;I71*1.03),"○","×")</f>
        <v>×</v>
      </c>
      <c r="P71" s="133" t="str">
        <f>IF(AND(H71&gt;I71*0.97,H71&lt;I71*1.03),"○","×")</f>
        <v>×</v>
      </c>
      <c r="Q71" s="143" t="str">
        <f>IF(COUNTIF(L71:P71,"○")=5,"同程度","―")</f>
        <v>―</v>
      </c>
      <c r="R71" s="134" t="str">
        <f t="shared" ref="R71:U74" si="11">IF(E71-D71&gt;0,"↑",IF(E71-D71&lt;0,"↓","－"))</f>
        <v>↑</v>
      </c>
      <c r="S71" s="133" t="str">
        <f t="shared" si="11"/>
        <v>↓</v>
      </c>
      <c r="T71" s="133" t="str">
        <f t="shared" si="11"/>
        <v>↓</v>
      </c>
      <c r="U71" s="133" t="str">
        <f t="shared" si="11"/>
        <v>↓</v>
      </c>
      <c r="V71" s="133" t="str">
        <f>R71&amp;S71&amp;T71&amp;U71</f>
        <v>↑↓↓↓</v>
      </c>
      <c r="W71" s="147" t="str" cm="1">
        <f t="array" ref="W71">INDEX($AK$2:$AK$82,MATCH(V71,$AJ$2:$AJ$82,0),0)</f>
        <v>減少傾向⤵</v>
      </c>
      <c r="X71" s="145" t="str">
        <f>IF(F71-D71&gt;0,"↑",IF(F71-D71&lt;0,"↓","－"))</f>
        <v>↑</v>
      </c>
      <c r="Y71" s="146" t="str">
        <f>IF(V71="↓↑↓↓",IF(X71="↓","減少傾向","×"),"判定外")</f>
        <v>判定外</v>
      </c>
      <c r="Z71" s="147" t="str">
        <f>IF(V71="↑↓↑↑",IF(X71="↑","増加傾向","×"),"判定外")</f>
        <v>判定外</v>
      </c>
      <c r="AA71" s="148" t="str">
        <f>IF(G71-E71&gt;0,"↑",IF(G71-E71&lt;0,"↓","－"))</f>
        <v>↓</v>
      </c>
      <c r="AB71" s="146" t="str">
        <f>IF(V71="↓↓↑↓",IF(AA71="↓","減少傾向","×"),"判定外")</f>
        <v>判定外</v>
      </c>
      <c r="AC71" s="147" t="str">
        <f>IF(V71="↑↑↓↑",IF(AA71="↑","増加傾向","×"),"判定外")</f>
        <v>判定外</v>
      </c>
      <c r="AD71" s="149"/>
      <c r="AE71" s="199"/>
      <c r="AJ71" s="107" t="s">
        <v>423</v>
      </c>
      <c r="AK71" s="107" t="s">
        <v>344</v>
      </c>
    </row>
    <row r="72" spans="2:37">
      <c r="B72" s="196"/>
      <c r="C72" s="139" t="s">
        <v>263</v>
      </c>
      <c r="D72" s="40" cm="1">
        <f t="array" ref="D72">INDEX('12-3.2020'!E:E,MATCH("F139110110504",'12-3.2020'!A:A,0),0)</f>
        <v>10</v>
      </c>
      <c r="E72" s="40" cm="1">
        <f t="array" ref="E72">INDEX('12-3.2021'!E:E,MATCH("F139110110504",'12-3.2021'!A:A,0),0)</f>
        <v>11</v>
      </c>
      <c r="F72" s="40" cm="1">
        <f t="array" ref="F72">INDEX('12-3.2022'!E:E,MATCH("F139110110504",'12-3.2022'!A:A,0),0)</f>
        <v>11</v>
      </c>
      <c r="G72" s="40" cm="1">
        <f t="array" ref="G72">INDEX('12-3.2023'!E:E,MATCH("F139110110504",'12-3.2023'!A:A,0),0)</f>
        <v>11</v>
      </c>
      <c r="H72" s="40" cm="1">
        <f t="array" ref="H72">INDEX('12-3.2024'!E:E,MATCH("F139110110504",'12-3.2024'!A:A,0),0)</f>
        <v>14</v>
      </c>
      <c r="I72" s="141">
        <f>AVERAGE(D72:H72)</f>
        <v>11.4</v>
      </c>
      <c r="J72" s="142">
        <f>I72*0.97</f>
        <v>11.058</v>
      </c>
      <c r="K72" s="142">
        <f>I72*1.03</f>
        <v>11.742000000000001</v>
      </c>
      <c r="L72" s="133" t="str">
        <f>IF(AND(D72&gt;I72*0.97,D72&lt;I72*1.03),"○","×")</f>
        <v>×</v>
      </c>
      <c r="M72" s="133" t="str">
        <f>IF(AND(E72&gt;I72*0.97,E72&lt;I72*1.03),"○","×")</f>
        <v>×</v>
      </c>
      <c r="N72" s="133" t="str">
        <f>IF(AND(F72&gt;I72*0.97,F72&lt;I72*1.03),"○","×")</f>
        <v>×</v>
      </c>
      <c r="O72" s="133" t="str">
        <f>IF(AND(G72&gt;I72*0.97,G72&lt;I72*1.03),"○","×")</f>
        <v>×</v>
      </c>
      <c r="P72" s="133" t="str">
        <f>IF(AND(H72&gt;I72*0.97,H72&lt;I72*1.03),"○","×")</f>
        <v>×</v>
      </c>
      <c r="Q72" s="143" t="str">
        <f>IF(COUNTIF(L72:P72,"○")=5,"同程度","―")</f>
        <v>―</v>
      </c>
      <c r="R72" s="134" t="str">
        <f t="shared" si="11"/>
        <v>↑</v>
      </c>
      <c r="S72" s="133" t="str">
        <f t="shared" si="11"/>
        <v>－</v>
      </c>
      <c r="T72" s="133" t="str">
        <f t="shared" si="11"/>
        <v>－</v>
      </c>
      <c r="U72" s="133" t="str">
        <f t="shared" si="11"/>
        <v>↑</v>
      </c>
      <c r="V72" s="133" t="str">
        <f>R72&amp;S72&amp;T72&amp;U72</f>
        <v>↑－－↑</v>
      </c>
      <c r="W72" s="147" t="str" cm="1">
        <f t="array" ref="W72">INDEX($AK$2:$AK$82,MATCH(V72,$AJ$2:$AJ$82,0),0)</f>
        <v>増加傾向⤴</v>
      </c>
      <c r="X72" s="145" t="str">
        <f>IF(F72-D72&gt;0,"↑",IF(F72-D72&lt;0,"↓","－"))</f>
        <v>↑</v>
      </c>
      <c r="Y72" s="146" t="str">
        <f>IF(V72="↓↑↓↓",IF(X72="↓","減少傾向","×"),"判定外")</f>
        <v>判定外</v>
      </c>
      <c r="Z72" s="147" t="str">
        <f>IF(V72="↑↓↑↑",IF(X72="↑","増加傾向","×"),"判定外")</f>
        <v>判定外</v>
      </c>
      <c r="AA72" s="148" t="str">
        <f>IF(G72-E72&gt;0,"↑",IF(G72-E72&lt;0,"↓","－"))</f>
        <v>－</v>
      </c>
      <c r="AB72" s="146" t="str">
        <f>IF(V72="↓↓↑↓",IF(AA72="↓","減少傾向","×"),"判定外")</f>
        <v>判定外</v>
      </c>
      <c r="AC72" s="147" t="str">
        <f>IF(V72="↑↑↓↑",IF(AA72="↑","増加傾向","×"),"判定外")</f>
        <v>判定外</v>
      </c>
      <c r="AD72" s="149"/>
      <c r="AE72" s="199"/>
      <c r="AJ72" s="107" t="s">
        <v>424</v>
      </c>
      <c r="AK72" s="107" t="s">
        <v>365</v>
      </c>
    </row>
    <row r="73" spans="2:37">
      <c r="B73" s="196"/>
      <c r="C73" s="139" t="s">
        <v>264</v>
      </c>
      <c r="D73" s="140">
        <f>SUM(D71:D72)</f>
        <v>19</v>
      </c>
      <c r="E73" s="140">
        <f>SUM(E71:E72)</f>
        <v>22</v>
      </c>
      <c r="F73" s="140">
        <f>SUM(F71:F72)</f>
        <v>21</v>
      </c>
      <c r="G73" s="140">
        <f>SUM(G71:G72)</f>
        <v>19</v>
      </c>
      <c r="H73" s="140">
        <f>SUM(H71:H72)</f>
        <v>19</v>
      </c>
      <c r="I73" s="141">
        <f>AVERAGE(D73:H73)</f>
        <v>20</v>
      </c>
      <c r="J73" s="142">
        <f>I73*0.97</f>
        <v>19.399999999999999</v>
      </c>
      <c r="K73" s="142">
        <f>I73*1.03</f>
        <v>20.6</v>
      </c>
      <c r="L73" s="133" t="str">
        <f>IF(AND(D73&gt;I73*0.97,D73&lt;I73*1.03),"○","×")</f>
        <v>×</v>
      </c>
      <c r="M73" s="133" t="str">
        <f>IF(AND(E73&gt;I73*0.97,E73&lt;I73*1.03),"○","×")</f>
        <v>×</v>
      </c>
      <c r="N73" s="133" t="str">
        <f>IF(AND(F73&gt;I73*0.97,F73&lt;I73*1.03),"○","×")</f>
        <v>×</v>
      </c>
      <c r="O73" s="133" t="str">
        <f>IF(AND(G73&gt;I73*0.97,G73&lt;I73*1.03),"○","×")</f>
        <v>×</v>
      </c>
      <c r="P73" s="133" t="str">
        <f>IF(AND(H73&gt;I73*0.97,H73&lt;I73*1.03),"○","×")</f>
        <v>×</v>
      </c>
      <c r="Q73" s="143" t="str">
        <f>IF(COUNTIF(L73:P73,"○")=5,"同程度","―")</f>
        <v>―</v>
      </c>
      <c r="R73" s="134" t="str">
        <f t="shared" si="11"/>
        <v>↑</v>
      </c>
      <c r="S73" s="133" t="str">
        <f t="shared" si="11"/>
        <v>↓</v>
      </c>
      <c r="T73" s="133" t="str">
        <f t="shared" si="11"/>
        <v>↓</v>
      </c>
      <c r="U73" s="133" t="str">
        <f t="shared" si="11"/>
        <v>－</v>
      </c>
      <c r="V73" s="133" t="str">
        <f>R73&amp;S73&amp;T73&amp;U73</f>
        <v>↑↓↓－</v>
      </c>
      <c r="W73" s="147" t="str" cm="1">
        <f t="array" ref="W73">INDEX($AK$2:$AK$82,MATCH(V73,$AJ$2:$AJ$82,0),0)</f>
        <v>減少傾向⤵</v>
      </c>
      <c r="X73" s="145" t="str">
        <f>IF(F73-D73&gt;0,"↑",IF(F73-D73&lt;0,"↓","－"))</f>
        <v>↑</v>
      </c>
      <c r="Y73" s="146" t="str">
        <f>IF(V73="↓↑↓↓",IF(X73="↓","減少傾向","×"),"判定外")</f>
        <v>判定外</v>
      </c>
      <c r="Z73" s="147" t="str">
        <f>IF(V73="↑↓↑↑",IF(X73="↑","増加傾向","×"),"判定外")</f>
        <v>判定外</v>
      </c>
      <c r="AA73" s="148" t="str">
        <f>IF(G73-E73&gt;0,"↑",IF(G73-E73&lt;0,"↓","－"))</f>
        <v>↓</v>
      </c>
      <c r="AB73" s="146" t="str">
        <f>IF(V73="↓↓↑↓",IF(AA73="↓","減少傾向","×"),"判定外")</f>
        <v>判定外</v>
      </c>
      <c r="AC73" s="147" t="str">
        <f>IF(V73="↑↑↓↑",IF(AA73="↑","増加傾向","×"),"判定外")</f>
        <v>判定外</v>
      </c>
      <c r="AD73" s="151" t="s">
        <v>272</v>
      </c>
      <c r="AE73" s="199"/>
      <c r="AJ73" s="107" t="s">
        <v>425</v>
      </c>
      <c r="AK73" s="107" t="s">
        <v>325</v>
      </c>
    </row>
    <row r="74" spans="2:37" ht="14.25" thickBot="1">
      <c r="B74" s="196"/>
      <c r="C74" s="139" t="s">
        <v>265</v>
      </c>
      <c r="D74" s="152">
        <f>ROUND(D72/D73,3)</f>
        <v>0.52600000000000002</v>
      </c>
      <c r="E74" s="152">
        <f>ROUND(E72/E73,3)</f>
        <v>0.5</v>
      </c>
      <c r="F74" s="152">
        <f>ROUND(F72/F73,3)</f>
        <v>0.52400000000000002</v>
      </c>
      <c r="G74" s="152">
        <f>ROUND(G72/G73,3)</f>
        <v>0.57899999999999996</v>
      </c>
      <c r="H74" s="152">
        <f>ROUND(H72/H73,3)</f>
        <v>0.73699999999999999</v>
      </c>
      <c r="I74" s="153">
        <f>AVERAGE(D74:H74)</f>
        <v>0.57320000000000004</v>
      </c>
      <c r="J74" s="154">
        <f>I74-0.03</f>
        <v>0.54320000000000002</v>
      </c>
      <c r="K74" s="154">
        <f>I74+0.03</f>
        <v>0.60320000000000007</v>
      </c>
      <c r="L74" s="117" t="str">
        <f>IF(AND(D74&gt;I74-0.03,D74&lt;I74+0.03),"○","×")</f>
        <v>×</v>
      </c>
      <c r="M74" s="117" t="str">
        <f>IF(AND(E74&gt;I74-0.03,E74&lt;I74+0.03),"○","×")</f>
        <v>×</v>
      </c>
      <c r="N74" s="117" t="str">
        <f>IF(AND(F74&gt;I74-0.03,F74&lt;I74+0.03),"○","×")</f>
        <v>×</v>
      </c>
      <c r="O74" s="117" t="str">
        <f>IF(AND(G74&gt;I74-0.03,G74&lt;I74+0.03),"○","×")</f>
        <v>○</v>
      </c>
      <c r="P74" s="117" t="str">
        <f>IF(AND(H74&gt;I74-0.03,H74&lt;I74+0.03),"○","×")</f>
        <v>×</v>
      </c>
      <c r="Q74" s="155" t="str">
        <f>IF(COUNTIF(L74:P74,"○")=5,"同程度","―")</f>
        <v>―</v>
      </c>
      <c r="R74" s="156" t="str">
        <f t="shared" si="11"/>
        <v>↓</v>
      </c>
      <c r="S74" s="117" t="str">
        <f t="shared" si="11"/>
        <v>↑</v>
      </c>
      <c r="T74" s="117" t="str">
        <f t="shared" si="11"/>
        <v>↑</v>
      </c>
      <c r="U74" s="117" t="str">
        <f t="shared" si="11"/>
        <v>↑</v>
      </c>
      <c r="V74" s="117" t="str">
        <f>R74&amp;S74&amp;T74&amp;U74</f>
        <v>↓↑↑↑</v>
      </c>
      <c r="W74" s="160" t="str" cm="1">
        <f t="array" ref="W74">INDEX($AK$2:$AK$82,MATCH(V74,$AJ$2:$AJ$82,0),0)</f>
        <v>増加傾向⤴</v>
      </c>
      <c r="X74" s="158" t="str">
        <f>IF(F74-D74&gt;0,"↑",IF(F74-D74&lt;0,"↓","－"))</f>
        <v>↓</v>
      </c>
      <c r="Y74" s="159" t="str">
        <f>IF(V74="↓↑↓↓",IF(X74="↓","減少傾向","×"),"判定外")</f>
        <v>判定外</v>
      </c>
      <c r="Z74" s="160" t="str">
        <f>IF(V74="↑↓↑↑",IF(X74="↑","増加傾向","×"),"判定外")</f>
        <v>判定外</v>
      </c>
      <c r="AA74" s="161" t="str">
        <f>IF(G74-E74&gt;0,"↑",IF(G74-E74&lt;0,"↓","－"))</f>
        <v>↑</v>
      </c>
      <c r="AB74" s="159" t="str">
        <f>IF(V74="↓↓↑↓",IF(AA74="↓","減少傾向","×"),"判定外")</f>
        <v>判定外</v>
      </c>
      <c r="AC74" s="160" t="str">
        <f>IF(V74="↑↑↓↑",IF(AA74="↑","増加傾向","×"),"判定外")</f>
        <v>判定外</v>
      </c>
      <c r="AD74" s="162" t="s">
        <v>273</v>
      </c>
      <c r="AE74" s="199"/>
      <c r="AJ74" s="107" t="s">
        <v>426</v>
      </c>
      <c r="AK74" s="107" t="s">
        <v>327</v>
      </c>
    </row>
    <row r="75" spans="2:37" ht="14.25" thickBot="1">
      <c r="B75" s="196"/>
      <c r="C75" s="197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8"/>
      <c r="U75" s="198"/>
      <c r="V75" s="198"/>
      <c r="W75" s="198"/>
      <c r="X75" s="198"/>
      <c r="Y75" s="198"/>
      <c r="Z75" s="198"/>
      <c r="AA75" s="198"/>
      <c r="AB75" s="198"/>
      <c r="AC75" s="198"/>
      <c r="AD75" s="198"/>
      <c r="AE75" s="199"/>
      <c r="AJ75" s="107" t="s">
        <v>427</v>
      </c>
      <c r="AK75" s="107" t="s">
        <v>344</v>
      </c>
    </row>
    <row r="76" spans="2:37">
      <c r="B76" s="196"/>
      <c r="C76" s="197"/>
      <c r="D76" s="198"/>
      <c r="E76" s="198"/>
      <c r="F76" s="198"/>
      <c r="G76" s="198"/>
      <c r="H76" s="198"/>
      <c r="I76" s="266" t="s">
        <v>334</v>
      </c>
      <c r="J76" s="267"/>
      <c r="K76" s="267"/>
      <c r="L76" s="267"/>
      <c r="M76" s="267"/>
      <c r="N76" s="267"/>
      <c r="O76" s="267"/>
      <c r="P76" s="254"/>
      <c r="Q76" s="268" t="s">
        <v>335</v>
      </c>
      <c r="R76" s="253" t="s">
        <v>336</v>
      </c>
      <c r="S76" s="255"/>
      <c r="T76" s="255"/>
      <c r="U76" s="255"/>
      <c r="V76" s="258" t="s">
        <v>337</v>
      </c>
      <c r="W76" s="259"/>
      <c r="X76" s="262" t="s">
        <v>338</v>
      </c>
      <c r="Y76" s="249" t="s">
        <v>339</v>
      </c>
      <c r="Z76" s="250"/>
      <c r="AA76" s="247" t="s">
        <v>340</v>
      </c>
      <c r="AB76" s="249" t="s">
        <v>341</v>
      </c>
      <c r="AC76" s="250"/>
      <c r="AD76" s="251" t="s">
        <v>342</v>
      </c>
      <c r="AE76" s="199"/>
      <c r="AJ76" s="107" t="s">
        <v>428</v>
      </c>
      <c r="AK76" s="107" t="s">
        <v>325</v>
      </c>
    </row>
    <row r="77" spans="2:37">
      <c r="B77" s="196"/>
      <c r="C77" s="166" t="s">
        <v>5</v>
      </c>
      <c r="D77" s="227" t="str">
        <f ca="1">D70&amp;"(n="&amp;D89&amp;")"</f>
        <v>R2(n=77)</v>
      </c>
      <c r="E77" s="227" t="str">
        <f ca="1">E70&amp;"(n="&amp;E89&amp;")"</f>
        <v>R3(n=77)</v>
      </c>
      <c r="F77" s="227" t="str">
        <f ca="1">F70&amp;"(n="&amp;F89&amp;")"</f>
        <v>R4(n=77)</v>
      </c>
      <c r="G77" s="227" t="str">
        <f ca="1">G70&amp;"(n="&amp;G89&amp;")"</f>
        <v>R5(n=77)</v>
      </c>
      <c r="H77" s="227" t="str">
        <f ca="1">H70&amp;"(n="&amp;H89&amp;")"</f>
        <v>R6(n=77)</v>
      </c>
      <c r="I77" s="131" t="s">
        <v>345</v>
      </c>
      <c r="J77" s="132">
        <v>-0.03</v>
      </c>
      <c r="K77" s="132">
        <v>0.03</v>
      </c>
      <c r="L77" s="225" t="str">
        <f ca="1">Q1</f>
        <v>R2</v>
      </c>
      <c r="M77" s="225" t="str">
        <f ca="1">R1</f>
        <v>R3</v>
      </c>
      <c r="N77" s="225" t="str">
        <f ca="1">S1</f>
        <v>R4</v>
      </c>
      <c r="O77" s="225" t="str">
        <f ca="1">T1</f>
        <v>R5</v>
      </c>
      <c r="P77" s="225" t="str">
        <f ca="1">U1</f>
        <v>R6</v>
      </c>
      <c r="Q77" s="269"/>
      <c r="R77" s="134" t="s">
        <v>346</v>
      </c>
      <c r="S77" s="133" t="s">
        <v>347</v>
      </c>
      <c r="T77" s="133" t="s">
        <v>348</v>
      </c>
      <c r="U77" s="133" t="s">
        <v>349</v>
      </c>
      <c r="V77" s="260"/>
      <c r="W77" s="261"/>
      <c r="X77" s="263"/>
      <c r="Y77" s="135" t="s">
        <v>350</v>
      </c>
      <c r="Z77" s="136" t="s">
        <v>351</v>
      </c>
      <c r="AA77" s="248"/>
      <c r="AB77" s="137" t="s">
        <v>352</v>
      </c>
      <c r="AC77" s="138" t="s">
        <v>353</v>
      </c>
      <c r="AD77" s="252"/>
      <c r="AE77" s="199"/>
      <c r="AJ77" s="107" t="s">
        <v>429</v>
      </c>
      <c r="AK77" s="107" t="s">
        <v>344</v>
      </c>
    </row>
    <row r="78" spans="2:37">
      <c r="B78" s="196"/>
      <c r="C78" s="139" t="s">
        <v>262</v>
      </c>
      <c r="D78" s="220">
        <f>'12-3.2020'!D99</f>
        <v>8141</v>
      </c>
      <c r="E78" s="220">
        <f>'12-3.2021'!D99</f>
        <v>8125</v>
      </c>
      <c r="F78" s="220">
        <f>'12-3.2022'!D99</f>
        <v>8922</v>
      </c>
      <c r="G78" s="220">
        <f>'12-3.2023'!D99</f>
        <v>9401</v>
      </c>
      <c r="H78" s="220">
        <f>'12-3.2024'!D99</f>
        <v>9906</v>
      </c>
      <c r="I78" s="141">
        <f>AVERAGE(D78:H78)</f>
        <v>8899</v>
      </c>
      <c r="J78" s="142">
        <f>I78*0.97</f>
        <v>8632.0300000000007</v>
      </c>
      <c r="K78" s="142">
        <f>I78*1.03</f>
        <v>9165.9699999999993</v>
      </c>
      <c r="L78" s="133" t="str">
        <f>IF(AND(D78&gt;I78*0.97,D78&lt;I78*1.03),"○","×")</f>
        <v>×</v>
      </c>
      <c r="M78" s="133" t="str">
        <f>IF(AND(E78&gt;I78*0.97,E78&lt;I78*1.03),"○","×")</f>
        <v>×</v>
      </c>
      <c r="N78" s="133" t="str">
        <f>IF(AND(F78&gt;I78*0.97,F78&lt;I78*1.03),"○","×")</f>
        <v>○</v>
      </c>
      <c r="O78" s="133" t="str">
        <f>IF(AND(G78&gt;I78*0.97,G78&lt;I78*1.03),"○","×")</f>
        <v>×</v>
      </c>
      <c r="P78" s="133" t="str">
        <f>IF(AND(H78&gt;I78*0.97,H78&lt;I78*1.03),"○","×")</f>
        <v>×</v>
      </c>
      <c r="Q78" s="143" t="str">
        <f>IF(COUNTIF(L78:P78,"○")=5,"同程度","―")</f>
        <v>―</v>
      </c>
      <c r="R78" s="134" t="str">
        <f t="shared" ref="R78:U81" si="12">IF(E78-D78&gt;0,"↑",IF(E78-D78&lt;0,"↓","－"))</f>
        <v>↓</v>
      </c>
      <c r="S78" s="133" t="str">
        <f t="shared" si="12"/>
        <v>↑</v>
      </c>
      <c r="T78" s="133" t="str">
        <f t="shared" si="12"/>
        <v>↑</v>
      </c>
      <c r="U78" s="133" t="str">
        <f t="shared" si="12"/>
        <v>↑</v>
      </c>
      <c r="V78" s="133" t="str">
        <f>R78&amp;S78&amp;T78&amp;U78</f>
        <v>↓↑↑↑</v>
      </c>
      <c r="W78" s="147" t="str" cm="1">
        <f t="array" ref="W78">INDEX($AK$2:$AK$82,MATCH(V78,$AJ$2:$AJ$82,0),0)</f>
        <v>増加傾向⤴</v>
      </c>
      <c r="X78" s="145" t="str">
        <f>IF(F78-D78&gt;0,"↑",IF(F78-D78&lt;0,"↓","－"))</f>
        <v>↑</v>
      </c>
      <c r="Y78" s="146" t="str">
        <f>IF(V78="↓↑↓↓",IF(X78="↓","減少傾向","×"),"判定外")</f>
        <v>判定外</v>
      </c>
      <c r="Z78" s="147" t="str">
        <f>IF(V78="↑↓↑↑",IF(X78="↑","増加傾向","×"),"判定外")</f>
        <v>判定外</v>
      </c>
      <c r="AA78" s="148" t="str">
        <f>IF(G78-E78&gt;0,"↑",IF(G78-E78&lt;0,"↓","－"))</f>
        <v>↑</v>
      </c>
      <c r="AB78" s="146" t="str">
        <f>IF(V78="↓↓↑↓",IF(AA78="↓","減少傾向","×"),"判定外")</f>
        <v>判定外</v>
      </c>
      <c r="AC78" s="147" t="str">
        <f>IF(V78="↑↑↓↑",IF(AA78="↑","増加傾向","×"),"判定外")</f>
        <v>判定外</v>
      </c>
      <c r="AD78" s="149"/>
      <c r="AE78" s="199"/>
      <c r="AJ78" s="107" t="s">
        <v>430</v>
      </c>
      <c r="AK78" s="107" t="s">
        <v>365</v>
      </c>
    </row>
    <row r="79" spans="2:37">
      <c r="B79" s="196"/>
      <c r="C79" s="139" t="s">
        <v>263</v>
      </c>
      <c r="D79" s="40">
        <f>'12-3.2020'!E99</f>
        <v>6243</v>
      </c>
      <c r="E79" s="40">
        <f>'12-3.2021'!E99</f>
        <v>6375</v>
      </c>
      <c r="F79" s="40">
        <f>'12-3.2022'!E99</f>
        <v>6730</v>
      </c>
      <c r="G79" s="40">
        <f>'12-3.2023'!E99</f>
        <v>6980</v>
      </c>
      <c r="H79" s="40">
        <f>'12-3.2024'!E99</f>
        <v>7263</v>
      </c>
      <c r="I79" s="141">
        <f>AVERAGE(D79:H79)</f>
        <v>6718.2</v>
      </c>
      <c r="J79" s="142">
        <f>I79*0.97</f>
        <v>6516.6539999999995</v>
      </c>
      <c r="K79" s="142">
        <f>I79*1.03</f>
        <v>6919.7460000000001</v>
      </c>
      <c r="L79" s="133" t="str">
        <f>IF(AND(D79&gt;I79*0.97,D79&lt;I79*1.03),"○","×")</f>
        <v>×</v>
      </c>
      <c r="M79" s="133" t="str">
        <f>IF(AND(E79&gt;I79*0.97,E79&lt;I79*1.03),"○","×")</f>
        <v>×</v>
      </c>
      <c r="N79" s="133" t="str">
        <f>IF(AND(F79&gt;I79*0.97,F79&lt;I79*1.03),"○","×")</f>
        <v>○</v>
      </c>
      <c r="O79" s="133" t="str">
        <f>IF(AND(G79&gt;I79*0.97,G79&lt;I79*1.03),"○","×")</f>
        <v>×</v>
      </c>
      <c r="P79" s="133" t="str">
        <f>IF(AND(H79&gt;I79*0.97,H79&lt;I79*1.03),"○","×")</f>
        <v>×</v>
      </c>
      <c r="Q79" s="143" t="str">
        <f>IF(COUNTIF(L79:P79,"○")=5,"同程度","―")</f>
        <v>―</v>
      </c>
      <c r="R79" s="134" t="str">
        <f t="shared" si="12"/>
        <v>↑</v>
      </c>
      <c r="S79" s="133" t="str">
        <f t="shared" si="12"/>
        <v>↑</v>
      </c>
      <c r="T79" s="133" t="str">
        <f t="shared" si="12"/>
        <v>↑</v>
      </c>
      <c r="U79" s="133" t="str">
        <f t="shared" si="12"/>
        <v>↑</v>
      </c>
      <c r="V79" s="133" t="str">
        <f>R79&amp;S79&amp;T79&amp;U79</f>
        <v>↑↑↑↑</v>
      </c>
      <c r="W79" s="147" t="str" cm="1">
        <f t="array" ref="W79">INDEX($AK$2:$AK$82,MATCH(V79,$AJ$2:$AJ$82,0),0)</f>
        <v>増加傾向⤴</v>
      </c>
      <c r="X79" s="145" t="str">
        <f>IF(F79-D79&gt;0,"↑",IF(F79-D79&lt;0,"↓","－"))</f>
        <v>↑</v>
      </c>
      <c r="Y79" s="146" t="str">
        <f>IF(V79="↓↑↓↓",IF(X79="↓","減少傾向","×"),"判定外")</f>
        <v>判定外</v>
      </c>
      <c r="Z79" s="147" t="str">
        <f>IF(V79="↑↓↑↑",IF(X79="↑","増加傾向","×"),"判定外")</f>
        <v>判定外</v>
      </c>
      <c r="AA79" s="148" t="str">
        <f>IF(G79-E79&gt;0,"↑",IF(G79-E79&lt;0,"↓","－"))</f>
        <v>↑</v>
      </c>
      <c r="AB79" s="146" t="str">
        <f>IF(V79="↓↓↑↓",IF(AA79="↓","減少傾向","×"),"判定外")</f>
        <v>判定外</v>
      </c>
      <c r="AC79" s="147" t="str">
        <f>IF(V79="↑↑↓↑",IF(AA79="↑","増加傾向","×"),"判定外")</f>
        <v>判定外</v>
      </c>
      <c r="AD79" s="149"/>
      <c r="AE79" s="199"/>
      <c r="AJ79" s="107" t="s">
        <v>431</v>
      </c>
      <c r="AK79" s="107" t="s">
        <v>325</v>
      </c>
    </row>
    <row r="80" spans="2:37">
      <c r="B80" s="196"/>
      <c r="C80" s="139" t="s">
        <v>264</v>
      </c>
      <c r="D80" s="140">
        <f>SUM(D78:D79)</f>
        <v>14384</v>
      </c>
      <c r="E80" s="140">
        <f>SUM(E78:E79)</f>
        <v>14500</v>
      </c>
      <c r="F80" s="140">
        <f>SUM(F78:F79)</f>
        <v>15652</v>
      </c>
      <c r="G80" s="140">
        <f>SUM(G78:G79)</f>
        <v>16381</v>
      </c>
      <c r="H80" s="140">
        <f>SUM(H78:H79)</f>
        <v>17169</v>
      </c>
      <c r="I80" s="141">
        <f>AVERAGE(D80:H80)</f>
        <v>15617.2</v>
      </c>
      <c r="J80" s="142">
        <f>I80*0.97</f>
        <v>15148.684000000001</v>
      </c>
      <c r="K80" s="142">
        <f>I80*1.03</f>
        <v>16085.716</v>
      </c>
      <c r="L80" s="133" t="str">
        <f>IF(AND(D80&gt;I80*0.97,D80&lt;I80*1.03),"○","×")</f>
        <v>×</v>
      </c>
      <c r="M80" s="133" t="str">
        <f>IF(AND(E80&gt;I80*0.97,E80&lt;I80*1.03),"○","×")</f>
        <v>×</v>
      </c>
      <c r="N80" s="133" t="str">
        <f>IF(AND(F80&gt;I80*0.97,F80&lt;I80*1.03),"○","×")</f>
        <v>○</v>
      </c>
      <c r="O80" s="133" t="str">
        <f>IF(AND(G80&gt;I80*0.97,G80&lt;I80*1.03),"○","×")</f>
        <v>×</v>
      </c>
      <c r="P80" s="133" t="str">
        <f>IF(AND(H80&gt;I80*0.97,H80&lt;I80*1.03),"○","×")</f>
        <v>×</v>
      </c>
      <c r="Q80" s="143" t="str">
        <f>IF(COUNTIF(L80:P80,"○")=5,"同程度","―")</f>
        <v>―</v>
      </c>
      <c r="R80" s="134" t="str">
        <f t="shared" si="12"/>
        <v>↑</v>
      </c>
      <c r="S80" s="133" t="str">
        <f t="shared" si="12"/>
        <v>↑</v>
      </c>
      <c r="T80" s="133" t="str">
        <f t="shared" si="12"/>
        <v>↑</v>
      </c>
      <c r="U80" s="133" t="str">
        <f t="shared" si="12"/>
        <v>↑</v>
      </c>
      <c r="V80" s="133" t="str">
        <f>R80&amp;S80&amp;T80&amp;U80</f>
        <v>↑↑↑↑</v>
      </c>
      <c r="W80" s="147" t="str" cm="1">
        <f t="array" ref="W80">INDEX($AK$2:$AK$82,MATCH(V80,$AJ$2:$AJ$82,0),0)</f>
        <v>増加傾向⤴</v>
      </c>
      <c r="X80" s="145" t="str">
        <f>IF(F80-D80&gt;0,"↑",IF(F80-D80&lt;0,"↓","－"))</f>
        <v>↑</v>
      </c>
      <c r="Y80" s="146" t="str">
        <f>IF(V80="↓↑↓↓",IF(X80="↓","減少傾向","×"),"判定外")</f>
        <v>判定外</v>
      </c>
      <c r="Z80" s="147" t="str">
        <f>IF(V80="↑↓↑↑",IF(X80="↑","増加傾向","×"),"判定外")</f>
        <v>判定外</v>
      </c>
      <c r="AA80" s="148" t="str">
        <f>IF(G80-E80&gt;0,"↑",IF(G80-E80&lt;0,"↓","－"))</f>
        <v>↑</v>
      </c>
      <c r="AB80" s="146" t="str">
        <f>IF(V80="↓↓↑↓",IF(AA80="↓","減少傾向","×"),"判定外")</f>
        <v>判定外</v>
      </c>
      <c r="AC80" s="147" t="str">
        <f>IF(V80="↑↑↓↑",IF(AA80="↑","増加傾向","×"),"判定外")</f>
        <v>判定外</v>
      </c>
      <c r="AD80" s="151" t="s">
        <v>273</v>
      </c>
      <c r="AE80" s="199"/>
      <c r="AJ80" s="107" t="s">
        <v>432</v>
      </c>
      <c r="AK80" s="107" t="s">
        <v>325</v>
      </c>
    </row>
    <row r="81" spans="2:37" ht="14.25" thickBot="1">
      <c r="B81" s="196"/>
      <c r="C81" s="139" t="s">
        <v>265</v>
      </c>
      <c r="D81" s="152">
        <f>ROUND(D79/D80,3)</f>
        <v>0.434</v>
      </c>
      <c r="E81" s="152">
        <f>ROUND(E79/E80,3)</f>
        <v>0.44</v>
      </c>
      <c r="F81" s="152">
        <f>ROUND(F79/F80,3)</f>
        <v>0.43</v>
      </c>
      <c r="G81" s="152">
        <f>ROUND(G79/G80,3)</f>
        <v>0.42599999999999999</v>
      </c>
      <c r="H81" s="152">
        <f>ROUND(H79/H80,3)</f>
        <v>0.42299999999999999</v>
      </c>
      <c r="I81" s="153">
        <f>AVERAGE(D81:H81)</f>
        <v>0.43059999999999998</v>
      </c>
      <c r="J81" s="154">
        <f>I81-0.03</f>
        <v>0.40059999999999996</v>
      </c>
      <c r="K81" s="154">
        <f>I81+0.03</f>
        <v>0.46060000000000001</v>
      </c>
      <c r="L81" s="117" t="str">
        <f>IF(AND(D81&gt;I81-0.03,D81&lt;I81+0.03),"○","×")</f>
        <v>○</v>
      </c>
      <c r="M81" s="117" t="str">
        <f>IF(AND(E81&gt;I81-0.03,E81&lt;I81+0.03),"○","×")</f>
        <v>○</v>
      </c>
      <c r="N81" s="117" t="str">
        <f>IF(AND(F81&gt;I81-0.03,F81&lt;I81+0.03),"○","×")</f>
        <v>○</v>
      </c>
      <c r="O81" s="117" t="str">
        <f>IF(AND(G81&gt;I81-0.03,G81&lt;I81+0.03),"○","×")</f>
        <v>○</v>
      </c>
      <c r="P81" s="117" t="str">
        <f>IF(AND(H81&gt;I81-0.03,H81&lt;I81+0.03),"○","×")</f>
        <v>○</v>
      </c>
      <c r="Q81" s="155" t="str">
        <f>IF(COUNTIF(L81:P81,"○")=5,"同程度","―")</f>
        <v>同程度</v>
      </c>
      <c r="R81" s="156" t="str">
        <f t="shared" si="12"/>
        <v>↑</v>
      </c>
      <c r="S81" s="117" t="str">
        <f t="shared" si="12"/>
        <v>↓</v>
      </c>
      <c r="T81" s="117" t="str">
        <f t="shared" si="12"/>
        <v>↓</v>
      </c>
      <c r="U81" s="117" t="str">
        <f t="shared" si="12"/>
        <v>↓</v>
      </c>
      <c r="V81" s="117" t="str">
        <f>R81&amp;S81&amp;T81&amp;U81</f>
        <v>↑↓↓↓</v>
      </c>
      <c r="W81" s="160" t="str" cm="1">
        <f t="array" ref="W81">INDEX($AK$2:$AK$82,MATCH(V81,$AJ$2:$AJ$82,0),0)</f>
        <v>減少傾向⤵</v>
      </c>
      <c r="X81" s="158" t="str">
        <f>IF(F81-D81&gt;0,"↑",IF(F81-D81&lt;0,"↓","－"))</f>
        <v>↓</v>
      </c>
      <c r="Y81" s="159" t="str">
        <f>IF(V81="↓↑↓↓",IF(X81="↓","減少傾向","×"),"判定外")</f>
        <v>判定外</v>
      </c>
      <c r="Z81" s="160" t="str">
        <f>IF(V81="↑↓↑↑",IF(X81="↑","増加傾向","×"),"判定外")</f>
        <v>判定外</v>
      </c>
      <c r="AA81" s="161" t="str">
        <f>IF(G81-E81&gt;0,"↑",IF(G81-E81&lt;0,"↓","－"))</f>
        <v>↓</v>
      </c>
      <c r="AB81" s="159" t="str">
        <f>IF(V81="↓↓↑↓",IF(AA81="↓","減少傾向","×"),"判定外")</f>
        <v>判定外</v>
      </c>
      <c r="AC81" s="160" t="str">
        <f>IF(V81="↑↑↓↑",IF(AA81="↑","増加傾向","×"),"判定外")</f>
        <v>判定外</v>
      </c>
      <c r="AD81" s="162" t="s">
        <v>325</v>
      </c>
      <c r="AE81" s="199"/>
      <c r="AJ81" s="107" t="s">
        <v>433</v>
      </c>
      <c r="AK81" s="107" t="s">
        <v>325</v>
      </c>
    </row>
    <row r="82" spans="2:37" ht="14.25" thickBot="1">
      <c r="B82" s="196"/>
      <c r="C82" s="197"/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8"/>
      <c r="U82" s="198"/>
      <c r="V82" s="198"/>
      <c r="W82" s="198"/>
      <c r="X82" s="198"/>
      <c r="Y82" s="198"/>
      <c r="Z82" s="198"/>
      <c r="AA82" s="198"/>
      <c r="AB82" s="198"/>
      <c r="AC82" s="198"/>
      <c r="AD82" s="198"/>
      <c r="AE82" s="199"/>
      <c r="AJ82" s="107" t="s">
        <v>434</v>
      </c>
      <c r="AK82" s="107" t="s">
        <v>325</v>
      </c>
    </row>
    <row r="83" spans="2:37">
      <c r="B83" s="196"/>
      <c r="C83" s="197"/>
      <c r="D83" s="198"/>
      <c r="E83" s="198"/>
      <c r="F83" s="198"/>
      <c r="G83" s="198"/>
      <c r="H83" s="198"/>
      <c r="I83" s="266" t="s">
        <v>334</v>
      </c>
      <c r="J83" s="267"/>
      <c r="K83" s="267"/>
      <c r="L83" s="267"/>
      <c r="M83" s="267"/>
      <c r="N83" s="267"/>
      <c r="O83" s="267"/>
      <c r="P83" s="254"/>
      <c r="Q83" s="268" t="s">
        <v>335</v>
      </c>
      <c r="R83" s="253" t="s">
        <v>336</v>
      </c>
      <c r="S83" s="255"/>
      <c r="T83" s="255"/>
      <c r="U83" s="255"/>
      <c r="V83" s="258" t="s">
        <v>337</v>
      </c>
      <c r="W83" s="259"/>
      <c r="X83" s="262" t="s">
        <v>338</v>
      </c>
      <c r="Y83" s="249" t="s">
        <v>339</v>
      </c>
      <c r="Z83" s="250"/>
      <c r="AA83" s="247" t="s">
        <v>340</v>
      </c>
      <c r="AB83" s="249" t="s">
        <v>341</v>
      </c>
      <c r="AC83" s="250"/>
      <c r="AD83" s="251" t="s">
        <v>342</v>
      </c>
      <c r="AE83" s="199"/>
    </row>
    <row r="84" spans="2:37">
      <c r="B84" s="196"/>
      <c r="C84" s="168" t="s">
        <v>278</v>
      </c>
      <c r="D84" s="227" t="str">
        <f ca="1">D70&amp;"(n="&amp;D89&amp;")"</f>
        <v>R2(n=77)</v>
      </c>
      <c r="E84" s="227" t="str">
        <f ca="1">E70&amp;"(n="&amp;E89&amp;")"</f>
        <v>R3(n=77)</v>
      </c>
      <c r="F84" s="227" t="str">
        <f ca="1">F70&amp;"(n="&amp;F89&amp;")"</f>
        <v>R4(n=77)</v>
      </c>
      <c r="G84" s="227" t="str">
        <f ca="1">G70&amp;"(n="&amp;G89&amp;")"</f>
        <v>R5(n=77)</v>
      </c>
      <c r="H84" s="227" t="str">
        <f ca="1">H70&amp;"(n="&amp;H89&amp;")"</f>
        <v>R6(n=77)</v>
      </c>
      <c r="I84" s="131" t="s">
        <v>345</v>
      </c>
      <c r="J84" s="132">
        <v>-0.03</v>
      </c>
      <c r="K84" s="132">
        <v>0.03</v>
      </c>
      <c r="L84" s="225" t="str">
        <f ca="1">Q1</f>
        <v>R2</v>
      </c>
      <c r="M84" s="225" t="str">
        <f ca="1">R1</f>
        <v>R3</v>
      </c>
      <c r="N84" s="225" t="str">
        <f ca="1">S1</f>
        <v>R4</v>
      </c>
      <c r="O84" s="225" t="str">
        <f ca="1">T1</f>
        <v>R5</v>
      </c>
      <c r="P84" s="225" t="str">
        <f ca="1">U1</f>
        <v>R6</v>
      </c>
      <c r="Q84" s="269"/>
      <c r="R84" s="134" t="s">
        <v>346</v>
      </c>
      <c r="S84" s="133" t="s">
        <v>347</v>
      </c>
      <c r="T84" s="133" t="s">
        <v>348</v>
      </c>
      <c r="U84" s="133" t="s">
        <v>349</v>
      </c>
      <c r="V84" s="260"/>
      <c r="W84" s="261"/>
      <c r="X84" s="263"/>
      <c r="Y84" s="135" t="s">
        <v>350</v>
      </c>
      <c r="Z84" s="136" t="s">
        <v>351</v>
      </c>
      <c r="AA84" s="248"/>
      <c r="AB84" s="137" t="s">
        <v>352</v>
      </c>
      <c r="AC84" s="138" t="s">
        <v>353</v>
      </c>
      <c r="AD84" s="252"/>
      <c r="AE84" s="199"/>
    </row>
    <row r="85" spans="2:37">
      <c r="B85" s="196"/>
      <c r="C85" s="139" t="s">
        <v>262</v>
      </c>
      <c r="D85" s="169">
        <f>ROUND(D78/D89,1)</f>
        <v>105.7</v>
      </c>
      <c r="E85" s="169">
        <f>ROUND(E78/E89,1)</f>
        <v>105.5</v>
      </c>
      <c r="F85" s="169">
        <f>ROUND(F78/F89,1)</f>
        <v>115.9</v>
      </c>
      <c r="G85" s="169">
        <f>ROUND(G78/G89,1)</f>
        <v>122.1</v>
      </c>
      <c r="H85" s="169">
        <f>ROUND(H78/H89,1)</f>
        <v>128.6</v>
      </c>
      <c r="I85" s="141">
        <f>AVERAGE(D85:H85)</f>
        <v>115.56000000000002</v>
      </c>
      <c r="J85" s="142">
        <f>I85*0.97</f>
        <v>112.09320000000001</v>
      </c>
      <c r="K85" s="142">
        <f>I85*1.03</f>
        <v>119.02680000000002</v>
      </c>
      <c r="L85" s="133" t="str">
        <f>IF(AND(D85&gt;I85*0.97,D85&lt;I85*1.03),"○","×")</f>
        <v>×</v>
      </c>
      <c r="M85" s="133" t="str">
        <f>IF(AND(E85&gt;I85*0.97,E85&lt;I85*1.03),"○","×")</f>
        <v>×</v>
      </c>
      <c r="N85" s="133" t="str">
        <f>IF(AND(F85&gt;I85*0.97,F85&lt;I85*1.03),"○","×")</f>
        <v>○</v>
      </c>
      <c r="O85" s="133" t="str">
        <f>IF(AND(G85&gt;I85*0.97,G85&lt;I85*1.03),"○","×")</f>
        <v>×</v>
      </c>
      <c r="P85" s="133" t="str">
        <f>IF(AND(H85&gt;I85*0.97,H85&lt;I85*1.03),"○","×")</f>
        <v>×</v>
      </c>
      <c r="Q85" s="143" t="str">
        <f>IF(COUNTIF(L85:P85,"○")=5,"同程度","―")</f>
        <v>―</v>
      </c>
      <c r="R85" s="134" t="str">
        <f t="shared" ref="R85:U88" si="13">IF(E85-D85&gt;0,"↑",IF(E85-D85&lt;0,"↓","－"))</f>
        <v>↓</v>
      </c>
      <c r="S85" s="133" t="str">
        <f t="shared" si="13"/>
        <v>↑</v>
      </c>
      <c r="T85" s="133" t="str">
        <f t="shared" si="13"/>
        <v>↑</v>
      </c>
      <c r="U85" s="133" t="str">
        <f t="shared" si="13"/>
        <v>↑</v>
      </c>
      <c r="V85" s="133" t="str">
        <f>R85&amp;S85&amp;T85&amp;U85</f>
        <v>↓↑↑↑</v>
      </c>
      <c r="W85" s="147" t="str" cm="1">
        <f t="array" ref="W85">INDEX($AK$2:$AK$82,MATCH(V85,$AJ$2:$AJ$82,0),0)</f>
        <v>増加傾向⤴</v>
      </c>
      <c r="X85" s="145" t="str">
        <f>IF(F85-D85&gt;0,"↑",IF(F85-D85&lt;0,"↓","－"))</f>
        <v>↑</v>
      </c>
      <c r="Y85" s="146" t="str">
        <f>IF(V85="↓↑↓↓",IF(X85="↓","減少傾向","×"),"判定外")</f>
        <v>判定外</v>
      </c>
      <c r="Z85" s="147" t="str">
        <f>IF(V85="↑↓↑↑",IF(X85="↑","増加傾向","×"),"判定外")</f>
        <v>判定外</v>
      </c>
      <c r="AA85" s="148" t="str">
        <f>IF(G85-E85&gt;0,"↑",IF(G85-E85&lt;0,"↓","－"))</f>
        <v>↑</v>
      </c>
      <c r="AB85" s="146" t="str">
        <f>IF(V85="↓↓↑↓",IF(AA85="↓","減少傾向","×"),"判定外")</f>
        <v>判定外</v>
      </c>
      <c r="AC85" s="147" t="str">
        <f>IF(V85="↑↑↓↑",IF(AA85="↑","増加傾向","×"),"判定外")</f>
        <v>判定外</v>
      </c>
      <c r="AD85" s="149"/>
      <c r="AE85" s="199"/>
    </row>
    <row r="86" spans="2:37">
      <c r="B86" s="196"/>
      <c r="C86" s="139" t="s">
        <v>263</v>
      </c>
      <c r="D86" s="169">
        <f>ROUND(D79/D89,1)</f>
        <v>81.099999999999994</v>
      </c>
      <c r="E86" s="169">
        <f>ROUND(E79/E89,1)</f>
        <v>82.8</v>
      </c>
      <c r="F86" s="169">
        <f>ROUND(F79/F89,1)</f>
        <v>87.4</v>
      </c>
      <c r="G86" s="169">
        <f>ROUND(G79/G89,1)</f>
        <v>90.6</v>
      </c>
      <c r="H86" s="169">
        <f>ROUND(H79/H89,1)</f>
        <v>94.3</v>
      </c>
      <c r="I86" s="141">
        <f>AVERAGE(D86:H86)</f>
        <v>87.24</v>
      </c>
      <c r="J86" s="142">
        <f>I86*0.97</f>
        <v>84.622799999999998</v>
      </c>
      <c r="K86" s="142">
        <f>I86*1.03</f>
        <v>89.857199999999992</v>
      </c>
      <c r="L86" s="133" t="str">
        <f>IF(AND(D86&gt;I86*0.97,D86&lt;I86*1.03),"○","×")</f>
        <v>×</v>
      </c>
      <c r="M86" s="133" t="str">
        <f>IF(AND(E86&gt;I86*0.97,E86&lt;I86*1.03),"○","×")</f>
        <v>×</v>
      </c>
      <c r="N86" s="133" t="str">
        <f>IF(AND(F86&gt;I86*0.97,F86&lt;I86*1.03),"○","×")</f>
        <v>○</v>
      </c>
      <c r="O86" s="133" t="str">
        <f>IF(AND(G86&gt;I86*0.97,G86&lt;I86*1.03),"○","×")</f>
        <v>×</v>
      </c>
      <c r="P86" s="133" t="str">
        <f>IF(AND(H86&gt;I86*0.97,H86&lt;I86*1.03),"○","×")</f>
        <v>×</v>
      </c>
      <c r="Q86" s="143" t="str">
        <f>IF(COUNTIF(L86:P86,"○")=5,"同程度","―")</f>
        <v>―</v>
      </c>
      <c r="R86" s="134" t="str">
        <f t="shared" si="13"/>
        <v>↑</v>
      </c>
      <c r="S86" s="133" t="str">
        <f t="shared" si="13"/>
        <v>↑</v>
      </c>
      <c r="T86" s="133" t="str">
        <f t="shared" si="13"/>
        <v>↑</v>
      </c>
      <c r="U86" s="133" t="str">
        <f t="shared" si="13"/>
        <v>↑</v>
      </c>
      <c r="V86" s="133" t="str">
        <f>R86&amp;S86&amp;T86&amp;U86</f>
        <v>↑↑↑↑</v>
      </c>
      <c r="W86" s="147" t="str" cm="1">
        <f t="array" ref="W86">INDEX($AK$2:$AK$82,MATCH(V86,$AJ$2:$AJ$82,0),0)</f>
        <v>増加傾向⤴</v>
      </c>
      <c r="X86" s="145" t="str">
        <f>IF(F86-D86&gt;0,"↑",IF(F86-D86&lt;0,"↓","－"))</f>
        <v>↑</v>
      </c>
      <c r="Y86" s="146" t="str">
        <f>IF(V86="↓↑↓↓",IF(X86="↓","減少傾向","×"),"判定外")</f>
        <v>判定外</v>
      </c>
      <c r="Z86" s="147" t="str">
        <f>IF(V86="↑↓↑↑",IF(X86="↑","増加傾向","×"),"判定外")</f>
        <v>判定外</v>
      </c>
      <c r="AA86" s="148" t="str">
        <f>IF(G86-E86&gt;0,"↑",IF(G86-E86&lt;0,"↓","－"))</f>
        <v>↑</v>
      </c>
      <c r="AB86" s="146" t="str">
        <f>IF(V86="↓↓↑↓",IF(AA86="↓","減少傾向","×"),"判定外")</f>
        <v>判定外</v>
      </c>
      <c r="AC86" s="147" t="str">
        <f>IF(V86="↑↑↓↑",IF(AA86="↑","増加傾向","×"),"判定外")</f>
        <v>判定外</v>
      </c>
      <c r="AD86" s="149"/>
      <c r="AE86" s="199"/>
    </row>
    <row r="87" spans="2:37">
      <c r="B87" s="196"/>
      <c r="C87" s="139" t="s">
        <v>264</v>
      </c>
      <c r="D87" s="169">
        <f>SUM(D85:D86)</f>
        <v>186.8</v>
      </c>
      <c r="E87" s="169">
        <f>SUM(E85:E86)</f>
        <v>188.3</v>
      </c>
      <c r="F87" s="169">
        <f>SUM(F85:F86)</f>
        <v>203.3</v>
      </c>
      <c r="G87" s="169">
        <f>SUM(G85:G86)</f>
        <v>212.7</v>
      </c>
      <c r="H87" s="169">
        <f>SUM(H85:H86)</f>
        <v>222.89999999999998</v>
      </c>
      <c r="I87" s="141">
        <f>AVERAGE(D87:H87)</f>
        <v>202.8</v>
      </c>
      <c r="J87" s="142">
        <f>I87*0.97</f>
        <v>196.71600000000001</v>
      </c>
      <c r="K87" s="142">
        <f>I87*1.03</f>
        <v>208.88400000000001</v>
      </c>
      <c r="L87" s="133" t="str">
        <f>IF(AND(D87&gt;I87*0.97,D87&lt;I87*1.03),"○","×")</f>
        <v>×</v>
      </c>
      <c r="M87" s="133" t="str">
        <f>IF(AND(E87&gt;I87*0.97,E87&lt;I87*1.03),"○","×")</f>
        <v>×</v>
      </c>
      <c r="N87" s="133" t="str">
        <f>IF(AND(F87&gt;I87*0.97,F87&lt;I87*1.03),"○","×")</f>
        <v>○</v>
      </c>
      <c r="O87" s="133" t="str">
        <f>IF(AND(G87&gt;I87*0.97,G87&lt;I87*1.03),"○","×")</f>
        <v>×</v>
      </c>
      <c r="P87" s="133" t="str">
        <f>IF(AND(H87&gt;I87*0.97,H87&lt;I87*1.03),"○","×")</f>
        <v>×</v>
      </c>
      <c r="Q87" s="143" t="str">
        <f>IF(COUNTIF(L87:P87,"○")=5,"同程度","―")</f>
        <v>―</v>
      </c>
      <c r="R87" s="134" t="str">
        <f t="shared" si="13"/>
        <v>↑</v>
      </c>
      <c r="S87" s="133" t="str">
        <f t="shared" si="13"/>
        <v>↑</v>
      </c>
      <c r="T87" s="133" t="str">
        <f t="shared" si="13"/>
        <v>↑</v>
      </c>
      <c r="U87" s="133" t="str">
        <f t="shared" si="13"/>
        <v>↑</v>
      </c>
      <c r="V87" s="133" t="str">
        <f>R87&amp;S87&amp;T87&amp;U87</f>
        <v>↑↑↑↑</v>
      </c>
      <c r="W87" s="147" t="str" cm="1">
        <f t="array" ref="W87">INDEX($AK$2:$AK$82,MATCH(V87,$AJ$2:$AJ$82,0),0)</f>
        <v>増加傾向⤴</v>
      </c>
      <c r="X87" s="145" t="str">
        <f>IF(F87-D87&gt;0,"↑",IF(F87-D87&lt;0,"↓","－"))</f>
        <v>↑</v>
      </c>
      <c r="Y87" s="146" t="str">
        <f>IF(V87="↓↑↓↓",IF(X87="↓","減少傾向","×"),"判定外")</f>
        <v>判定外</v>
      </c>
      <c r="Z87" s="147" t="str">
        <f>IF(V87="↑↓↑↑",IF(X87="↑","増加傾向","×"),"判定外")</f>
        <v>判定外</v>
      </c>
      <c r="AA87" s="148" t="str">
        <f>IF(G87-E87&gt;0,"↑",IF(G87-E87&lt;0,"↓","－"))</f>
        <v>↑</v>
      </c>
      <c r="AB87" s="146" t="str">
        <f>IF(V87="↓↓↑↓",IF(AA87="↓","減少傾向","×"),"判定外")</f>
        <v>判定外</v>
      </c>
      <c r="AC87" s="147" t="str">
        <f>IF(V87="↑↑↓↑",IF(AA87="↑","増加傾向","×"),"判定外")</f>
        <v>判定外</v>
      </c>
      <c r="AD87" s="151" t="s">
        <v>273</v>
      </c>
      <c r="AE87" s="199"/>
    </row>
    <row r="88" spans="2:37" ht="14.25" thickBot="1">
      <c r="B88" s="196"/>
      <c r="C88" s="139" t="s">
        <v>279</v>
      </c>
      <c r="D88" s="152">
        <f>ROUND(D86/D87,3)</f>
        <v>0.434</v>
      </c>
      <c r="E88" s="152">
        <f>ROUND(E86/E87,3)</f>
        <v>0.44</v>
      </c>
      <c r="F88" s="152">
        <f>ROUND(F86/F87,3)</f>
        <v>0.43</v>
      </c>
      <c r="G88" s="152">
        <f>ROUND(G86/G87,3)</f>
        <v>0.42599999999999999</v>
      </c>
      <c r="H88" s="152">
        <f>ROUND(H86/H87,3)</f>
        <v>0.42299999999999999</v>
      </c>
      <c r="I88" s="153">
        <f>AVERAGE(D88:H88)</f>
        <v>0.43059999999999998</v>
      </c>
      <c r="J88" s="154">
        <f>I88-0.03</f>
        <v>0.40059999999999996</v>
      </c>
      <c r="K88" s="154">
        <f>I88+0.03</f>
        <v>0.46060000000000001</v>
      </c>
      <c r="L88" s="117" t="str">
        <f>IF(AND(D88&gt;I88-0.03,D88&lt;I88+0.03),"○","×")</f>
        <v>○</v>
      </c>
      <c r="M88" s="117" t="str">
        <f>IF(AND(E88&gt;I88-0.03,E88&lt;I88+0.03),"○","×")</f>
        <v>○</v>
      </c>
      <c r="N88" s="117" t="str">
        <f>IF(AND(F88&gt;I88-0.03,F88&lt;I88+0.03),"○","×")</f>
        <v>○</v>
      </c>
      <c r="O88" s="117" t="str">
        <f>IF(AND(G88&gt;I88-0.03,G88&lt;I88+0.03),"○","×")</f>
        <v>○</v>
      </c>
      <c r="P88" s="117" t="str">
        <f>IF(AND(H88&gt;I88-0.03,H88&lt;I88+0.03),"○","×")</f>
        <v>○</v>
      </c>
      <c r="Q88" s="155" t="str">
        <f>IF(COUNTIF(L88:P88,"○")=5,"同程度","―")</f>
        <v>同程度</v>
      </c>
      <c r="R88" s="156" t="str">
        <f t="shared" si="13"/>
        <v>↑</v>
      </c>
      <c r="S88" s="117" t="str">
        <f t="shared" si="13"/>
        <v>↓</v>
      </c>
      <c r="T88" s="117" t="str">
        <f t="shared" si="13"/>
        <v>↓</v>
      </c>
      <c r="U88" s="117" t="str">
        <f t="shared" si="13"/>
        <v>↓</v>
      </c>
      <c r="V88" s="117" t="str">
        <f>R88&amp;S88&amp;T88&amp;U88</f>
        <v>↑↓↓↓</v>
      </c>
      <c r="W88" s="160" t="str" cm="1">
        <f t="array" ref="W88">INDEX($AK$2:$AK$82,MATCH(V88,$AJ$2:$AJ$82,0),0)</f>
        <v>減少傾向⤵</v>
      </c>
      <c r="X88" s="158" t="str">
        <f>IF(F88-D88&gt;0,"↑",IF(F88-D88&lt;0,"↓","－"))</f>
        <v>↓</v>
      </c>
      <c r="Y88" s="159" t="str">
        <f>IF(V88="↓↑↓↓",IF(X88="↓","減少傾向","×"),"判定外")</f>
        <v>判定外</v>
      </c>
      <c r="Z88" s="160" t="str">
        <f>IF(V88="↑↓↑↑",IF(X88="↑","増加傾向","×"),"判定外")</f>
        <v>判定外</v>
      </c>
      <c r="AA88" s="161" t="str">
        <f>IF(G88-E88&gt;0,"↑",IF(G88-E88&lt;0,"↓","－"))</f>
        <v>↓</v>
      </c>
      <c r="AB88" s="159" t="str">
        <f>IF(V88="↓↓↑↓",IF(AA88="↓","減少傾向","×"),"判定外")</f>
        <v>判定外</v>
      </c>
      <c r="AC88" s="160" t="str">
        <f>IF(V88="↑↑↓↑",IF(AA88="↑","増加傾向","×"),"判定外")</f>
        <v>判定外</v>
      </c>
      <c r="AD88" s="162" t="s">
        <v>325</v>
      </c>
      <c r="AE88" s="199"/>
    </row>
    <row r="89" spans="2:37">
      <c r="B89" s="196"/>
      <c r="C89" s="139" t="s">
        <v>284</v>
      </c>
      <c r="D89" s="150">
        <f>COUNT('12-3.2020'!D12:D97)</f>
        <v>77</v>
      </c>
      <c r="E89" s="150">
        <f>COUNT('12-3.2021'!D12:D97)</f>
        <v>77</v>
      </c>
      <c r="F89" s="150">
        <f>COUNT('12-3.2022'!D12:D97)</f>
        <v>77</v>
      </c>
      <c r="G89" s="150">
        <f>COUNT('12-3.2023'!D12:D97)</f>
        <v>77</v>
      </c>
      <c r="H89" s="170">
        <f>COUNT('12-3.2024'!D12:D97)</f>
        <v>77</v>
      </c>
      <c r="I89" s="198"/>
      <c r="J89" s="198"/>
      <c r="K89" s="198"/>
      <c r="L89" s="198"/>
      <c r="M89" s="198"/>
      <c r="N89" s="198"/>
      <c r="O89" s="198"/>
      <c r="P89" s="198"/>
      <c r="Q89" s="198"/>
      <c r="R89" s="198"/>
      <c r="S89" s="198"/>
      <c r="T89" s="198"/>
      <c r="U89" s="198"/>
      <c r="V89" s="198"/>
      <c r="W89" s="198"/>
      <c r="X89" s="198"/>
      <c r="Y89" s="198"/>
      <c r="Z89" s="198"/>
      <c r="AA89" s="198"/>
      <c r="AB89" s="198"/>
      <c r="AC89" s="198"/>
      <c r="AD89" s="198"/>
      <c r="AE89" s="199"/>
    </row>
    <row r="90" spans="2:37" ht="14.25" thickBot="1">
      <c r="B90" s="196"/>
      <c r="C90" s="197"/>
      <c r="D90" s="198"/>
      <c r="E90" s="198"/>
      <c r="F90" s="198"/>
      <c r="G90" s="198"/>
      <c r="H90" s="198"/>
      <c r="I90" s="198"/>
      <c r="J90" s="198"/>
      <c r="K90" s="198"/>
      <c r="L90" s="198"/>
      <c r="M90" s="198"/>
      <c r="N90" s="198"/>
      <c r="O90" s="198"/>
      <c r="P90" s="198"/>
      <c r="Q90" s="198"/>
      <c r="R90" s="198"/>
      <c r="S90" s="198"/>
      <c r="T90" s="198"/>
      <c r="U90" s="198"/>
      <c r="V90" s="198"/>
      <c r="W90" s="198"/>
      <c r="X90" s="198"/>
      <c r="Y90" s="198"/>
      <c r="Z90" s="198"/>
      <c r="AA90" s="198"/>
      <c r="AB90" s="198"/>
      <c r="AC90" s="198"/>
      <c r="AD90" s="198"/>
      <c r="AE90" s="199"/>
    </row>
    <row r="91" spans="2:37">
      <c r="B91" s="196"/>
      <c r="C91" s="197"/>
      <c r="D91" s="198"/>
      <c r="E91" s="198"/>
      <c r="F91" s="198"/>
      <c r="G91" s="198"/>
      <c r="H91" s="198"/>
      <c r="I91" s="266" t="s">
        <v>334</v>
      </c>
      <c r="J91" s="267"/>
      <c r="K91" s="267"/>
      <c r="L91" s="267"/>
      <c r="M91" s="267"/>
      <c r="N91" s="267"/>
      <c r="O91" s="267"/>
      <c r="P91" s="254"/>
      <c r="Q91" s="268" t="s">
        <v>335</v>
      </c>
      <c r="R91" s="253" t="s">
        <v>336</v>
      </c>
      <c r="S91" s="255"/>
      <c r="T91" s="255"/>
      <c r="U91" s="255"/>
      <c r="V91" s="258" t="s">
        <v>337</v>
      </c>
      <c r="W91" s="259"/>
      <c r="X91" s="262" t="s">
        <v>338</v>
      </c>
      <c r="Y91" s="249" t="s">
        <v>339</v>
      </c>
      <c r="Z91" s="250"/>
      <c r="AA91" s="247" t="s">
        <v>340</v>
      </c>
      <c r="AB91" s="249" t="s">
        <v>341</v>
      </c>
      <c r="AC91" s="250"/>
      <c r="AD91" s="251" t="s">
        <v>342</v>
      </c>
      <c r="AE91" s="199"/>
    </row>
    <row r="92" spans="2:37">
      <c r="B92" s="196"/>
      <c r="C92" s="139" t="s">
        <v>277</v>
      </c>
      <c r="D92" s="167" t="str">
        <f ca="1">D70&amp;"(n="&amp;D97&amp;")"</f>
        <v>R2(n=25)</v>
      </c>
      <c r="E92" s="167" t="str">
        <f ca="1">E70&amp;"(n="&amp;E97&amp;")"</f>
        <v>R3(n=25)</v>
      </c>
      <c r="F92" s="167" t="str">
        <f ca="1">F70&amp;"(n="&amp;F97&amp;")"</f>
        <v>R4(n=25)</v>
      </c>
      <c r="G92" s="167" t="str">
        <f ca="1">G70&amp;"(n="&amp;G97&amp;")"</f>
        <v>R5(n=25)</v>
      </c>
      <c r="H92" s="167" t="str">
        <f ca="1">H70&amp;"(n="&amp;H97&amp;")"</f>
        <v>R6(n=25)</v>
      </c>
      <c r="I92" s="131" t="s">
        <v>345</v>
      </c>
      <c r="J92" s="132">
        <v>-0.03</v>
      </c>
      <c r="K92" s="132">
        <v>0.03</v>
      </c>
      <c r="L92" s="225" t="str">
        <f ca="1">Q1</f>
        <v>R2</v>
      </c>
      <c r="M92" s="225" t="str">
        <f ca="1">R1</f>
        <v>R3</v>
      </c>
      <c r="N92" s="225" t="str">
        <f ca="1">S1</f>
        <v>R4</v>
      </c>
      <c r="O92" s="225" t="str">
        <f ca="1">T1</f>
        <v>R5</v>
      </c>
      <c r="P92" s="225" t="str">
        <f ca="1">U1</f>
        <v>R6</v>
      </c>
      <c r="Q92" s="269"/>
      <c r="R92" s="134" t="s">
        <v>346</v>
      </c>
      <c r="S92" s="133" t="s">
        <v>347</v>
      </c>
      <c r="T92" s="133" t="s">
        <v>348</v>
      </c>
      <c r="U92" s="133" t="s">
        <v>349</v>
      </c>
      <c r="V92" s="260"/>
      <c r="W92" s="261"/>
      <c r="X92" s="263"/>
      <c r="Y92" s="135" t="s">
        <v>350</v>
      </c>
      <c r="Z92" s="136" t="s">
        <v>351</v>
      </c>
      <c r="AA92" s="248"/>
      <c r="AB92" s="137" t="s">
        <v>352</v>
      </c>
      <c r="AC92" s="138" t="s">
        <v>353</v>
      </c>
      <c r="AD92" s="252"/>
      <c r="AE92" s="199"/>
    </row>
    <row r="93" spans="2:37">
      <c r="B93" s="196"/>
      <c r="C93" s="139" t="s">
        <v>262</v>
      </c>
      <c r="D93" s="169">
        <f>ROUND('12-3.2020'!D7,1)</f>
        <v>44</v>
      </c>
      <c r="E93" s="169">
        <f>ROUND('12-3.2021'!D7,1)</f>
        <v>44.9</v>
      </c>
      <c r="F93" s="169">
        <f>ROUND('12-3.2022'!D7,1)</f>
        <v>46.8</v>
      </c>
      <c r="G93" s="169">
        <f>ROUND('12-3.2023'!D7,1)</f>
        <v>49.8</v>
      </c>
      <c r="H93" s="169">
        <f>ROUND('12-3.2024'!D7,1)</f>
        <v>51.7</v>
      </c>
      <c r="I93" s="141">
        <f>AVERAGE(D93:H93)</f>
        <v>47.44</v>
      </c>
      <c r="J93" s="142">
        <f>I93*0.97</f>
        <v>46.016799999999996</v>
      </c>
      <c r="K93" s="142">
        <f>I93*1.03</f>
        <v>48.863199999999999</v>
      </c>
      <c r="L93" s="133" t="str">
        <f>IF(AND(D93&gt;I93*0.97,D93&lt;I93*1.03),"○","×")</f>
        <v>×</v>
      </c>
      <c r="M93" s="133" t="str">
        <f>IF(AND(E93&gt;I93*0.97,E93&lt;I93*1.03),"○","×")</f>
        <v>×</v>
      </c>
      <c r="N93" s="133" t="str">
        <f>IF(AND(F93&gt;I93*0.97,F93&lt;I93*1.03),"○","×")</f>
        <v>○</v>
      </c>
      <c r="O93" s="133" t="str">
        <f>IF(AND(G93&gt;I93*0.97,G93&lt;I93*1.03),"○","×")</f>
        <v>×</v>
      </c>
      <c r="P93" s="133" t="str">
        <f>IF(AND(H93&gt;I93*0.97,H93&lt;I93*1.03),"○","×")</f>
        <v>×</v>
      </c>
      <c r="Q93" s="143" t="str">
        <f>IF(COUNTIF(L93:P93,"○")=5,"同程度","―")</f>
        <v>―</v>
      </c>
      <c r="R93" s="134" t="str">
        <f t="shared" ref="R93:U96" si="14">IF(E93-D93&gt;0,"↑",IF(E93-D93&lt;0,"↓","－"))</f>
        <v>↑</v>
      </c>
      <c r="S93" s="133" t="str">
        <f t="shared" si="14"/>
        <v>↑</v>
      </c>
      <c r="T93" s="133" t="str">
        <f t="shared" si="14"/>
        <v>↑</v>
      </c>
      <c r="U93" s="133" t="str">
        <f t="shared" si="14"/>
        <v>↑</v>
      </c>
      <c r="V93" s="133" t="str">
        <f>R93&amp;S93&amp;T93&amp;U93</f>
        <v>↑↑↑↑</v>
      </c>
      <c r="W93" s="147" t="str" cm="1">
        <f t="array" ref="W93">INDEX($AK$2:$AK$82,MATCH(V93,$AJ$2:$AJ$82,0),0)</f>
        <v>増加傾向⤴</v>
      </c>
      <c r="X93" s="145" t="str">
        <f>IF(F93-D93&gt;0,"↑",IF(F93-D93&lt;0,"↓","－"))</f>
        <v>↑</v>
      </c>
      <c r="Y93" s="146" t="str">
        <f>IF(V93="↓↑↓↓",IF(X93="↓","減少傾向","×"),"判定外")</f>
        <v>判定外</v>
      </c>
      <c r="Z93" s="147" t="str">
        <f>IF(V93="↑↓↑↑",IF(X93="↑","増加傾向","×"),"判定外")</f>
        <v>判定外</v>
      </c>
      <c r="AA93" s="148" t="str">
        <f>IF(G93-E93&gt;0,"↑",IF(G93-E93&lt;0,"↓","－"))</f>
        <v>↑</v>
      </c>
      <c r="AB93" s="146" t="str">
        <f>IF(V93="↓↓↑↓",IF(AA93="↓","減少傾向","×"),"判定外")</f>
        <v>判定外</v>
      </c>
      <c r="AC93" s="147" t="str">
        <f>IF(V93="↑↑↓↑",IF(AA93="↑","増加傾向","×"),"判定外")</f>
        <v>判定外</v>
      </c>
      <c r="AD93" s="149"/>
      <c r="AE93" s="199"/>
    </row>
    <row r="94" spans="2:37">
      <c r="B94" s="196"/>
      <c r="C94" s="139" t="s">
        <v>263</v>
      </c>
      <c r="D94" s="171">
        <f>ROUND('12-3.2020'!E7,1)</f>
        <v>33.6</v>
      </c>
      <c r="E94" s="171">
        <f>ROUND('12-3.2021'!E7,1)</f>
        <v>33.4</v>
      </c>
      <c r="F94" s="171">
        <f>ROUND('12-3.2022'!E7,1)</f>
        <v>31.9</v>
      </c>
      <c r="G94" s="171">
        <f>ROUND('12-3.2023'!E7,1)</f>
        <v>33.200000000000003</v>
      </c>
      <c r="H94" s="171">
        <f>ROUND('12-3.2024'!E7,1)</f>
        <v>35.299999999999997</v>
      </c>
      <c r="I94" s="141">
        <f>AVERAGE(D94:H94)</f>
        <v>33.480000000000004</v>
      </c>
      <c r="J94" s="142">
        <f>I94*0.97</f>
        <v>32.4756</v>
      </c>
      <c r="K94" s="142">
        <f>I94*1.03</f>
        <v>34.484400000000008</v>
      </c>
      <c r="L94" s="133" t="str">
        <f>IF(AND(D94&gt;I94*0.97,D94&lt;I94*1.03),"○","×")</f>
        <v>○</v>
      </c>
      <c r="M94" s="133" t="str">
        <f>IF(AND(E94&gt;I94*0.97,E94&lt;I94*1.03),"○","×")</f>
        <v>○</v>
      </c>
      <c r="N94" s="133" t="str">
        <f>IF(AND(F94&gt;I94*0.97,F94&lt;I94*1.03),"○","×")</f>
        <v>×</v>
      </c>
      <c r="O94" s="133" t="str">
        <f>IF(AND(G94&gt;I94*0.97,G94&lt;I94*1.03),"○","×")</f>
        <v>○</v>
      </c>
      <c r="P94" s="133" t="str">
        <f>IF(AND(H94&gt;I94*0.97,H94&lt;I94*1.03),"○","×")</f>
        <v>×</v>
      </c>
      <c r="Q94" s="143" t="str">
        <f>IF(COUNTIF(L94:P94,"○")=5,"同程度","―")</f>
        <v>―</v>
      </c>
      <c r="R94" s="134" t="str">
        <f t="shared" si="14"/>
        <v>↓</v>
      </c>
      <c r="S94" s="133" t="str">
        <f t="shared" si="14"/>
        <v>↓</v>
      </c>
      <c r="T94" s="133" t="str">
        <f t="shared" si="14"/>
        <v>↑</v>
      </c>
      <c r="U94" s="133" t="str">
        <f t="shared" si="14"/>
        <v>↑</v>
      </c>
      <c r="V94" s="133" t="str">
        <f>R94&amp;S94&amp;T94&amp;U94</f>
        <v>↓↓↑↑</v>
      </c>
      <c r="W94" s="147" t="str" cm="1">
        <f t="array" ref="W94">INDEX($AK$2:$AK$82,MATCH(V94,$AJ$2:$AJ$82,0),0)</f>
        <v>年度により増減</v>
      </c>
      <c r="X94" s="145" t="str">
        <f>IF(F94-D94&gt;0,"↑",IF(F94-D94&lt;0,"↓","－"))</f>
        <v>↓</v>
      </c>
      <c r="Y94" s="146" t="str">
        <f>IF(V94="↓↑↓↓",IF(X94="↓","減少傾向","×"),"判定外")</f>
        <v>判定外</v>
      </c>
      <c r="Z94" s="147" t="str">
        <f>IF(V94="↑↓↑↑",IF(X94="↑","増加傾向","×"),"判定外")</f>
        <v>判定外</v>
      </c>
      <c r="AA94" s="148" t="str">
        <f>IF(G94-E94&gt;0,"↑",IF(G94-E94&lt;0,"↓","－"))</f>
        <v>↓</v>
      </c>
      <c r="AB94" s="146" t="str">
        <f>IF(V94="↓↓↑↓",IF(AA94="↓","減少傾向","×"),"判定外")</f>
        <v>判定外</v>
      </c>
      <c r="AC94" s="147" t="str">
        <f>IF(V94="↑↑↓↑",IF(AA94="↑","増加傾向","×"),"判定外")</f>
        <v>判定外</v>
      </c>
      <c r="AD94" s="149"/>
      <c r="AE94" s="199"/>
    </row>
    <row r="95" spans="2:37">
      <c r="B95" s="196"/>
      <c r="C95" s="139" t="s">
        <v>264</v>
      </c>
      <c r="D95" s="169">
        <f>SUM(D93:D94)</f>
        <v>77.599999999999994</v>
      </c>
      <c r="E95" s="169">
        <f>SUM(E93:E94)</f>
        <v>78.3</v>
      </c>
      <c r="F95" s="169">
        <f>SUM(F93:F94)</f>
        <v>78.699999999999989</v>
      </c>
      <c r="G95" s="169">
        <f>SUM(G93:G94)</f>
        <v>83</v>
      </c>
      <c r="H95" s="169">
        <f>SUM(H93:H94)</f>
        <v>87</v>
      </c>
      <c r="I95" s="141">
        <f>AVERAGE(D95:H95)</f>
        <v>80.919999999999987</v>
      </c>
      <c r="J95" s="142">
        <f>I95*0.97</f>
        <v>78.492399999999989</v>
      </c>
      <c r="K95" s="142">
        <f>I95*1.03</f>
        <v>83.347599999999986</v>
      </c>
      <c r="L95" s="133" t="str">
        <f>IF(AND(D95&gt;I95*0.97,D95&lt;I95*1.03),"○","×")</f>
        <v>×</v>
      </c>
      <c r="M95" s="133" t="str">
        <f>IF(AND(E95&gt;I95*0.97,E95&lt;I95*1.03),"○","×")</f>
        <v>×</v>
      </c>
      <c r="N95" s="133" t="str">
        <f>IF(AND(F95&gt;I95*0.97,F95&lt;I95*1.03),"○","×")</f>
        <v>○</v>
      </c>
      <c r="O95" s="133" t="str">
        <f>IF(AND(G95&gt;I95*0.97,G95&lt;I95*1.03),"○","×")</f>
        <v>○</v>
      </c>
      <c r="P95" s="133" t="str">
        <f>IF(AND(H95&gt;I95*0.97,H95&lt;I95*1.03),"○","×")</f>
        <v>×</v>
      </c>
      <c r="Q95" s="143" t="str">
        <f>IF(COUNTIF(L95:P95,"○")=5,"同程度","―")</f>
        <v>―</v>
      </c>
      <c r="R95" s="134" t="str">
        <f t="shared" si="14"/>
        <v>↑</v>
      </c>
      <c r="S95" s="133" t="str">
        <f t="shared" si="14"/>
        <v>↑</v>
      </c>
      <c r="T95" s="133" t="str">
        <f t="shared" si="14"/>
        <v>↑</v>
      </c>
      <c r="U95" s="133" t="str">
        <f t="shared" si="14"/>
        <v>↑</v>
      </c>
      <c r="V95" s="133" t="str">
        <f>R95&amp;S95&amp;T95&amp;U95</f>
        <v>↑↑↑↑</v>
      </c>
      <c r="W95" s="147" t="str" cm="1">
        <f t="array" ref="W95">INDEX($AK$2:$AK$82,MATCH(V95,$AJ$2:$AJ$82,0),0)</f>
        <v>増加傾向⤴</v>
      </c>
      <c r="X95" s="145" t="str">
        <f>IF(F95-D95&gt;0,"↑",IF(F95-D95&lt;0,"↓","－"))</f>
        <v>↑</v>
      </c>
      <c r="Y95" s="146" t="str">
        <f>IF(V95="↓↑↓↓",IF(X95="↓","減少傾向","×"),"判定外")</f>
        <v>判定外</v>
      </c>
      <c r="Z95" s="147" t="str">
        <f>IF(V95="↑↓↑↑",IF(X95="↑","増加傾向","×"),"判定外")</f>
        <v>判定外</v>
      </c>
      <c r="AA95" s="148" t="str">
        <f>IF(G95-E95&gt;0,"↑",IF(G95-E95&lt;0,"↓","－"))</f>
        <v>↑</v>
      </c>
      <c r="AB95" s="146" t="str">
        <f>IF(V95="↓↓↑↓",IF(AA95="↓","減少傾向","×"),"判定外")</f>
        <v>判定外</v>
      </c>
      <c r="AC95" s="147" t="str">
        <f>IF(V95="↑↑↓↑",IF(AA95="↑","増加傾向","×"),"判定外")</f>
        <v>判定外</v>
      </c>
      <c r="AD95" s="151" t="s">
        <v>273</v>
      </c>
      <c r="AE95" s="199"/>
    </row>
    <row r="96" spans="2:37" ht="14.25" thickBot="1">
      <c r="B96" s="196"/>
      <c r="C96" s="139" t="s">
        <v>279</v>
      </c>
      <c r="D96" s="152">
        <f>ROUND(D94/D95,3)</f>
        <v>0.433</v>
      </c>
      <c r="E96" s="152">
        <f>ROUND(E94/E95,3)</f>
        <v>0.42699999999999999</v>
      </c>
      <c r="F96" s="152">
        <f>ROUND(F94/F95,3)</f>
        <v>0.40500000000000003</v>
      </c>
      <c r="G96" s="152">
        <f>ROUND(G94/G95,3)</f>
        <v>0.4</v>
      </c>
      <c r="H96" s="152">
        <f>ROUND(H94/H95,3)</f>
        <v>0.40600000000000003</v>
      </c>
      <c r="I96" s="153">
        <f>AVERAGE(D96:H96)</f>
        <v>0.41420000000000001</v>
      </c>
      <c r="J96" s="154">
        <f>I96-0.03</f>
        <v>0.38419999999999999</v>
      </c>
      <c r="K96" s="154">
        <f>I96+0.03</f>
        <v>0.44420000000000004</v>
      </c>
      <c r="L96" s="117" t="str">
        <f>IF(AND(D96&gt;I96-0.03,D96&lt;I96+0.03),"○","×")</f>
        <v>○</v>
      </c>
      <c r="M96" s="117" t="str">
        <f>IF(AND(E96&gt;I96-0.03,E96&lt;I96+0.03),"○","×")</f>
        <v>○</v>
      </c>
      <c r="N96" s="117" t="str">
        <f>IF(AND(F96&gt;I96-0.03,F96&lt;I96+0.03),"○","×")</f>
        <v>○</v>
      </c>
      <c r="O96" s="117" t="str">
        <f>IF(AND(G96&gt;I96-0.03,G96&lt;I96+0.03),"○","×")</f>
        <v>○</v>
      </c>
      <c r="P96" s="117" t="str">
        <f>IF(AND(H96&gt;I96-0.03,H96&lt;I96+0.03),"○","×")</f>
        <v>○</v>
      </c>
      <c r="Q96" s="155" t="str">
        <f>IF(COUNTIF(L96:P96,"○")=5,"同程度","―")</f>
        <v>同程度</v>
      </c>
      <c r="R96" s="156" t="str">
        <f t="shared" si="14"/>
        <v>↓</v>
      </c>
      <c r="S96" s="117" t="str">
        <f t="shared" si="14"/>
        <v>↓</v>
      </c>
      <c r="T96" s="117" t="str">
        <f t="shared" si="14"/>
        <v>↓</v>
      </c>
      <c r="U96" s="117" t="str">
        <f t="shared" si="14"/>
        <v>↑</v>
      </c>
      <c r="V96" s="117" t="str">
        <f>R96&amp;S96&amp;T96&amp;U96</f>
        <v>↓↓↓↑</v>
      </c>
      <c r="W96" s="160" t="str" cm="1">
        <f t="array" ref="W96">INDEX($AK$2:$AK$82,MATCH(V96,$AJ$2:$AJ$82,0),0)</f>
        <v>最新年度のみ増加</v>
      </c>
      <c r="X96" s="158" t="str">
        <f>IF(F96-D96&gt;0,"↑",IF(F96-D96&lt;0,"↓","－"))</f>
        <v>↓</v>
      </c>
      <c r="Y96" s="159" t="str">
        <f>IF(V96="↓↑↓↓",IF(X96="↓","減少傾向","×"),"判定外")</f>
        <v>判定外</v>
      </c>
      <c r="Z96" s="160" t="str">
        <f>IF(V96="↑↓↑↑",IF(X96="↑","増加傾向","×"),"判定外")</f>
        <v>判定外</v>
      </c>
      <c r="AA96" s="161" t="str">
        <f>IF(G96-E96&gt;0,"↑",IF(G96-E96&lt;0,"↓","－"))</f>
        <v>↓</v>
      </c>
      <c r="AB96" s="159" t="str">
        <f>IF(V96="↓↓↑↓",IF(AA96="↓","減少傾向","×"),"判定外")</f>
        <v>判定外</v>
      </c>
      <c r="AC96" s="160" t="str">
        <f>IF(V96="↑↑↓↑",IF(AA96="↑","増加傾向","×"),"判定外")</f>
        <v>判定外</v>
      </c>
      <c r="AD96" s="162" t="s">
        <v>325</v>
      </c>
      <c r="AE96" s="199"/>
    </row>
    <row r="97" spans="2:31">
      <c r="B97" s="196"/>
      <c r="C97" s="139" t="s">
        <v>284</v>
      </c>
      <c r="D97" s="170">
        <f>COUNTIFS('12-3.2020'!B12:B97,"G",'12-3.2020'!D12:D97,"&lt;&gt;")</f>
        <v>25</v>
      </c>
      <c r="E97" s="170">
        <f>COUNTIFS('12-3.2021'!B12:B97,"G",'12-3.2021'!D12:D97,"&lt;&gt;")</f>
        <v>25</v>
      </c>
      <c r="F97" s="170">
        <f>COUNTIFS('12-3.2022'!B12:B97,"G",'12-3.2022'!D12:D97,"&lt;&gt;")</f>
        <v>25</v>
      </c>
      <c r="G97" s="170">
        <f>COUNTIFS('12-3.2023'!B12:B97,"G",'12-3.2023'!D12:D97,"&lt;&gt;")</f>
        <v>25</v>
      </c>
      <c r="H97" s="170">
        <f>COUNTIFS('12-3.2024'!B12:B97,"G",'12-3.2024'!D12:D97,"&lt;&gt;")</f>
        <v>25</v>
      </c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8"/>
      <c r="AC97" s="198"/>
      <c r="AD97" s="198"/>
      <c r="AE97" s="199"/>
    </row>
    <row r="98" spans="2:31" ht="14.25" thickBot="1">
      <c r="B98" s="200"/>
      <c r="C98" s="201"/>
      <c r="D98" s="202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  <c r="Q98" s="202"/>
      <c r="R98" s="202"/>
      <c r="S98" s="202"/>
      <c r="T98" s="202"/>
      <c r="U98" s="202"/>
      <c r="V98" s="202"/>
      <c r="W98" s="202"/>
      <c r="X98" s="202"/>
      <c r="Y98" s="202"/>
      <c r="Z98" s="202"/>
      <c r="AA98" s="202"/>
      <c r="AB98" s="202"/>
      <c r="AC98" s="202"/>
      <c r="AD98" s="202"/>
      <c r="AE98" s="203"/>
    </row>
    <row r="99" spans="2:31" ht="14.25" thickBot="1">
      <c r="C99" s="204"/>
      <c r="D99" s="205"/>
      <c r="E99" s="205"/>
      <c r="F99" s="205"/>
      <c r="G99" s="205"/>
      <c r="H99" s="205"/>
      <c r="I99" s="205"/>
      <c r="J99" s="205"/>
      <c r="K99" s="205"/>
      <c r="L99" s="205"/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</row>
    <row r="100" spans="2:31" ht="14.25" thickBot="1">
      <c r="B100" s="206" t="s">
        <v>320</v>
      </c>
      <c r="C100" s="207"/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  <c r="AA100" s="208"/>
      <c r="AB100" s="208"/>
      <c r="AC100" s="208"/>
      <c r="AD100" s="208"/>
      <c r="AE100" s="209"/>
    </row>
    <row r="101" spans="2:31">
      <c r="B101" s="210"/>
      <c r="C101" s="211"/>
      <c r="D101" s="212"/>
      <c r="E101" s="212"/>
      <c r="F101" s="212"/>
      <c r="G101" s="212"/>
      <c r="H101" s="212"/>
      <c r="I101" s="266" t="s">
        <v>334</v>
      </c>
      <c r="J101" s="267"/>
      <c r="K101" s="267"/>
      <c r="L101" s="267"/>
      <c r="M101" s="267"/>
      <c r="N101" s="267"/>
      <c r="O101" s="267"/>
      <c r="P101" s="254"/>
      <c r="Q101" s="268" t="s">
        <v>335</v>
      </c>
      <c r="R101" s="253" t="s">
        <v>336</v>
      </c>
      <c r="S101" s="255"/>
      <c r="T101" s="255"/>
      <c r="U101" s="255"/>
      <c r="V101" s="258" t="s">
        <v>337</v>
      </c>
      <c r="W101" s="259"/>
      <c r="X101" s="262" t="s">
        <v>338</v>
      </c>
      <c r="Y101" s="249" t="s">
        <v>339</v>
      </c>
      <c r="Z101" s="250"/>
      <c r="AA101" s="247" t="s">
        <v>340</v>
      </c>
      <c r="AB101" s="249" t="s">
        <v>341</v>
      </c>
      <c r="AC101" s="250"/>
      <c r="AD101" s="251" t="s">
        <v>342</v>
      </c>
      <c r="AE101" s="213"/>
    </row>
    <row r="102" spans="2:31">
      <c r="B102" s="210"/>
      <c r="C102" s="130" t="s">
        <v>4</v>
      </c>
      <c r="D102" s="224" t="str">
        <f ca="1">Q1</f>
        <v>R2</v>
      </c>
      <c r="E102" s="224" t="str">
        <f t="shared" ref="E102:H102" ca="1" si="15">R1</f>
        <v>R3</v>
      </c>
      <c r="F102" s="224" t="str">
        <f t="shared" ca="1" si="15"/>
        <v>R4</v>
      </c>
      <c r="G102" s="224" t="str">
        <f t="shared" ca="1" si="15"/>
        <v>R5</v>
      </c>
      <c r="H102" s="224" t="str">
        <f t="shared" ca="1" si="15"/>
        <v>R6</v>
      </c>
      <c r="I102" s="131" t="s">
        <v>345</v>
      </c>
      <c r="J102" s="132">
        <v>-0.03</v>
      </c>
      <c r="K102" s="132">
        <v>0.03</v>
      </c>
      <c r="L102" s="225" t="str">
        <f ca="1">Q1</f>
        <v>R2</v>
      </c>
      <c r="M102" s="225" t="str">
        <f ca="1">R1</f>
        <v>R3</v>
      </c>
      <c r="N102" s="225" t="str">
        <f ca="1">S1</f>
        <v>R4</v>
      </c>
      <c r="O102" s="225" t="str">
        <f ca="1">T1</f>
        <v>R5</v>
      </c>
      <c r="P102" s="225" t="str">
        <f ca="1">U1</f>
        <v>R6</v>
      </c>
      <c r="Q102" s="269"/>
      <c r="R102" s="134" t="s">
        <v>346</v>
      </c>
      <c r="S102" s="133" t="s">
        <v>347</v>
      </c>
      <c r="T102" s="133" t="s">
        <v>348</v>
      </c>
      <c r="U102" s="133" t="s">
        <v>349</v>
      </c>
      <c r="V102" s="260"/>
      <c r="W102" s="261"/>
      <c r="X102" s="263"/>
      <c r="Y102" s="135" t="s">
        <v>350</v>
      </c>
      <c r="Z102" s="136" t="s">
        <v>351</v>
      </c>
      <c r="AA102" s="248"/>
      <c r="AB102" s="137" t="s">
        <v>352</v>
      </c>
      <c r="AC102" s="138" t="s">
        <v>353</v>
      </c>
      <c r="AD102" s="252"/>
      <c r="AE102" s="213"/>
    </row>
    <row r="103" spans="2:31">
      <c r="B103" s="210"/>
      <c r="C103" s="139" t="s">
        <v>262</v>
      </c>
      <c r="D103" s="220" cm="1">
        <f t="array" ref="D103">INDEX('12-4.2020'!D:D,MATCH("F139110110504",'12-4.2020'!A:A,0),0)</f>
        <v>0</v>
      </c>
      <c r="E103" s="220" cm="1">
        <f t="array" ref="E103">INDEX('12-4.2021'!D:D,MATCH("F139110110504",'12-4.2021'!A:A,0),0)</f>
        <v>0</v>
      </c>
      <c r="F103" s="220" cm="1">
        <f t="array" ref="F103">INDEX('12-4.2022'!D:D,MATCH("F139110110504",'12-4.2022'!A:A,0),0)</f>
        <v>0</v>
      </c>
      <c r="G103" s="220" cm="1">
        <f t="array" ref="G103">INDEX('12-4.2023'!D:D,MATCH("F139110110504",'12-4.2023'!A:A,0),0)</f>
        <v>0</v>
      </c>
      <c r="H103" s="220" cm="1">
        <f t="array" ref="H103">INDEX('12-4.2024'!D:D,MATCH("F139110110504",'12-4.2024'!A:A,0),0)</f>
        <v>0</v>
      </c>
      <c r="I103" s="141">
        <f>AVERAGE(D103:H103)</f>
        <v>0</v>
      </c>
      <c r="J103" s="142">
        <f>I103*0.97</f>
        <v>0</v>
      </c>
      <c r="K103" s="142">
        <f>I103*1.03</f>
        <v>0</v>
      </c>
      <c r="L103" s="133" t="str">
        <f>IF(AND(D103&gt;I103*0.97,D103&lt;I103*1.03),"○","×")</f>
        <v>×</v>
      </c>
      <c r="M103" s="133" t="str">
        <f>IF(AND(E103&gt;I103*0.97,E103&lt;I103*1.03),"○","×")</f>
        <v>×</v>
      </c>
      <c r="N103" s="133" t="str">
        <f>IF(AND(F103&gt;I103*0.97,F103&lt;I103*1.03),"○","×")</f>
        <v>×</v>
      </c>
      <c r="O103" s="133" t="str">
        <f>IF(AND(G103&gt;I103*0.97,G103&lt;I103*1.03),"○","×")</f>
        <v>×</v>
      </c>
      <c r="P103" s="133" t="str">
        <f>IF(AND(H103&gt;I103*0.97,H103&lt;I103*1.03),"○","×")</f>
        <v>×</v>
      </c>
      <c r="Q103" s="143" t="str">
        <f>IF(COUNTIF(L103:P103,"○")=5,"同程度","―")</f>
        <v>―</v>
      </c>
      <c r="R103" s="134" t="str">
        <f t="shared" ref="R103:U106" si="16">IF(E103-D103&gt;0,"↑",IF(E103-D103&lt;0,"↓","－"))</f>
        <v>－</v>
      </c>
      <c r="S103" s="133" t="str">
        <f t="shared" si="16"/>
        <v>－</v>
      </c>
      <c r="T103" s="133" t="str">
        <f t="shared" si="16"/>
        <v>－</v>
      </c>
      <c r="U103" s="133" t="str">
        <f t="shared" si="16"/>
        <v>－</v>
      </c>
      <c r="V103" s="133" t="str">
        <f>R103&amp;S103&amp;T103&amp;U103</f>
        <v>－－－－</v>
      </c>
      <c r="W103" s="147" t="str" cm="1">
        <f t="array" ref="W103">INDEX($AK$2:$AK$82,MATCH(V103,$AJ$2:$AJ$82,0),0)</f>
        <v>同程度で推移</v>
      </c>
      <c r="X103" s="145" t="str">
        <f>IF(F103-D103&gt;0,"↑",IF(F103-D103&lt;0,"↓","－"))</f>
        <v>－</v>
      </c>
      <c r="Y103" s="146" t="str">
        <f>IF(V103="↓↑↓↓",IF(X103="↓","減少傾向","×"),"判定外")</f>
        <v>判定外</v>
      </c>
      <c r="Z103" s="147" t="str">
        <f>IF(V103="↑↓↑↑",IF(X103="↑","増加傾向","×"),"判定外")</f>
        <v>判定外</v>
      </c>
      <c r="AA103" s="148" t="str">
        <f>IF(G103-E103&gt;0,"↑",IF(G103-E103&lt;0,"↓","－"))</f>
        <v>－</v>
      </c>
      <c r="AB103" s="146" t="str">
        <f>IF(V103="↓↓↑↓",IF(AA103="↓","減少傾向","×"),"判定外")</f>
        <v>判定外</v>
      </c>
      <c r="AC103" s="147" t="str">
        <f>IF(V103="↑↑↓↑",IF(AA103="↑","増加傾向","×"),"判定外")</f>
        <v>判定外</v>
      </c>
      <c r="AD103" s="149"/>
      <c r="AE103" s="213"/>
    </row>
    <row r="104" spans="2:31">
      <c r="B104" s="210"/>
      <c r="C104" s="139" t="s">
        <v>263</v>
      </c>
      <c r="D104" s="40" cm="1">
        <f t="array" ref="D104">INDEX('12-4.2020'!E:E,MATCH("F139110110504",'12-4.2020'!A:A,0),0)</f>
        <v>0</v>
      </c>
      <c r="E104" s="40" cm="1">
        <f t="array" ref="E104">INDEX('12-4.2021'!E:E,MATCH("F139110110504",'12-4.2021'!A:A,0),0)</f>
        <v>0</v>
      </c>
      <c r="F104" s="40" cm="1">
        <f t="array" ref="F104">INDEX('12-4.2022'!E:E,MATCH("F139110110504",'12-4.2022'!A:A,0),0)</f>
        <v>0</v>
      </c>
      <c r="G104" s="40" cm="1">
        <f t="array" ref="G104">INDEX('12-4.2023'!E:E,MATCH("F139110110504",'12-4.2023'!A:A,0),0)</f>
        <v>0</v>
      </c>
      <c r="H104" s="40" cm="1">
        <f t="array" ref="H104">INDEX('12-4.2024'!E:E,MATCH("F139110110504",'12-4.2024'!A:A,0),0)</f>
        <v>0</v>
      </c>
      <c r="I104" s="141">
        <f>AVERAGE(D104:H104)</f>
        <v>0</v>
      </c>
      <c r="J104" s="142">
        <f>I104*0.97</f>
        <v>0</v>
      </c>
      <c r="K104" s="142">
        <f>I104*1.03</f>
        <v>0</v>
      </c>
      <c r="L104" s="133" t="str">
        <f>IF(AND(D104&gt;I104*0.97,D104&lt;I104*1.03),"○","×")</f>
        <v>×</v>
      </c>
      <c r="M104" s="133" t="str">
        <f>IF(AND(E104&gt;I104*0.97,E104&lt;I104*1.03),"○","×")</f>
        <v>×</v>
      </c>
      <c r="N104" s="133" t="str">
        <f>IF(AND(F104&gt;I104*0.97,F104&lt;I104*1.03),"○","×")</f>
        <v>×</v>
      </c>
      <c r="O104" s="133" t="str">
        <f>IF(AND(G104&gt;I104*0.97,G104&lt;I104*1.03),"○","×")</f>
        <v>×</v>
      </c>
      <c r="P104" s="133" t="str">
        <f>IF(AND(H104&gt;I104*0.97,H104&lt;I104*1.03),"○","×")</f>
        <v>×</v>
      </c>
      <c r="Q104" s="143" t="str">
        <f>IF(COUNTIF(L104:P104,"○")=5,"同程度","―")</f>
        <v>―</v>
      </c>
      <c r="R104" s="134" t="str">
        <f t="shared" si="16"/>
        <v>－</v>
      </c>
      <c r="S104" s="133" t="str">
        <f t="shared" si="16"/>
        <v>－</v>
      </c>
      <c r="T104" s="133" t="str">
        <f t="shared" si="16"/>
        <v>－</v>
      </c>
      <c r="U104" s="133" t="str">
        <f t="shared" si="16"/>
        <v>－</v>
      </c>
      <c r="V104" s="133" t="str">
        <f>R104&amp;S104&amp;T104&amp;U104</f>
        <v>－－－－</v>
      </c>
      <c r="W104" s="147" t="str" cm="1">
        <f t="array" ref="W104">INDEX($AK$2:$AK$82,MATCH(V104,$AJ$2:$AJ$82,0),0)</f>
        <v>同程度で推移</v>
      </c>
      <c r="X104" s="145" t="str">
        <f>IF(F104-D104&gt;0,"↑",IF(F104-D104&lt;0,"↓","－"))</f>
        <v>－</v>
      </c>
      <c r="Y104" s="146" t="str">
        <f>IF(V104="↓↑↓↓",IF(X104="↓","減少傾向","×"),"判定外")</f>
        <v>判定外</v>
      </c>
      <c r="Z104" s="147" t="str">
        <f>IF(V104="↑↓↑↑",IF(X104="↑","増加傾向","×"),"判定外")</f>
        <v>判定外</v>
      </c>
      <c r="AA104" s="148" t="str">
        <f>IF(G104-E104&gt;0,"↑",IF(G104-E104&lt;0,"↓","－"))</f>
        <v>－</v>
      </c>
      <c r="AB104" s="146" t="str">
        <f>IF(V104="↓↓↑↓",IF(AA104="↓","減少傾向","×"),"判定外")</f>
        <v>判定外</v>
      </c>
      <c r="AC104" s="147" t="str">
        <f>IF(V104="↑↑↓↑",IF(AA104="↑","増加傾向","×"),"判定外")</f>
        <v>判定外</v>
      </c>
      <c r="AD104" s="149"/>
      <c r="AE104" s="213"/>
    </row>
    <row r="105" spans="2:31">
      <c r="B105" s="210"/>
      <c r="C105" s="139" t="s">
        <v>264</v>
      </c>
      <c r="D105" s="140">
        <f>SUM(D103:D104)</f>
        <v>0</v>
      </c>
      <c r="E105" s="140">
        <f>SUM(E103:E104)</f>
        <v>0</v>
      </c>
      <c r="F105" s="140">
        <f>SUM(F103:F104)</f>
        <v>0</v>
      </c>
      <c r="G105" s="140">
        <f>SUM(G103:G104)</f>
        <v>0</v>
      </c>
      <c r="H105" s="140">
        <f>SUM(H103:H104)</f>
        <v>0</v>
      </c>
      <c r="I105" s="141">
        <f>AVERAGE(D105:H105)</f>
        <v>0</v>
      </c>
      <c r="J105" s="142">
        <f>I105*0.97</f>
        <v>0</v>
      </c>
      <c r="K105" s="142">
        <f>I105*1.03</f>
        <v>0</v>
      </c>
      <c r="L105" s="133" t="str">
        <f>IF(AND(D105&gt;I105*0.97,D105&lt;I105*1.03),"○","×")</f>
        <v>×</v>
      </c>
      <c r="M105" s="133" t="str">
        <f>IF(AND(E105&gt;I105*0.97,E105&lt;I105*1.03),"○","×")</f>
        <v>×</v>
      </c>
      <c r="N105" s="133" t="str">
        <f>IF(AND(F105&gt;I105*0.97,F105&lt;I105*1.03),"○","×")</f>
        <v>×</v>
      </c>
      <c r="O105" s="133" t="str">
        <f>IF(AND(G105&gt;I105*0.97,G105&lt;I105*1.03),"○","×")</f>
        <v>×</v>
      </c>
      <c r="P105" s="133" t="str">
        <f>IF(AND(H105&gt;I105*0.97,H105&lt;I105*1.03),"○","×")</f>
        <v>×</v>
      </c>
      <c r="Q105" s="143" t="str">
        <f>IF(COUNTIF(L105:P105,"○")=5,"同程度","―")</f>
        <v>―</v>
      </c>
      <c r="R105" s="134" t="str">
        <f t="shared" si="16"/>
        <v>－</v>
      </c>
      <c r="S105" s="133" t="str">
        <f t="shared" si="16"/>
        <v>－</v>
      </c>
      <c r="T105" s="133" t="str">
        <f t="shared" si="16"/>
        <v>－</v>
      </c>
      <c r="U105" s="133" t="str">
        <f t="shared" si="16"/>
        <v>－</v>
      </c>
      <c r="V105" s="133" t="str">
        <f>R105&amp;S105&amp;T105&amp;U105</f>
        <v>－－－－</v>
      </c>
      <c r="W105" s="147" t="str" cm="1">
        <f t="array" ref="W105">INDEX($AK$2:$AK$82,MATCH(V105,$AJ$2:$AJ$82,0),0)</f>
        <v>同程度で推移</v>
      </c>
      <c r="X105" s="145" t="str">
        <f>IF(F105-D105&gt;0,"↑",IF(F105-D105&lt;0,"↓","－"))</f>
        <v>－</v>
      </c>
      <c r="Y105" s="146" t="str">
        <f>IF(V105="↓↑↓↓",IF(X105="↓","減少傾向","×"),"判定外")</f>
        <v>判定外</v>
      </c>
      <c r="Z105" s="147" t="str">
        <f>IF(V105="↑↓↑↑",IF(X105="↑","増加傾向","×"),"判定外")</f>
        <v>判定外</v>
      </c>
      <c r="AA105" s="148" t="str">
        <f>IF(G105-E105&gt;0,"↑",IF(G105-E105&lt;0,"↓","－"))</f>
        <v>－</v>
      </c>
      <c r="AB105" s="146" t="str">
        <f>IF(V105="↓↓↑↓",IF(AA105="↓","減少傾向","×"),"判定外")</f>
        <v>判定外</v>
      </c>
      <c r="AC105" s="147" t="str">
        <f>IF(V105="↑↑↓↑",IF(AA105="↑","増加傾向","×"),"判定外")</f>
        <v>判定外</v>
      </c>
      <c r="AD105" s="151" t="s">
        <v>287</v>
      </c>
      <c r="AE105" s="213"/>
    </row>
    <row r="106" spans="2:31" ht="14.25" thickBot="1">
      <c r="B106" s="210"/>
      <c r="C106" s="139" t="s">
        <v>265</v>
      </c>
      <c r="D106" s="152">
        <v>0</v>
      </c>
      <c r="E106" s="152">
        <v>0</v>
      </c>
      <c r="F106" s="152">
        <v>0</v>
      </c>
      <c r="G106" s="152">
        <v>0</v>
      </c>
      <c r="H106" s="152">
        <v>0</v>
      </c>
      <c r="I106" s="153">
        <f>AVERAGE(D106:H106)</f>
        <v>0</v>
      </c>
      <c r="J106" s="154">
        <f>I106-0.03</f>
        <v>-0.03</v>
      </c>
      <c r="K106" s="154">
        <f>I106+0.03</f>
        <v>0.03</v>
      </c>
      <c r="L106" s="117" t="str">
        <f>IF(AND(D106&gt;I106-0.03,D106&lt;I106+0.03),"○","×")</f>
        <v>○</v>
      </c>
      <c r="M106" s="117" t="str">
        <f>IF(AND(E106&gt;I106-0.03,E106&lt;I106+0.03),"○","×")</f>
        <v>○</v>
      </c>
      <c r="N106" s="117" t="str">
        <f>IF(AND(F106&gt;I106-0.03,F106&lt;I106+0.03),"○","×")</f>
        <v>○</v>
      </c>
      <c r="O106" s="117" t="str">
        <f>IF(AND(G106&gt;I106-0.03,G106&lt;I106+0.03),"○","×")</f>
        <v>○</v>
      </c>
      <c r="P106" s="117" t="str">
        <f>IF(AND(H106&gt;I106-0.03,H106&lt;I106+0.03),"○","×")</f>
        <v>○</v>
      </c>
      <c r="Q106" s="155" t="str">
        <f>IF(COUNTIF(L106:P106,"○")=5,"同程度","―")</f>
        <v>同程度</v>
      </c>
      <c r="R106" s="156" t="str">
        <f t="shared" si="16"/>
        <v>－</v>
      </c>
      <c r="S106" s="117" t="str">
        <f t="shared" si="16"/>
        <v>－</v>
      </c>
      <c r="T106" s="117" t="str">
        <f t="shared" si="16"/>
        <v>－</v>
      </c>
      <c r="U106" s="117" t="str">
        <f t="shared" si="16"/>
        <v>－</v>
      </c>
      <c r="V106" s="117" t="str">
        <f>R106&amp;S106&amp;T106&amp;U106</f>
        <v>－－－－</v>
      </c>
      <c r="W106" s="160" t="str" cm="1">
        <f t="array" ref="W106">INDEX($AK$2:$AK$82,MATCH(V106,$AJ$2:$AJ$82,0),0)</f>
        <v>同程度で推移</v>
      </c>
      <c r="X106" s="158" t="str">
        <f>IF(F106-D106&gt;0,"↑",IF(F106-D106&lt;0,"↓","－"))</f>
        <v>－</v>
      </c>
      <c r="Y106" s="159" t="str">
        <f>IF(V106="↓↑↓↓",IF(X106="↓","減少傾向","×"),"判定外")</f>
        <v>判定外</v>
      </c>
      <c r="Z106" s="160" t="str">
        <f>IF(V106="↑↓↑↑",IF(X106="↑","増加傾向","×"),"判定外")</f>
        <v>判定外</v>
      </c>
      <c r="AA106" s="161" t="str">
        <f>IF(G106-E106&gt;0,"↑",IF(G106-E106&lt;0,"↓","－"))</f>
        <v>－</v>
      </c>
      <c r="AB106" s="159" t="str">
        <f>IF(V106="↓↓↑↓",IF(AA106="↓","減少傾向","×"),"判定外")</f>
        <v>判定外</v>
      </c>
      <c r="AC106" s="160" t="str">
        <f>IF(V106="↑↑↓↑",IF(AA106="↑","増加傾向","×"),"判定外")</f>
        <v>判定外</v>
      </c>
      <c r="AD106" s="162" t="s">
        <v>287</v>
      </c>
      <c r="AE106" s="213"/>
    </row>
    <row r="107" spans="2:31" ht="14.25" thickBot="1">
      <c r="B107" s="210"/>
      <c r="C107" s="211"/>
      <c r="D107" s="212"/>
      <c r="E107" s="212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3"/>
    </row>
    <row r="108" spans="2:31">
      <c r="B108" s="210"/>
      <c r="C108" s="211"/>
      <c r="D108" s="212"/>
      <c r="E108" s="212"/>
      <c r="F108" s="212"/>
      <c r="G108" s="212"/>
      <c r="H108" s="212"/>
      <c r="I108" s="266" t="s">
        <v>334</v>
      </c>
      <c r="J108" s="267"/>
      <c r="K108" s="267"/>
      <c r="L108" s="267"/>
      <c r="M108" s="267"/>
      <c r="N108" s="267"/>
      <c r="O108" s="267"/>
      <c r="P108" s="254"/>
      <c r="Q108" s="268" t="s">
        <v>335</v>
      </c>
      <c r="R108" s="253" t="s">
        <v>336</v>
      </c>
      <c r="S108" s="255"/>
      <c r="T108" s="255"/>
      <c r="U108" s="255"/>
      <c r="V108" s="258" t="s">
        <v>337</v>
      </c>
      <c r="W108" s="259"/>
      <c r="X108" s="262" t="s">
        <v>338</v>
      </c>
      <c r="Y108" s="249" t="s">
        <v>339</v>
      </c>
      <c r="Z108" s="250"/>
      <c r="AA108" s="247" t="s">
        <v>340</v>
      </c>
      <c r="AB108" s="249" t="s">
        <v>341</v>
      </c>
      <c r="AC108" s="250"/>
      <c r="AD108" s="251" t="s">
        <v>342</v>
      </c>
      <c r="AE108" s="213"/>
    </row>
    <row r="109" spans="2:31">
      <c r="B109" s="210"/>
      <c r="C109" s="166" t="s">
        <v>5</v>
      </c>
      <c r="D109" s="227" t="str">
        <f ca="1">D102&amp;"(n="&amp;D121&amp;")"</f>
        <v>R2(n=61)</v>
      </c>
      <c r="E109" s="227" t="str">
        <f ca="1">E102&amp;"(n="&amp;E121&amp;")"</f>
        <v>R3(n=61)</v>
      </c>
      <c r="F109" s="227" t="str">
        <f ca="1">F102&amp;"(n="&amp;F121&amp;")"</f>
        <v>R4(n=60)</v>
      </c>
      <c r="G109" s="227" t="str">
        <f ca="1">G102&amp;"(n="&amp;G121&amp;")"</f>
        <v>R5(n=60)</v>
      </c>
      <c r="H109" s="227" t="str">
        <f ca="1">H102&amp;"(n="&amp;H121&amp;")"</f>
        <v>R6(n=60)</v>
      </c>
      <c r="I109" s="131" t="s">
        <v>345</v>
      </c>
      <c r="J109" s="132">
        <v>-0.03</v>
      </c>
      <c r="K109" s="132">
        <v>0.03</v>
      </c>
      <c r="L109" s="225" t="str">
        <f ca="1">Q1</f>
        <v>R2</v>
      </c>
      <c r="M109" s="225" t="str">
        <f ca="1">R1</f>
        <v>R3</v>
      </c>
      <c r="N109" s="225" t="str">
        <f ca="1">S1</f>
        <v>R4</v>
      </c>
      <c r="O109" s="225" t="str">
        <f ca="1">T1</f>
        <v>R5</v>
      </c>
      <c r="P109" s="225" t="str">
        <f ca="1">U1</f>
        <v>R6</v>
      </c>
      <c r="Q109" s="269"/>
      <c r="R109" s="134" t="s">
        <v>346</v>
      </c>
      <c r="S109" s="133" t="s">
        <v>347</v>
      </c>
      <c r="T109" s="133" t="s">
        <v>348</v>
      </c>
      <c r="U109" s="133" t="s">
        <v>349</v>
      </c>
      <c r="V109" s="260"/>
      <c r="W109" s="261"/>
      <c r="X109" s="263"/>
      <c r="Y109" s="135" t="s">
        <v>350</v>
      </c>
      <c r="Z109" s="136" t="s">
        <v>351</v>
      </c>
      <c r="AA109" s="248"/>
      <c r="AB109" s="137" t="s">
        <v>352</v>
      </c>
      <c r="AC109" s="138" t="s">
        <v>353</v>
      </c>
      <c r="AD109" s="252"/>
      <c r="AE109" s="213"/>
    </row>
    <row r="110" spans="2:31">
      <c r="B110" s="210"/>
      <c r="C110" s="139" t="s">
        <v>262</v>
      </c>
      <c r="D110" s="220">
        <f>'12-4.2020'!D99</f>
        <v>243</v>
      </c>
      <c r="E110" s="220">
        <f>'12-4.2021'!D99</f>
        <v>239</v>
      </c>
      <c r="F110" s="220">
        <f>'12-4.2022'!D99</f>
        <v>246</v>
      </c>
      <c r="G110" s="220">
        <f>'12-4.2023'!D99</f>
        <v>249</v>
      </c>
      <c r="H110" s="220">
        <f>'12-4.2024'!D99</f>
        <v>278</v>
      </c>
      <c r="I110" s="141">
        <f>AVERAGE(D110:H110)</f>
        <v>251</v>
      </c>
      <c r="J110" s="142">
        <f>I110*0.97</f>
        <v>243.47</v>
      </c>
      <c r="K110" s="142">
        <f>I110*1.03</f>
        <v>258.53000000000003</v>
      </c>
      <c r="L110" s="133" t="str">
        <f>IF(AND(D110&gt;I110*0.97,D110&lt;I110*1.03),"○","×")</f>
        <v>×</v>
      </c>
      <c r="M110" s="133" t="str">
        <f>IF(AND(E110&gt;I110*0.97,E110&lt;I110*1.03),"○","×")</f>
        <v>×</v>
      </c>
      <c r="N110" s="133" t="str">
        <f>IF(AND(F110&gt;I110*0.97,F110&lt;I110*1.03),"○","×")</f>
        <v>○</v>
      </c>
      <c r="O110" s="133" t="str">
        <f>IF(AND(G110&gt;I110*0.97,G110&lt;I110*1.03),"○","×")</f>
        <v>○</v>
      </c>
      <c r="P110" s="133" t="str">
        <f>IF(AND(H110&gt;I110*0.97,H110&lt;I110*1.03),"○","×")</f>
        <v>×</v>
      </c>
      <c r="Q110" s="143" t="str">
        <f>IF(COUNTIF(L110:P110,"○")=5,"同程度","―")</f>
        <v>―</v>
      </c>
      <c r="R110" s="134" t="str">
        <f t="shared" ref="R110:U113" si="17">IF(E110-D110&gt;0,"↑",IF(E110-D110&lt;0,"↓","－"))</f>
        <v>↓</v>
      </c>
      <c r="S110" s="133" t="str">
        <f t="shared" si="17"/>
        <v>↑</v>
      </c>
      <c r="T110" s="133" t="str">
        <f t="shared" si="17"/>
        <v>↑</v>
      </c>
      <c r="U110" s="133" t="str">
        <f t="shared" si="17"/>
        <v>↑</v>
      </c>
      <c r="V110" s="133" t="str">
        <f>R110&amp;S110&amp;T110&amp;U110</f>
        <v>↓↑↑↑</v>
      </c>
      <c r="W110" s="147" t="str" cm="1">
        <f t="array" ref="W110">INDEX($AK$2:$AK$82,MATCH(V110,$AJ$2:$AJ$82,0),0)</f>
        <v>増加傾向⤴</v>
      </c>
      <c r="X110" s="145" t="str">
        <f>IF(F110-D110&gt;0,"↑",IF(F110-D110&lt;0,"↓","－"))</f>
        <v>↑</v>
      </c>
      <c r="Y110" s="146" t="str">
        <f>IF(V110="↓↑↓↓",IF(X110="↓","減少傾向","×"),"判定外")</f>
        <v>判定外</v>
      </c>
      <c r="Z110" s="147" t="str">
        <f>IF(V110="↑↓↑↑",IF(X110="↑","増加傾向","×"),"判定外")</f>
        <v>判定外</v>
      </c>
      <c r="AA110" s="148" t="str">
        <f>IF(G110-E110&gt;0,"↑",IF(G110-E110&lt;0,"↓","－"))</f>
        <v>↑</v>
      </c>
      <c r="AB110" s="146" t="str">
        <f>IF(V110="↓↓↑↓",IF(AA110="↓","減少傾向","×"),"判定外")</f>
        <v>判定外</v>
      </c>
      <c r="AC110" s="147" t="str">
        <f>IF(V110="↑↑↓↑",IF(AA110="↑","増加傾向","×"),"判定外")</f>
        <v>判定外</v>
      </c>
      <c r="AD110" s="149"/>
      <c r="AE110" s="213"/>
    </row>
    <row r="111" spans="2:31">
      <c r="B111" s="210"/>
      <c r="C111" s="139" t="s">
        <v>263</v>
      </c>
      <c r="D111" s="40">
        <f>'12-4.2020'!E99</f>
        <v>300</v>
      </c>
      <c r="E111" s="40">
        <f>'12-4.2021'!E99</f>
        <v>274</v>
      </c>
      <c r="F111" s="40">
        <f>'12-4.2022'!E99</f>
        <v>288</v>
      </c>
      <c r="G111" s="40">
        <f>'12-4.2023'!E99</f>
        <v>305</v>
      </c>
      <c r="H111" s="40">
        <f>'12-4.2024'!E99</f>
        <v>311</v>
      </c>
      <c r="I111" s="141">
        <f>AVERAGE(D111:H111)</f>
        <v>295.60000000000002</v>
      </c>
      <c r="J111" s="142">
        <f>I111*0.97</f>
        <v>286.73200000000003</v>
      </c>
      <c r="K111" s="142">
        <f>I111*1.03</f>
        <v>304.46800000000002</v>
      </c>
      <c r="L111" s="133" t="str">
        <f>IF(AND(D111&gt;I111*0.97,D111&lt;I111*1.03),"○","×")</f>
        <v>○</v>
      </c>
      <c r="M111" s="133" t="str">
        <f>IF(AND(E111&gt;I111*0.97,E111&lt;I111*1.03),"○","×")</f>
        <v>×</v>
      </c>
      <c r="N111" s="133" t="str">
        <f>IF(AND(F111&gt;I111*0.97,F111&lt;I111*1.03),"○","×")</f>
        <v>○</v>
      </c>
      <c r="O111" s="133" t="str">
        <f>IF(AND(G111&gt;I111*0.97,G111&lt;I111*1.03),"○","×")</f>
        <v>×</v>
      </c>
      <c r="P111" s="133" t="str">
        <f>IF(AND(H111&gt;I111*0.97,H111&lt;I111*1.03),"○","×")</f>
        <v>×</v>
      </c>
      <c r="Q111" s="143" t="str">
        <f>IF(COUNTIF(L111:P111,"○")=5,"同程度","―")</f>
        <v>―</v>
      </c>
      <c r="R111" s="134" t="str">
        <f t="shared" si="17"/>
        <v>↓</v>
      </c>
      <c r="S111" s="133" t="str">
        <f t="shared" si="17"/>
        <v>↑</v>
      </c>
      <c r="T111" s="133" t="str">
        <f t="shared" si="17"/>
        <v>↑</v>
      </c>
      <c r="U111" s="133" t="str">
        <f t="shared" si="17"/>
        <v>↑</v>
      </c>
      <c r="V111" s="133" t="str">
        <f>R111&amp;S111&amp;T111&amp;U111</f>
        <v>↓↑↑↑</v>
      </c>
      <c r="W111" s="147" t="str" cm="1">
        <f t="array" ref="W111">INDEX($AK$2:$AK$82,MATCH(V111,$AJ$2:$AJ$82,0),0)</f>
        <v>増加傾向⤴</v>
      </c>
      <c r="X111" s="145" t="str">
        <f>IF(F111-D111&gt;0,"↑",IF(F111-D111&lt;0,"↓","－"))</f>
        <v>↓</v>
      </c>
      <c r="Y111" s="146" t="str">
        <f>IF(V111="↓↑↓↓",IF(X111="↓","減少傾向","×"),"判定外")</f>
        <v>判定外</v>
      </c>
      <c r="Z111" s="147" t="str">
        <f>IF(V111="↑↓↑↑",IF(X111="↑","増加傾向","×"),"判定外")</f>
        <v>判定外</v>
      </c>
      <c r="AA111" s="148" t="str">
        <f>IF(G111-E111&gt;0,"↑",IF(G111-E111&lt;0,"↓","－"))</f>
        <v>↑</v>
      </c>
      <c r="AB111" s="146" t="str">
        <f>IF(V111="↓↓↑↓",IF(AA111="↓","減少傾向","×"),"判定外")</f>
        <v>判定外</v>
      </c>
      <c r="AC111" s="147" t="str">
        <f>IF(V111="↑↑↓↑",IF(AA111="↑","増加傾向","×"),"判定外")</f>
        <v>判定外</v>
      </c>
      <c r="AD111" s="149"/>
      <c r="AE111" s="213"/>
    </row>
    <row r="112" spans="2:31">
      <c r="B112" s="210"/>
      <c r="C112" s="139" t="s">
        <v>264</v>
      </c>
      <c r="D112" s="140">
        <f>SUM(D110:D111)</f>
        <v>543</v>
      </c>
      <c r="E112" s="140">
        <f>SUM(E110:E111)</f>
        <v>513</v>
      </c>
      <c r="F112" s="140">
        <f>SUM(F110:F111)</f>
        <v>534</v>
      </c>
      <c r="G112" s="140">
        <f>SUM(G110:G111)</f>
        <v>554</v>
      </c>
      <c r="H112" s="140">
        <f>SUM(H110:H111)</f>
        <v>589</v>
      </c>
      <c r="I112" s="141">
        <f>AVERAGE(D112:H112)</f>
        <v>546.6</v>
      </c>
      <c r="J112" s="142">
        <f>I112*0.97</f>
        <v>530.202</v>
      </c>
      <c r="K112" s="142">
        <f>I112*1.03</f>
        <v>562.99800000000005</v>
      </c>
      <c r="L112" s="133" t="str">
        <f>IF(AND(D112&gt;I112*0.97,D112&lt;I112*1.03),"○","×")</f>
        <v>○</v>
      </c>
      <c r="M112" s="133" t="str">
        <f>IF(AND(E112&gt;I112*0.97,E112&lt;I112*1.03),"○","×")</f>
        <v>×</v>
      </c>
      <c r="N112" s="133" t="str">
        <f>IF(AND(F112&gt;I112*0.97,F112&lt;I112*1.03),"○","×")</f>
        <v>○</v>
      </c>
      <c r="O112" s="133" t="str">
        <f>IF(AND(G112&gt;I112*0.97,G112&lt;I112*1.03),"○","×")</f>
        <v>○</v>
      </c>
      <c r="P112" s="133" t="str">
        <f>IF(AND(H112&gt;I112*0.97,H112&lt;I112*1.03),"○","×")</f>
        <v>×</v>
      </c>
      <c r="Q112" s="143" t="str">
        <f>IF(COUNTIF(L112:P112,"○")=5,"同程度","―")</f>
        <v>―</v>
      </c>
      <c r="R112" s="134" t="str">
        <f t="shared" si="17"/>
        <v>↓</v>
      </c>
      <c r="S112" s="133" t="str">
        <f t="shared" si="17"/>
        <v>↑</v>
      </c>
      <c r="T112" s="133" t="str">
        <f t="shared" si="17"/>
        <v>↑</v>
      </c>
      <c r="U112" s="133" t="str">
        <f t="shared" si="17"/>
        <v>↑</v>
      </c>
      <c r="V112" s="133" t="str">
        <f>R112&amp;S112&amp;T112&amp;U112</f>
        <v>↓↑↑↑</v>
      </c>
      <c r="W112" s="147" t="str" cm="1">
        <f t="array" ref="W112">INDEX($AK$2:$AK$82,MATCH(V112,$AJ$2:$AJ$82,0),0)</f>
        <v>増加傾向⤴</v>
      </c>
      <c r="X112" s="145" t="str">
        <f>IF(F112-D112&gt;0,"↑",IF(F112-D112&lt;0,"↓","－"))</f>
        <v>↓</v>
      </c>
      <c r="Y112" s="146" t="str">
        <f>IF(V112="↓↑↓↓",IF(X112="↓","減少傾向","×"),"判定外")</f>
        <v>判定外</v>
      </c>
      <c r="Z112" s="147" t="str">
        <f>IF(V112="↑↓↑↑",IF(X112="↑","増加傾向","×"),"判定外")</f>
        <v>判定外</v>
      </c>
      <c r="AA112" s="148" t="str">
        <f>IF(G112-E112&gt;0,"↑",IF(G112-E112&lt;0,"↓","－"))</f>
        <v>↑</v>
      </c>
      <c r="AB112" s="146" t="str">
        <f>IF(V112="↓↓↑↓",IF(AA112="↓","減少傾向","×"),"判定外")</f>
        <v>判定外</v>
      </c>
      <c r="AC112" s="147" t="str">
        <f>IF(V112="↑↑↓↑",IF(AA112="↑","増加傾向","×"),"判定外")</f>
        <v>判定外</v>
      </c>
      <c r="AD112" s="151" t="s">
        <v>273</v>
      </c>
      <c r="AE112" s="213"/>
    </row>
    <row r="113" spans="2:37" ht="14.25" thickBot="1">
      <c r="B113" s="210"/>
      <c r="C113" s="139" t="s">
        <v>265</v>
      </c>
      <c r="D113" s="152">
        <f>ROUND(D111/D112,3)</f>
        <v>0.55200000000000005</v>
      </c>
      <c r="E113" s="152">
        <f>ROUND(E111/E112,3)</f>
        <v>0.53400000000000003</v>
      </c>
      <c r="F113" s="152">
        <f>ROUND(F111/F112,3)</f>
        <v>0.53900000000000003</v>
      </c>
      <c r="G113" s="152">
        <f>ROUND(G111/G112,3)</f>
        <v>0.55100000000000005</v>
      </c>
      <c r="H113" s="152">
        <f>ROUND(H111/H112,3)</f>
        <v>0.52800000000000002</v>
      </c>
      <c r="I113" s="153">
        <f>AVERAGE(D113:H113)</f>
        <v>0.54080000000000006</v>
      </c>
      <c r="J113" s="154">
        <f>I113-0.03</f>
        <v>0.51080000000000003</v>
      </c>
      <c r="K113" s="154">
        <f>I113+0.03</f>
        <v>0.57080000000000009</v>
      </c>
      <c r="L113" s="117" t="str">
        <f>IF(AND(D113&gt;I113-0.03,D113&lt;I113+0.03),"○","×")</f>
        <v>○</v>
      </c>
      <c r="M113" s="117" t="str">
        <f>IF(AND(E113&gt;I113-0.03,E113&lt;I113+0.03),"○","×")</f>
        <v>○</v>
      </c>
      <c r="N113" s="117" t="str">
        <f>IF(AND(F113&gt;I113-0.03,F113&lt;I113+0.03),"○","×")</f>
        <v>○</v>
      </c>
      <c r="O113" s="117" t="str">
        <f>IF(AND(G113&gt;I113-0.03,G113&lt;I113+0.03),"○","×")</f>
        <v>○</v>
      </c>
      <c r="P113" s="117" t="str">
        <f>IF(AND(H113&gt;I113-0.03,H113&lt;I113+0.03),"○","×")</f>
        <v>○</v>
      </c>
      <c r="Q113" s="155" t="str">
        <f>IF(COUNTIF(L113:P113,"○")=5,"同程度","―")</f>
        <v>同程度</v>
      </c>
      <c r="R113" s="156" t="str">
        <f t="shared" si="17"/>
        <v>↓</v>
      </c>
      <c r="S113" s="117" t="str">
        <f t="shared" si="17"/>
        <v>↑</v>
      </c>
      <c r="T113" s="117" t="str">
        <f t="shared" si="17"/>
        <v>↑</v>
      </c>
      <c r="U113" s="117" t="str">
        <f t="shared" si="17"/>
        <v>↓</v>
      </c>
      <c r="V113" s="117" t="str">
        <f>R113&amp;S113&amp;T113&amp;U113</f>
        <v>↓↑↑↓</v>
      </c>
      <c r="W113" s="160" t="str" cm="1">
        <f t="array" ref="W113">INDEX($AK$2:$AK$82,MATCH(V113,$AJ$2:$AJ$82,0),0)</f>
        <v>年度により増減</v>
      </c>
      <c r="X113" s="158" t="str">
        <f>IF(F113-D113&gt;0,"↑",IF(F113-D113&lt;0,"↓","－"))</f>
        <v>↓</v>
      </c>
      <c r="Y113" s="159" t="str">
        <f>IF(V113="↓↑↓↓",IF(X113="↓","減少傾向","×"),"判定外")</f>
        <v>判定外</v>
      </c>
      <c r="Z113" s="160" t="str">
        <f>IF(V113="↑↓↑↑",IF(X113="↑","増加傾向","×"),"判定外")</f>
        <v>判定外</v>
      </c>
      <c r="AA113" s="161" t="str">
        <f>IF(G113-E113&gt;0,"↑",IF(G113-E113&lt;0,"↓","－"))</f>
        <v>↑</v>
      </c>
      <c r="AB113" s="159" t="str">
        <f>IF(V113="↓↓↑↓",IF(AA113="↓","減少傾向","×"),"判定外")</f>
        <v>判定外</v>
      </c>
      <c r="AC113" s="160" t="str">
        <f>IF(V113="↑↑↓↑",IF(AA113="↑","増加傾向","×"),"判定外")</f>
        <v>判定外</v>
      </c>
      <c r="AD113" s="162" t="s">
        <v>325</v>
      </c>
      <c r="AE113" s="213"/>
      <c r="AJ113" s="187"/>
      <c r="AK113" s="187"/>
    </row>
    <row r="114" spans="2:37" ht="14.25" thickBot="1">
      <c r="B114" s="210"/>
      <c r="C114" s="211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3"/>
      <c r="AF114" s="187"/>
      <c r="AH114" s="187"/>
      <c r="AI114" s="187"/>
    </row>
    <row r="115" spans="2:37">
      <c r="B115" s="210"/>
      <c r="C115" s="211"/>
      <c r="D115" s="212"/>
      <c r="E115" s="212"/>
      <c r="F115" s="212"/>
      <c r="G115" s="212"/>
      <c r="H115" s="212"/>
      <c r="I115" s="266" t="s">
        <v>334</v>
      </c>
      <c r="J115" s="267"/>
      <c r="K115" s="267"/>
      <c r="L115" s="267"/>
      <c r="M115" s="267"/>
      <c r="N115" s="267"/>
      <c r="O115" s="267"/>
      <c r="P115" s="254"/>
      <c r="Q115" s="268" t="s">
        <v>335</v>
      </c>
      <c r="R115" s="253" t="s">
        <v>336</v>
      </c>
      <c r="S115" s="255"/>
      <c r="T115" s="255"/>
      <c r="U115" s="255"/>
      <c r="V115" s="258" t="s">
        <v>337</v>
      </c>
      <c r="W115" s="259"/>
      <c r="X115" s="262" t="s">
        <v>338</v>
      </c>
      <c r="Y115" s="249" t="s">
        <v>339</v>
      </c>
      <c r="Z115" s="250"/>
      <c r="AA115" s="247" t="s">
        <v>340</v>
      </c>
      <c r="AB115" s="249" t="s">
        <v>341</v>
      </c>
      <c r="AC115" s="250"/>
      <c r="AD115" s="251" t="s">
        <v>342</v>
      </c>
      <c r="AE115" s="213"/>
    </row>
    <row r="116" spans="2:37">
      <c r="B116" s="210"/>
      <c r="C116" s="168" t="s">
        <v>278</v>
      </c>
      <c r="D116" s="227" t="str">
        <f ca="1">D102&amp;"(n="&amp;D121&amp;")"</f>
        <v>R2(n=61)</v>
      </c>
      <c r="E116" s="227" t="str">
        <f ca="1">E102&amp;"(n="&amp;E121&amp;")"</f>
        <v>R3(n=61)</v>
      </c>
      <c r="F116" s="227" t="str">
        <f ca="1">F102&amp;"(n="&amp;F121&amp;")"</f>
        <v>R4(n=60)</v>
      </c>
      <c r="G116" s="227" t="str">
        <f ca="1">G102&amp;"(n="&amp;G121&amp;")"</f>
        <v>R5(n=60)</v>
      </c>
      <c r="H116" s="227" t="str">
        <f ca="1">H102&amp;"(n="&amp;H121&amp;")"</f>
        <v>R6(n=60)</v>
      </c>
      <c r="I116" s="131" t="s">
        <v>345</v>
      </c>
      <c r="J116" s="132">
        <v>-0.03</v>
      </c>
      <c r="K116" s="132">
        <v>0.03</v>
      </c>
      <c r="L116" s="225" t="str">
        <f ca="1">Q1</f>
        <v>R2</v>
      </c>
      <c r="M116" s="225" t="str">
        <f ca="1">R1</f>
        <v>R3</v>
      </c>
      <c r="N116" s="225" t="str">
        <f ca="1">S1</f>
        <v>R4</v>
      </c>
      <c r="O116" s="225" t="str">
        <f ca="1">T1</f>
        <v>R5</v>
      </c>
      <c r="P116" s="225" t="str">
        <f ca="1">U1</f>
        <v>R6</v>
      </c>
      <c r="Q116" s="269"/>
      <c r="R116" s="134" t="s">
        <v>346</v>
      </c>
      <c r="S116" s="133" t="s">
        <v>347</v>
      </c>
      <c r="T116" s="133" t="s">
        <v>348</v>
      </c>
      <c r="U116" s="133" t="s">
        <v>349</v>
      </c>
      <c r="V116" s="260"/>
      <c r="W116" s="261"/>
      <c r="X116" s="263"/>
      <c r="Y116" s="135" t="s">
        <v>350</v>
      </c>
      <c r="Z116" s="136" t="s">
        <v>351</v>
      </c>
      <c r="AA116" s="248"/>
      <c r="AB116" s="137" t="s">
        <v>352</v>
      </c>
      <c r="AC116" s="138" t="s">
        <v>353</v>
      </c>
      <c r="AD116" s="252"/>
      <c r="AE116" s="213"/>
    </row>
    <row r="117" spans="2:37">
      <c r="B117" s="210"/>
      <c r="C117" s="139" t="s">
        <v>262</v>
      </c>
      <c r="D117" s="169">
        <f>ROUND(D110/D121,1)</f>
        <v>4</v>
      </c>
      <c r="E117" s="169">
        <f>ROUND(E110/E121,1)</f>
        <v>3.9</v>
      </c>
      <c r="F117" s="169">
        <f>ROUND(F110/F121,1)</f>
        <v>4.0999999999999996</v>
      </c>
      <c r="G117" s="169">
        <f>ROUND(G110/G121,1)</f>
        <v>4.2</v>
      </c>
      <c r="H117" s="169">
        <f>ROUND(H110/H121,1)</f>
        <v>4.5999999999999996</v>
      </c>
      <c r="I117" s="141">
        <f>AVERAGE(D117:H117)</f>
        <v>4.1599999999999993</v>
      </c>
      <c r="J117" s="142">
        <f>I117*0.97</f>
        <v>4.0351999999999988</v>
      </c>
      <c r="K117" s="142">
        <f>I117*1.03</f>
        <v>4.2847999999999997</v>
      </c>
      <c r="L117" s="133" t="str">
        <f>IF(AND(D117&gt;I117*0.97,D117&lt;I117*1.03),"○","×")</f>
        <v>×</v>
      </c>
      <c r="M117" s="133" t="str">
        <f>IF(AND(E117&gt;I117*0.97,E117&lt;I117*1.03),"○","×")</f>
        <v>×</v>
      </c>
      <c r="N117" s="133" t="str">
        <f>IF(AND(F117&gt;I117*0.97,F117&lt;I117*1.03),"○","×")</f>
        <v>○</v>
      </c>
      <c r="O117" s="133" t="str">
        <f>IF(AND(G117&gt;I117*0.97,G117&lt;I117*1.03),"○","×")</f>
        <v>○</v>
      </c>
      <c r="P117" s="133" t="str">
        <f>IF(AND(H117&gt;I117*0.97,H117&lt;I117*1.03),"○","×")</f>
        <v>×</v>
      </c>
      <c r="Q117" s="143" t="str">
        <f>IF(COUNTIF(L117:P117,"○")=5,"同程度","―")</f>
        <v>―</v>
      </c>
      <c r="R117" s="134" t="str">
        <f t="shared" ref="R117:U120" si="18">IF(E117-D117&gt;0,"↑",IF(E117-D117&lt;0,"↓","－"))</f>
        <v>↓</v>
      </c>
      <c r="S117" s="133" t="str">
        <f t="shared" si="18"/>
        <v>↑</v>
      </c>
      <c r="T117" s="133" t="str">
        <f t="shared" si="18"/>
        <v>↑</v>
      </c>
      <c r="U117" s="133" t="str">
        <f t="shared" si="18"/>
        <v>↑</v>
      </c>
      <c r="V117" s="133" t="str">
        <f>R117&amp;S117&amp;T117&amp;U117</f>
        <v>↓↑↑↑</v>
      </c>
      <c r="W117" s="147" t="str" cm="1">
        <f t="array" ref="W117">INDEX($AK$2:$AK$82,MATCH(V117,$AJ$2:$AJ$82,0),0)</f>
        <v>増加傾向⤴</v>
      </c>
      <c r="X117" s="145" t="str">
        <f>IF(F117-D117&gt;0,"↑",IF(F117-D117&lt;0,"↓","－"))</f>
        <v>↑</v>
      </c>
      <c r="Y117" s="146" t="str">
        <f>IF(V117="↓↑↓↓",IF(X117="↓","減少傾向","×"),"判定外")</f>
        <v>判定外</v>
      </c>
      <c r="Z117" s="147" t="str">
        <f>IF(V117="↑↓↑↑",IF(X117="↑","増加傾向","×"),"判定外")</f>
        <v>判定外</v>
      </c>
      <c r="AA117" s="148" t="str">
        <f>IF(G117-E117&gt;0,"↑",IF(G117-E117&lt;0,"↓","－"))</f>
        <v>↑</v>
      </c>
      <c r="AB117" s="146" t="str">
        <f>IF(V117="↓↓↑↓",IF(AA117="↓","減少傾向","×"),"判定外")</f>
        <v>判定外</v>
      </c>
      <c r="AC117" s="147" t="str">
        <f>IF(V117="↑↑↓↑",IF(AA117="↑","増加傾向","×"),"判定外")</f>
        <v>判定外</v>
      </c>
      <c r="AD117" s="149"/>
      <c r="AE117" s="213"/>
    </row>
    <row r="118" spans="2:37">
      <c r="B118" s="210"/>
      <c r="C118" s="139" t="s">
        <v>263</v>
      </c>
      <c r="D118" s="169">
        <f>ROUND(D111/D121,1)</f>
        <v>4.9000000000000004</v>
      </c>
      <c r="E118" s="169">
        <f>ROUND(E111/E121,1)</f>
        <v>4.5</v>
      </c>
      <c r="F118" s="169">
        <f>ROUND(F111/F121,1)</f>
        <v>4.8</v>
      </c>
      <c r="G118" s="169">
        <f>ROUND(G111/G121,1)</f>
        <v>5.0999999999999996</v>
      </c>
      <c r="H118" s="169">
        <f>ROUND(H111/H121,1)</f>
        <v>5.2</v>
      </c>
      <c r="I118" s="141">
        <f>AVERAGE(D118:H118)</f>
        <v>4.8999999999999995</v>
      </c>
      <c r="J118" s="142">
        <f>I118*0.97</f>
        <v>4.7529999999999992</v>
      </c>
      <c r="K118" s="142">
        <f>I118*1.03</f>
        <v>5.0469999999999997</v>
      </c>
      <c r="L118" s="133" t="str">
        <f>IF(AND(D118&gt;I118*0.97,D118&lt;I118*1.03),"○","×")</f>
        <v>○</v>
      </c>
      <c r="M118" s="133" t="str">
        <f>IF(AND(E118&gt;I118*0.97,E118&lt;I118*1.03),"○","×")</f>
        <v>×</v>
      </c>
      <c r="N118" s="133" t="str">
        <f>IF(AND(F118&gt;I118*0.97,F118&lt;I118*1.03),"○","×")</f>
        <v>○</v>
      </c>
      <c r="O118" s="133" t="str">
        <f>IF(AND(G118&gt;I118*0.97,G118&lt;I118*1.03),"○","×")</f>
        <v>×</v>
      </c>
      <c r="P118" s="133" t="str">
        <f>IF(AND(H118&gt;I118*0.97,H118&lt;I118*1.03),"○","×")</f>
        <v>×</v>
      </c>
      <c r="Q118" s="143" t="str">
        <f>IF(COUNTIF(L118:P118,"○")=5,"同程度","―")</f>
        <v>―</v>
      </c>
      <c r="R118" s="134" t="str">
        <f t="shared" si="18"/>
        <v>↓</v>
      </c>
      <c r="S118" s="133" t="str">
        <f t="shared" si="18"/>
        <v>↑</v>
      </c>
      <c r="T118" s="133" t="str">
        <f t="shared" si="18"/>
        <v>↑</v>
      </c>
      <c r="U118" s="133" t="str">
        <f t="shared" si="18"/>
        <v>↑</v>
      </c>
      <c r="V118" s="133" t="str">
        <f>R118&amp;S118&amp;T118&amp;U118</f>
        <v>↓↑↑↑</v>
      </c>
      <c r="W118" s="147" t="str" cm="1">
        <f t="array" ref="W118">INDEX($AK$2:$AK$82,MATCH(V118,$AJ$2:$AJ$82,0),0)</f>
        <v>増加傾向⤴</v>
      </c>
      <c r="X118" s="145" t="str">
        <f>IF(F118-D118&gt;0,"↑",IF(F118-D118&lt;0,"↓","－"))</f>
        <v>↓</v>
      </c>
      <c r="Y118" s="146" t="str">
        <f>IF(V118="↓↑↓↓",IF(X118="↓","減少傾向","×"),"判定外")</f>
        <v>判定外</v>
      </c>
      <c r="Z118" s="147" t="str">
        <f>IF(V118="↑↓↑↑",IF(X118="↑","増加傾向","×"),"判定外")</f>
        <v>判定外</v>
      </c>
      <c r="AA118" s="148" t="str">
        <f>IF(G118-E118&gt;0,"↑",IF(G118-E118&lt;0,"↓","－"))</f>
        <v>↑</v>
      </c>
      <c r="AB118" s="146" t="str">
        <f>IF(V118="↓↓↑↓",IF(AA118="↓","減少傾向","×"),"判定外")</f>
        <v>判定外</v>
      </c>
      <c r="AC118" s="147" t="str">
        <f>IF(V118="↑↑↓↑",IF(AA118="↑","増加傾向","×"),"判定外")</f>
        <v>判定外</v>
      </c>
      <c r="AD118" s="149"/>
      <c r="AE118" s="213"/>
    </row>
    <row r="119" spans="2:37">
      <c r="B119" s="210"/>
      <c r="C119" s="139" t="s">
        <v>264</v>
      </c>
      <c r="D119" s="169">
        <f>SUM(D117:D118)</f>
        <v>8.9</v>
      </c>
      <c r="E119" s="169">
        <f>SUM(E117:E118)</f>
        <v>8.4</v>
      </c>
      <c r="F119" s="169">
        <f>SUM(F117:F118)</f>
        <v>8.8999999999999986</v>
      </c>
      <c r="G119" s="169">
        <f>SUM(G117:G118)</f>
        <v>9.3000000000000007</v>
      </c>
      <c r="H119" s="169">
        <f>SUM(H117:H118)</f>
        <v>9.8000000000000007</v>
      </c>
      <c r="I119" s="141">
        <f>AVERAGE(D119:H119)</f>
        <v>9.0599999999999987</v>
      </c>
      <c r="J119" s="142">
        <f>I119*0.97</f>
        <v>8.788199999999998</v>
      </c>
      <c r="K119" s="142">
        <f>I119*1.03</f>
        <v>9.3317999999999994</v>
      </c>
      <c r="L119" s="133" t="str">
        <f>IF(AND(D119&gt;I119*0.97,D119&lt;I119*1.03),"○","×")</f>
        <v>○</v>
      </c>
      <c r="M119" s="133" t="str">
        <f>IF(AND(E119&gt;I119*0.97,E119&lt;I119*1.03),"○","×")</f>
        <v>×</v>
      </c>
      <c r="N119" s="133" t="str">
        <f>IF(AND(F119&gt;I119*0.97,F119&lt;I119*1.03),"○","×")</f>
        <v>○</v>
      </c>
      <c r="O119" s="133" t="str">
        <f>IF(AND(G119&gt;I119*0.97,G119&lt;I119*1.03),"○","×")</f>
        <v>○</v>
      </c>
      <c r="P119" s="133" t="str">
        <f>IF(AND(H119&gt;I119*0.97,H119&lt;I119*1.03),"○","×")</f>
        <v>×</v>
      </c>
      <c r="Q119" s="143" t="str">
        <f>IF(COUNTIF(L119:P119,"○")=5,"同程度","―")</f>
        <v>―</v>
      </c>
      <c r="R119" s="134" t="str">
        <f t="shared" si="18"/>
        <v>↓</v>
      </c>
      <c r="S119" s="133" t="str">
        <f t="shared" si="18"/>
        <v>↑</v>
      </c>
      <c r="T119" s="133" t="str">
        <f t="shared" si="18"/>
        <v>↑</v>
      </c>
      <c r="U119" s="133" t="str">
        <f t="shared" si="18"/>
        <v>↑</v>
      </c>
      <c r="V119" s="133" t="str">
        <f>R119&amp;S119&amp;T119&amp;U119</f>
        <v>↓↑↑↑</v>
      </c>
      <c r="W119" s="147" t="str" cm="1">
        <f t="array" ref="W119">INDEX($AK$2:$AK$82,MATCH(V119,$AJ$2:$AJ$82,0),0)</f>
        <v>増加傾向⤴</v>
      </c>
      <c r="X119" s="145" t="str">
        <f>IF(F119-D119&gt;0,"↑",IF(F119-D119&lt;0,"↓","－"))</f>
        <v>↓</v>
      </c>
      <c r="Y119" s="146" t="str">
        <f>IF(V119="↓↑↓↓",IF(X119="↓","減少傾向","×"),"判定外")</f>
        <v>判定外</v>
      </c>
      <c r="Z119" s="147" t="str">
        <f>IF(V119="↑↓↑↑",IF(X119="↑","増加傾向","×"),"判定外")</f>
        <v>判定外</v>
      </c>
      <c r="AA119" s="148" t="str">
        <f>IF(G119-E119&gt;0,"↑",IF(G119-E119&lt;0,"↓","－"))</f>
        <v>↑</v>
      </c>
      <c r="AB119" s="146" t="str">
        <f>IF(V119="↓↓↑↓",IF(AA119="↓","減少傾向","×"),"判定外")</f>
        <v>判定外</v>
      </c>
      <c r="AC119" s="147" t="str">
        <f>IF(V119="↑↑↓↑",IF(AA119="↑","増加傾向","×"),"判定外")</f>
        <v>判定外</v>
      </c>
      <c r="AD119" s="151" t="s">
        <v>273</v>
      </c>
      <c r="AE119" s="213"/>
    </row>
    <row r="120" spans="2:37" ht="14.25" thickBot="1">
      <c r="B120" s="210"/>
      <c r="C120" s="139" t="s">
        <v>279</v>
      </c>
      <c r="D120" s="152">
        <f>ROUND(D118/D119,3)</f>
        <v>0.55100000000000005</v>
      </c>
      <c r="E120" s="152">
        <f>ROUND(E118/E119,3)</f>
        <v>0.53600000000000003</v>
      </c>
      <c r="F120" s="152">
        <f>ROUND(F118/F119,3)</f>
        <v>0.53900000000000003</v>
      </c>
      <c r="G120" s="152">
        <f>ROUND(G118/G119,3)</f>
        <v>0.54800000000000004</v>
      </c>
      <c r="H120" s="152">
        <f>ROUND(H118/H119,3)</f>
        <v>0.53100000000000003</v>
      </c>
      <c r="I120" s="153">
        <f>AVERAGE(D120:H120)</f>
        <v>0.54100000000000015</v>
      </c>
      <c r="J120" s="154">
        <f>I120-0.03</f>
        <v>0.51100000000000012</v>
      </c>
      <c r="K120" s="154">
        <f>I120+0.03</f>
        <v>0.57100000000000017</v>
      </c>
      <c r="L120" s="117" t="str">
        <f>IF(AND(D120&gt;I120-0.03,D120&lt;I120+0.03),"○","×")</f>
        <v>○</v>
      </c>
      <c r="M120" s="117" t="str">
        <f>IF(AND(E120&gt;I120-0.03,E120&lt;I120+0.03),"○","×")</f>
        <v>○</v>
      </c>
      <c r="N120" s="117" t="str">
        <f>IF(AND(F120&gt;I120-0.03,F120&lt;I120+0.03),"○","×")</f>
        <v>○</v>
      </c>
      <c r="O120" s="117" t="str">
        <f>IF(AND(G120&gt;I120-0.03,G120&lt;I120+0.03),"○","×")</f>
        <v>○</v>
      </c>
      <c r="P120" s="117" t="str">
        <f>IF(AND(H120&gt;I120-0.03,H120&lt;I120+0.03),"○","×")</f>
        <v>○</v>
      </c>
      <c r="Q120" s="155" t="str">
        <f>IF(COUNTIF(L120:P120,"○")=5,"同程度","―")</f>
        <v>同程度</v>
      </c>
      <c r="R120" s="156" t="str">
        <f t="shared" si="18"/>
        <v>↓</v>
      </c>
      <c r="S120" s="117" t="str">
        <f t="shared" si="18"/>
        <v>↑</v>
      </c>
      <c r="T120" s="117" t="str">
        <f t="shared" si="18"/>
        <v>↑</v>
      </c>
      <c r="U120" s="117" t="str">
        <f t="shared" si="18"/>
        <v>↓</v>
      </c>
      <c r="V120" s="117" t="str">
        <f>R120&amp;S120&amp;T120&amp;U120</f>
        <v>↓↑↑↓</v>
      </c>
      <c r="W120" s="160" t="str" cm="1">
        <f t="array" ref="W120">INDEX($AK$2:$AK$82,MATCH(V120,$AJ$2:$AJ$82,0),0)</f>
        <v>年度により増減</v>
      </c>
      <c r="X120" s="158" t="str">
        <f>IF(F120-D120&gt;0,"↑",IF(F120-D120&lt;0,"↓","－"))</f>
        <v>↓</v>
      </c>
      <c r="Y120" s="159" t="str">
        <f>IF(V120="↓↑↓↓",IF(X120="↓","減少傾向","×"),"判定外")</f>
        <v>判定外</v>
      </c>
      <c r="Z120" s="160" t="str">
        <f>IF(V120="↑↓↑↑",IF(X120="↑","増加傾向","×"),"判定外")</f>
        <v>判定外</v>
      </c>
      <c r="AA120" s="161" t="str">
        <f>IF(G120-E120&gt;0,"↑",IF(G120-E120&lt;0,"↓","－"))</f>
        <v>↑</v>
      </c>
      <c r="AB120" s="159" t="str">
        <f>IF(V120="↓↓↑↓",IF(AA120="↓","減少傾向","×"),"判定外")</f>
        <v>判定外</v>
      </c>
      <c r="AC120" s="160" t="str">
        <f>IF(V120="↑↑↓↑",IF(AA120="↑","増加傾向","×"),"判定外")</f>
        <v>判定外</v>
      </c>
      <c r="AD120" s="162" t="s">
        <v>325</v>
      </c>
      <c r="AE120" s="213"/>
    </row>
    <row r="121" spans="2:37">
      <c r="B121" s="210"/>
      <c r="C121" s="139" t="s">
        <v>284</v>
      </c>
      <c r="D121" s="150">
        <f>COUNT('12-4.2020'!D12:D97)</f>
        <v>61</v>
      </c>
      <c r="E121" s="150">
        <f>COUNT('12-4.2021'!D12:D97)</f>
        <v>61</v>
      </c>
      <c r="F121" s="150">
        <f>COUNT('12-4.2022'!D12:D97)</f>
        <v>60</v>
      </c>
      <c r="G121" s="150">
        <f>COUNT('12-4.2023'!D12:D97)</f>
        <v>60</v>
      </c>
      <c r="H121" s="170">
        <f>COUNT('12-4.2024'!D12:D97)</f>
        <v>60</v>
      </c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3"/>
    </row>
    <row r="122" spans="2:37" ht="14.25" thickBot="1">
      <c r="B122" s="210"/>
      <c r="C122" s="211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3"/>
    </row>
    <row r="123" spans="2:37">
      <c r="B123" s="210"/>
      <c r="C123" s="211"/>
      <c r="D123" s="212"/>
      <c r="E123" s="212"/>
      <c r="F123" s="212"/>
      <c r="G123" s="212"/>
      <c r="H123" s="212"/>
      <c r="I123" s="266" t="s">
        <v>334</v>
      </c>
      <c r="J123" s="267"/>
      <c r="K123" s="267"/>
      <c r="L123" s="267"/>
      <c r="M123" s="267"/>
      <c r="N123" s="267"/>
      <c r="O123" s="267"/>
      <c r="P123" s="254"/>
      <c r="Q123" s="268" t="s">
        <v>335</v>
      </c>
      <c r="R123" s="253" t="s">
        <v>336</v>
      </c>
      <c r="S123" s="255"/>
      <c r="T123" s="255"/>
      <c r="U123" s="255"/>
      <c r="V123" s="258" t="s">
        <v>337</v>
      </c>
      <c r="W123" s="259"/>
      <c r="X123" s="262" t="s">
        <v>338</v>
      </c>
      <c r="Y123" s="249" t="s">
        <v>339</v>
      </c>
      <c r="Z123" s="250"/>
      <c r="AA123" s="247" t="s">
        <v>340</v>
      </c>
      <c r="AB123" s="249" t="s">
        <v>341</v>
      </c>
      <c r="AC123" s="250"/>
      <c r="AD123" s="251" t="s">
        <v>342</v>
      </c>
      <c r="AE123" s="213"/>
    </row>
    <row r="124" spans="2:37">
      <c r="B124" s="210"/>
      <c r="C124" s="139" t="s">
        <v>277</v>
      </c>
      <c r="D124" s="167" t="str">
        <f ca="1">D102&amp;"(n="&amp;D129&amp;")"</f>
        <v>R2(n=23)</v>
      </c>
      <c r="E124" s="167" t="str">
        <f ca="1">E102&amp;"(n="&amp;E129&amp;")"</f>
        <v>R3(n=23)</v>
      </c>
      <c r="F124" s="167" t="str">
        <f ca="1">F102&amp;"(n="&amp;F129&amp;")"</f>
        <v>R4(n=23)</v>
      </c>
      <c r="G124" s="167" t="str">
        <f ca="1">G102&amp;"(n="&amp;G129&amp;")"</f>
        <v>R5(n=23)</v>
      </c>
      <c r="H124" s="167" t="str">
        <f ca="1">H102&amp;"(n="&amp;H129&amp;")"</f>
        <v>R6(n=22)</v>
      </c>
      <c r="I124" s="131" t="s">
        <v>345</v>
      </c>
      <c r="J124" s="132">
        <v>-0.03</v>
      </c>
      <c r="K124" s="132">
        <v>0.03</v>
      </c>
      <c r="L124" s="225" t="str">
        <f ca="1">Q1</f>
        <v>R2</v>
      </c>
      <c r="M124" s="225" t="str">
        <f ca="1">R1</f>
        <v>R3</v>
      </c>
      <c r="N124" s="225" t="str">
        <f ca="1">S1</f>
        <v>R4</v>
      </c>
      <c r="O124" s="225" t="str">
        <f ca="1">T1</f>
        <v>R5</v>
      </c>
      <c r="P124" s="225" t="str">
        <f ca="1">U1</f>
        <v>R6</v>
      </c>
      <c r="Q124" s="269"/>
      <c r="R124" s="134" t="s">
        <v>346</v>
      </c>
      <c r="S124" s="133" t="s">
        <v>347</v>
      </c>
      <c r="T124" s="133" t="s">
        <v>348</v>
      </c>
      <c r="U124" s="133" t="s">
        <v>349</v>
      </c>
      <c r="V124" s="260"/>
      <c r="W124" s="261"/>
      <c r="X124" s="263"/>
      <c r="Y124" s="135" t="s">
        <v>350</v>
      </c>
      <c r="Z124" s="136" t="s">
        <v>351</v>
      </c>
      <c r="AA124" s="248"/>
      <c r="AB124" s="137" t="s">
        <v>352</v>
      </c>
      <c r="AC124" s="138" t="s">
        <v>353</v>
      </c>
      <c r="AD124" s="252"/>
      <c r="AE124" s="213"/>
    </row>
    <row r="125" spans="2:37">
      <c r="B125" s="210"/>
      <c r="C125" s="139" t="s">
        <v>262</v>
      </c>
      <c r="D125" s="169">
        <f>ROUND('12-4.2020'!D7,1)</f>
        <v>0.5</v>
      </c>
      <c r="E125" s="169">
        <f>ROUND('12-4.2021'!D7,1)</f>
        <v>0.5</v>
      </c>
      <c r="F125" s="169">
        <f>ROUND('12-4.2022'!D7,1)</f>
        <v>0.6</v>
      </c>
      <c r="G125" s="169">
        <f>ROUND('12-4.2023'!D7,1)</f>
        <v>0.7</v>
      </c>
      <c r="H125" s="169">
        <f>ROUND('12-4.2024'!D7,1)</f>
        <v>0.8</v>
      </c>
      <c r="I125" s="141">
        <f>AVERAGE(D125:H125)</f>
        <v>0.61999999999999988</v>
      </c>
      <c r="J125" s="142">
        <f>I125*0.97</f>
        <v>0.60139999999999982</v>
      </c>
      <c r="K125" s="142">
        <f>I125*1.03</f>
        <v>0.63859999999999995</v>
      </c>
      <c r="L125" s="133" t="str">
        <f>IF(AND(D125&gt;I125*0.97,D125&lt;I125*1.03),"○","×")</f>
        <v>×</v>
      </c>
      <c r="M125" s="133" t="str">
        <f>IF(AND(E125&gt;I125*0.97,E125&lt;I125*1.03),"○","×")</f>
        <v>×</v>
      </c>
      <c r="N125" s="133" t="str">
        <f>IF(AND(F125&gt;I125*0.97,F125&lt;I125*1.03),"○","×")</f>
        <v>×</v>
      </c>
      <c r="O125" s="133" t="str">
        <f>IF(AND(G125&gt;I125*0.97,G125&lt;I125*1.03),"○","×")</f>
        <v>×</v>
      </c>
      <c r="P125" s="133" t="str">
        <f>IF(AND(H125&gt;I125*0.97,H125&lt;I125*1.03),"○","×")</f>
        <v>×</v>
      </c>
      <c r="Q125" s="143" t="str">
        <f>IF(COUNTIF(L125:P125,"○")=5,"同程度","―")</f>
        <v>―</v>
      </c>
      <c r="R125" s="134" t="str">
        <f t="shared" ref="R125:U128" si="19">IF(E125-D125&gt;0,"↑",IF(E125-D125&lt;0,"↓","－"))</f>
        <v>－</v>
      </c>
      <c r="S125" s="133" t="str">
        <f t="shared" si="19"/>
        <v>↑</v>
      </c>
      <c r="T125" s="133" t="str">
        <f t="shared" si="19"/>
        <v>↑</v>
      </c>
      <c r="U125" s="133" t="str">
        <f t="shared" si="19"/>
        <v>↑</v>
      </c>
      <c r="V125" s="133" t="str">
        <f>R125&amp;S125&amp;T125&amp;U125</f>
        <v>－↑↑↑</v>
      </c>
      <c r="W125" s="147" t="str" cm="1">
        <f t="array" ref="W125">INDEX($AK$2:$AK$82,MATCH(V125,$AJ$2:$AJ$82,0),0)</f>
        <v>増加傾向⤴</v>
      </c>
      <c r="X125" s="145" t="str">
        <f>IF(F125-D125&gt;0,"↑",IF(F125-D125&lt;0,"↓","－"))</f>
        <v>↑</v>
      </c>
      <c r="Y125" s="146" t="str">
        <f>IF(V125="↓↑↓↓",IF(X125="↓","減少傾向","×"),"判定外")</f>
        <v>判定外</v>
      </c>
      <c r="Z125" s="147" t="str">
        <f>IF(V125="↑↓↑↑",IF(X125="↑","増加傾向","×"),"判定外")</f>
        <v>判定外</v>
      </c>
      <c r="AA125" s="148" t="str">
        <f>IF(G125-E125&gt;0,"↑",IF(G125-E125&lt;0,"↓","－"))</f>
        <v>↑</v>
      </c>
      <c r="AB125" s="146" t="str">
        <f>IF(V125="↓↓↑↓",IF(AA125="↓","減少傾向","×"),"判定外")</f>
        <v>判定外</v>
      </c>
      <c r="AC125" s="147" t="str">
        <f>IF(V125="↑↑↓↑",IF(AA125="↑","増加傾向","×"),"判定外")</f>
        <v>判定外</v>
      </c>
      <c r="AD125" s="149"/>
      <c r="AE125" s="213"/>
    </row>
    <row r="126" spans="2:37">
      <c r="B126" s="210"/>
      <c r="C126" s="139" t="s">
        <v>263</v>
      </c>
      <c r="D126" s="171">
        <f>ROUND('12-4.2020'!E7,1)</f>
        <v>0.3</v>
      </c>
      <c r="E126" s="171">
        <f>ROUND('12-4.2021'!E7,1)</f>
        <v>0.4</v>
      </c>
      <c r="F126" s="171">
        <f>ROUND('12-4.2022'!E7,1)</f>
        <v>0.6</v>
      </c>
      <c r="G126" s="171">
        <f>ROUND('12-4.2023'!E7,1)</f>
        <v>0.5</v>
      </c>
      <c r="H126" s="171">
        <f>ROUND('12-4.2024'!E7,1)</f>
        <v>0.5</v>
      </c>
      <c r="I126" s="141">
        <f>AVERAGE(D126:H126)</f>
        <v>0.45999999999999996</v>
      </c>
      <c r="J126" s="142">
        <f>I126*0.97</f>
        <v>0.44619999999999993</v>
      </c>
      <c r="K126" s="142">
        <f>I126*1.03</f>
        <v>0.4738</v>
      </c>
      <c r="L126" s="133" t="str">
        <f>IF(AND(D126&gt;I126*0.97,D126&lt;I126*1.03),"○","×")</f>
        <v>×</v>
      </c>
      <c r="M126" s="133" t="str">
        <f>IF(AND(E126&gt;I126*0.97,E126&lt;I126*1.03),"○","×")</f>
        <v>×</v>
      </c>
      <c r="N126" s="133" t="str">
        <f>IF(AND(F126&gt;I126*0.97,F126&lt;I126*1.03),"○","×")</f>
        <v>×</v>
      </c>
      <c r="O126" s="133" t="str">
        <f>IF(AND(G126&gt;I126*0.97,G126&lt;I126*1.03),"○","×")</f>
        <v>×</v>
      </c>
      <c r="P126" s="133" t="str">
        <f>IF(AND(H126&gt;I126*0.97,H126&lt;I126*1.03),"○","×")</f>
        <v>×</v>
      </c>
      <c r="Q126" s="143" t="str">
        <f>IF(COUNTIF(L126:P126,"○")=5,"同程度","―")</f>
        <v>―</v>
      </c>
      <c r="R126" s="134" t="str">
        <f t="shared" si="19"/>
        <v>↑</v>
      </c>
      <c r="S126" s="133" t="str">
        <f t="shared" si="19"/>
        <v>↑</v>
      </c>
      <c r="T126" s="133" t="str">
        <f t="shared" si="19"/>
        <v>↓</v>
      </c>
      <c r="U126" s="133" t="str">
        <f t="shared" si="19"/>
        <v>－</v>
      </c>
      <c r="V126" s="133" t="str">
        <f>R126&amp;S126&amp;T126&amp;U126</f>
        <v>↑↑↓－</v>
      </c>
      <c r="W126" s="147" t="str" cm="1">
        <f t="array" ref="W126">INDEX($AK$2:$AK$82,MATCH(V126,$AJ$2:$AJ$82,0),0)</f>
        <v>年度により増減</v>
      </c>
      <c r="X126" s="145" t="str">
        <f>IF(F126-D126&gt;0,"↑",IF(F126-D126&lt;0,"↓","－"))</f>
        <v>↑</v>
      </c>
      <c r="Y126" s="146" t="str">
        <f>IF(V126="↓↑↓↓",IF(X126="↓","減少傾向","×"),"判定外")</f>
        <v>判定外</v>
      </c>
      <c r="Z126" s="147" t="str">
        <f>IF(V126="↑↓↑↑",IF(X126="↑","増加傾向","×"),"判定外")</f>
        <v>判定外</v>
      </c>
      <c r="AA126" s="148" t="str">
        <f>IF(G126-E126&gt;0,"↑",IF(G126-E126&lt;0,"↓","－"))</f>
        <v>↑</v>
      </c>
      <c r="AB126" s="146" t="str">
        <f>IF(V126="↓↓↑↓",IF(AA126="↓","減少傾向","×"),"判定外")</f>
        <v>判定外</v>
      </c>
      <c r="AC126" s="147" t="str">
        <f>IF(V126="↑↑↓↑",IF(AA126="↑","増加傾向","×"),"判定外")</f>
        <v>判定外</v>
      </c>
      <c r="AD126" s="149"/>
      <c r="AE126" s="213"/>
    </row>
    <row r="127" spans="2:37">
      <c r="B127" s="210"/>
      <c r="C127" s="139" t="s">
        <v>264</v>
      </c>
      <c r="D127" s="169">
        <f>SUM(D125:D126)</f>
        <v>0.8</v>
      </c>
      <c r="E127" s="169">
        <f>SUM(E125:E126)</f>
        <v>0.9</v>
      </c>
      <c r="F127" s="169">
        <f>SUM(F125:F126)</f>
        <v>1.2</v>
      </c>
      <c r="G127" s="169">
        <f>SUM(G125:G126)</f>
        <v>1.2</v>
      </c>
      <c r="H127" s="169">
        <f>SUM(H125:H126)</f>
        <v>1.3</v>
      </c>
      <c r="I127" s="141">
        <f>AVERAGE(D127:H127)</f>
        <v>1.08</v>
      </c>
      <c r="J127" s="142">
        <f>I127*0.97</f>
        <v>1.0476000000000001</v>
      </c>
      <c r="K127" s="142">
        <f>I127*1.03</f>
        <v>1.1124000000000001</v>
      </c>
      <c r="L127" s="133" t="str">
        <f>IF(AND(D127&gt;I127*0.97,D127&lt;I127*1.03),"○","×")</f>
        <v>×</v>
      </c>
      <c r="M127" s="133" t="str">
        <f>IF(AND(E127&gt;I127*0.97,E127&lt;I127*1.03),"○","×")</f>
        <v>×</v>
      </c>
      <c r="N127" s="133" t="str">
        <f>IF(AND(F127&gt;I127*0.97,F127&lt;I127*1.03),"○","×")</f>
        <v>×</v>
      </c>
      <c r="O127" s="133" t="str">
        <f>IF(AND(G127&gt;I127*0.97,G127&lt;I127*1.03),"○","×")</f>
        <v>×</v>
      </c>
      <c r="P127" s="133" t="str">
        <f>IF(AND(H127&gt;I127*0.97,H127&lt;I127*1.03),"○","×")</f>
        <v>×</v>
      </c>
      <c r="Q127" s="143" t="str">
        <f>IF(COUNTIF(L127:P127,"○")=5,"同程度","―")</f>
        <v>―</v>
      </c>
      <c r="R127" s="134" t="str">
        <f t="shared" si="19"/>
        <v>↑</v>
      </c>
      <c r="S127" s="133" t="str">
        <f t="shared" si="19"/>
        <v>↑</v>
      </c>
      <c r="T127" s="133" t="str">
        <f t="shared" si="19"/>
        <v>－</v>
      </c>
      <c r="U127" s="133" t="str">
        <f t="shared" si="19"/>
        <v>↑</v>
      </c>
      <c r="V127" s="133" t="str">
        <f>R127&amp;S127&amp;T127&amp;U127</f>
        <v>↑↑－↑</v>
      </c>
      <c r="W127" s="147" t="str" cm="1">
        <f t="array" ref="W127">INDEX($AK$2:$AK$82,MATCH(V127,$AJ$2:$AJ$82,0),0)</f>
        <v>増加傾向⤴</v>
      </c>
      <c r="X127" s="145" t="str">
        <f>IF(F127-D127&gt;0,"↑",IF(F127-D127&lt;0,"↓","－"))</f>
        <v>↑</v>
      </c>
      <c r="Y127" s="146" t="str">
        <f>IF(V127="↓↑↓↓",IF(X127="↓","減少傾向","×"),"判定外")</f>
        <v>判定外</v>
      </c>
      <c r="Z127" s="147" t="str">
        <f>IF(V127="↑↓↑↑",IF(X127="↑","増加傾向","×"),"判定外")</f>
        <v>判定外</v>
      </c>
      <c r="AA127" s="148" t="str">
        <f>IF(G127-E127&gt;0,"↑",IF(G127-E127&lt;0,"↓","－"))</f>
        <v>↑</v>
      </c>
      <c r="AB127" s="146" t="str">
        <f>IF(V127="↓↓↑↓",IF(AA127="↓","減少傾向","×"),"判定外")</f>
        <v>判定外</v>
      </c>
      <c r="AC127" s="147" t="str">
        <f>IF(V127="↑↑↓↑",IF(AA127="↑","増加傾向","×"),"判定外")</f>
        <v>判定外</v>
      </c>
      <c r="AD127" s="151" t="s">
        <v>273</v>
      </c>
      <c r="AE127" s="213"/>
    </row>
    <row r="128" spans="2:37" ht="14.25" thickBot="1">
      <c r="B128" s="210"/>
      <c r="C128" s="139" t="s">
        <v>279</v>
      </c>
      <c r="D128" s="152">
        <f>ROUND(D126/D127,3)</f>
        <v>0.375</v>
      </c>
      <c r="E128" s="152">
        <f>ROUND(E126/E127,3)</f>
        <v>0.44400000000000001</v>
      </c>
      <c r="F128" s="152">
        <f>ROUND(F126/F127,3)</f>
        <v>0.5</v>
      </c>
      <c r="G128" s="152">
        <f>ROUND(G126/G127,3)</f>
        <v>0.41699999999999998</v>
      </c>
      <c r="H128" s="152">
        <f>ROUND(H126/H127,3)</f>
        <v>0.38500000000000001</v>
      </c>
      <c r="I128" s="153">
        <f>AVERAGE(D128:H128)</f>
        <v>0.42420000000000002</v>
      </c>
      <c r="J128" s="154">
        <f>I128-0.03</f>
        <v>0.39419999999999999</v>
      </c>
      <c r="K128" s="154">
        <f>I128+0.03</f>
        <v>0.45420000000000005</v>
      </c>
      <c r="L128" s="117" t="str">
        <f>IF(AND(D128&gt;I128-0.03,D128&lt;I128+0.03),"○","×")</f>
        <v>×</v>
      </c>
      <c r="M128" s="117" t="str">
        <f>IF(AND(E128&gt;I128-0.03,E128&lt;I128+0.03),"○","×")</f>
        <v>○</v>
      </c>
      <c r="N128" s="117" t="str">
        <f>IF(AND(F128&gt;I128-0.03,F128&lt;I128+0.03),"○","×")</f>
        <v>×</v>
      </c>
      <c r="O128" s="117" t="str">
        <f>IF(AND(G128&gt;I128-0.03,G128&lt;I128+0.03),"○","×")</f>
        <v>○</v>
      </c>
      <c r="P128" s="117" t="str">
        <f>IF(AND(H128&gt;I128-0.03,H128&lt;I128+0.03),"○","×")</f>
        <v>×</v>
      </c>
      <c r="Q128" s="155" t="str">
        <f>IF(COUNTIF(L128:P128,"○")=5,"同程度","―")</f>
        <v>―</v>
      </c>
      <c r="R128" s="156" t="str">
        <f t="shared" si="19"/>
        <v>↑</v>
      </c>
      <c r="S128" s="117" t="str">
        <f t="shared" si="19"/>
        <v>↑</v>
      </c>
      <c r="T128" s="117" t="str">
        <f t="shared" si="19"/>
        <v>↓</v>
      </c>
      <c r="U128" s="117" t="str">
        <f t="shared" si="19"/>
        <v>↓</v>
      </c>
      <c r="V128" s="117" t="str">
        <f>R128&amp;S128&amp;T128&amp;U128</f>
        <v>↑↑↓↓</v>
      </c>
      <c r="W128" s="160" t="str" cm="1">
        <f t="array" ref="W128">INDEX($AK$2:$AK$82,MATCH(V128,$AJ$2:$AJ$82,0),0)</f>
        <v>年度により増減</v>
      </c>
      <c r="X128" s="158" t="str">
        <f>IF(F128-D128&gt;0,"↑",IF(F128-D128&lt;0,"↓","－"))</f>
        <v>↑</v>
      </c>
      <c r="Y128" s="159" t="str">
        <f>IF(V128="↓↑↓↓",IF(X128="↓","減少傾向","×"),"判定外")</f>
        <v>判定外</v>
      </c>
      <c r="Z128" s="160" t="str">
        <f>IF(V128="↑↓↑↑",IF(X128="↑","増加傾向","×"),"判定外")</f>
        <v>判定外</v>
      </c>
      <c r="AA128" s="161" t="str">
        <f>IF(G128-E128&gt;0,"↑",IF(G128-E128&lt;0,"↓","－"))</f>
        <v>↓</v>
      </c>
      <c r="AB128" s="159" t="str">
        <f>IF(V128="↓↓↑↓",IF(AA128="↓","減少傾向","×"),"判定外")</f>
        <v>判定外</v>
      </c>
      <c r="AC128" s="160" t="str">
        <f>IF(V128="↑↑↓↑",IF(AA128="↑","増加傾向","×"),"判定外")</f>
        <v>判定外</v>
      </c>
      <c r="AD128" s="162" t="s">
        <v>344</v>
      </c>
      <c r="AE128" s="213"/>
    </row>
    <row r="129" spans="2:31">
      <c r="B129" s="210"/>
      <c r="C129" s="139" t="s">
        <v>284</v>
      </c>
      <c r="D129" s="170">
        <f>COUNTIFS('12-4.2020'!B12:B97,"G",'12-4.2020'!D12:D97,"&lt;&gt;")</f>
        <v>23</v>
      </c>
      <c r="E129" s="170">
        <f>COUNTIFS('12-4.2021'!B12:B97,"G",'12-4.2021'!D12:D97,"&lt;&gt;")</f>
        <v>23</v>
      </c>
      <c r="F129" s="170">
        <f>COUNTIFS('12-4.2022'!B12:B97,"G",'12-4.2022'!D12:D97,"&lt;&gt;")</f>
        <v>23</v>
      </c>
      <c r="G129" s="170">
        <f>COUNTIFS('12-4.2023'!B12:B97,"G",'12-4.2023'!D12:D97,"&lt;&gt;")</f>
        <v>23</v>
      </c>
      <c r="H129" s="170">
        <f>COUNTIFS('12-4.2024'!B12:B97,"G",'12-4.2024'!D12:D97,"&lt;&gt;")</f>
        <v>22</v>
      </c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3"/>
    </row>
    <row r="130" spans="2:31" ht="14.25" thickBot="1">
      <c r="B130" s="214"/>
      <c r="C130" s="215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7"/>
    </row>
    <row r="131" spans="2:31">
      <c r="C131" s="204"/>
      <c r="D131" s="205"/>
      <c r="E131" s="205"/>
      <c r="F131" s="205"/>
      <c r="G131" s="205"/>
      <c r="H131" s="205"/>
    </row>
    <row r="132" spans="2:31">
      <c r="C132" s="204"/>
      <c r="D132" s="205"/>
      <c r="E132" s="205"/>
      <c r="F132" s="205"/>
      <c r="G132" s="205"/>
      <c r="H132" s="205"/>
    </row>
    <row r="133" spans="2:31">
      <c r="C133" s="204"/>
      <c r="D133" s="205"/>
      <c r="E133" s="205"/>
      <c r="F133" s="205"/>
      <c r="G133" s="205"/>
      <c r="H133" s="205"/>
    </row>
    <row r="134" spans="2:31">
      <c r="C134" s="204"/>
      <c r="D134" s="205"/>
      <c r="E134" s="205"/>
      <c r="F134" s="205"/>
      <c r="G134" s="205"/>
      <c r="H134" s="205"/>
    </row>
    <row r="135" spans="2:31">
      <c r="C135" s="204"/>
      <c r="D135" s="205"/>
      <c r="E135" s="205"/>
      <c r="F135" s="205"/>
      <c r="G135" s="205"/>
      <c r="H135" s="205"/>
    </row>
    <row r="136" spans="2:31">
      <c r="C136" s="204"/>
      <c r="D136" s="205"/>
      <c r="E136" s="205"/>
      <c r="F136" s="205"/>
      <c r="G136" s="205"/>
      <c r="H136" s="205"/>
    </row>
    <row r="137" spans="2:31">
      <c r="C137" s="204"/>
      <c r="D137" s="205"/>
      <c r="E137" s="205"/>
      <c r="F137" s="205"/>
      <c r="G137" s="205"/>
      <c r="H137" s="205"/>
    </row>
    <row r="138" spans="2:31">
      <c r="C138" s="204"/>
      <c r="D138" s="205"/>
      <c r="E138" s="205"/>
      <c r="F138" s="205"/>
      <c r="G138" s="205"/>
      <c r="H138" s="205"/>
    </row>
    <row r="139" spans="2:31">
      <c r="C139" s="204"/>
      <c r="D139" s="205"/>
      <c r="E139" s="205"/>
      <c r="F139" s="205"/>
      <c r="G139" s="205"/>
      <c r="H139" s="205"/>
    </row>
    <row r="140" spans="2:31">
      <c r="C140" s="204"/>
      <c r="D140" s="205"/>
      <c r="E140" s="205"/>
      <c r="F140" s="205"/>
      <c r="G140" s="205"/>
      <c r="H140" s="205"/>
    </row>
    <row r="141" spans="2:31">
      <c r="C141" s="204"/>
      <c r="D141" s="205"/>
      <c r="E141" s="205"/>
      <c r="F141" s="205"/>
      <c r="G141" s="205"/>
      <c r="H141" s="205"/>
      <c r="U141" s="218"/>
      <c r="V141" s="218"/>
    </row>
    <row r="142" spans="2:31">
      <c r="C142" s="204"/>
      <c r="D142" s="205"/>
      <c r="E142" s="205"/>
      <c r="F142" s="205"/>
      <c r="G142" s="205"/>
      <c r="H142" s="205"/>
      <c r="U142" s="218"/>
      <c r="V142" s="218"/>
    </row>
    <row r="143" spans="2:31">
      <c r="C143" s="204"/>
      <c r="D143" s="205"/>
      <c r="E143" s="205"/>
      <c r="F143" s="205"/>
      <c r="G143" s="205"/>
      <c r="H143" s="205"/>
      <c r="U143" s="218"/>
      <c r="V143" s="218"/>
    </row>
    <row r="144" spans="2:31">
      <c r="C144" s="204"/>
      <c r="D144" s="205"/>
      <c r="E144" s="205"/>
      <c r="F144" s="205"/>
      <c r="G144" s="205"/>
      <c r="H144" s="205"/>
      <c r="U144" s="218"/>
      <c r="V144" s="218"/>
    </row>
    <row r="145" spans="3:22">
      <c r="C145" s="204"/>
      <c r="D145" s="205"/>
      <c r="E145" s="205"/>
      <c r="F145" s="205"/>
      <c r="G145" s="205"/>
      <c r="H145" s="205"/>
      <c r="U145" s="218"/>
      <c r="V145" s="218"/>
    </row>
    <row r="146" spans="3:22">
      <c r="C146" s="204"/>
      <c r="D146" s="205"/>
      <c r="E146" s="205"/>
      <c r="F146" s="205"/>
      <c r="G146" s="205"/>
      <c r="H146" s="205"/>
      <c r="U146" s="218"/>
      <c r="V146" s="218"/>
    </row>
    <row r="147" spans="3:22">
      <c r="C147" s="204"/>
      <c r="D147" s="205"/>
      <c r="E147" s="205"/>
      <c r="F147" s="205"/>
      <c r="G147" s="205"/>
      <c r="H147" s="205"/>
      <c r="U147" s="218"/>
      <c r="V147" s="218"/>
    </row>
    <row r="148" spans="3:22">
      <c r="U148" s="218"/>
      <c r="V148" s="218"/>
    </row>
    <row r="149" spans="3:22">
      <c r="U149" s="218"/>
      <c r="V149" s="218"/>
    </row>
    <row r="150" spans="3:22">
      <c r="U150" s="218"/>
      <c r="V150" s="218"/>
    </row>
    <row r="151" spans="3:22">
      <c r="U151" s="218"/>
      <c r="V151" s="218"/>
    </row>
    <row r="152" spans="3:22">
      <c r="U152" s="218"/>
      <c r="V152" s="218"/>
    </row>
    <row r="153" spans="3:22">
      <c r="U153" s="218"/>
      <c r="V153" s="218"/>
    </row>
    <row r="154" spans="3:22">
      <c r="U154" s="218"/>
      <c r="V154" s="218"/>
    </row>
    <row r="155" spans="3:22">
      <c r="U155" s="218"/>
      <c r="V155" s="218"/>
    </row>
    <row r="156" spans="3:22">
      <c r="U156" s="218"/>
      <c r="V156" s="218"/>
    </row>
    <row r="157" spans="3:22">
      <c r="U157" s="218"/>
      <c r="V157" s="218"/>
    </row>
    <row r="158" spans="3:22">
      <c r="U158" s="218"/>
      <c r="V158" s="218"/>
    </row>
    <row r="159" spans="3:22">
      <c r="U159" s="218"/>
      <c r="V159" s="218"/>
    </row>
    <row r="160" spans="3:22">
      <c r="U160" s="218"/>
      <c r="V160" s="218"/>
    </row>
    <row r="161" spans="21:22">
      <c r="U161" s="218"/>
      <c r="V161" s="218"/>
    </row>
    <row r="162" spans="21:22">
      <c r="U162" s="218"/>
      <c r="V162" s="218"/>
    </row>
    <row r="163" spans="21:22">
      <c r="U163" s="218"/>
      <c r="V163" s="218"/>
    </row>
    <row r="164" spans="21:22">
      <c r="U164" s="218"/>
      <c r="V164" s="218"/>
    </row>
    <row r="165" spans="21:22">
      <c r="U165" s="218"/>
      <c r="V165" s="218"/>
    </row>
    <row r="166" spans="21:22">
      <c r="U166" s="218"/>
      <c r="V166" s="218"/>
    </row>
    <row r="167" spans="21:22">
      <c r="U167" s="218"/>
      <c r="V167" s="218"/>
    </row>
    <row r="168" spans="21:22">
      <c r="U168" s="218"/>
      <c r="V168" s="218"/>
    </row>
    <row r="169" spans="21:22">
      <c r="U169" s="218"/>
      <c r="V169" s="218"/>
    </row>
    <row r="170" spans="21:22">
      <c r="U170" s="218"/>
      <c r="V170" s="218"/>
    </row>
    <row r="171" spans="21:22">
      <c r="U171" s="218"/>
      <c r="V171" s="218"/>
    </row>
    <row r="172" spans="21:22">
      <c r="U172" s="218"/>
      <c r="V172" s="218"/>
    </row>
    <row r="173" spans="21:22">
      <c r="U173" s="218"/>
      <c r="V173" s="218"/>
    </row>
    <row r="174" spans="21:22">
      <c r="U174" s="218"/>
      <c r="V174" s="218"/>
    </row>
    <row r="175" spans="21:22">
      <c r="U175" s="218"/>
      <c r="V175" s="218"/>
    </row>
    <row r="176" spans="21:22">
      <c r="U176" s="218"/>
      <c r="V176" s="218"/>
    </row>
    <row r="177" spans="21:22">
      <c r="U177" s="218"/>
      <c r="V177" s="218"/>
    </row>
    <row r="178" spans="21:22">
      <c r="U178" s="218"/>
      <c r="V178" s="218"/>
    </row>
    <row r="179" spans="21:22">
      <c r="U179" s="218"/>
      <c r="V179" s="218"/>
    </row>
    <row r="180" spans="21:22">
      <c r="U180" s="218"/>
      <c r="V180" s="218"/>
    </row>
    <row r="181" spans="21:22">
      <c r="U181" s="218"/>
      <c r="V181" s="218"/>
    </row>
    <row r="182" spans="21:22">
      <c r="U182" s="218"/>
      <c r="V182" s="218"/>
    </row>
    <row r="183" spans="21:22">
      <c r="U183" s="218"/>
      <c r="V183" s="218"/>
    </row>
    <row r="184" spans="21:22">
      <c r="U184" s="218"/>
      <c r="V184" s="218"/>
    </row>
    <row r="185" spans="21:22">
      <c r="U185" s="218"/>
      <c r="V185" s="218"/>
    </row>
    <row r="186" spans="21:22">
      <c r="U186" s="218"/>
      <c r="V186" s="218"/>
    </row>
    <row r="187" spans="21:22">
      <c r="U187" s="218"/>
      <c r="V187" s="218"/>
    </row>
    <row r="188" spans="21:22">
      <c r="U188" s="218"/>
      <c r="V188" s="218"/>
    </row>
    <row r="189" spans="21:22">
      <c r="U189" s="218"/>
      <c r="V189" s="218"/>
    </row>
    <row r="190" spans="21:22">
      <c r="U190" s="218"/>
      <c r="V190" s="218"/>
    </row>
    <row r="191" spans="21:22">
      <c r="U191" s="218"/>
      <c r="V191" s="218"/>
    </row>
    <row r="192" spans="21:22">
      <c r="U192" s="218"/>
      <c r="V192" s="218"/>
    </row>
    <row r="193" spans="21:37">
      <c r="U193" s="218"/>
      <c r="V193" s="218"/>
    </row>
    <row r="194" spans="21:37">
      <c r="U194" s="218"/>
      <c r="V194" s="218"/>
    </row>
    <row r="195" spans="21:37">
      <c r="U195" s="218"/>
      <c r="V195" s="218"/>
    </row>
    <row r="196" spans="21:37">
      <c r="U196" s="218"/>
      <c r="V196" s="218"/>
      <c r="AJ196" s="187"/>
      <c r="AK196" s="187"/>
    </row>
    <row r="197" spans="21:37">
      <c r="U197" s="218"/>
      <c r="V197" s="218"/>
      <c r="AF197" s="187"/>
      <c r="AI197" s="187"/>
    </row>
    <row r="198" spans="21:37">
      <c r="U198" s="218"/>
      <c r="V198" s="218"/>
    </row>
    <row r="199" spans="21:37">
      <c r="U199" s="218"/>
      <c r="V199" s="218"/>
    </row>
    <row r="200" spans="21:37">
      <c r="U200" s="218"/>
      <c r="V200" s="218"/>
    </row>
    <row r="201" spans="21:37">
      <c r="U201" s="218"/>
      <c r="V201" s="218"/>
    </row>
    <row r="202" spans="21:37">
      <c r="U202" s="218"/>
      <c r="V202" s="218"/>
    </row>
    <row r="203" spans="21:37">
      <c r="U203" s="218"/>
      <c r="V203" s="218"/>
    </row>
    <row r="204" spans="21:37">
      <c r="U204" s="218"/>
      <c r="V204" s="218"/>
    </row>
    <row r="205" spans="21:37">
      <c r="U205" s="218"/>
      <c r="V205" s="218"/>
    </row>
    <row r="206" spans="21:37">
      <c r="U206" s="218"/>
      <c r="V206" s="218"/>
    </row>
    <row r="207" spans="21:37">
      <c r="U207" s="218"/>
      <c r="V207" s="218"/>
    </row>
    <row r="208" spans="21:37">
      <c r="U208" s="218"/>
      <c r="V208" s="218"/>
    </row>
    <row r="209" spans="21:22">
      <c r="U209" s="218"/>
      <c r="V209" s="218"/>
    </row>
    <row r="210" spans="21:22">
      <c r="U210" s="218"/>
      <c r="V210" s="218"/>
    </row>
    <row r="211" spans="21:22">
      <c r="U211" s="218"/>
      <c r="V211" s="218"/>
    </row>
    <row r="212" spans="21:22">
      <c r="U212" s="218"/>
      <c r="V212" s="218"/>
    </row>
    <row r="213" spans="21:22">
      <c r="U213" s="218"/>
      <c r="V213" s="218"/>
    </row>
    <row r="214" spans="21:22">
      <c r="U214" s="218"/>
      <c r="V214" s="218"/>
    </row>
    <row r="215" spans="21:22">
      <c r="U215" s="218"/>
      <c r="V215" s="218"/>
    </row>
    <row r="216" spans="21:22">
      <c r="U216" s="218"/>
      <c r="V216" s="218"/>
    </row>
    <row r="217" spans="21:22">
      <c r="U217" s="218"/>
      <c r="V217" s="218"/>
    </row>
    <row r="218" spans="21:22">
      <c r="U218" s="218"/>
      <c r="V218" s="218"/>
    </row>
    <row r="219" spans="21:22">
      <c r="U219" s="218"/>
      <c r="V219" s="218"/>
    </row>
    <row r="220" spans="21:22">
      <c r="U220" s="218"/>
      <c r="V220" s="218"/>
    </row>
    <row r="221" spans="21:22">
      <c r="U221" s="218"/>
      <c r="V221" s="218"/>
    </row>
    <row r="222" spans="21:22">
      <c r="U222" s="218"/>
      <c r="V222" s="218"/>
    </row>
    <row r="223" spans="21:22">
      <c r="U223" s="218"/>
      <c r="V223" s="218"/>
    </row>
    <row r="224" spans="21:22">
      <c r="U224" s="218"/>
      <c r="V224" s="218"/>
    </row>
    <row r="225" spans="21:22">
      <c r="U225" s="218"/>
      <c r="V225" s="218"/>
    </row>
    <row r="226" spans="21:22">
      <c r="U226" s="218"/>
      <c r="V226" s="218"/>
    </row>
    <row r="227" spans="21:22">
      <c r="U227" s="218"/>
      <c r="V227" s="218"/>
    </row>
    <row r="228" spans="21:22">
      <c r="U228" s="218"/>
      <c r="V228" s="218"/>
    </row>
    <row r="229" spans="21:22">
      <c r="U229" s="218"/>
      <c r="V229" s="218"/>
    </row>
    <row r="230" spans="21:22">
      <c r="U230" s="218"/>
      <c r="V230" s="218"/>
    </row>
    <row r="231" spans="21:22">
      <c r="U231" s="218"/>
      <c r="V231" s="218"/>
    </row>
    <row r="232" spans="21:22">
      <c r="U232" s="218"/>
      <c r="V232" s="218"/>
    </row>
    <row r="233" spans="21:22">
      <c r="U233" s="218"/>
      <c r="V233" s="218"/>
    </row>
    <row r="234" spans="21:22">
      <c r="U234" s="218"/>
      <c r="V234" s="218"/>
    </row>
    <row r="235" spans="21:22">
      <c r="U235" s="218"/>
      <c r="V235" s="218"/>
    </row>
    <row r="236" spans="21:22">
      <c r="U236" s="218"/>
      <c r="V236" s="218"/>
    </row>
    <row r="237" spans="21:22">
      <c r="U237" s="218"/>
      <c r="V237" s="218"/>
    </row>
    <row r="238" spans="21:22">
      <c r="U238" s="218"/>
      <c r="V238" s="218"/>
    </row>
    <row r="239" spans="21:22">
      <c r="U239" s="218"/>
      <c r="V239" s="218"/>
    </row>
    <row r="240" spans="21:22">
      <c r="U240" s="218"/>
      <c r="V240" s="218"/>
    </row>
    <row r="241" spans="21:22">
      <c r="U241" s="218"/>
      <c r="V241" s="218"/>
    </row>
    <row r="242" spans="21:22">
      <c r="U242" s="218"/>
      <c r="V242" s="218"/>
    </row>
    <row r="243" spans="21:22">
      <c r="U243" s="218"/>
      <c r="V243" s="218"/>
    </row>
    <row r="244" spans="21:22">
      <c r="U244" s="218"/>
      <c r="V244" s="218"/>
    </row>
    <row r="245" spans="21:22">
      <c r="U245" s="218"/>
      <c r="V245" s="218"/>
    </row>
    <row r="246" spans="21:22">
      <c r="U246" s="218"/>
      <c r="V246" s="218"/>
    </row>
    <row r="247" spans="21:22">
      <c r="U247" s="218"/>
      <c r="V247" s="218"/>
    </row>
    <row r="248" spans="21:22">
      <c r="U248" s="218"/>
      <c r="V248" s="218"/>
    </row>
    <row r="249" spans="21:22">
      <c r="U249" s="218"/>
      <c r="V249" s="218"/>
    </row>
    <row r="250" spans="21:22">
      <c r="U250" s="218"/>
      <c r="V250" s="218"/>
    </row>
    <row r="251" spans="21:22">
      <c r="U251" s="218"/>
      <c r="V251" s="218"/>
    </row>
    <row r="252" spans="21:22">
      <c r="U252" s="218"/>
      <c r="V252" s="218"/>
    </row>
    <row r="253" spans="21:22">
      <c r="U253" s="218"/>
      <c r="V253" s="218"/>
    </row>
    <row r="254" spans="21:22">
      <c r="U254" s="218"/>
      <c r="V254" s="218"/>
    </row>
    <row r="255" spans="21:22">
      <c r="U255" s="218"/>
      <c r="V255" s="218"/>
    </row>
    <row r="256" spans="21:22">
      <c r="U256" s="218"/>
      <c r="V256" s="218"/>
    </row>
    <row r="257" spans="21:22">
      <c r="U257" s="218"/>
      <c r="V257" s="218"/>
    </row>
    <row r="258" spans="21:22">
      <c r="U258" s="218"/>
      <c r="V258" s="218"/>
    </row>
    <row r="259" spans="21:22">
      <c r="U259" s="218"/>
      <c r="V259" s="218"/>
    </row>
    <row r="260" spans="21:22">
      <c r="U260" s="218"/>
      <c r="V260" s="218"/>
    </row>
    <row r="261" spans="21:22">
      <c r="U261" s="218"/>
      <c r="V261" s="218"/>
    </row>
    <row r="262" spans="21:22">
      <c r="U262" s="218"/>
      <c r="V262" s="218"/>
    </row>
    <row r="263" spans="21:22">
      <c r="U263" s="218"/>
      <c r="V263" s="218"/>
    </row>
    <row r="264" spans="21:22">
      <c r="U264" s="218"/>
      <c r="V264" s="218"/>
    </row>
    <row r="265" spans="21:22">
      <c r="U265" s="218"/>
      <c r="V265" s="218"/>
    </row>
    <row r="266" spans="21:22">
      <c r="U266" s="218"/>
      <c r="V266" s="218"/>
    </row>
    <row r="267" spans="21:22">
      <c r="U267" s="218"/>
      <c r="V267" s="218"/>
    </row>
    <row r="268" spans="21:22">
      <c r="U268" s="218"/>
      <c r="V268" s="218"/>
    </row>
    <row r="269" spans="21:22">
      <c r="U269" s="218"/>
      <c r="V269" s="218"/>
    </row>
    <row r="270" spans="21:22">
      <c r="U270" s="218"/>
      <c r="V270" s="218"/>
    </row>
    <row r="271" spans="21:22">
      <c r="U271" s="218"/>
      <c r="V271" s="218"/>
    </row>
    <row r="272" spans="21:22">
      <c r="U272" s="218"/>
      <c r="V272" s="218"/>
    </row>
    <row r="273" spans="21:22">
      <c r="U273" s="218"/>
      <c r="V273" s="218"/>
    </row>
    <row r="274" spans="21:22">
      <c r="U274" s="218"/>
      <c r="V274" s="218"/>
    </row>
    <row r="275" spans="21:22">
      <c r="U275" s="218"/>
      <c r="V275" s="218"/>
    </row>
    <row r="276" spans="21:22">
      <c r="U276" s="218"/>
      <c r="V276" s="218"/>
    </row>
    <row r="277" spans="21:22">
      <c r="U277" s="218"/>
      <c r="V277" s="218"/>
    </row>
    <row r="278" spans="21:22">
      <c r="U278" s="218"/>
      <c r="V278" s="218"/>
    </row>
    <row r="279" spans="21:22">
      <c r="U279" s="218"/>
      <c r="V279" s="218"/>
    </row>
    <row r="280" spans="21:22">
      <c r="U280" s="218"/>
      <c r="V280" s="218"/>
    </row>
    <row r="281" spans="21:22">
      <c r="U281" s="218"/>
      <c r="V281" s="218"/>
    </row>
    <row r="282" spans="21:22">
      <c r="U282" s="218"/>
      <c r="V282" s="218"/>
    </row>
    <row r="283" spans="21:22">
      <c r="U283" s="218"/>
      <c r="V283" s="218"/>
    </row>
    <row r="284" spans="21:22">
      <c r="U284" s="218"/>
      <c r="V284" s="218"/>
    </row>
    <row r="285" spans="21:22">
      <c r="U285" s="218"/>
      <c r="V285" s="218"/>
    </row>
    <row r="286" spans="21:22">
      <c r="U286" s="218"/>
      <c r="V286" s="218"/>
    </row>
    <row r="287" spans="21:22">
      <c r="U287" s="218"/>
      <c r="V287" s="218"/>
    </row>
    <row r="288" spans="21:22">
      <c r="U288" s="218"/>
      <c r="V288" s="218"/>
    </row>
    <row r="289" spans="21:22">
      <c r="U289" s="218"/>
      <c r="V289" s="218"/>
    </row>
    <row r="290" spans="21:22">
      <c r="U290" s="218"/>
      <c r="V290" s="218"/>
    </row>
    <row r="291" spans="21:22">
      <c r="U291" s="218"/>
      <c r="V291" s="218"/>
    </row>
    <row r="292" spans="21:22">
      <c r="U292" s="218"/>
      <c r="V292" s="218"/>
    </row>
  </sheetData>
  <sheetProtection algorithmName="SHA-512" hashValue="btwVEUoP0wsn+jFpocrRvOqsyjPgeUg4aN2a7YQCbFkHHMv0X6230vShuJ4767ZddfQTUZdpocTsYjZFxe8d1Q==" saltValue="74tqO4j4kN3MNIByT4LsKw==" spinCount="100000" sheet="1" objects="1" scenarios="1"/>
  <mergeCells count="144">
    <mergeCell ref="AA123:AA124"/>
    <mergeCell ref="AB123:AC123"/>
    <mergeCell ref="AD123:AD124"/>
    <mergeCell ref="I123:P123"/>
    <mergeCell ref="Q123:Q124"/>
    <mergeCell ref="R123:U123"/>
    <mergeCell ref="V123:W124"/>
    <mergeCell ref="X123:X124"/>
    <mergeCell ref="Y123:Z123"/>
    <mergeCell ref="I115:P115"/>
    <mergeCell ref="Q115:Q116"/>
    <mergeCell ref="R115:U115"/>
    <mergeCell ref="V115:W116"/>
    <mergeCell ref="X115:X116"/>
    <mergeCell ref="Y115:Z115"/>
    <mergeCell ref="AA115:AA116"/>
    <mergeCell ref="AB115:AC115"/>
    <mergeCell ref="AD115:AD116"/>
    <mergeCell ref="I108:P108"/>
    <mergeCell ref="Q108:Q109"/>
    <mergeCell ref="R108:U108"/>
    <mergeCell ref="V108:W109"/>
    <mergeCell ref="X108:X109"/>
    <mergeCell ref="Y108:Z108"/>
    <mergeCell ref="AA108:AA109"/>
    <mergeCell ref="AB108:AC108"/>
    <mergeCell ref="AD108:AD109"/>
    <mergeCell ref="AA91:AA92"/>
    <mergeCell ref="AB91:AC91"/>
    <mergeCell ref="AD91:AD92"/>
    <mergeCell ref="I101:P101"/>
    <mergeCell ref="Q101:Q102"/>
    <mergeCell ref="R101:U101"/>
    <mergeCell ref="V101:W102"/>
    <mergeCell ref="X101:X102"/>
    <mergeCell ref="Y101:Z101"/>
    <mergeCell ref="AA101:AA102"/>
    <mergeCell ref="I91:P91"/>
    <mergeCell ref="Q91:Q92"/>
    <mergeCell ref="R91:U91"/>
    <mergeCell ref="V91:W92"/>
    <mergeCell ref="X91:X92"/>
    <mergeCell ref="Y91:Z91"/>
    <mergeCell ref="AB101:AC101"/>
    <mergeCell ref="AD101:AD102"/>
    <mergeCell ref="I83:P83"/>
    <mergeCell ref="Q83:Q84"/>
    <mergeCell ref="R83:U83"/>
    <mergeCell ref="V83:W84"/>
    <mergeCell ref="X83:X84"/>
    <mergeCell ref="Y83:Z83"/>
    <mergeCell ref="AA83:AA84"/>
    <mergeCell ref="AB83:AC83"/>
    <mergeCell ref="AD83:AD84"/>
    <mergeCell ref="I76:P76"/>
    <mergeCell ref="Q76:Q77"/>
    <mergeCell ref="R76:U76"/>
    <mergeCell ref="V76:W77"/>
    <mergeCell ref="X76:X77"/>
    <mergeCell ref="Y76:Z76"/>
    <mergeCell ref="AA76:AA77"/>
    <mergeCell ref="AB76:AC76"/>
    <mergeCell ref="AD76:AD77"/>
    <mergeCell ref="AA59:AA60"/>
    <mergeCell ref="AB59:AC59"/>
    <mergeCell ref="AD59:AD60"/>
    <mergeCell ref="I69:P69"/>
    <mergeCell ref="Q69:Q70"/>
    <mergeCell ref="R69:U69"/>
    <mergeCell ref="V69:W70"/>
    <mergeCell ref="X69:X70"/>
    <mergeCell ref="Y69:Z69"/>
    <mergeCell ref="AA69:AA70"/>
    <mergeCell ref="I59:P59"/>
    <mergeCell ref="Q59:Q60"/>
    <mergeCell ref="R59:U59"/>
    <mergeCell ref="V59:W60"/>
    <mergeCell ref="X59:X60"/>
    <mergeCell ref="Y59:Z59"/>
    <mergeCell ref="AB69:AC69"/>
    <mergeCell ref="AD69:AD70"/>
    <mergeCell ref="AD51:AD52"/>
    <mergeCell ref="AB44:AC44"/>
    <mergeCell ref="AD44:AD45"/>
    <mergeCell ref="I51:P51"/>
    <mergeCell ref="Q51:Q52"/>
    <mergeCell ref="R51:U51"/>
    <mergeCell ref="V51:W52"/>
    <mergeCell ref="X51:X52"/>
    <mergeCell ref="Y51:Z51"/>
    <mergeCell ref="AA51:AA52"/>
    <mergeCell ref="AB51:AC51"/>
    <mergeCell ref="AA37:AA38"/>
    <mergeCell ref="AB37:AC37"/>
    <mergeCell ref="AD37:AD38"/>
    <mergeCell ref="I44:P44"/>
    <mergeCell ref="Q44:Q45"/>
    <mergeCell ref="R44:U44"/>
    <mergeCell ref="V44:W45"/>
    <mergeCell ref="X44:X45"/>
    <mergeCell ref="Y44:Z44"/>
    <mergeCell ref="AA44:AA45"/>
    <mergeCell ref="I37:P37"/>
    <mergeCell ref="Q37:Q38"/>
    <mergeCell ref="R37:U37"/>
    <mergeCell ref="V37:W38"/>
    <mergeCell ref="X37:X38"/>
    <mergeCell ref="Y37:Z37"/>
    <mergeCell ref="I27:P27"/>
    <mergeCell ref="Q27:Q28"/>
    <mergeCell ref="R27:U27"/>
    <mergeCell ref="V27:W28"/>
    <mergeCell ref="X27:X28"/>
    <mergeCell ref="Y27:Z27"/>
    <mergeCell ref="AA27:AA28"/>
    <mergeCell ref="AB27:AC27"/>
    <mergeCell ref="AD27:AD28"/>
    <mergeCell ref="I19:P19"/>
    <mergeCell ref="Q19:Q20"/>
    <mergeCell ref="R19:U19"/>
    <mergeCell ref="V19:W20"/>
    <mergeCell ref="X19:X20"/>
    <mergeCell ref="Y19:Z19"/>
    <mergeCell ref="AA19:AA20"/>
    <mergeCell ref="AB19:AC19"/>
    <mergeCell ref="AD19:AD20"/>
    <mergeCell ref="AA5:AA6"/>
    <mergeCell ref="AB5:AC5"/>
    <mergeCell ref="AD5:AD6"/>
    <mergeCell ref="I12:P12"/>
    <mergeCell ref="Q12:Q13"/>
    <mergeCell ref="R12:U12"/>
    <mergeCell ref="V12:W13"/>
    <mergeCell ref="X12:X13"/>
    <mergeCell ref="Y12:Z12"/>
    <mergeCell ref="AA12:AA13"/>
    <mergeCell ref="I5:P5"/>
    <mergeCell ref="Q5:Q6"/>
    <mergeCell ref="R5:U5"/>
    <mergeCell ref="V5:W6"/>
    <mergeCell ref="X5:X6"/>
    <mergeCell ref="Y5:Z5"/>
    <mergeCell ref="AB12:AC12"/>
    <mergeCell ref="AD12:AD13"/>
  </mergeCells>
  <phoneticPr fontId="1"/>
  <conditionalFormatting sqref="L1:P5 L7:P12 L14:P19 L21:P27 L29:P37 L39:P44 L46:P51 L53:P59 L61:P69 L71:P76 L78:P83 L85:P91 L93:P101 L103:P108 L110:P115 L117:P123 L125:P1048576">
    <cfRule type="containsText" dxfId="31" priority="32" operator="containsText" text="×">
      <formula>NOT(ISERROR(SEARCH("×",L1)))</formula>
    </cfRule>
  </conditionalFormatting>
  <conditionalFormatting sqref="I1:I1048576">
    <cfRule type="cellIs" dxfId="30" priority="19" operator="between">
      <formula>1E-26</formula>
      <formula>0.05</formula>
    </cfRule>
  </conditionalFormatting>
  <conditionalFormatting sqref="Q2:Q1048576">
    <cfRule type="containsText" dxfId="29" priority="30" operator="containsText" text="同程度">
      <formula>NOT(ISERROR(SEARCH("同程度",Q2)))</formula>
    </cfRule>
    <cfRule type="containsText" dxfId="28" priority="31" operator="containsText" text="―">
      <formula>NOT(ISERROR(SEARCH("―",Q2)))</formula>
    </cfRule>
  </conditionalFormatting>
  <conditionalFormatting sqref="R2:U1048576 X1:X1048576 AA1:AA1048576">
    <cfRule type="containsText" dxfId="27" priority="24" operator="containsText" text="－">
      <formula>NOT(ISERROR(SEARCH("－",R1)))</formula>
    </cfRule>
    <cfRule type="containsText" dxfId="26" priority="25" operator="containsText" text="↓">
      <formula>NOT(ISERROR(SEARCH("↓",R1)))</formula>
    </cfRule>
    <cfRule type="containsText" dxfId="25" priority="26" operator="containsText" text="↑">
      <formula>NOT(ISERROR(SEARCH("↑",R1)))</formula>
    </cfRule>
  </conditionalFormatting>
  <conditionalFormatting sqref="V1:V1048576">
    <cfRule type="containsText" dxfId="24" priority="18" operator="containsText" text="－">
      <formula>NOT(ISERROR(SEARCH("－",V1)))</formula>
    </cfRule>
    <cfRule type="containsText" dxfId="23" priority="33" operator="containsText" text="↓↓↑↓">
      <formula>NOT(ISERROR(SEARCH("↓↓↑↓",V1)))</formula>
    </cfRule>
    <cfRule type="containsText" dxfId="22" priority="34" operator="containsText" text="↓↑↓↓">
      <formula>NOT(ISERROR(SEARCH("↓↑↓↓",V1)))</formula>
    </cfRule>
    <cfRule type="containsText" dxfId="21" priority="35" operator="containsText" text="↑↓↑↑">
      <formula>NOT(ISERROR(SEARCH("↑↓↑↑",V1)))</formula>
    </cfRule>
    <cfRule type="containsText" dxfId="20" priority="36" operator="containsText" text="↑↑↓↑">
      <formula>NOT(ISERROR(SEARCH("↑↑↓↑",V1)))</formula>
    </cfRule>
  </conditionalFormatting>
  <conditionalFormatting sqref="Y1:Z1048576 AB1:AC1048576">
    <cfRule type="containsText" dxfId="19" priority="20" operator="containsText" text="判定外">
      <formula>NOT(ISERROR(SEARCH("判定外",Y1)))</formula>
    </cfRule>
    <cfRule type="containsText" dxfId="18" priority="21" operator="containsText" text="×">
      <formula>NOT(ISERROR(SEARCH("×",Y1)))</formula>
    </cfRule>
    <cfRule type="containsText" dxfId="17" priority="22" operator="containsText" text="減少">
      <formula>NOT(ISERROR(SEARCH("減少",Y1)))</formula>
    </cfRule>
    <cfRule type="containsText" dxfId="16" priority="23" operator="containsText" text="増加">
      <formula>NOT(ISERROR(SEARCH("増加",Y1)))</formula>
    </cfRule>
  </conditionalFormatting>
  <conditionalFormatting sqref="L6:P6">
    <cfRule type="containsText" dxfId="15" priority="17" operator="containsText" text="×">
      <formula>NOT(ISERROR(SEARCH("×",L6)))</formula>
    </cfRule>
  </conditionalFormatting>
  <conditionalFormatting sqref="L13:P13">
    <cfRule type="containsText" dxfId="14" priority="15" operator="containsText" text="×">
      <formula>NOT(ISERROR(SEARCH("×",L13)))</formula>
    </cfRule>
  </conditionalFormatting>
  <conditionalFormatting sqref="L20:P20">
    <cfRule type="containsText" dxfId="13" priority="14" operator="containsText" text="×">
      <formula>NOT(ISERROR(SEARCH("×",L20)))</formula>
    </cfRule>
  </conditionalFormatting>
  <conditionalFormatting sqref="L28:P28">
    <cfRule type="containsText" dxfId="12" priority="13" operator="containsText" text="×">
      <formula>NOT(ISERROR(SEARCH("×",L28)))</formula>
    </cfRule>
  </conditionalFormatting>
  <conditionalFormatting sqref="L38:P38">
    <cfRule type="containsText" dxfId="11" priority="12" operator="containsText" text="×">
      <formula>NOT(ISERROR(SEARCH("×",L38)))</formula>
    </cfRule>
  </conditionalFormatting>
  <conditionalFormatting sqref="L45:P45">
    <cfRule type="containsText" dxfId="10" priority="11" operator="containsText" text="×">
      <formula>NOT(ISERROR(SEARCH("×",L45)))</formula>
    </cfRule>
  </conditionalFormatting>
  <conditionalFormatting sqref="L52:P52">
    <cfRule type="containsText" dxfId="9" priority="10" operator="containsText" text="×">
      <formula>NOT(ISERROR(SEARCH("×",L52)))</formula>
    </cfRule>
  </conditionalFormatting>
  <conditionalFormatting sqref="L60:P60">
    <cfRule type="containsText" dxfId="8" priority="9" operator="containsText" text="×">
      <formula>NOT(ISERROR(SEARCH("×",L60)))</formula>
    </cfRule>
  </conditionalFormatting>
  <conditionalFormatting sqref="L70:P70">
    <cfRule type="containsText" dxfId="7" priority="8" operator="containsText" text="×">
      <formula>NOT(ISERROR(SEARCH("×",L70)))</formula>
    </cfRule>
  </conditionalFormatting>
  <conditionalFormatting sqref="L77:P77">
    <cfRule type="containsText" dxfId="6" priority="7" operator="containsText" text="×">
      <formula>NOT(ISERROR(SEARCH("×",L77)))</formula>
    </cfRule>
  </conditionalFormatting>
  <conditionalFormatting sqref="L84:P84">
    <cfRule type="containsText" dxfId="5" priority="6" operator="containsText" text="×">
      <formula>NOT(ISERROR(SEARCH("×",L84)))</formula>
    </cfRule>
  </conditionalFormatting>
  <conditionalFormatting sqref="L92:P92">
    <cfRule type="containsText" dxfId="4" priority="5" operator="containsText" text="×">
      <formula>NOT(ISERROR(SEARCH("×",L92)))</formula>
    </cfRule>
  </conditionalFormatting>
  <conditionalFormatting sqref="L102:P102">
    <cfRule type="containsText" dxfId="3" priority="4" operator="containsText" text="×">
      <formula>NOT(ISERROR(SEARCH("×",L102)))</formula>
    </cfRule>
  </conditionalFormatting>
  <conditionalFormatting sqref="L109:P109">
    <cfRule type="containsText" dxfId="2" priority="3" operator="containsText" text="×">
      <formula>NOT(ISERROR(SEARCH("×",L109)))</formula>
    </cfRule>
  </conditionalFormatting>
  <conditionalFormatting sqref="L116:P116">
    <cfRule type="containsText" dxfId="1" priority="2" operator="containsText" text="×">
      <formula>NOT(ISERROR(SEARCH("×",L116)))</formula>
    </cfRule>
  </conditionalFormatting>
  <conditionalFormatting sqref="L124:P124">
    <cfRule type="containsText" dxfId="0" priority="1" operator="containsText" text="×">
      <formula>NOT(ISERROR(SEARCH("×",L124)))</formula>
    </cfRule>
  </conditionalFormatting>
  <dataValidations count="1">
    <dataValidation type="list" allowBlank="1" showInputMessage="1" showErrorMessage="1" sqref="AD23:AD24 AD48:AD49 AD127:AD128 AD41:AD42 AD31:AD32 AD9:AD10 AD16:AD17 AD63:AD64 AD73:AD74 AD80:AD81 AD55:AD56 AD95:AD96 AD105:AD106 AD112:AD113 AD119:AD120 AD87:AD88" xr:uid="{20FC0329-7EF9-4AC0-B477-3CC42C00ED4C}">
      <formula1>$AH$2:$AH$9</formula1>
    </dataValidation>
  </dataValidations>
  <hyperlinks>
    <hyperlink ref="C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59" orientation="landscape" r:id="rId1"/>
  <headerFooter>
    <oddFooter>&amp;R&amp;6出典：大学改革支援・学位授与機構「大学基本情報」（https://portal.niad.ac.jp/ptrt/table.html）を加工して作成</oddFooter>
  </headerFooter>
  <rowBreaks count="1" manualBreakCount="1">
    <brk id="66" min="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H92" sqref="H9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266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  <c r="L5"/>
    </row>
    <row r="6" spans="1:18">
      <c r="C6" s="20" t="s">
        <v>3</v>
      </c>
      <c r="D6" s="21">
        <f>INDEX(D12:D97,MATCH(C6,C12:C97,0),0)</f>
        <v>27</v>
      </c>
      <c r="E6" s="22">
        <f>INDEX(E12:E97,MATCH(C6,C12:C97,0),0)</f>
        <v>21</v>
      </c>
      <c r="F6" s="22">
        <f>SUM(D6:E6)</f>
        <v>48</v>
      </c>
      <c r="G6" s="23">
        <f>_xlfn.RANK.EQ(F6,$F$12:$F$97,0)</f>
        <v>54</v>
      </c>
      <c r="H6" s="24">
        <f>E6/F6</f>
        <v>0.4375</v>
      </c>
      <c r="I6" s="25">
        <f>_xlfn.RANK.EQ(H6,$H$12:$H$97,0)</f>
        <v>20</v>
      </c>
    </row>
    <row r="7" spans="1:18">
      <c r="C7" s="26" t="s">
        <v>11</v>
      </c>
      <c r="D7" s="82">
        <f>ROUND(SUMIF($B$12:$B$97,"G",D12:D97)/(COUNTIFS(B12:B97,"G",D12:D97,"&lt;&gt;")),1)</f>
        <v>49.8</v>
      </c>
      <c r="E7" s="83">
        <f>ROUND(SUMIF($B$12:$B$97,"G",E12:E97)/(COUNTIFS(B12:B97,"G",D12:D97,"&lt;&gt;")),1)</f>
        <v>24.1</v>
      </c>
      <c r="F7" s="83">
        <f>ROUND(SUM(D7:E7),1)</f>
        <v>73.900000000000006</v>
      </c>
      <c r="G7" s="28"/>
      <c r="H7" s="29">
        <f>E7/F7</f>
        <v>0.32611637347767253</v>
      </c>
      <c r="I7" s="30"/>
      <c r="J7"/>
      <c r="M7" s="19"/>
      <c r="N7" s="19"/>
      <c r="O7" s="19"/>
      <c r="P7" s="19"/>
    </row>
    <row r="8" spans="1:18" ht="14.25" thickBot="1">
      <c r="C8" s="31" t="s">
        <v>12</v>
      </c>
      <c r="D8" s="84">
        <f>ROUND(AVERAGE(D12:D97),1)</f>
        <v>63.6</v>
      </c>
      <c r="E8" s="85">
        <f>ROUND(AVERAGE(E12:E97),1)</f>
        <v>38.200000000000003</v>
      </c>
      <c r="F8" s="85">
        <f>ROUND(SUM(D8:E8),1)</f>
        <v>101.8</v>
      </c>
      <c r="G8" s="34"/>
      <c r="H8" s="35">
        <f>E8/F8</f>
        <v>0.37524557956777999</v>
      </c>
      <c r="I8" s="36"/>
    </row>
    <row r="9" spans="1:18" ht="21" customHeight="1" thickBot="1">
      <c r="D9" s="37"/>
    </row>
    <row r="10" spans="1:18" ht="21" customHeight="1">
      <c r="D10" s="270" t="str" cm="1">
        <f t="array" aca="1" ref="D10" ca="1">RIGHT(CELL("filename",A1),4)&amp;"年度（基準日：５月１日）"</f>
        <v>2020年度（基準日：５月１日）</v>
      </c>
      <c r="E10" s="271"/>
      <c r="F10" s="271"/>
      <c r="G10" s="271"/>
      <c r="H10" s="271"/>
      <c r="I10" s="272"/>
    </row>
    <row r="11" spans="1:18" ht="27">
      <c r="A11" s="11" t="s">
        <v>13</v>
      </c>
      <c r="B11" s="38" t="s">
        <v>14</v>
      </c>
      <c r="C11" s="11" t="s">
        <v>6</v>
      </c>
      <c r="D11" s="39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44" t="s">
        <v>10</v>
      </c>
    </row>
    <row r="12" spans="1:18">
      <c r="A12" s="1" t="s">
        <v>15</v>
      </c>
      <c r="B12" s="1" t="s">
        <v>254</v>
      </c>
      <c r="C12" s="1" t="s">
        <v>187</v>
      </c>
      <c r="D12" s="27">
        <v>138</v>
      </c>
      <c r="E12" s="2">
        <v>89</v>
      </c>
      <c r="F12" s="45">
        <f t="shared" ref="F12:F42" si="0">SUM(D12:E12)</f>
        <v>227</v>
      </c>
      <c r="G12" s="46">
        <f t="shared" ref="G12:G42" si="1">_xlfn.RANK.EQ(F12,$F$12:$F$97,0)</f>
        <v>9</v>
      </c>
      <c r="H12" s="47">
        <f t="shared" ref="H12:H17" si="2">E12/F12</f>
        <v>0.39207048458149779</v>
      </c>
      <c r="I12" s="48">
        <f t="shared" ref="I12:I42" si="3">_xlfn.RANK.EQ(H12,$H$12:$H$97,0)</f>
        <v>33</v>
      </c>
    </row>
    <row r="13" spans="1:18">
      <c r="A13" s="1" t="s">
        <v>17</v>
      </c>
      <c r="B13" s="1" t="s">
        <v>255</v>
      </c>
      <c r="C13" s="1" t="s">
        <v>188</v>
      </c>
      <c r="D13" s="27">
        <v>1</v>
      </c>
      <c r="E13" s="2">
        <v>5</v>
      </c>
      <c r="F13" s="45">
        <f t="shared" si="0"/>
        <v>6</v>
      </c>
      <c r="G13" s="46">
        <f t="shared" si="1"/>
        <v>70</v>
      </c>
      <c r="H13" s="47">
        <f t="shared" si="2"/>
        <v>0.83333333333333337</v>
      </c>
      <c r="I13" s="48">
        <f t="shared" si="3"/>
        <v>3</v>
      </c>
    </row>
    <row r="14" spans="1:18">
      <c r="A14" s="1" t="s">
        <v>19</v>
      </c>
      <c r="B14" s="1" t="s">
        <v>256</v>
      </c>
      <c r="C14" s="1" t="s">
        <v>20</v>
      </c>
      <c r="D14" s="27">
        <v>82</v>
      </c>
      <c r="E14" s="2">
        <v>27</v>
      </c>
      <c r="F14" s="45">
        <f t="shared" si="0"/>
        <v>109</v>
      </c>
      <c r="G14" s="46">
        <f t="shared" si="1"/>
        <v>25</v>
      </c>
      <c r="H14" s="47">
        <f t="shared" si="2"/>
        <v>0.24770642201834864</v>
      </c>
      <c r="I14" s="48">
        <f t="shared" si="3"/>
        <v>65</v>
      </c>
    </row>
    <row r="15" spans="1:18">
      <c r="A15" s="1" t="s">
        <v>21</v>
      </c>
      <c r="B15" s="1" t="s">
        <v>257</v>
      </c>
      <c r="C15" s="1" t="s">
        <v>189</v>
      </c>
      <c r="D15" s="27">
        <v>18</v>
      </c>
      <c r="E15" s="2">
        <v>8</v>
      </c>
      <c r="F15" s="45">
        <f t="shared" si="0"/>
        <v>26</v>
      </c>
      <c r="G15" s="46">
        <f t="shared" si="1"/>
        <v>63</v>
      </c>
      <c r="H15" s="47">
        <f t="shared" si="2"/>
        <v>0.30769230769230771</v>
      </c>
      <c r="I15" s="48">
        <f t="shared" si="3"/>
        <v>54</v>
      </c>
    </row>
    <row r="16" spans="1:18">
      <c r="A16" s="1" t="s">
        <v>23</v>
      </c>
      <c r="B16" s="1" t="s">
        <v>256</v>
      </c>
      <c r="C16" s="1" t="s">
        <v>190</v>
      </c>
      <c r="D16" s="27">
        <v>6</v>
      </c>
      <c r="E16" s="2">
        <v>5</v>
      </c>
      <c r="F16" s="45">
        <f t="shared" si="0"/>
        <v>11</v>
      </c>
      <c r="G16" s="46">
        <f t="shared" si="1"/>
        <v>68</v>
      </c>
      <c r="H16" s="47">
        <f t="shared" si="2"/>
        <v>0.45454545454545453</v>
      </c>
      <c r="I16" s="48">
        <f t="shared" si="3"/>
        <v>18</v>
      </c>
    </row>
    <row r="17" spans="1:16">
      <c r="A17" s="1" t="s">
        <v>25</v>
      </c>
      <c r="B17" s="1" t="s">
        <v>256</v>
      </c>
      <c r="C17" s="1" t="s">
        <v>191</v>
      </c>
      <c r="D17" s="27">
        <v>40</v>
      </c>
      <c r="E17" s="2">
        <v>9</v>
      </c>
      <c r="F17" s="45">
        <f t="shared" si="0"/>
        <v>49</v>
      </c>
      <c r="G17" s="46">
        <f t="shared" si="1"/>
        <v>53</v>
      </c>
      <c r="H17" s="47">
        <f t="shared" si="2"/>
        <v>0.18367346938775511</v>
      </c>
      <c r="I17" s="48">
        <f t="shared" si="3"/>
        <v>73</v>
      </c>
    </row>
    <row r="18" spans="1:16">
      <c r="A18" s="6" t="s">
        <v>27</v>
      </c>
      <c r="B18" s="6" t="s">
        <v>258</v>
      </c>
      <c r="C18" s="6" t="s">
        <v>28</v>
      </c>
      <c r="D18" s="79">
        <v>0</v>
      </c>
      <c r="E18" s="7">
        <v>0</v>
      </c>
      <c r="F18" s="88">
        <f t="shared" si="0"/>
        <v>0</v>
      </c>
      <c r="G18" s="89">
        <f t="shared" si="1"/>
        <v>77</v>
      </c>
      <c r="H18" s="229">
        <v>0</v>
      </c>
      <c r="I18" s="91">
        <f t="shared" si="3"/>
        <v>75</v>
      </c>
    </row>
    <row r="19" spans="1:16">
      <c r="A19" s="1" t="s">
        <v>29</v>
      </c>
      <c r="B19" s="1" t="s">
        <v>259</v>
      </c>
      <c r="C19" s="1" t="s">
        <v>192</v>
      </c>
      <c r="D19" s="27">
        <v>26</v>
      </c>
      <c r="E19" s="2">
        <v>19</v>
      </c>
      <c r="F19" s="45">
        <f t="shared" si="0"/>
        <v>45</v>
      </c>
      <c r="G19" s="46">
        <f t="shared" si="1"/>
        <v>55</v>
      </c>
      <c r="H19" s="47">
        <f t="shared" ref="H19:H42" si="4">E19/F19</f>
        <v>0.42222222222222222</v>
      </c>
      <c r="I19" s="48">
        <f t="shared" si="3"/>
        <v>26</v>
      </c>
    </row>
    <row r="20" spans="1:16">
      <c r="A20" s="1" t="s">
        <v>31</v>
      </c>
      <c r="B20" s="1" t="s">
        <v>260</v>
      </c>
      <c r="C20" s="1" t="s">
        <v>193</v>
      </c>
      <c r="D20" s="27">
        <v>44</v>
      </c>
      <c r="E20" s="2">
        <v>11</v>
      </c>
      <c r="F20" s="45">
        <f t="shared" si="0"/>
        <v>55</v>
      </c>
      <c r="G20" s="46">
        <f t="shared" si="1"/>
        <v>49</v>
      </c>
      <c r="H20" s="47">
        <f t="shared" si="4"/>
        <v>0.2</v>
      </c>
      <c r="I20" s="48">
        <f t="shared" si="3"/>
        <v>72</v>
      </c>
    </row>
    <row r="21" spans="1:16" s="19" customFormat="1">
      <c r="A21" s="1" t="s">
        <v>33</v>
      </c>
      <c r="B21" s="1" t="s">
        <v>254</v>
      </c>
      <c r="C21" s="1" t="s">
        <v>194</v>
      </c>
      <c r="D21" s="27">
        <v>152</v>
      </c>
      <c r="E21" s="2">
        <v>71</v>
      </c>
      <c r="F21" s="45">
        <f t="shared" si="0"/>
        <v>223</v>
      </c>
      <c r="G21" s="46">
        <f t="shared" si="1"/>
        <v>10</v>
      </c>
      <c r="H21" s="47">
        <f t="shared" si="4"/>
        <v>0.31838565022421522</v>
      </c>
      <c r="I21" s="48">
        <f t="shared" si="3"/>
        <v>51</v>
      </c>
      <c r="M21"/>
      <c r="N21"/>
      <c r="O21"/>
      <c r="P21"/>
    </row>
    <row r="22" spans="1:16" s="19" customFormat="1">
      <c r="A22" s="1" t="s">
        <v>35</v>
      </c>
      <c r="B22" s="1" t="s">
        <v>255</v>
      </c>
      <c r="C22" s="1" t="s">
        <v>36</v>
      </c>
      <c r="D22" s="27">
        <v>1</v>
      </c>
      <c r="E22" s="2">
        <v>1</v>
      </c>
      <c r="F22" s="45">
        <f t="shared" si="0"/>
        <v>2</v>
      </c>
      <c r="G22" s="46">
        <f t="shared" si="1"/>
        <v>76</v>
      </c>
      <c r="H22" s="47">
        <f t="shared" si="4"/>
        <v>0.5</v>
      </c>
      <c r="I22" s="48">
        <f t="shared" si="3"/>
        <v>11</v>
      </c>
      <c r="M22"/>
      <c r="N22"/>
      <c r="O22"/>
      <c r="P22"/>
    </row>
    <row r="23" spans="1:16" s="19" customFormat="1">
      <c r="A23" s="1" t="s">
        <v>37</v>
      </c>
      <c r="B23" s="1" t="s">
        <v>259</v>
      </c>
      <c r="C23" s="1" t="s">
        <v>195</v>
      </c>
      <c r="D23" s="27">
        <v>74</v>
      </c>
      <c r="E23" s="2">
        <v>31</v>
      </c>
      <c r="F23" s="45">
        <f t="shared" si="0"/>
        <v>105</v>
      </c>
      <c r="G23" s="46">
        <f t="shared" si="1"/>
        <v>26</v>
      </c>
      <c r="H23" s="47">
        <f t="shared" si="4"/>
        <v>0.29523809523809524</v>
      </c>
      <c r="I23" s="48">
        <f t="shared" si="3"/>
        <v>59</v>
      </c>
      <c r="M23"/>
      <c r="N23"/>
      <c r="O23"/>
      <c r="P23"/>
    </row>
    <row r="24" spans="1:16" s="19" customFormat="1">
      <c r="A24" s="1" t="s">
        <v>39</v>
      </c>
      <c r="B24" s="1" t="s">
        <v>259</v>
      </c>
      <c r="C24" s="1" t="s">
        <v>196</v>
      </c>
      <c r="D24" s="27">
        <v>70</v>
      </c>
      <c r="E24" s="2">
        <v>23</v>
      </c>
      <c r="F24" s="45">
        <f t="shared" si="0"/>
        <v>93</v>
      </c>
      <c r="G24" s="46">
        <f t="shared" si="1"/>
        <v>30</v>
      </c>
      <c r="H24" s="47">
        <f t="shared" si="4"/>
        <v>0.24731182795698925</v>
      </c>
      <c r="I24" s="48">
        <f t="shared" si="3"/>
        <v>66</v>
      </c>
      <c r="M24"/>
      <c r="N24"/>
      <c r="O24"/>
      <c r="P24"/>
    </row>
    <row r="25" spans="1:16" s="19" customFormat="1">
      <c r="A25" s="1" t="s">
        <v>41</v>
      </c>
      <c r="B25" s="1" t="s">
        <v>257</v>
      </c>
      <c r="C25" s="1" t="s">
        <v>197</v>
      </c>
      <c r="D25" s="27">
        <v>33</v>
      </c>
      <c r="E25" s="2">
        <v>19</v>
      </c>
      <c r="F25" s="45">
        <f t="shared" si="0"/>
        <v>52</v>
      </c>
      <c r="G25" s="46">
        <f t="shared" si="1"/>
        <v>50</v>
      </c>
      <c r="H25" s="47">
        <f t="shared" si="4"/>
        <v>0.36538461538461536</v>
      </c>
      <c r="I25" s="48">
        <f t="shared" si="3"/>
        <v>37</v>
      </c>
      <c r="M25"/>
      <c r="N25"/>
      <c r="O25"/>
      <c r="P25"/>
    </row>
    <row r="26" spans="1:16" s="19" customFormat="1">
      <c r="A26" s="1" t="s">
        <v>43</v>
      </c>
      <c r="B26" s="1" t="s">
        <v>260</v>
      </c>
      <c r="C26" s="1" t="s">
        <v>44</v>
      </c>
      <c r="D26" s="27">
        <v>71</v>
      </c>
      <c r="E26" s="2">
        <v>32</v>
      </c>
      <c r="F26" s="45">
        <f t="shared" si="0"/>
        <v>103</v>
      </c>
      <c r="G26" s="46">
        <f t="shared" si="1"/>
        <v>28</v>
      </c>
      <c r="H26" s="47">
        <f t="shared" si="4"/>
        <v>0.31067961165048541</v>
      </c>
      <c r="I26" s="48">
        <f t="shared" si="3"/>
        <v>53</v>
      </c>
      <c r="M26"/>
      <c r="N26"/>
      <c r="O26"/>
      <c r="P26"/>
    </row>
    <row r="27" spans="1:16" s="19" customFormat="1">
      <c r="A27" s="1" t="s">
        <v>45</v>
      </c>
      <c r="B27" s="1" t="s">
        <v>254</v>
      </c>
      <c r="C27" s="1" t="s">
        <v>198</v>
      </c>
      <c r="D27" s="27">
        <v>214</v>
      </c>
      <c r="E27" s="2">
        <v>182</v>
      </c>
      <c r="F27" s="45">
        <f t="shared" si="0"/>
        <v>396</v>
      </c>
      <c r="G27" s="46">
        <f t="shared" si="1"/>
        <v>3</v>
      </c>
      <c r="H27" s="47">
        <f t="shared" si="4"/>
        <v>0.45959595959595961</v>
      </c>
      <c r="I27" s="48">
        <f t="shared" si="3"/>
        <v>16</v>
      </c>
      <c r="M27"/>
      <c r="N27"/>
      <c r="O27"/>
      <c r="P27"/>
    </row>
    <row r="28" spans="1:16" s="19" customFormat="1">
      <c r="A28" s="1" t="s">
        <v>47</v>
      </c>
      <c r="B28" s="1" t="s">
        <v>257</v>
      </c>
      <c r="C28" s="1" t="s">
        <v>199</v>
      </c>
      <c r="D28" s="27">
        <v>2</v>
      </c>
      <c r="E28" s="2">
        <v>3</v>
      </c>
      <c r="F28" s="45">
        <f t="shared" si="0"/>
        <v>5</v>
      </c>
      <c r="G28" s="46">
        <f t="shared" si="1"/>
        <v>71</v>
      </c>
      <c r="H28" s="47">
        <f t="shared" si="4"/>
        <v>0.6</v>
      </c>
      <c r="I28" s="48">
        <f t="shared" si="3"/>
        <v>8</v>
      </c>
      <c r="M28"/>
      <c r="N28"/>
      <c r="O28"/>
      <c r="P28"/>
    </row>
    <row r="29" spans="1:16" s="19" customFormat="1">
      <c r="A29" s="1" t="s">
        <v>49</v>
      </c>
      <c r="B29" s="1" t="s">
        <v>260</v>
      </c>
      <c r="C29" s="1" t="s">
        <v>200</v>
      </c>
      <c r="D29" s="27">
        <v>70</v>
      </c>
      <c r="E29" s="2">
        <v>68</v>
      </c>
      <c r="F29" s="45">
        <f t="shared" si="0"/>
        <v>138</v>
      </c>
      <c r="G29" s="46">
        <f t="shared" si="1"/>
        <v>21</v>
      </c>
      <c r="H29" s="47">
        <f t="shared" si="4"/>
        <v>0.49275362318840582</v>
      </c>
      <c r="I29" s="48">
        <f t="shared" si="3"/>
        <v>14</v>
      </c>
      <c r="M29"/>
      <c r="N29"/>
      <c r="O29"/>
      <c r="P29"/>
    </row>
    <row r="30" spans="1:16" s="19" customFormat="1">
      <c r="A30" s="1" t="s">
        <v>51</v>
      </c>
      <c r="B30" s="1" t="s">
        <v>259</v>
      </c>
      <c r="C30" s="1" t="s">
        <v>52</v>
      </c>
      <c r="D30" s="27">
        <v>65</v>
      </c>
      <c r="E30" s="2">
        <v>25</v>
      </c>
      <c r="F30" s="45">
        <f t="shared" si="0"/>
        <v>90</v>
      </c>
      <c r="G30" s="46">
        <f t="shared" si="1"/>
        <v>32</v>
      </c>
      <c r="H30" s="47">
        <f t="shared" si="4"/>
        <v>0.27777777777777779</v>
      </c>
      <c r="I30" s="48">
        <f t="shared" si="3"/>
        <v>62</v>
      </c>
      <c r="M30"/>
      <c r="N30"/>
      <c r="O30"/>
      <c r="P30"/>
    </row>
    <row r="31" spans="1:16" s="19" customFormat="1">
      <c r="A31" s="1" t="s">
        <v>53</v>
      </c>
      <c r="B31" s="1" t="s">
        <v>260</v>
      </c>
      <c r="C31" s="1" t="s">
        <v>201</v>
      </c>
      <c r="D31" s="27">
        <v>145</v>
      </c>
      <c r="E31" s="2">
        <v>54</v>
      </c>
      <c r="F31" s="45">
        <f t="shared" si="0"/>
        <v>199</v>
      </c>
      <c r="G31" s="46">
        <f t="shared" si="1"/>
        <v>13</v>
      </c>
      <c r="H31" s="47">
        <f t="shared" si="4"/>
        <v>0.271356783919598</v>
      </c>
      <c r="I31" s="48">
        <f t="shared" si="3"/>
        <v>64</v>
      </c>
      <c r="M31"/>
      <c r="N31"/>
      <c r="O31"/>
      <c r="P31"/>
    </row>
    <row r="32" spans="1:16" s="19" customFormat="1">
      <c r="A32" s="1" t="s">
        <v>55</v>
      </c>
      <c r="B32" s="1" t="s">
        <v>254</v>
      </c>
      <c r="C32" s="1" t="s">
        <v>202</v>
      </c>
      <c r="D32" s="27">
        <v>124</v>
      </c>
      <c r="E32" s="2">
        <v>60</v>
      </c>
      <c r="F32" s="45">
        <f t="shared" si="0"/>
        <v>184</v>
      </c>
      <c r="G32" s="46">
        <f t="shared" si="1"/>
        <v>14</v>
      </c>
      <c r="H32" s="47">
        <f t="shared" si="4"/>
        <v>0.32608695652173914</v>
      </c>
      <c r="I32" s="48">
        <f t="shared" si="3"/>
        <v>47</v>
      </c>
      <c r="M32"/>
      <c r="N32"/>
      <c r="O32"/>
      <c r="P32"/>
    </row>
    <row r="33" spans="1:16" s="19" customFormat="1">
      <c r="A33" s="1" t="s">
        <v>57</v>
      </c>
      <c r="B33" s="1" t="s">
        <v>254</v>
      </c>
      <c r="C33" s="1" t="s">
        <v>203</v>
      </c>
      <c r="D33" s="27">
        <v>269</v>
      </c>
      <c r="E33" s="2">
        <v>206</v>
      </c>
      <c r="F33" s="45">
        <f t="shared" si="0"/>
        <v>475</v>
      </c>
      <c r="G33" s="46">
        <f t="shared" si="1"/>
        <v>1</v>
      </c>
      <c r="H33" s="47">
        <f t="shared" si="4"/>
        <v>0.43368421052631578</v>
      </c>
      <c r="I33" s="48">
        <f t="shared" si="3"/>
        <v>21</v>
      </c>
      <c r="M33"/>
      <c r="N33"/>
      <c r="O33"/>
      <c r="P33"/>
    </row>
    <row r="34" spans="1:16" s="19" customFormat="1">
      <c r="A34" s="1" t="s">
        <v>59</v>
      </c>
      <c r="B34" s="1" t="s">
        <v>258</v>
      </c>
      <c r="C34" s="1" t="s">
        <v>60</v>
      </c>
      <c r="D34" s="27">
        <v>7</v>
      </c>
      <c r="E34" s="2">
        <v>8</v>
      </c>
      <c r="F34" s="45">
        <f t="shared" si="0"/>
        <v>15</v>
      </c>
      <c r="G34" s="46">
        <f t="shared" si="1"/>
        <v>67</v>
      </c>
      <c r="H34" s="47">
        <f t="shared" si="4"/>
        <v>0.53333333333333333</v>
      </c>
      <c r="I34" s="48">
        <f t="shared" si="3"/>
        <v>9</v>
      </c>
      <c r="M34"/>
      <c r="N34"/>
      <c r="O34"/>
      <c r="P34"/>
    </row>
    <row r="35" spans="1:16" s="19" customFormat="1">
      <c r="A35" s="1" t="s">
        <v>61</v>
      </c>
      <c r="B35" s="1" t="s">
        <v>257</v>
      </c>
      <c r="C35" s="1" t="s">
        <v>204</v>
      </c>
      <c r="D35" s="27">
        <v>77</v>
      </c>
      <c r="E35" s="2">
        <v>124</v>
      </c>
      <c r="F35" s="45">
        <f t="shared" si="0"/>
        <v>201</v>
      </c>
      <c r="G35" s="46">
        <f t="shared" si="1"/>
        <v>12</v>
      </c>
      <c r="H35" s="47">
        <f t="shared" si="4"/>
        <v>0.61691542288557211</v>
      </c>
      <c r="I35" s="48">
        <f t="shared" si="3"/>
        <v>7</v>
      </c>
      <c r="M35"/>
      <c r="N35"/>
      <c r="O35"/>
      <c r="P35"/>
    </row>
    <row r="36" spans="1:16" s="19" customFormat="1">
      <c r="A36" s="1" t="s">
        <v>63</v>
      </c>
      <c r="B36" s="1" t="s">
        <v>257</v>
      </c>
      <c r="C36" s="1" t="s">
        <v>205</v>
      </c>
      <c r="D36" s="27">
        <v>8</v>
      </c>
      <c r="E36" s="2">
        <v>8</v>
      </c>
      <c r="F36" s="45">
        <f t="shared" si="0"/>
        <v>16</v>
      </c>
      <c r="G36" s="46">
        <f t="shared" si="1"/>
        <v>65</v>
      </c>
      <c r="H36" s="47">
        <f t="shared" si="4"/>
        <v>0.5</v>
      </c>
      <c r="I36" s="48">
        <f t="shared" si="3"/>
        <v>11</v>
      </c>
      <c r="M36"/>
      <c r="N36"/>
      <c r="O36"/>
      <c r="P36"/>
    </row>
    <row r="37" spans="1:16" s="19" customFormat="1">
      <c r="A37" s="1" t="s">
        <v>65</v>
      </c>
      <c r="B37" s="1" t="s">
        <v>256</v>
      </c>
      <c r="C37" s="1" t="s">
        <v>206</v>
      </c>
      <c r="D37" s="27">
        <v>217</v>
      </c>
      <c r="E37" s="2">
        <v>65</v>
      </c>
      <c r="F37" s="45">
        <f t="shared" si="0"/>
        <v>282</v>
      </c>
      <c r="G37" s="46">
        <f t="shared" si="1"/>
        <v>5</v>
      </c>
      <c r="H37" s="47">
        <f t="shared" si="4"/>
        <v>0.23049645390070922</v>
      </c>
      <c r="I37" s="48">
        <f t="shared" si="3"/>
        <v>69</v>
      </c>
      <c r="M37"/>
      <c r="N37"/>
      <c r="O37"/>
      <c r="P37"/>
    </row>
    <row r="38" spans="1:16" s="19" customFormat="1">
      <c r="A38" s="1" t="s">
        <v>67</v>
      </c>
      <c r="B38" s="1" t="s">
        <v>260</v>
      </c>
      <c r="C38" s="1" t="s">
        <v>68</v>
      </c>
      <c r="D38" s="27">
        <v>0</v>
      </c>
      <c r="E38" s="2">
        <v>16</v>
      </c>
      <c r="F38" s="45">
        <f t="shared" si="0"/>
        <v>16</v>
      </c>
      <c r="G38" s="46">
        <f t="shared" si="1"/>
        <v>65</v>
      </c>
      <c r="H38" s="47">
        <f t="shared" si="4"/>
        <v>1</v>
      </c>
      <c r="I38" s="48">
        <f t="shared" si="3"/>
        <v>1</v>
      </c>
      <c r="M38"/>
      <c r="N38"/>
      <c r="O38"/>
      <c r="P38"/>
    </row>
    <row r="39" spans="1:16" s="19" customFormat="1">
      <c r="A39" s="1" t="s">
        <v>69</v>
      </c>
      <c r="B39" s="1" t="s">
        <v>255</v>
      </c>
      <c r="C39" s="1" t="s">
        <v>207</v>
      </c>
      <c r="D39" s="27">
        <v>5</v>
      </c>
      <c r="E39" s="2">
        <v>14</v>
      </c>
      <c r="F39" s="45">
        <f t="shared" si="0"/>
        <v>19</v>
      </c>
      <c r="G39" s="46">
        <f t="shared" si="1"/>
        <v>64</v>
      </c>
      <c r="H39" s="47">
        <f t="shared" si="4"/>
        <v>0.73684210526315785</v>
      </c>
      <c r="I39" s="48">
        <f t="shared" si="3"/>
        <v>6</v>
      </c>
      <c r="M39"/>
      <c r="N39"/>
      <c r="O39"/>
      <c r="P39"/>
    </row>
    <row r="40" spans="1:16" s="19" customFormat="1">
      <c r="A40" s="1" t="s">
        <v>71</v>
      </c>
      <c r="B40" s="1" t="s">
        <v>256</v>
      </c>
      <c r="C40" s="1" t="s">
        <v>208</v>
      </c>
      <c r="D40" s="27">
        <v>44</v>
      </c>
      <c r="E40" s="2">
        <v>33</v>
      </c>
      <c r="F40" s="45">
        <f t="shared" si="0"/>
        <v>77</v>
      </c>
      <c r="G40" s="46">
        <f t="shared" si="1"/>
        <v>40</v>
      </c>
      <c r="H40" s="47">
        <f t="shared" si="4"/>
        <v>0.42857142857142855</v>
      </c>
      <c r="I40" s="48">
        <f t="shared" si="3"/>
        <v>25</v>
      </c>
      <c r="M40"/>
      <c r="N40"/>
      <c r="O40"/>
      <c r="P40"/>
    </row>
    <row r="41" spans="1:16" s="19" customFormat="1">
      <c r="A41" s="1" t="s">
        <v>73</v>
      </c>
      <c r="B41" s="1" t="s">
        <v>256</v>
      </c>
      <c r="C41" s="1" t="s">
        <v>209</v>
      </c>
      <c r="D41" s="27">
        <v>72</v>
      </c>
      <c r="E41" s="2">
        <v>14</v>
      </c>
      <c r="F41" s="45">
        <f t="shared" si="0"/>
        <v>86</v>
      </c>
      <c r="G41" s="46">
        <f t="shared" si="1"/>
        <v>35</v>
      </c>
      <c r="H41" s="47">
        <f t="shared" si="4"/>
        <v>0.16279069767441862</v>
      </c>
      <c r="I41" s="48">
        <f t="shared" si="3"/>
        <v>74</v>
      </c>
      <c r="M41"/>
      <c r="N41"/>
      <c r="O41"/>
      <c r="P41"/>
    </row>
    <row r="42" spans="1:16" s="19" customFormat="1">
      <c r="A42" s="1" t="s">
        <v>75</v>
      </c>
      <c r="B42" s="1" t="s">
        <v>257</v>
      </c>
      <c r="C42" s="1" t="s">
        <v>76</v>
      </c>
      <c r="D42" s="27">
        <v>105</v>
      </c>
      <c r="E42" s="2">
        <v>118</v>
      </c>
      <c r="F42" s="45">
        <f t="shared" si="0"/>
        <v>223</v>
      </c>
      <c r="G42" s="46">
        <f t="shared" si="1"/>
        <v>10</v>
      </c>
      <c r="H42" s="47">
        <f t="shared" si="4"/>
        <v>0.52914798206278024</v>
      </c>
      <c r="I42" s="48">
        <f t="shared" si="3"/>
        <v>10</v>
      </c>
      <c r="M42"/>
      <c r="N42"/>
      <c r="O42"/>
      <c r="P42"/>
    </row>
    <row r="43" spans="1:16" s="19" customFormat="1">
      <c r="A43" s="49" t="s">
        <v>77</v>
      </c>
      <c r="B43" s="49" t="s">
        <v>261</v>
      </c>
      <c r="C43" s="49" t="s">
        <v>210</v>
      </c>
      <c r="D43" s="50"/>
      <c r="E43" s="51"/>
      <c r="F43" s="52"/>
      <c r="G43" s="53"/>
      <c r="H43" s="54"/>
      <c r="I43" s="55"/>
      <c r="M43"/>
      <c r="N43"/>
      <c r="O43"/>
      <c r="P43"/>
    </row>
    <row r="44" spans="1:16" s="19" customFormat="1">
      <c r="A44" s="1" t="s">
        <v>79</v>
      </c>
      <c r="B44" s="1" t="s">
        <v>256</v>
      </c>
      <c r="C44" s="1" t="s">
        <v>211</v>
      </c>
      <c r="D44" s="27">
        <v>16</v>
      </c>
      <c r="E44" s="2">
        <v>13</v>
      </c>
      <c r="F44" s="45">
        <f>SUM(D44:E44)</f>
        <v>29</v>
      </c>
      <c r="G44" s="46">
        <f>_xlfn.RANK.EQ(F44,$F$12:$F$97,0)</f>
        <v>62</v>
      </c>
      <c r="H44" s="47">
        <f>E44/F44</f>
        <v>0.44827586206896552</v>
      </c>
      <c r="I44" s="48">
        <f>_xlfn.RANK.EQ(H44,$H$12:$H$97,0)</f>
        <v>19</v>
      </c>
      <c r="M44"/>
      <c r="N44"/>
      <c r="O44"/>
      <c r="P44"/>
    </row>
    <row r="45" spans="1:16" s="19" customFormat="1">
      <c r="A45" s="1" t="s">
        <v>81</v>
      </c>
      <c r="B45" s="1" t="s">
        <v>260</v>
      </c>
      <c r="C45" s="1" t="s">
        <v>212</v>
      </c>
      <c r="D45" s="27">
        <v>160</v>
      </c>
      <c r="E45" s="2">
        <v>104</v>
      </c>
      <c r="F45" s="45">
        <f>SUM(D45:E45)</f>
        <v>264</v>
      </c>
      <c r="G45" s="46">
        <f>_xlfn.RANK.EQ(F45,$F$12:$F$97,0)</f>
        <v>7</v>
      </c>
      <c r="H45" s="47">
        <f>E45/F45</f>
        <v>0.39393939393939392</v>
      </c>
      <c r="I45" s="48">
        <f>_xlfn.RANK.EQ(H45,$H$12:$H$97,0)</f>
        <v>31</v>
      </c>
      <c r="M45"/>
      <c r="N45"/>
      <c r="O45"/>
      <c r="P45"/>
    </row>
    <row r="46" spans="1:16" s="19" customFormat="1">
      <c r="A46" s="49" t="s">
        <v>83</v>
      </c>
      <c r="B46" s="49" t="s">
        <v>261</v>
      </c>
      <c r="C46" s="49" t="s">
        <v>84</v>
      </c>
      <c r="D46" s="50"/>
      <c r="E46" s="51"/>
      <c r="F46" s="52"/>
      <c r="G46" s="53"/>
      <c r="H46" s="54"/>
      <c r="I46" s="55"/>
      <c r="M46"/>
      <c r="N46"/>
      <c r="O46"/>
      <c r="P46"/>
    </row>
    <row r="47" spans="1:16" s="19" customFormat="1">
      <c r="A47" s="1" t="s">
        <v>85</v>
      </c>
      <c r="B47" s="1" t="s">
        <v>254</v>
      </c>
      <c r="C47" s="1" t="s">
        <v>213</v>
      </c>
      <c r="D47" s="27">
        <v>61</v>
      </c>
      <c r="E47" s="2">
        <v>30</v>
      </c>
      <c r="F47" s="45">
        <f>SUM(D47:E47)</f>
        <v>91</v>
      </c>
      <c r="G47" s="46">
        <f>_xlfn.RANK.EQ(F47,$F$12:$F$97,0)</f>
        <v>31</v>
      </c>
      <c r="H47" s="47">
        <f>E47/F47</f>
        <v>0.32967032967032966</v>
      </c>
      <c r="I47" s="48">
        <f>_xlfn.RANK.EQ(H47,$H$12:$H$97,0)</f>
        <v>44</v>
      </c>
      <c r="M47"/>
      <c r="N47"/>
      <c r="O47"/>
      <c r="P47"/>
    </row>
    <row r="48" spans="1:16" s="19" customFormat="1">
      <c r="A48" s="1" t="s">
        <v>87</v>
      </c>
      <c r="B48" s="1" t="s">
        <v>256</v>
      </c>
      <c r="C48" s="1" t="s">
        <v>214</v>
      </c>
      <c r="D48" s="27">
        <v>76</v>
      </c>
      <c r="E48" s="2">
        <v>23</v>
      </c>
      <c r="F48" s="45">
        <f>SUM(D48:E48)</f>
        <v>99</v>
      </c>
      <c r="G48" s="46">
        <f>_xlfn.RANK.EQ(F48,$F$12:$F$97,0)</f>
        <v>29</v>
      </c>
      <c r="H48" s="47">
        <f>E48/F48</f>
        <v>0.23232323232323232</v>
      </c>
      <c r="I48" s="48">
        <f>_xlfn.RANK.EQ(H48,$H$12:$H$97,0)</f>
        <v>68</v>
      </c>
      <c r="M48"/>
      <c r="N48"/>
      <c r="O48"/>
      <c r="P48"/>
    </row>
    <row r="49" spans="1:16" s="19" customFormat="1">
      <c r="A49" s="1" t="s">
        <v>89</v>
      </c>
      <c r="B49" s="1" t="s">
        <v>255</v>
      </c>
      <c r="C49" s="1" t="s">
        <v>215</v>
      </c>
      <c r="D49" s="27">
        <v>0</v>
      </c>
      <c r="E49" s="2">
        <v>0</v>
      </c>
      <c r="F49" s="45">
        <f>SUM(D49:E49)</f>
        <v>0</v>
      </c>
      <c r="G49" s="46">
        <f>_xlfn.RANK.EQ(F49,$F$12:$F$97,0)</f>
        <v>77</v>
      </c>
      <c r="H49" s="228">
        <v>0</v>
      </c>
      <c r="I49" s="48">
        <f>_xlfn.RANK.EQ(H49,$H$12:$H$97,0)</f>
        <v>75</v>
      </c>
      <c r="M49"/>
      <c r="N49"/>
      <c r="O49"/>
      <c r="P49"/>
    </row>
    <row r="50" spans="1:16" s="19" customFormat="1">
      <c r="A50" s="1" t="s">
        <v>91</v>
      </c>
      <c r="B50" s="1" t="s">
        <v>259</v>
      </c>
      <c r="C50" s="1" t="s">
        <v>92</v>
      </c>
      <c r="D50" s="27">
        <v>48</v>
      </c>
      <c r="E50" s="2">
        <v>23</v>
      </c>
      <c r="F50" s="45">
        <f>SUM(D50:E50)</f>
        <v>71</v>
      </c>
      <c r="G50" s="46">
        <f>_xlfn.RANK.EQ(F50,$F$12:$F$97,0)</f>
        <v>44</v>
      </c>
      <c r="H50" s="47">
        <f>E50/F50</f>
        <v>0.323943661971831</v>
      </c>
      <c r="I50" s="48">
        <f>_xlfn.RANK.EQ(H50,$H$12:$H$97,0)</f>
        <v>49</v>
      </c>
      <c r="M50"/>
      <c r="N50"/>
      <c r="O50"/>
      <c r="P50"/>
    </row>
    <row r="51" spans="1:16" s="19" customFormat="1">
      <c r="A51" s="1" t="s">
        <v>93</v>
      </c>
      <c r="B51" s="1" t="s">
        <v>259</v>
      </c>
      <c r="C51" s="1" t="s">
        <v>216</v>
      </c>
      <c r="D51" s="27">
        <v>52</v>
      </c>
      <c r="E51" s="2">
        <v>22</v>
      </c>
      <c r="F51" s="45">
        <f>SUM(D51:E51)</f>
        <v>74</v>
      </c>
      <c r="G51" s="46">
        <f>_xlfn.RANK.EQ(F51,$F$12:$F$97,0)</f>
        <v>41</v>
      </c>
      <c r="H51" s="47">
        <f>E51/F51</f>
        <v>0.29729729729729731</v>
      </c>
      <c r="I51" s="48">
        <f>_xlfn.RANK.EQ(H51,$H$12:$H$97,0)</f>
        <v>58</v>
      </c>
      <c r="M51"/>
      <c r="N51"/>
      <c r="O51"/>
      <c r="P51"/>
    </row>
    <row r="52" spans="1:16" s="19" customFormat="1">
      <c r="A52" s="49" t="s">
        <v>95</v>
      </c>
      <c r="B52" s="49" t="s">
        <v>261</v>
      </c>
      <c r="C52" s="49" t="s">
        <v>217</v>
      </c>
      <c r="D52" s="50"/>
      <c r="E52" s="51"/>
      <c r="F52" s="52"/>
      <c r="G52" s="53"/>
      <c r="H52" s="54"/>
      <c r="I52" s="55"/>
      <c r="M52"/>
      <c r="N52"/>
      <c r="O52"/>
      <c r="P52"/>
    </row>
    <row r="53" spans="1:16" s="19" customFormat="1">
      <c r="A53" s="1" t="s">
        <v>97</v>
      </c>
      <c r="B53" s="1" t="s">
        <v>259</v>
      </c>
      <c r="C53" s="1" t="s">
        <v>218</v>
      </c>
      <c r="D53" s="27">
        <v>50</v>
      </c>
      <c r="E53" s="2">
        <v>22</v>
      </c>
      <c r="F53" s="45">
        <f>SUM(D53:E53)</f>
        <v>72</v>
      </c>
      <c r="G53" s="46">
        <f>_xlfn.RANK.EQ(F53,$F$12:$F$97,0)</f>
        <v>43</v>
      </c>
      <c r="H53" s="47">
        <f>E53/F53</f>
        <v>0.30555555555555558</v>
      </c>
      <c r="I53" s="48">
        <f>_xlfn.RANK.EQ(H53,$H$12:$H$97,0)</f>
        <v>55</v>
      </c>
      <c r="M53"/>
      <c r="N53"/>
      <c r="O53"/>
      <c r="P53"/>
    </row>
    <row r="54" spans="1:16" s="19" customFormat="1">
      <c r="A54" s="1" t="s">
        <v>99</v>
      </c>
      <c r="B54" s="1" t="s">
        <v>259</v>
      </c>
      <c r="C54" s="1" t="s">
        <v>100</v>
      </c>
      <c r="D54" s="27">
        <v>64</v>
      </c>
      <c r="E54" s="2">
        <v>24</v>
      </c>
      <c r="F54" s="45">
        <f>SUM(D54:E54)</f>
        <v>88</v>
      </c>
      <c r="G54" s="46">
        <f>_xlfn.RANK.EQ(F54,$F$12:$F$97,0)</f>
        <v>33</v>
      </c>
      <c r="H54" s="47">
        <f>E54/F54</f>
        <v>0.27272727272727271</v>
      </c>
      <c r="I54" s="48">
        <f>_xlfn.RANK.EQ(H54,$H$12:$H$97,0)</f>
        <v>63</v>
      </c>
      <c r="M54"/>
      <c r="N54"/>
      <c r="O54"/>
      <c r="P54"/>
    </row>
    <row r="55" spans="1:16" s="19" customFormat="1">
      <c r="A55" s="1" t="s">
        <v>101</v>
      </c>
      <c r="B55" s="1" t="s">
        <v>259</v>
      </c>
      <c r="C55" s="1" t="s">
        <v>219</v>
      </c>
      <c r="D55" s="27">
        <v>112</v>
      </c>
      <c r="E55" s="2">
        <v>62</v>
      </c>
      <c r="F55" s="45">
        <f>SUM(D55:E55)</f>
        <v>174</v>
      </c>
      <c r="G55" s="46">
        <f>_xlfn.RANK.EQ(F55,$F$12:$F$97,0)</f>
        <v>17</v>
      </c>
      <c r="H55" s="47">
        <f>E55/F55</f>
        <v>0.35632183908045978</v>
      </c>
      <c r="I55" s="48">
        <f>_xlfn.RANK.EQ(H55,$H$12:$H$97,0)</f>
        <v>41</v>
      </c>
      <c r="M55"/>
      <c r="N55"/>
      <c r="O55"/>
      <c r="P55"/>
    </row>
    <row r="56" spans="1:16" s="19" customFormat="1">
      <c r="A56" s="1" t="s">
        <v>103</v>
      </c>
      <c r="B56" s="1" t="s">
        <v>259</v>
      </c>
      <c r="C56" s="1" t="s">
        <v>220</v>
      </c>
      <c r="D56" s="27">
        <v>39</v>
      </c>
      <c r="E56" s="2">
        <v>19</v>
      </c>
      <c r="F56" s="45">
        <f>SUM(D56:E56)</f>
        <v>58</v>
      </c>
      <c r="G56" s="46">
        <f>_xlfn.RANK.EQ(F56,$F$12:$F$97,0)</f>
        <v>48</v>
      </c>
      <c r="H56" s="47">
        <f>E56/F56</f>
        <v>0.32758620689655171</v>
      </c>
      <c r="I56" s="48">
        <f>_xlfn.RANK.EQ(H56,$H$12:$H$97,0)</f>
        <v>45</v>
      </c>
      <c r="M56"/>
      <c r="N56"/>
      <c r="O56"/>
      <c r="P56"/>
    </row>
    <row r="57" spans="1:16" s="19" customFormat="1">
      <c r="A57" s="1" t="s">
        <v>105</v>
      </c>
      <c r="B57" s="1" t="s">
        <v>260</v>
      </c>
      <c r="C57" s="1" t="s">
        <v>221</v>
      </c>
      <c r="D57" s="27">
        <v>117</v>
      </c>
      <c r="E57" s="2">
        <v>67</v>
      </c>
      <c r="F57" s="45">
        <f>SUM(D57:E57)</f>
        <v>184</v>
      </c>
      <c r="G57" s="46">
        <f>_xlfn.RANK.EQ(F57,$F$12:$F$97,0)</f>
        <v>14</v>
      </c>
      <c r="H57" s="47">
        <f>E57/F57</f>
        <v>0.3641304347826087</v>
      </c>
      <c r="I57" s="48">
        <f>_xlfn.RANK.EQ(H57,$H$12:$H$97,0)</f>
        <v>39</v>
      </c>
      <c r="M57"/>
      <c r="N57"/>
      <c r="O57"/>
      <c r="P57"/>
    </row>
    <row r="58" spans="1:16" s="19" customFormat="1">
      <c r="A58" s="49" t="s">
        <v>107</v>
      </c>
      <c r="B58" s="49" t="s">
        <v>258</v>
      </c>
      <c r="C58" s="49" t="s">
        <v>108</v>
      </c>
      <c r="D58" s="50"/>
      <c r="E58" s="51"/>
      <c r="F58" s="52"/>
      <c r="G58" s="53"/>
      <c r="H58" s="54"/>
      <c r="I58" s="55"/>
      <c r="M58"/>
      <c r="N58"/>
      <c r="O58"/>
      <c r="P58"/>
    </row>
    <row r="59" spans="1:16" s="19" customFormat="1">
      <c r="A59" s="1" t="s">
        <v>109</v>
      </c>
      <c r="B59" s="1" t="s">
        <v>254</v>
      </c>
      <c r="C59" s="1" t="s">
        <v>222</v>
      </c>
      <c r="D59" s="27">
        <v>161</v>
      </c>
      <c r="E59" s="2">
        <v>114</v>
      </c>
      <c r="F59" s="45">
        <f t="shared" ref="F59:F74" si="5">SUM(D59:E59)</f>
        <v>275</v>
      </c>
      <c r="G59" s="46">
        <f t="shared" ref="G59:G74" si="6">_xlfn.RANK.EQ(F59,$F$12:$F$97,0)</f>
        <v>6</v>
      </c>
      <c r="H59" s="47">
        <f t="shared" ref="H59:H66" si="7">E59/F59</f>
        <v>0.41454545454545455</v>
      </c>
      <c r="I59" s="48">
        <f t="shared" ref="I59:I74" si="8">_xlfn.RANK.EQ(H59,$H$12:$H$97,0)</f>
        <v>27</v>
      </c>
      <c r="M59"/>
      <c r="N59"/>
      <c r="O59"/>
      <c r="P59"/>
    </row>
    <row r="60" spans="1:16" s="19" customFormat="1">
      <c r="A60" s="1" t="s">
        <v>111</v>
      </c>
      <c r="B60" s="1" t="s">
        <v>256</v>
      </c>
      <c r="C60" s="1" t="s">
        <v>223</v>
      </c>
      <c r="D60" s="27">
        <v>98</v>
      </c>
      <c r="E60" s="2">
        <v>32</v>
      </c>
      <c r="F60" s="45">
        <f t="shared" si="5"/>
        <v>130</v>
      </c>
      <c r="G60" s="46">
        <f t="shared" si="6"/>
        <v>22</v>
      </c>
      <c r="H60" s="47">
        <f t="shared" si="7"/>
        <v>0.24615384615384617</v>
      </c>
      <c r="I60" s="48">
        <f t="shared" si="8"/>
        <v>67</v>
      </c>
      <c r="M60"/>
      <c r="N60"/>
      <c r="O60"/>
      <c r="P60"/>
    </row>
    <row r="61" spans="1:16" s="19" customFormat="1">
      <c r="A61" s="1" t="s">
        <v>113</v>
      </c>
      <c r="B61" s="1" t="s">
        <v>255</v>
      </c>
      <c r="C61" s="1" t="s">
        <v>224</v>
      </c>
      <c r="D61" s="27">
        <v>2</v>
      </c>
      <c r="E61" s="2">
        <v>6</v>
      </c>
      <c r="F61" s="45">
        <f t="shared" si="5"/>
        <v>8</v>
      </c>
      <c r="G61" s="46">
        <f t="shared" si="6"/>
        <v>69</v>
      </c>
      <c r="H61" s="47">
        <f t="shared" si="7"/>
        <v>0.75</v>
      </c>
      <c r="I61" s="48">
        <f t="shared" si="8"/>
        <v>5</v>
      </c>
      <c r="M61"/>
      <c r="N61"/>
      <c r="O61"/>
      <c r="P61"/>
    </row>
    <row r="62" spans="1:16" s="19" customFormat="1">
      <c r="A62" s="1" t="s">
        <v>115</v>
      </c>
      <c r="B62" s="1" t="s">
        <v>256</v>
      </c>
      <c r="C62" s="1" t="s">
        <v>116</v>
      </c>
      <c r="D62" s="27">
        <v>118</v>
      </c>
      <c r="E62" s="2">
        <v>57</v>
      </c>
      <c r="F62" s="45">
        <f t="shared" si="5"/>
        <v>175</v>
      </c>
      <c r="G62" s="46">
        <f t="shared" si="6"/>
        <v>16</v>
      </c>
      <c r="H62" s="47">
        <f t="shared" si="7"/>
        <v>0.32571428571428573</v>
      </c>
      <c r="I62" s="48">
        <f t="shared" si="8"/>
        <v>48</v>
      </c>
      <c r="M62"/>
      <c r="N62"/>
      <c r="O62"/>
      <c r="P62"/>
    </row>
    <row r="63" spans="1:16" s="19" customFormat="1">
      <c r="A63" s="1" t="s">
        <v>117</v>
      </c>
      <c r="B63" s="1" t="s">
        <v>259</v>
      </c>
      <c r="C63" s="1" t="s">
        <v>225</v>
      </c>
      <c r="D63" s="27">
        <v>47</v>
      </c>
      <c r="E63" s="2">
        <v>19</v>
      </c>
      <c r="F63" s="45">
        <f t="shared" si="5"/>
        <v>66</v>
      </c>
      <c r="G63" s="46">
        <f t="shared" si="6"/>
        <v>46</v>
      </c>
      <c r="H63" s="47">
        <f t="shared" si="7"/>
        <v>0.2878787878787879</v>
      </c>
      <c r="I63" s="48">
        <f t="shared" si="8"/>
        <v>61</v>
      </c>
      <c r="M63"/>
      <c r="N63"/>
      <c r="O63"/>
      <c r="P63"/>
    </row>
    <row r="64" spans="1:16" s="19" customFormat="1">
      <c r="A64" s="1" t="s">
        <v>119</v>
      </c>
      <c r="B64" s="1" t="s">
        <v>257</v>
      </c>
      <c r="C64" s="1" t="s">
        <v>226</v>
      </c>
      <c r="D64" s="27">
        <v>41</v>
      </c>
      <c r="E64" s="2">
        <v>40</v>
      </c>
      <c r="F64" s="45">
        <f t="shared" si="5"/>
        <v>81</v>
      </c>
      <c r="G64" s="46">
        <f t="shared" si="6"/>
        <v>37</v>
      </c>
      <c r="H64" s="47">
        <f t="shared" si="7"/>
        <v>0.49382716049382713</v>
      </c>
      <c r="I64" s="48">
        <f t="shared" si="8"/>
        <v>13</v>
      </c>
      <c r="M64"/>
      <c r="N64"/>
      <c r="O64"/>
      <c r="P64"/>
    </row>
    <row r="65" spans="1:16" s="19" customFormat="1">
      <c r="A65" s="1" t="s">
        <v>121</v>
      </c>
      <c r="B65" s="1" t="s">
        <v>258</v>
      </c>
      <c r="C65" s="1" t="s">
        <v>227</v>
      </c>
      <c r="D65" s="27">
        <v>3</v>
      </c>
      <c r="E65" s="2">
        <v>2</v>
      </c>
      <c r="F65" s="45">
        <f t="shared" si="5"/>
        <v>5</v>
      </c>
      <c r="G65" s="46">
        <f t="shared" si="6"/>
        <v>71</v>
      </c>
      <c r="H65" s="47">
        <f t="shared" si="7"/>
        <v>0.4</v>
      </c>
      <c r="I65" s="48">
        <f t="shared" si="8"/>
        <v>29</v>
      </c>
      <c r="M65"/>
      <c r="N65"/>
      <c r="O65"/>
      <c r="P65"/>
    </row>
    <row r="66" spans="1:16" s="19" customFormat="1">
      <c r="A66" s="1" t="s">
        <v>123</v>
      </c>
      <c r="B66" s="1" t="s">
        <v>254</v>
      </c>
      <c r="C66" s="1" t="s">
        <v>124</v>
      </c>
      <c r="D66" s="27">
        <v>130</v>
      </c>
      <c r="E66" s="2">
        <v>99</v>
      </c>
      <c r="F66" s="45">
        <f t="shared" si="5"/>
        <v>229</v>
      </c>
      <c r="G66" s="46">
        <f t="shared" si="6"/>
        <v>8</v>
      </c>
      <c r="H66" s="47">
        <f t="shared" si="7"/>
        <v>0.43231441048034935</v>
      </c>
      <c r="I66" s="48">
        <f t="shared" si="8"/>
        <v>23</v>
      </c>
      <c r="M66"/>
      <c r="N66"/>
      <c r="O66"/>
      <c r="P66"/>
    </row>
    <row r="67" spans="1:16" s="19" customFormat="1">
      <c r="A67" s="1" t="s">
        <v>125</v>
      </c>
      <c r="B67" s="1" t="s">
        <v>255</v>
      </c>
      <c r="C67" s="1" t="s">
        <v>228</v>
      </c>
      <c r="D67" s="27">
        <v>0</v>
      </c>
      <c r="E67" s="2">
        <v>0</v>
      </c>
      <c r="F67" s="45">
        <f t="shared" si="5"/>
        <v>0</v>
      </c>
      <c r="G67" s="46">
        <f t="shared" si="6"/>
        <v>77</v>
      </c>
      <c r="H67" s="228">
        <v>0</v>
      </c>
      <c r="I67" s="48">
        <f t="shared" si="8"/>
        <v>75</v>
      </c>
      <c r="M67"/>
      <c r="N67"/>
      <c r="O67"/>
      <c r="P67"/>
    </row>
    <row r="68" spans="1:16" s="19" customFormat="1">
      <c r="A68" s="1" t="s">
        <v>127</v>
      </c>
      <c r="B68" s="1" t="s">
        <v>256</v>
      </c>
      <c r="C68" s="1" t="s">
        <v>229</v>
      </c>
      <c r="D68" s="27">
        <v>46</v>
      </c>
      <c r="E68" s="2">
        <v>32</v>
      </c>
      <c r="F68" s="45">
        <f t="shared" si="5"/>
        <v>78</v>
      </c>
      <c r="G68" s="46">
        <f t="shared" si="6"/>
        <v>39</v>
      </c>
      <c r="H68" s="47">
        <f>E68/F68</f>
        <v>0.41025641025641024</v>
      </c>
      <c r="I68" s="48">
        <f t="shared" si="8"/>
        <v>28</v>
      </c>
      <c r="M68"/>
      <c r="N68"/>
      <c r="O68"/>
      <c r="P68"/>
    </row>
    <row r="69" spans="1:16" s="19" customFormat="1">
      <c r="A69" s="1" t="s">
        <v>129</v>
      </c>
      <c r="B69" s="1" t="s">
        <v>254</v>
      </c>
      <c r="C69" s="1" t="s">
        <v>230</v>
      </c>
      <c r="D69" s="27">
        <v>244</v>
      </c>
      <c r="E69" s="2">
        <v>206</v>
      </c>
      <c r="F69" s="45">
        <f t="shared" si="5"/>
        <v>450</v>
      </c>
      <c r="G69" s="46">
        <f t="shared" si="6"/>
        <v>2</v>
      </c>
      <c r="H69" s="47">
        <f>E69/F69</f>
        <v>0.45777777777777778</v>
      </c>
      <c r="I69" s="48">
        <f t="shared" si="8"/>
        <v>17</v>
      </c>
      <c r="M69"/>
      <c r="N69"/>
      <c r="O69"/>
      <c r="P69"/>
    </row>
    <row r="70" spans="1:16" s="19" customFormat="1">
      <c r="A70" s="1" t="s">
        <v>131</v>
      </c>
      <c r="B70" s="1" t="s">
        <v>255</v>
      </c>
      <c r="C70" s="1" t="s">
        <v>132</v>
      </c>
      <c r="D70" s="27">
        <v>90</v>
      </c>
      <c r="E70" s="2">
        <v>68</v>
      </c>
      <c r="F70" s="45">
        <f t="shared" si="5"/>
        <v>158</v>
      </c>
      <c r="G70" s="46">
        <f t="shared" si="6"/>
        <v>20</v>
      </c>
      <c r="H70" s="47">
        <f>E70/F70</f>
        <v>0.43037974683544306</v>
      </c>
      <c r="I70" s="48">
        <f t="shared" si="8"/>
        <v>24</v>
      </c>
      <c r="M70"/>
      <c r="N70"/>
      <c r="O70"/>
      <c r="P70"/>
    </row>
    <row r="71" spans="1:16" s="19" customFormat="1">
      <c r="A71" s="1" t="s">
        <v>133</v>
      </c>
      <c r="B71" s="1" t="s">
        <v>254</v>
      </c>
      <c r="C71" s="1" t="s">
        <v>231</v>
      </c>
      <c r="D71" s="27">
        <v>111</v>
      </c>
      <c r="E71" s="2">
        <v>59</v>
      </c>
      <c r="F71" s="45">
        <f t="shared" si="5"/>
        <v>170</v>
      </c>
      <c r="G71" s="46">
        <f t="shared" si="6"/>
        <v>19</v>
      </c>
      <c r="H71" s="47">
        <f>E71/F71</f>
        <v>0.34705882352941175</v>
      </c>
      <c r="I71" s="48">
        <f t="shared" si="8"/>
        <v>42</v>
      </c>
      <c r="M71"/>
      <c r="N71"/>
      <c r="O71"/>
      <c r="P71"/>
    </row>
    <row r="72" spans="1:16" s="19" customFormat="1">
      <c r="A72" s="1" t="s">
        <v>135</v>
      </c>
      <c r="B72" s="1" t="s">
        <v>255</v>
      </c>
      <c r="C72" s="1" t="s">
        <v>232</v>
      </c>
      <c r="D72" s="27">
        <v>0</v>
      </c>
      <c r="E72" s="2">
        <v>0</v>
      </c>
      <c r="F72" s="45">
        <f t="shared" si="5"/>
        <v>0</v>
      </c>
      <c r="G72" s="46">
        <f t="shared" si="6"/>
        <v>77</v>
      </c>
      <c r="H72" s="228">
        <v>0</v>
      </c>
      <c r="I72" s="48">
        <f t="shared" si="8"/>
        <v>75</v>
      </c>
      <c r="M72"/>
      <c r="N72"/>
      <c r="O72"/>
      <c r="P72"/>
    </row>
    <row r="73" spans="1:16" s="19" customFormat="1">
      <c r="A73" s="1" t="s">
        <v>137</v>
      </c>
      <c r="B73" s="1" t="s">
        <v>255</v>
      </c>
      <c r="C73" s="1" t="s">
        <v>233</v>
      </c>
      <c r="D73" s="27">
        <v>1</v>
      </c>
      <c r="E73" s="2">
        <v>4</v>
      </c>
      <c r="F73" s="45">
        <f t="shared" si="5"/>
        <v>5</v>
      </c>
      <c r="G73" s="46">
        <f t="shared" si="6"/>
        <v>71</v>
      </c>
      <c r="H73" s="47">
        <f>E73/F73</f>
        <v>0.8</v>
      </c>
      <c r="I73" s="48">
        <f t="shared" si="8"/>
        <v>4</v>
      </c>
      <c r="M73"/>
      <c r="N73"/>
      <c r="O73"/>
      <c r="P73"/>
    </row>
    <row r="74" spans="1:16" s="19" customFormat="1">
      <c r="A74" s="1" t="s">
        <v>139</v>
      </c>
      <c r="B74" s="1" t="s">
        <v>260</v>
      </c>
      <c r="C74" s="1" t="s">
        <v>140</v>
      </c>
      <c r="D74" s="27">
        <v>0</v>
      </c>
      <c r="E74" s="2">
        <v>45</v>
      </c>
      <c r="F74" s="45">
        <f t="shared" si="5"/>
        <v>45</v>
      </c>
      <c r="G74" s="46">
        <f t="shared" si="6"/>
        <v>55</v>
      </c>
      <c r="H74" s="47">
        <f>E74/F74</f>
        <v>1</v>
      </c>
      <c r="I74" s="48">
        <f t="shared" si="8"/>
        <v>1</v>
      </c>
      <c r="M74"/>
      <c r="N74"/>
      <c r="O74"/>
      <c r="P74"/>
    </row>
    <row r="75" spans="1:16" s="19" customFormat="1">
      <c r="A75" s="49" t="s">
        <v>141</v>
      </c>
      <c r="B75" s="49" t="s">
        <v>261</v>
      </c>
      <c r="C75" s="49" t="s">
        <v>234</v>
      </c>
      <c r="D75" s="50"/>
      <c r="E75" s="51"/>
      <c r="F75" s="52"/>
      <c r="G75" s="53"/>
      <c r="H75" s="54"/>
      <c r="I75" s="55"/>
      <c r="M75"/>
      <c r="N75"/>
      <c r="O75"/>
      <c r="P75"/>
    </row>
    <row r="76" spans="1:16" s="19" customFormat="1">
      <c r="A76" s="1" t="s">
        <v>143</v>
      </c>
      <c r="B76" s="1" t="s">
        <v>260</v>
      </c>
      <c r="C76" s="1" t="s">
        <v>235</v>
      </c>
      <c r="D76" s="27">
        <v>34</v>
      </c>
      <c r="E76" s="2">
        <v>26</v>
      </c>
      <c r="F76" s="45">
        <f t="shared" ref="F76:F97" si="9">SUM(D76:E76)</f>
        <v>60</v>
      </c>
      <c r="G76" s="46">
        <f t="shared" ref="G76:G97" si="10">_xlfn.RANK.EQ(F76,$F$12:$F$97,0)</f>
        <v>47</v>
      </c>
      <c r="H76" s="47">
        <f t="shared" ref="H76:H82" si="11">E76/F76</f>
        <v>0.43333333333333335</v>
      </c>
      <c r="I76" s="48">
        <f t="shared" ref="I76:I97" si="12">_xlfn.RANK.EQ(H76,$H$12:$H$97,0)</f>
        <v>22</v>
      </c>
      <c r="M76"/>
      <c r="N76"/>
      <c r="O76"/>
      <c r="P76"/>
    </row>
    <row r="77" spans="1:16" s="19" customFormat="1">
      <c r="A77" s="1" t="s">
        <v>145</v>
      </c>
      <c r="B77" s="1" t="s">
        <v>259</v>
      </c>
      <c r="C77" s="1" t="s">
        <v>236</v>
      </c>
      <c r="D77" s="27">
        <v>18</v>
      </c>
      <c r="E77" s="2">
        <v>12</v>
      </c>
      <c r="F77" s="45">
        <f t="shared" si="9"/>
        <v>30</v>
      </c>
      <c r="G77" s="46">
        <f t="shared" si="10"/>
        <v>61</v>
      </c>
      <c r="H77" s="47">
        <f t="shared" si="11"/>
        <v>0.4</v>
      </c>
      <c r="I77" s="48">
        <f t="shared" si="12"/>
        <v>29</v>
      </c>
      <c r="M77"/>
      <c r="N77"/>
      <c r="O77"/>
      <c r="P77"/>
    </row>
    <row r="78" spans="1:16" s="19" customFormat="1">
      <c r="A78" s="1" t="s">
        <v>147</v>
      </c>
      <c r="B78" s="1" t="s">
        <v>259</v>
      </c>
      <c r="C78" s="1" t="s">
        <v>148</v>
      </c>
      <c r="D78" s="27">
        <v>45</v>
      </c>
      <c r="E78" s="2">
        <v>26</v>
      </c>
      <c r="F78" s="45">
        <f t="shared" si="9"/>
        <v>71</v>
      </c>
      <c r="G78" s="46">
        <f t="shared" si="10"/>
        <v>44</v>
      </c>
      <c r="H78" s="47">
        <f t="shared" si="11"/>
        <v>0.36619718309859156</v>
      </c>
      <c r="I78" s="48">
        <f t="shared" si="12"/>
        <v>36</v>
      </c>
      <c r="M78"/>
      <c r="N78"/>
      <c r="O78"/>
      <c r="P78"/>
    </row>
    <row r="79" spans="1:16" s="19" customFormat="1">
      <c r="A79" s="1" t="s">
        <v>149</v>
      </c>
      <c r="B79" s="1" t="s">
        <v>254</v>
      </c>
      <c r="C79" s="1" t="s">
        <v>237</v>
      </c>
      <c r="D79" s="27">
        <v>105</v>
      </c>
      <c r="E79" s="2">
        <v>68</v>
      </c>
      <c r="F79" s="45">
        <f t="shared" si="9"/>
        <v>173</v>
      </c>
      <c r="G79" s="46">
        <f t="shared" si="10"/>
        <v>18</v>
      </c>
      <c r="H79" s="47">
        <f t="shared" si="11"/>
        <v>0.39306358381502893</v>
      </c>
      <c r="I79" s="48">
        <f t="shared" si="12"/>
        <v>32</v>
      </c>
      <c r="M79"/>
      <c r="N79"/>
      <c r="O79"/>
      <c r="P79"/>
    </row>
    <row r="80" spans="1:16" s="19" customFormat="1">
      <c r="A80" s="1" t="s">
        <v>151</v>
      </c>
      <c r="B80" s="1" t="s">
        <v>254</v>
      </c>
      <c r="C80" s="1" t="s">
        <v>238</v>
      </c>
      <c r="D80" s="27">
        <v>79</v>
      </c>
      <c r="E80" s="2">
        <v>33</v>
      </c>
      <c r="F80" s="45">
        <f t="shared" si="9"/>
        <v>112</v>
      </c>
      <c r="G80" s="46">
        <f t="shared" si="10"/>
        <v>24</v>
      </c>
      <c r="H80" s="47">
        <f t="shared" si="11"/>
        <v>0.29464285714285715</v>
      </c>
      <c r="I80" s="48">
        <f t="shared" si="12"/>
        <v>60</v>
      </c>
      <c r="M80"/>
      <c r="N80"/>
      <c r="O80"/>
      <c r="P80"/>
    </row>
    <row r="81" spans="1:16" s="19" customFormat="1">
      <c r="A81" s="1" t="s">
        <v>153</v>
      </c>
      <c r="B81" s="1" t="s">
        <v>259</v>
      </c>
      <c r="C81" s="1" t="s">
        <v>239</v>
      </c>
      <c r="D81" s="27">
        <v>58</v>
      </c>
      <c r="E81" s="2">
        <v>30</v>
      </c>
      <c r="F81" s="45">
        <f t="shared" si="9"/>
        <v>88</v>
      </c>
      <c r="G81" s="46">
        <f t="shared" si="10"/>
        <v>33</v>
      </c>
      <c r="H81" s="47">
        <f t="shared" si="11"/>
        <v>0.34090909090909088</v>
      </c>
      <c r="I81" s="48">
        <f t="shared" si="12"/>
        <v>43</v>
      </c>
      <c r="M81"/>
      <c r="N81"/>
      <c r="O81"/>
      <c r="P81"/>
    </row>
    <row r="82" spans="1:16" s="19" customFormat="1">
      <c r="A82" s="1" t="s">
        <v>155</v>
      </c>
      <c r="B82" s="1" t="s">
        <v>259</v>
      </c>
      <c r="C82" s="1" t="s">
        <v>156</v>
      </c>
      <c r="D82" s="27">
        <v>30</v>
      </c>
      <c r="E82" s="2">
        <v>14</v>
      </c>
      <c r="F82" s="45">
        <f t="shared" si="9"/>
        <v>44</v>
      </c>
      <c r="G82" s="46">
        <f t="shared" si="10"/>
        <v>57</v>
      </c>
      <c r="H82" s="47">
        <f t="shared" si="11"/>
        <v>0.31818181818181818</v>
      </c>
      <c r="I82" s="48">
        <f t="shared" si="12"/>
        <v>52</v>
      </c>
      <c r="M82"/>
      <c r="N82"/>
      <c r="O82"/>
      <c r="P82"/>
    </row>
    <row r="83" spans="1:16" s="19" customFormat="1">
      <c r="A83" s="1" t="s">
        <v>157</v>
      </c>
      <c r="B83" s="1" t="s">
        <v>255</v>
      </c>
      <c r="C83" s="1" t="s">
        <v>240</v>
      </c>
      <c r="D83" s="27">
        <v>0</v>
      </c>
      <c r="E83" s="2">
        <v>0</v>
      </c>
      <c r="F83" s="45">
        <f t="shared" si="9"/>
        <v>0</v>
      </c>
      <c r="G83" s="46">
        <f t="shared" si="10"/>
        <v>77</v>
      </c>
      <c r="H83" s="228">
        <v>0</v>
      </c>
      <c r="I83" s="48">
        <f t="shared" si="12"/>
        <v>75</v>
      </c>
      <c r="M83"/>
      <c r="N83"/>
      <c r="O83"/>
      <c r="P83"/>
    </row>
    <row r="84" spans="1:16" s="19" customFormat="1">
      <c r="A84" s="1" t="s">
        <v>159</v>
      </c>
      <c r="B84" s="1" t="s">
        <v>259</v>
      </c>
      <c r="C84" s="1" t="s">
        <v>241</v>
      </c>
      <c r="D84" s="27">
        <v>27</v>
      </c>
      <c r="E84" s="2">
        <v>25</v>
      </c>
      <c r="F84" s="45">
        <f t="shared" si="9"/>
        <v>52</v>
      </c>
      <c r="G84" s="46">
        <f t="shared" si="10"/>
        <v>50</v>
      </c>
      <c r="H84" s="47">
        <f t="shared" ref="H84:H97" si="13">E84/F84</f>
        <v>0.48076923076923078</v>
      </c>
      <c r="I84" s="48">
        <f t="shared" si="12"/>
        <v>15</v>
      </c>
      <c r="M84"/>
      <c r="N84"/>
      <c r="O84"/>
      <c r="P84"/>
    </row>
    <row r="85" spans="1:16" s="19" customFormat="1">
      <c r="A85" s="1" t="s">
        <v>161</v>
      </c>
      <c r="B85" s="1" t="s">
        <v>259</v>
      </c>
      <c r="C85" s="1" t="s">
        <v>242</v>
      </c>
      <c r="D85" s="27">
        <v>54</v>
      </c>
      <c r="E85" s="2">
        <v>31</v>
      </c>
      <c r="F85" s="45">
        <f t="shared" si="9"/>
        <v>85</v>
      </c>
      <c r="G85" s="46">
        <f t="shared" si="10"/>
        <v>36</v>
      </c>
      <c r="H85" s="47">
        <f t="shared" si="13"/>
        <v>0.36470588235294116</v>
      </c>
      <c r="I85" s="48">
        <f t="shared" si="12"/>
        <v>38</v>
      </c>
      <c r="M85"/>
      <c r="N85"/>
      <c r="O85"/>
      <c r="P85"/>
    </row>
    <row r="86" spans="1:16" s="19" customFormat="1">
      <c r="A86" s="10" t="s">
        <v>163</v>
      </c>
      <c r="B86" s="10" t="s">
        <v>259</v>
      </c>
      <c r="C86" s="10" t="s">
        <v>164</v>
      </c>
      <c r="D86" s="56">
        <v>27</v>
      </c>
      <c r="E86" s="57">
        <v>21</v>
      </c>
      <c r="F86" s="58">
        <f t="shared" si="9"/>
        <v>48</v>
      </c>
      <c r="G86" s="59">
        <f t="shared" si="10"/>
        <v>54</v>
      </c>
      <c r="H86" s="60">
        <f t="shared" si="13"/>
        <v>0.4375</v>
      </c>
      <c r="I86" s="61">
        <f t="shared" si="12"/>
        <v>20</v>
      </c>
      <c r="M86"/>
      <c r="N86"/>
      <c r="O86"/>
      <c r="P86"/>
    </row>
    <row r="87" spans="1:16" s="19" customFormat="1">
      <c r="A87" s="1" t="s">
        <v>165</v>
      </c>
      <c r="B87" s="1" t="s">
        <v>256</v>
      </c>
      <c r="C87" s="1" t="s">
        <v>243</v>
      </c>
      <c r="D87" s="27">
        <v>23</v>
      </c>
      <c r="E87" s="2">
        <v>11</v>
      </c>
      <c r="F87" s="45">
        <f t="shared" si="9"/>
        <v>34</v>
      </c>
      <c r="G87" s="46">
        <f t="shared" si="10"/>
        <v>59</v>
      </c>
      <c r="H87" s="47">
        <f t="shared" si="13"/>
        <v>0.3235294117647059</v>
      </c>
      <c r="I87" s="48">
        <f t="shared" si="12"/>
        <v>50</v>
      </c>
      <c r="M87"/>
      <c r="N87"/>
      <c r="O87"/>
      <c r="P87"/>
    </row>
    <row r="88" spans="1:16" s="19" customFormat="1">
      <c r="A88" s="1" t="s">
        <v>167</v>
      </c>
      <c r="B88" s="1" t="s">
        <v>255</v>
      </c>
      <c r="C88" s="1" t="s">
        <v>244</v>
      </c>
      <c r="D88" s="27">
        <v>3</v>
      </c>
      <c r="E88" s="2">
        <v>0</v>
      </c>
      <c r="F88" s="45">
        <f t="shared" si="9"/>
        <v>3</v>
      </c>
      <c r="G88" s="46">
        <f t="shared" si="10"/>
        <v>75</v>
      </c>
      <c r="H88" s="47">
        <f t="shared" si="13"/>
        <v>0</v>
      </c>
      <c r="I88" s="48">
        <f t="shared" si="12"/>
        <v>75</v>
      </c>
      <c r="M88"/>
      <c r="N88"/>
      <c r="O88"/>
      <c r="P88"/>
    </row>
    <row r="89" spans="1:16" s="19" customFormat="1">
      <c r="A89" s="1" t="s">
        <v>169</v>
      </c>
      <c r="B89" s="1" t="s">
        <v>254</v>
      </c>
      <c r="C89" s="1" t="s">
        <v>245</v>
      </c>
      <c r="D89" s="27">
        <v>235</v>
      </c>
      <c r="E89" s="2">
        <v>101</v>
      </c>
      <c r="F89" s="45">
        <f t="shared" si="9"/>
        <v>336</v>
      </c>
      <c r="G89" s="46">
        <f t="shared" si="10"/>
        <v>4</v>
      </c>
      <c r="H89" s="47">
        <f t="shared" si="13"/>
        <v>0.30059523809523808</v>
      </c>
      <c r="I89" s="48">
        <f t="shared" si="12"/>
        <v>56</v>
      </c>
      <c r="M89"/>
      <c r="N89"/>
      <c r="O89"/>
      <c r="P89"/>
    </row>
    <row r="90" spans="1:16" s="19" customFormat="1">
      <c r="A90" s="1" t="s">
        <v>171</v>
      </c>
      <c r="B90" s="1" t="s">
        <v>259</v>
      </c>
      <c r="C90" s="1" t="s">
        <v>172</v>
      </c>
      <c r="D90" s="27">
        <v>20</v>
      </c>
      <c r="E90" s="2">
        <v>12</v>
      </c>
      <c r="F90" s="45">
        <f t="shared" si="9"/>
        <v>32</v>
      </c>
      <c r="G90" s="46">
        <f t="shared" si="10"/>
        <v>60</v>
      </c>
      <c r="H90" s="47">
        <f t="shared" si="13"/>
        <v>0.375</v>
      </c>
      <c r="I90" s="48">
        <f t="shared" si="12"/>
        <v>34</v>
      </c>
      <c r="M90"/>
      <c r="N90"/>
      <c r="O90"/>
      <c r="P90"/>
    </row>
    <row r="91" spans="1:16" s="19" customFormat="1">
      <c r="A91" s="1" t="s">
        <v>173</v>
      </c>
      <c r="B91" s="1" t="s">
        <v>259</v>
      </c>
      <c r="C91" s="1" t="s">
        <v>246</v>
      </c>
      <c r="D91" s="27">
        <v>73</v>
      </c>
      <c r="E91" s="2">
        <v>31</v>
      </c>
      <c r="F91" s="45">
        <f t="shared" si="9"/>
        <v>104</v>
      </c>
      <c r="G91" s="46">
        <f t="shared" si="10"/>
        <v>27</v>
      </c>
      <c r="H91" s="47">
        <f t="shared" si="13"/>
        <v>0.29807692307692307</v>
      </c>
      <c r="I91" s="48">
        <f t="shared" si="12"/>
        <v>57</v>
      </c>
      <c r="M91"/>
      <c r="N91"/>
      <c r="O91"/>
      <c r="P91"/>
    </row>
    <row r="92" spans="1:16" s="19" customFormat="1">
      <c r="A92" s="1" t="s">
        <v>175</v>
      </c>
      <c r="B92" s="1" t="s">
        <v>259</v>
      </c>
      <c r="C92" s="1" t="s">
        <v>247</v>
      </c>
      <c r="D92" s="27">
        <v>51</v>
      </c>
      <c r="E92" s="2">
        <v>30</v>
      </c>
      <c r="F92" s="45">
        <f t="shared" si="9"/>
        <v>81</v>
      </c>
      <c r="G92" s="46">
        <f t="shared" si="10"/>
        <v>37</v>
      </c>
      <c r="H92" s="47">
        <f t="shared" si="13"/>
        <v>0.37037037037037035</v>
      </c>
      <c r="I92" s="48">
        <f t="shared" si="12"/>
        <v>35</v>
      </c>
      <c r="M92"/>
      <c r="N92"/>
      <c r="O92"/>
      <c r="P92"/>
    </row>
    <row r="93" spans="1:16" s="19" customFormat="1">
      <c r="A93" s="1" t="s">
        <v>177</v>
      </c>
      <c r="B93" s="1" t="s">
        <v>259</v>
      </c>
      <c r="C93" s="1" t="s">
        <v>248</v>
      </c>
      <c r="D93" s="27">
        <v>29</v>
      </c>
      <c r="E93" s="2">
        <v>8</v>
      </c>
      <c r="F93" s="45">
        <f t="shared" si="9"/>
        <v>37</v>
      </c>
      <c r="G93" s="46">
        <f t="shared" si="10"/>
        <v>58</v>
      </c>
      <c r="H93" s="47">
        <f t="shared" si="13"/>
        <v>0.21621621621621623</v>
      </c>
      <c r="I93" s="48">
        <f t="shared" si="12"/>
        <v>71</v>
      </c>
      <c r="M93"/>
      <c r="N93"/>
      <c r="O93"/>
      <c r="P93"/>
    </row>
    <row r="94" spans="1:16" s="19" customFormat="1">
      <c r="A94" s="1" t="s">
        <v>179</v>
      </c>
      <c r="B94" s="1" t="s">
        <v>259</v>
      </c>
      <c r="C94" s="1" t="s">
        <v>180</v>
      </c>
      <c r="D94" s="27">
        <v>35</v>
      </c>
      <c r="E94" s="2">
        <v>17</v>
      </c>
      <c r="F94" s="45">
        <f t="shared" si="9"/>
        <v>52</v>
      </c>
      <c r="G94" s="46">
        <f t="shared" si="10"/>
        <v>50</v>
      </c>
      <c r="H94" s="47">
        <f t="shared" si="13"/>
        <v>0.32692307692307693</v>
      </c>
      <c r="I94" s="48">
        <f t="shared" si="12"/>
        <v>46</v>
      </c>
      <c r="M94"/>
      <c r="N94"/>
      <c r="O94"/>
      <c r="P94"/>
    </row>
    <row r="95" spans="1:16" s="19" customFormat="1">
      <c r="A95" s="1" t="s">
        <v>181</v>
      </c>
      <c r="B95" s="1" t="s">
        <v>259</v>
      </c>
      <c r="C95" s="1" t="s">
        <v>249</v>
      </c>
      <c r="D95" s="27">
        <v>74</v>
      </c>
      <c r="E95" s="2">
        <v>41</v>
      </c>
      <c r="F95" s="45">
        <f t="shared" si="9"/>
        <v>115</v>
      </c>
      <c r="G95" s="46">
        <f t="shared" si="10"/>
        <v>23</v>
      </c>
      <c r="H95" s="47">
        <f t="shared" si="13"/>
        <v>0.35652173913043478</v>
      </c>
      <c r="I95" s="48">
        <f t="shared" si="12"/>
        <v>40</v>
      </c>
      <c r="M95"/>
      <c r="N95"/>
      <c r="O95"/>
      <c r="P95"/>
    </row>
    <row r="96" spans="1:16" s="19" customFormat="1">
      <c r="A96" s="1" t="s">
        <v>183</v>
      </c>
      <c r="B96" s="1" t="s">
        <v>256</v>
      </c>
      <c r="C96" s="1" t="s">
        <v>250</v>
      </c>
      <c r="D96" s="27">
        <v>4</v>
      </c>
      <c r="E96" s="2">
        <v>0</v>
      </c>
      <c r="F96" s="45">
        <f t="shared" si="9"/>
        <v>4</v>
      </c>
      <c r="G96" s="46">
        <f t="shared" si="10"/>
        <v>74</v>
      </c>
      <c r="H96" s="47">
        <f t="shared" si="13"/>
        <v>0</v>
      </c>
      <c r="I96" s="48">
        <f t="shared" si="12"/>
        <v>75</v>
      </c>
      <c r="M96"/>
      <c r="N96"/>
      <c r="O96"/>
      <c r="P96"/>
    </row>
    <row r="97" spans="1:16" s="19" customFormat="1" ht="14.25" thickBot="1">
      <c r="A97" s="1" t="s">
        <v>185</v>
      </c>
      <c r="B97" s="1" t="s">
        <v>259</v>
      </c>
      <c r="C97" s="1" t="s">
        <v>251</v>
      </c>
      <c r="D97" s="32">
        <v>57</v>
      </c>
      <c r="E97" s="33">
        <v>16</v>
      </c>
      <c r="F97" s="62">
        <f t="shared" si="9"/>
        <v>73</v>
      </c>
      <c r="G97" s="63">
        <f t="shared" si="10"/>
        <v>42</v>
      </c>
      <c r="H97" s="64">
        <f t="shared" si="13"/>
        <v>0.21917808219178081</v>
      </c>
      <c r="I97" s="65">
        <f t="shared" si="12"/>
        <v>70</v>
      </c>
      <c r="M97"/>
      <c r="N97"/>
      <c r="O97"/>
      <c r="P97"/>
    </row>
    <row r="98" spans="1:16" s="19" customFormat="1" ht="14.25" thickBot="1">
      <c r="M98"/>
      <c r="N98"/>
      <c r="O98"/>
      <c r="P98"/>
    </row>
    <row r="99" spans="1:16" ht="14.25" thickBot="1">
      <c r="C99" s="221" t="s">
        <v>444</v>
      </c>
      <c r="D99" s="222">
        <f>SUM(D12:D97)</f>
        <v>5148</v>
      </c>
      <c r="E99" s="222">
        <f t="shared" ref="E99:F99" si="14">SUM(E12:E97)</f>
        <v>3093</v>
      </c>
      <c r="F99" s="223">
        <f t="shared" si="14"/>
        <v>8241</v>
      </c>
    </row>
  </sheetData>
  <autoFilter ref="A11:I97" xr:uid="{00000000-0009-0000-0000-00000E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664580D5-A569-47D3-8F51-0648493B3EC1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266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  <c r="L5"/>
    </row>
    <row r="6" spans="1:18">
      <c r="C6" s="20" t="s">
        <v>3</v>
      </c>
      <c r="D6" s="21">
        <f>INDEX(D12:D97,MATCH(C6,C12:C97,0),0)</f>
        <v>22</v>
      </c>
      <c r="E6" s="22">
        <f>INDEX(E12:E97,MATCH(C6,C12:C97,0),0)</f>
        <v>22</v>
      </c>
      <c r="F6" s="22">
        <f>SUM(D6:E6)</f>
        <v>44</v>
      </c>
      <c r="G6" s="23">
        <f>_xlfn.RANK.EQ(F6,$F$12:$F$97,0)</f>
        <v>54</v>
      </c>
      <c r="H6" s="24">
        <f>E6/F6</f>
        <v>0.5</v>
      </c>
      <c r="I6" s="25">
        <f>_xlfn.RANK.EQ(H6,$H$12:$H$97,0)</f>
        <v>12</v>
      </c>
    </row>
    <row r="7" spans="1:18">
      <c r="C7" s="26" t="s">
        <v>11</v>
      </c>
      <c r="D7" s="82">
        <f>ROUND(SUMIF($B$12:$B$97,"G",D12:D97)/(COUNTIFS(B12:B97,"G",D12:D97,"&lt;&gt;")),1)</f>
        <v>49.6</v>
      </c>
      <c r="E7" s="83">
        <f>ROUND(SUMIF($B$12:$B$97,"G",E12:E97)/(COUNTIFS(B12:B97,"G",D12:D97,"&lt;&gt;")),1)</f>
        <v>23.9</v>
      </c>
      <c r="F7" s="83">
        <f>ROUND(SUM(D7:E7),1)</f>
        <v>73.5</v>
      </c>
      <c r="G7" s="28"/>
      <c r="H7" s="29">
        <f>E7/F7</f>
        <v>0.32517006802721088</v>
      </c>
      <c r="I7" s="30"/>
      <c r="J7"/>
      <c r="M7" s="19"/>
      <c r="N7" s="19"/>
      <c r="O7" s="19"/>
      <c r="P7" s="19"/>
    </row>
    <row r="8" spans="1:18" ht="14.25" thickBot="1">
      <c r="C8" s="31" t="s">
        <v>12</v>
      </c>
      <c r="D8" s="84">
        <f>ROUND(AVERAGE(D12:D97),1)</f>
        <v>62.3</v>
      </c>
      <c r="E8" s="85">
        <f>ROUND(AVERAGE(E12:E97),1)</f>
        <v>37</v>
      </c>
      <c r="F8" s="85">
        <f>ROUND(SUM(D8:E8),1)</f>
        <v>99.3</v>
      </c>
      <c r="G8" s="34"/>
      <c r="H8" s="35">
        <f>E8/F8</f>
        <v>0.37260825780463241</v>
      </c>
      <c r="I8" s="36"/>
    </row>
    <row r="9" spans="1:18" ht="21" customHeight="1" thickBot="1">
      <c r="D9" s="37"/>
      <c r="J9"/>
      <c r="M9" s="19"/>
      <c r="N9" s="19"/>
      <c r="O9" s="19"/>
      <c r="P9" s="19"/>
    </row>
    <row r="10" spans="1:18" ht="21" customHeight="1">
      <c r="D10" s="270" t="str" cm="1">
        <f t="array" aca="1" ref="D10" ca="1">RIGHT(CELL("filename",A1),4)&amp;"年度（基準日：５月１日）"</f>
        <v>2021年度（基準日：５月１日）</v>
      </c>
      <c r="E10" s="271"/>
      <c r="F10" s="271"/>
      <c r="G10" s="271"/>
      <c r="H10" s="271"/>
      <c r="I10" s="272"/>
    </row>
    <row r="11" spans="1:18" ht="27">
      <c r="A11" s="11" t="s">
        <v>13</v>
      </c>
      <c r="B11" s="38" t="s">
        <v>14</v>
      </c>
      <c r="C11" s="11" t="s">
        <v>6</v>
      </c>
      <c r="D11" s="39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44" t="s">
        <v>10</v>
      </c>
    </row>
    <row r="12" spans="1:18">
      <c r="A12" s="1" t="s">
        <v>15</v>
      </c>
      <c r="B12" s="1" t="s">
        <v>254</v>
      </c>
      <c r="C12" s="1" t="s">
        <v>16</v>
      </c>
      <c r="D12" s="27">
        <v>127</v>
      </c>
      <c r="E12" s="2">
        <v>92</v>
      </c>
      <c r="F12" s="45">
        <f t="shared" ref="F12:F17" si="0">SUM(D12:E12)</f>
        <v>219</v>
      </c>
      <c r="G12" s="46">
        <f t="shared" ref="G12:G42" si="1">_xlfn.RANK.EQ(F12,$F$12:$F$97,0)</f>
        <v>10</v>
      </c>
      <c r="H12" s="47">
        <f t="shared" ref="H12:H17" si="2">E12/F12</f>
        <v>0.42009132420091322</v>
      </c>
      <c r="I12" s="48">
        <f t="shared" ref="I12:I42" si="3">_xlfn.RANK.EQ(H12,$H$12:$H$97,0)</f>
        <v>26</v>
      </c>
    </row>
    <row r="13" spans="1:18">
      <c r="A13" s="1" t="s">
        <v>17</v>
      </c>
      <c r="B13" s="1" t="s">
        <v>255</v>
      </c>
      <c r="C13" s="1" t="s">
        <v>18</v>
      </c>
      <c r="D13" s="27">
        <v>1</v>
      </c>
      <c r="E13" s="2">
        <v>5</v>
      </c>
      <c r="F13" s="45">
        <f t="shared" si="0"/>
        <v>6</v>
      </c>
      <c r="G13" s="46">
        <f t="shared" si="1"/>
        <v>71</v>
      </c>
      <c r="H13" s="47">
        <f t="shared" si="2"/>
        <v>0.83333333333333337</v>
      </c>
      <c r="I13" s="48">
        <f t="shared" si="3"/>
        <v>3</v>
      </c>
    </row>
    <row r="14" spans="1:18">
      <c r="A14" s="1" t="s">
        <v>19</v>
      </c>
      <c r="B14" s="1" t="s">
        <v>256</v>
      </c>
      <c r="C14" s="1" t="s">
        <v>20</v>
      </c>
      <c r="D14" s="27">
        <v>84</v>
      </c>
      <c r="E14" s="2">
        <v>23</v>
      </c>
      <c r="F14" s="45">
        <f t="shared" si="0"/>
        <v>107</v>
      </c>
      <c r="G14" s="46">
        <f t="shared" si="1"/>
        <v>27</v>
      </c>
      <c r="H14" s="47">
        <f t="shared" si="2"/>
        <v>0.21495327102803738</v>
      </c>
      <c r="I14" s="48">
        <f t="shared" si="3"/>
        <v>70</v>
      </c>
    </row>
    <row r="15" spans="1:18">
      <c r="A15" s="1" t="s">
        <v>21</v>
      </c>
      <c r="B15" s="1" t="s">
        <v>257</v>
      </c>
      <c r="C15" s="1" t="s">
        <v>22</v>
      </c>
      <c r="D15" s="27">
        <v>18</v>
      </c>
      <c r="E15" s="2">
        <v>5</v>
      </c>
      <c r="F15" s="45">
        <f t="shared" si="0"/>
        <v>23</v>
      </c>
      <c r="G15" s="46">
        <f t="shared" si="1"/>
        <v>63</v>
      </c>
      <c r="H15" s="47">
        <f t="shared" si="2"/>
        <v>0.21739130434782608</v>
      </c>
      <c r="I15" s="48">
        <f t="shared" si="3"/>
        <v>69</v>
      </c>
    </row>
    <row r="16" spans="1:18">
      <c r="A16" s="1" t="s">
        <v>23</v>
      </c>
      <c r="B16" s="1" t="s">
        <v>256</v>
      </c>
      <c r="C16" s="1" t="s">
        <v>24</v>
      </c>
      <c r="D16" s="27">
        <v>5</v>
      </c>
      <c r="E16" s="2">
        <v>4</v>
      </c>
      <c r="F16" s="45">
        <f t="shared" si="0"/>
        <v>9</v>
      </c>
      <c r="G16" s="46">
        <f t="shared" si="1"/>
        <v>68</v>
      </c>
      <c r="H16" s="47">
        <f t="shared" si="2"/>
        <v>0.44444444444444442</v>
      </c>
      <c r="I16" s="48">
        <f t="shared" si="3"/>
        <v>20</v>
      </c>
    </row>
    <row r="17" spans="1:16">
      <c r="A17" s="1" t="s">
        <v>25</v>
      </c>
      <c r="B17" s="1" t="s">
        <v>256</v>
      </c>
      <c r="C17" s="1" t="s">
        <v>26</v>
      </c>
      <c r="D17" s="27">
        <v>52</v>
      </c>
      <c r="E17" s="2">
        <v>11</v>
      </c>
      <c r="F17" s="45">
        <f t="shared" si="0"/>
        <v>63</v>
      </c>
      <c r="G17" s="46">
        <f t="shared" si="1"/>
        <v>45</v>
      </c>
      <c r="H17" s="47">
        <f t="shared" si="2"/>
        <v>0.17460317460317459</v>
      </c>
      <c r="I17" s="48">
        <f t="shared" si="3"/>
        <v>74</v>
      </c>
    </row>
    <row r="18" spans="1:16">
      <c r="A18" s="6" t="s">
        <v>27</v>
      </c>
      <c r="B18" s="6" t="s">
        <v>258</v>
      </c>
      <c r="C18" s="6" t="s">
        <v>28</v>
      </c>
      <c r="D18" s="79">
        <v>0</v>
      </c>
      <c r="E18" s="7">
        <v>0</v>
      </c>
      <c r="F18" s="88">
        <v>0</v>
      </c>
      <c r="G18" s="89">
        <f t="shared" si="1"/>
        <v>77</v>
      </c>
      <c r="H18" s="229">
        <v>0</v>
      </c>
      <c r="I18" s="91">
        <f t="shared" si="3"/>
        <v>76</v>
      </c>
    </row>
    <row r="19" spans="1:16">
      <c r="A19" s="1" t="s">
        <v>29</v>
      </c>
      <c r="B19" s="1" t="s">
        <v>259</v>
      </c>
      <c r="C19" s="1" t="s">
        <v>30</v>
      </c>
      <c r="D19" s="27">
        <v>23</v>
      </c>
      <c r="E19" s="2">
        <v>16</v>
      </c>
      <c r="F19" s="45">
        <f t="shared" ref="F19:F42" si="4">SUM(D19:E19)</f>
        <v>39</v>
      </c>
      <c r="G19" s="46">
        <f t="shared" si="1"/>
        <v>57</v>
      </c>
      <c r="H19" s="47">
        <f t="shared" ref="H19:H42" si="5">E19/F19</f>
        <v>0.41025641025641024</v>
      </c>
      <c r="I19" s="48">
        <f t="shared" si="3"/>
        <v>28</v>
      </c>
    </row>
    <row r="20" spans="1:16">
      <c r="A20" s="1" t="s">
        <v>31</v>
      </c>
      <c r="B20" s="1" t="s">
        <v>260</v>
      </c>
      <c r="C20" s="1" t="s">
        <v>32</v>
      </c>
      <c r="D20" s="27">
        <v>41</v>
      </c>
      <c r="E20" s="2">
        <v>13</v>
      </c>
      <c r="F20" s="45">
        <f t="shared" si="4"/>
        <v>54</v>
      </c>
      <c r="G20" s="46">
        <f t="shared" si="1"/>
        <v>51</v>
      </c>
      <c r="H20" s="47">
        <f t="shared" si="5"/>
        <v>0.24074074074074073</v>
      </c>
      <c r="I20" s="48">
        <f t="shared" si="3"/>
        <v>66</v>
      </c>
    </row>
    <row r="21" spans="1:16" s="19" customFormat="1">
      <c r="A21" s="1" t="s">
        <v>33</v>
      </c>
      <c r="B21" s="1" t="s">
        <v>254</v>
      </c>
      <c r="C21" s="1" t="s">
        <v>34</v>
      </c>
      <c r="D21" s="27">
        <v>166</v>
      </c>
      <c r="E21" s="2">
        <v>61</v>
      </c>
      <c r="F21" s="45">
        <f t="shared" si="4"/>
        <v>227</v>
      </c>
      <c r="G21" s="46">
        <f t="shared" si="1"/>
        <v>9</v>
      </c>
      <c r="H21" s="47">
        <f t="shared" si="5"/>
        <v>0.2687224669603524</v>
      </c>
      <c r="I21" s="48">
        <f t="shared" si="3"/>
        <v>62</v>
      </c>
      <c r="M21"/>
      <c r="N21"/>
      <c r="O21"/>
      <c r="P21"/>
    </row>
    <row r="22" spans="1:16" s="19" customFormat="1">
      <c r="A22" s="1" t="s">
        <v>35</v>
      </c>
      <c r="B22" s="1" t="s">
        <v>255</v>
      </c>
      <c r="C22" s="1" t="s">
        <v>36</v>
      </c>
      <c r="D22" s="27">
        <v>1</v>
      </c>
      <c r="E22" s="2">
        <v>1</v>
      </c>
      <c r="F22" s="45">
        <f t="shared" si="4"/>
        <v>2</v>
      </c>
      <c r="G22" s="46">
        <f t="shared" si="1"/>
        <v>75</v>
      </c>
      <c r="H22" s="47">
        <f t="shared" si="5"/>
        <v>0.5</v>
      </c>
      <c r="I22" s="48">
        <f t="shared" si="3"/>
        <v>12</v>
      </c>
      <c r="M22"/>
      <c r="N22"/>
      <c r="O22"/>
      <c r="P22"/>
    </row>
    <row r="23" spans="1:16" s="19" customFormat="1">
      <c r="A23" s="1" t="s">
        <v>37</v>
      </c>
      <c r="B23" s="1" t="s">
        <v>259</v>
      </c>
      <c r="C23" s="1" t="s">
        <v>38</v>
      </c>
      <c r="D23" s="27">
        <v>77</v>
      </c>
      <c r="E23" s="2">
        <v>30</v>
      </c>
      <c r="F23" s="45">
        <f t="shared" si="4"/>
        <v>107</v>
      </c>
      <c r="G23" s="46">
        <f t="shared" si="1"/>
        <v>27</v>
      </c>
      <c r="H23" s="47">
        <f t="shared" si="5"/>
        <v>0.28037383177570091</v>
      </c>
      <c r="I23" s="48">
        <f t="shared" si="3"/>
        <v>58</v>
      </c>
      <c r="M23"/>
      <c r="N23"/>
      <c r="O23"/>
      <c r="P23"/>
    </row>
    <row r="24" spans="1:16" s="19" customFormat="1">
      <c r="A24" s="1" t="s">
        <v>39</v>
      </c>
      <c r="B24" s="1" t="s">
        <v>259</v>
      </c>
      <c r="C24" s="1" t="s">
        <v>40</v>
      </c>
      <c r="D24" s="27">
        <v>77</v>
      </c>
      <c r="E24" s="2">
        <v>30</v>
      </c>
      <c r="F24" s="45">
        <f t="shared" si="4"/>
        <v>107</v>
      </c>
      <c r="G24" s="46">
        <f t="shared" si="1"/>
        <v>27</v>
      </c>
      <c r="H24" s="47">
        <f t="shared" si="5"/>
        <v>0.28037383177570091</v>
      </c>
      <c r="I24" s="48">
        <f t="shared" si="3"/>
        <v>58</v>
      </c>
      <c r="M24"/>
      <c r="N24"/>
      <c r="O24"/>
      <c r="P24"/>
    </row>
    <row r="25" spans="1:16" s="19" customFormat="1">
      <c r="A25" s="1" t="s">
        <v>41</v>
      </c>
      <c r="B25" s="1" t="s">
        <v>257</v>
      </c>
      <c r="C25" s="1" t="s">
        <v>42</v>
      </c>
      <c r="D25" s="27">
        <v>34</v>
      </c>
      <c r="E25" s="2">
        <v>25</v>
      </c>
      <c r="F25" s="45">
        <f t="shared" si="4"/>
        <v>59</v>
      </c>
      <c r="G25" s="46">
        <f t="shared" si="1"/>
        <v>47</v>
      </c>
      <c r="H25" s="47">
        <f t="shared" si="5"/>
        <v>0.42372881355932202</v>
      </c>
      <c r="I25" s="48">
        <f t="shared" si="3"/>
        <v>25</v>
      </c>
      <c r="M25"/>
      <c r="N25"/>
      <c r="O25"/>
      <c r="P25"/>
    </row>
    <row r="26" spans="1:16" s="19" customFormat="1">
      <c r="A26" s="1" t="s">
        <v>43</v>
      </c>
      <c r="B26" s="1" t="s">
        <v>260</v>
      </c>
      <c r="C26" s="1" t="s">
        <v>44</v>
      </c>
      <c r="D26" s="27">
        <v>63</v>
      </c>
      <c r="E26" s="2">
        <v>26</v>
      </c>
      <c r="F26" s="45">
        <f t="shared" si="4"/>
        <v>89</v>
      </c>
      <c r="G26" s="46">
        <f t="shared" si="1"/>
        <v>30</v>
      </c>
      <c r="H26" s="47">
        <f t="shared" si="5"/>
        <v>0.29213483146067415</v>
      </c>
      <c r="I26" s="48">
        <f t="shared" si="3"/>
        <v>54</v>
      </c>
      <c r="M26"/>
      <c r="N26"/>
      <c r="O26"/>
      <c r="P26"/>
    </row>
    <row r="27" spans="1:16" s="19" customFormat="1">
      <c r="A27" s="1" t="s">
        <v>45</v>
      </c>
      <c r="B27" s="1" t="s">
        <v>254</v>
      </c>
      <c r="C27" s="1" t="s">
        <v>46</v>
      </c>
      <c r="D27" s="27">
        <v>192</v>
      </c>
      <c r="E27" s="2">
        <v>167</v>
      </c>
      <c r="F27" s="45">
        <f t="shared" si="4"/>
        <v>359</v>
      </c>
      <c r="G27" s="46">
        <f t="shared" si="1"/>
        <v>3</v>
      </c>
      <c r="H27" s="47">
        <f t="shared" si="5"/>
        <v>0.46518105849582175</v>
      </c>
      <c r="I27" s="48">
        <f t="shared" si="3"/>
        <v>16</v>
      </c>
      <c r="M27"/>
      <c r="N27"/>
      <c r="O27"/>
      <c r="P27"/>
    </row>
    <row r="28" spans="1:16" s="19" customFormat="1">
      <c r="A28" s="1" t="s">
        <v>47</v>
      </c>
      <c r="B28" s="1" t="s">
        <v>257</v>
      </c>
      <c r="C28" s="1" t="s">
        <v>48</v>
      </c>
      <c r="D28" s="27">
        <v>1</v>
      </c>
      <c r="E28" s="2">
        <v>3</v>
      </c>
      <c r="F28" s="45">
        <f t="shared" si="4"/>
        <v>4</v>
      </c>
      <c r="G28" s="46">
        <f t="shared" si="1"/>
        <v>72</v>
      </c>
      <c r="H28" s="47">
        <f t="shared" si="5"/>
        <v>0.75</v>
      </c>
      <c r="I28" s="48">
        <f t="shared" si="3"/>
        <v>5</v>
      </c>
      <c r="M28"/>
      <c r="N28"/>
      <c r="O28"/>
      <c r="P28"/>
    </row>
    <row r="29" spans="1:16" s="19" customFormat="1">
      <c r="A29" s="1" t="s">
        <v>49</v>
      </c>
      <c r="B29" s="1" t="s">
        <v>260</v>
      </c>
      <c r="C29" s="1" t="s">
        <v>50</v>
      </c>
      <c r="D29" s="27">
        <v>43</v>
      </c>
      <c r="E29" s="2">
        <v>35</v>
      </c>
      <c r="F29" s="45">
        <f t="shared" si="4"/>
        <v>78</v>
      </c>
      <c r="G29" s="46">
        <f t="shared" si="1"/>
        <v>36</v>
      </c>
      <c r="H29" s="47">
        <f t="shared" si="5"/>
        <v>0.44871794871794873</v>
      </c>
      <c r="I29" s="48">
        <f t="shared" si="3"/>
        <v>19</v>
      </c>
      <c r="M29"/>
      <c r="N29"/>
      <c r="O29"/>
      <c r="P29"/>
    </row>
    <row r="30" spans="1:16" s="19" customFormat="1">
      <c r="A30" s="1" t="s">
        <v>51</v>
      </c>
      <c r="B30" s="1" t="s">
        <v>259</v>
      </c>
      <c r="C30" s="1" t="s">
        <v>52</v>
      </c>
      <c r="D30" s="27">
        <v>54</v>
      </c>
      <c r="E30" s="2">
        <v>31</v>
      </c>
      <c r="F30" s="45">
        <f t="shared" si="4"/>
        <v>85</v>
      </c>
      <c r="G30" s="46">
        <f t="shared" si="1"/>
        <v>32</v>
      </c>
      <c r="H30" s="47">
        <f t="shared" si="5"/>
        <v>0.36470588235294116</v>
      </c>
      <c r="I30" s="48">
        <f t="shared" si="3"/>
        <v>38</v>
      </c>
      <c r="M30"/>
      <c r="N30"/>
      <c r="O30"/>
      <c r="P30"/>
    </row>
    <row r="31" spans="1:16" s="19" customFormat="1">
      <c r="A31" s="1" t="s">
        <v>53</v>
      </c>
      <c r="B31" s="1" t="s">
        <v>260</v>
      </c>
      <c r="C31" s="1" t="s">
        <v>54</v>
      </c>
      <c r="D31" s="27">
        <v>138</v>
      </c>
      <c r="E31" s="2">
        <v>56</v>
      </c>
      <c r="F31" s="45">
        <f t="shared" si="4"/>
        <v>194</v>
      </c>
      <c r="G31" s="46">
        <f t="shared" si="1"/>
        <v>13</v>
      </c>
      <c r="H31" s="47">
        <f t="shared" si="5"/>
        <v>0.28865979381443296</v>
      </c>
      <c r="I31" s="48">
        <f t="shared" si="3"/>
        <v>55</v>
      </c>
      <c r="M31"/>
      <c r="N31"/>
      <c r="O31"/>
      <c r="P31"/>
    </row>
    <row r="32" spans="1:16" s="19" customFormat="1">
      <c r="A32" s="1" t="s">
        <v>55</v>
      </c>
      <c r="B32" s="1" t="s">
        <v>254</v>
      </c>
      <c r="C32" s="1" t="s">
        <v>56</v>
      </c>
      <c r="D32" s="27">
        <v>119</v>
      </c>
      <c r="E32" s="2">
        <v>56</v>
      </c>
      <c r="F32" s="45">
        <f t="shared" si="4"/>
        <v>175</v>
      </c>
      <c r="G32" s="46">
        <f t="shared" si="1"/>
        <v>16</v>
      </c>
      <c r="H32" s="47">
        <f t="shared" si="5"/>
        <v>0.32</v>
      </c>
      <c r="I32" s="48">
        <f t="shared" si="3"/>
        <v>47</v>
      </c>
      <c r="M32"/>
      <c r="N32"/>
      <c r="O32"/>
      <c r="P32"/>
    </row>
    <row r="33" spans="1:16" s="19" customFormat="1">
      <c r="A33" s="1" t="s">
        <v>57</v>
      </c>
      <c r="B33" s="1" t="s">
        <v>254</v>
      </c>
      <c r="C33" s="1" t="s">
        <v>58</v>
      </c>
      <c r="D33" s="27">
        <v>296</v>
      </c>
      <c r="E33" s="2">
        <v>194</v>
      </c>
      <c r="F33" s="45">
        <f t="shared" si="4"/>
        <v>490</v>
      </c>
      <c r="G33" s="46">
        <f t="shared" si="1"/>
        <v>1</v>
      </c>
      <c r="H33" s="47">
        <f t="shared" si="5"/>
        <v>0.39591836734693875</v>
      </c>
      <c r="I33" s="48">
        <f t="shared" si="3"/>
        <v>31</v>
      </c>
      <c r="M33"/>
      <c r="N33"/>
      <c r="O33"/>
      <c r="P33"/>
    </row>
    <row r="34" spans="1:16" s="19" customFormat="1">
      <c r="A34" s="1" t="s">
        <v>59</v>
      </c>
      <c r="B34" s="1" t="s">
        <v>258</v>
      </c>
      <c r="C34" s="1" t="s">
        <v>60</v>
      </c>
      <c r="D34" s="27">
        <v>6</v>
      </c>
      <c r="E34" s="2">
        <v>8</v>
      </c>
      <c r="F34" s="45">
        <f t="shared" si="4"/>
        <v>14</v>
      </c>
      <c r="G34" s="46">
        <f t="shared" si="1"/>
        <v>67</v>
      </c>
      <c r="H34" s="47">
        <f t="shared" si="5"/>
        <v>0.5714285714285714</v>
      </c>
      <c r="I34" s="48">
        <f t="shared" si="3"/>
        <v>9</v>
      </c>
      <c r="M34"/>
      <c r="N34"/>
      <c r="O34"/>
      <c r="P34"/>
    </row>
    <row r="35" spans="1:16" s="19" customFormat="1">
      <c r="A35" s="1" t="s">
        <v>61</v>
      </c>
      <c r="B35" s="1" t="s">
        <v>257</v>
      </c>
      <c r="C35" s="1" t="s">
        <v>62</v>
      </c>
      <c r="D35" s="27">
        <v>77</v>
      </c>
      <c r="E35" s="2">
        <v>137</v>
      </c>
      <c r="F35" s="45">
        <f t="shared" si="4"/>
        <v>214</v>
      </c>
      <c r="G35" s="46">
        <f t="shared" si="1"/>
        <v>11</v>
      </c>
      <c r="H35" s="47">
        <f t="shared" si="5"/>
        <v>0.64018691588785048</v>
      </c>
      <c r="I35" s="48">
        <f t="shared" si="3"/>
        <v>7</v>
      </c>
      <c r="M35"/>
      <c r="N35"/>
      <c r="O35"/>
      <c r="P35"/>
    </row>
    <row r="36" spans="1:16" s="19" customFormat="1">
      <c r="A36" s="1" t="s">
        <v>63</v>
      </c>
      <c r="B36" s="1" t="s">
        <v>257</v>
      </c>
      <c r="C36" s="1" t="s">
        <v>64</v>
      </c>
      <c r="D36" s="27">
        <v>5</v>
      </c>
      <c r="E36" s="2">
        <v>10</v>
      </c>
      <c r="F36" s="45">
        <f t="shared" si="4"/>
        <v>15</v>
      </c>
      <c r="G36" s="46">
        <f t="shared" si="1"/>
        <v>65</v>
      </c>
      <c r="H36" s="47">
        <f t="shared" si="5"/>
        <v>0.66666666666666663</v>
      </c>
      <c r="I36" s="48">
        <f t="shared" si="3"/>
        <v>6</v>
      </c>
      <c r="M36"/>
      <c r="N36"/>
      <c r="O36"/>
      <c r="P36"/>
    </row>
    <row r="37" spans="1:16" s="19" customFormat="1">
      <c r="A37" s="1" t="s">
        <v>65</v>
      </c>
      <c r="B37" s="1" t="s">
        <v>256</v>
      </c>
      <c r="C37" s="1" t="s">
        <v>66</v>
      </c>
      <c r="D37" s="27">
        <v>209</v>
      </c>
      <c r="E37" s="2">
        <v>64</v>
      </c>
      <c r="F37" s="45">
        <f t="shared" si="4"/>
        <v>273</v>
      </c>
      <c r="G37" s="46">
        <f t="shared" si="1"/>
        <v>5</v>
      </c>
      <c r="H37" s="47">
        <f t="shared" si="5"/>
        <v>0.23443223443223443</v>
      </c>
      <c r="I37" s="48">
        <f t="shared" si="3"/>
        <v>67</v>
      </c>
      <c r="M37"/>
      <c r="N37"/>
      <c r="O37"/>
      <c r="P37"/>
    </row>
    <row r="38" spans="1:16" s="19" customFormat="1">
      <c r="A38" s="1" t="s">
        <v>67</v>
      </c>
      <c r="B38" s="1" t="s">
        <v>260</v>
      </c>
      <c r="C38" s="1" t="s">
        <v>68</v>
      </c>
      <c r="D38" s="27">
        <v>0</v>
      </c>
      <c r="E38" s="2">
        <v>17</v>
      </c>
      <c r="F38" s="45">
        <f t="shared" si="4"/>
        <v>17</v>
      </c>
      <c r="G38" s="46">
        <f t="shared" si="1"/>
        <v>64</v>
      </c>
      <c r="H38" s="47">
        <f t="shared" si="5"/>
        <v>1</v>
      </c>
      <c r="I38" s="48">
        <f t="shared" si="3"/>
        <v>1</v>
      </c>
      <c r="M38"/>
      <c r="N38"/>
      <c r="O38"/>
      <c r="P38"/>
    </row>
    <row r="39" spans="1:16" s="19" customFormat="1">
      <c r="A39" s="1" t="s">
        <v>69</v>
      </c>
      <c r="B39" s="1" t="s">
        <v>255</v>
      </c>
      <c r="C39" s="1" t="s">
        <v>70</v>
      </c>
      <c r="D39" s="27">
        <v>6</v>
      </c>
      <c r="E39" s="2">
        <v>9</v>
      </c>
      <c r="F39" s="45">
        <f t="shared" si="4"/>
        <v>15</v>
      </c>
      <c r="G39" s="46">
        <f t="shared" si="1"/>
        <v>65</v>
      </c>
      <c r="H39" s="47">
        <f t="shared" si="5"/>
        <v>0.6</v>
      </c>
      <c r="I39" s="48">
        <f t="shared" si="3"/>
        <v>8</v>
      </c>
      <c r="M39"/>
      <c r="N39"/>
      <c r="O39"/>
      <c r="P39"/>
    </row>
    <row r="40" spans="1:16" s="19" customFormat="1">
      <c r="A40" s="1" t="s">
        <v>71</v>
      </c>
      <c r="B40" s="1" t="s">
        <v>256</v>
      </c>
      <c r="C40" s="1" t="s">
        <v>72</v>
      </c>
      <c r="D40" s="27">
        <v>31</v>
      </c>
      <c r="E40" s="2">
        <v>26</v>
      </c>
      <c r="F40" s="45">
        <f t="shared" si="4"/>
        <v>57</v>
      </c>
      <c r="G40" s="46">
        <f t="shared" si="1"/>
        <v>50</v>
      </c>
      <c r="H40" s="47">
        <f t="shared" si="5"/>
        <v>0.45614035087719296</v>
      </c>
      <c r="I40" s="48">
        <f t="shared" si="3"/>
        <v>18</v>
      </c>
      <c r="M40"/>
      <c r="N40"/>
      <c r="O40"/>
      <c r="P40"/>
    </row>
    <row r="41" spans="1:16" s="19" customFormat="1">
      <c r="A41" s="1" t="s">
        <v>73</v>
      </c>
      <c r="B41" s="1" t="s">
        <v>256</v>
      </c>
      <c r="C41" s="1" t="s">
        <v>74</v>
      </c>
      <c r="D41" s="27">
        <v>66</v>
      </c>
      <c r="E41" s="2">
        <v>9</v>
      </c>
      <c r="F41" s="45">
        <f t="shared" si="4"/>
        <v>75</v>
      </c>
      <c r="G41" s="46">
        <f t="shared" si="1"/>
        <v>39</v>
      </c>
      <c r="H41" s="47">
        <f t="shared" si="5"/>
        <v>0.12</v>
      </c>
      <c r="I41" s="48">
        <f t="shared" si="3"/>
        <v>75</v>
      </c>
      <c r="M41"/>
      <c r="N41"/>
      <c r="O41"/>
      <c r="P41"/>
    </row>
    <row r="42" spans="1:16" s="19" customFormat="1">
      <c r="A42" s="1" t="s">
        <v>75</v>
      </c>
      <c r="B42" s="1" t="s">
        <v>257</v>
      </c>
      <c r="C42" s="1" t="s">
        <v>76</v>
      </c>
      <c r="D42" s="27">
        <v>95</v>
      </c>
      <c r="E42" s="2">
        <v>110</v>
      </c>
      <c r="F42" s="45">
        <f t="shared" si="4"/>
        <v>205</v>
      </c>
      <c r="G42" s="46">
        <f t="shared" si="1"/>
        <v>12</v>
      </c>
      <c r="H42" s="47">
        <f t="shared" si="5"/>
        <v>0.53658536585365857</v>
      </c>
      <c r="I42" s="48">
        <f t="shared" si="3"/>
        <v>11</v>
      </c>
      <c r="M42"/>
      <c r="N42"/>
      <c r="O42"/>
      <c r="P42"/>
    </row>
    <row r="43" spans="1:16" s="19" customFormat="1">
      <c r="A43" s="49" t="s">
        <v>77</v>
      </c>
      <c r="B43" s="49" t="s">
        <v>261</v>
      </c>
      <c r="C43" s="49" t="s">
        <v>78</v>
      </c>
      <c r="D43" s="50"/>
      <c r="E43" s="51"/>
      <c r="F43" s="52"/>
      <c r="G43" s="53"/>
      <c r="H43" s="54"/>
      <c r="I43" s="55"/>
      <c r="M43"/>
      <c r="N43"/>
      <c r="O43"/>
      <c r="P43"/>
    </row>
    <row r="44" spans="1:16" s="19" customFormat="1">
      <c r="A44" s="1" t="s">
        <v>79</v>
      </c>
      <c r="B44" s="1" t="s">
        <v>256</v>
      </c>
      <c r="C44" s="1" t="s">
        <v>80</v>
      </c>
      <c r="D44" s="27">
        <v>17</v>
      </c>
      <c r="E44" s="2">
        <v>13</v>
      </c>
      <c r="F44" s="45">
        <f>SUM(D44:E44)</f>
        <v>30</v>
      </c>
      <c r="G44" s="46">
        <f>_xlfn.RANK.EQ(F44,$F$12:$F$97,0)</f>
        <v>58</v>
      </c>
      <c r="H44" s="47">
        <f>E44/F44</f>
        <v>0.43333333333333335</v>
      </c>
      <c r="I44" s="48">
        <f>_xlfn.RANK.EQ(H44,$H$12:$H$97,0)</f>
        <v>23</v>
      </c>
      <c r="M44"/>
      <c r="N44"/>
      <c r="O44"/>
      <c r="P44"/>
    </row>
    <row r="45" spans="1:16" s="19" customFormat="1">
      <c r="A45" s="1" t="s">
        <v>81</v>
      </c>
      <c r="B45" s="1" t="s">
        <v>260</v>
      </c>
      <c r="C45" s="1" t="s">
        <v>82</v>
      </c>
      <c r="D45" s="27">
        <v>161</v>
      </c>
      <c r="E45" s="2">
        <v>106</v>
      </c>
      <c r="F45" s="45">
        <f>SUM(D45:E45)</f>
        <v>267</v>
      </c>
      <c r="G45" s="46">
        <f>_xlfn.RANK.EQ(F45,$F$12:$F$97,0)</f>
        <v>7</v>
      </c>
      <c r="H45" s="47">
        <f>E45/F45</f>
        <v>0.39700374531835209</v>
      </c>
      <c r="I45" s="48">
        <f>_xlfn.RANK.EQ(H45,$H$12:$H$97,0)</f>
        <v>30</v>
      </c>
      <c r="M45"/>
      <c r="N45"/>
      <c r="O45"/>
      <c r="P45"/>
    </row>
    <row r="46" spans="1:16" s="19" customFormat="1">
      <c r="A46" s="49" t="s">
        <v>83</v>
      </c>
      <c r="B46" s="49" t="s">
        <v>261</v>
      </c>
      <c r="C46" s="49" t="s">
        <v>84</v>
      </c>
      <c r="D46" s="50"/>
      <c r="E46" s="51"/>
      <c r="F46" s="52"/>
      <c r="G46" s="53"/>
      <c r="H46" s="54"/>
      <c r="I46" s="55"/>
      <c r="M46"/>
      <c r="N46"/>
      <c r="O46"/>
      <c r="P46"/>
    </row>
    <row r="47" spans="1:16" s="19" customFormat="1">
      <c r="A47" s="1" t="s">
        <v>85</v>
      </c>
      <c r="B47" s="1" t="s">
        <v>254</v>
      </c>
      <c r="C47" s="1" t="s">
        <v>86</v>
      </c>
      <c r="D47" s="27">
        <v>57</v>
      </c>
      <c r="E47" s="2">
        <v>24</v>
      </c>
      <c r="F47" s="45">
        <f>SUM(D47:E47)</f>
        <v>81</v>
      </c>
      <c r="G47" s="46">
        <f>_xlfn.RANK.EQ(F47,$F$12:$F$97,0)</f>
        <v>34</v>
      </c>
      <c r="H47" s="47">
        <f>E47/F47</f>
        <v>0.29629629629629628</v>
      </c>
      <c r="I47" s="48">
        <f>_xlfn.RANK.EQ(H47,$H$12:$H$97,0)</f>
        <v>52</v>
      </c>
      <c r="M47"/>
      <c r="N47"/>
      <c r="O47"/>
      <c r="P47"/>
    </row>
    <row r="48" spans="1:16" s="19" customFormat="1">
      <c r="A48" s="1" t="s">
        <v>87</v>
      </c>
      <c r="B48" s="1" t="s">
        <v>256</v>
      </c>
      <c r="C48" s="1" t="s">
        <v>88</v>
      </c>
      <c r="D48" s="27">
        <v>86</v>
      </c>
      <c r="E48" s="2">
        <v>23</v>
      </c>
      <c r="F48" s="45">
        <f>SUM(D48:E48)</f>
        <v>109</v>
      </c>
      <c r="G48" s="46">
        <f>_xlfn.RANK.EQ(F48,$F$12:$F$97,0)</f>
        <v>26</v>
      </c>
      <c r="H48" s="47">
        <f>E48/F48</f>
        <v>0.21100917431192662</v>
      </c>
      <c r="I48" s="48">
        <f>_xlfn.RANK.EQ(H48,$H$12:$H$97,0)</f>
        <v>72</v>
      </c>
      <c r="M48"/>
      <c r="N48"/>
      <c r="O48"/>
      <c r="P48"/>
    </row>
    <row r="49" spans="1:16" s="19" customFormat="1">
      <c r="A49" s="1" t="s">
        <v>89</v>
      </c>
      <c r="B49" s="1" t="s">
        <v>255</v>
      </c>
      <c r="C49" s="1" t="s">
        <v>90</v>
      </c>
      <c r="D49" s="27">
        <v>0</v>
      </c>
      <c r="E49" s="2">
        <v>0</v>
      </c>
      <c r="F49" s="45">
        <f>SUM(D49:E49)</f>
        <v>0</v>
      </c>
      <c r="G49" s="46">
        <f>_xlfn.RANK.EQ(F49,$F$12:$F$97,0)</f>
        <v>77</v>
      </c>
      <c r="H49" s="228">
        <v>0</v>
      </c>
      <c r="I49" s="48">
        <f>_xlfn.RANK.EQ(H49,$H$12:$H$97,0)</f>
        <v>76</v>
      </c>
      <c r="M49"/>
      <c r="N49"/>
      <c r="O49"/>
      <c r="P49"/>
    </row>
    <row r="50" spans="1:16" s="19" customFormat="1">
      <c r="A50" s="1" t="s">
        <v>91</v>
      </c>
      <c r="B50" s="1" t="s">
        <v>259</v>
      </c>
      <c r="C50" s="1" t="s">
        <v>92</v>
      </c>
      <c r="D50" s="27">
        <v>50</v>
      </c>
      <c r="E50" s="2">
        <v>21</v>
      </c>
      <c r="F50" s="45">
        <f>SUM(D50:E50)</f>
        <v>71</v>
      </c>
      <c r="G50" s="46">
        <f>_xlfn.RANK.EQ(F50,$F$12:$F$97,0)</f>
        <v>42</v>
      </c>
      <c r="H50" s="47">
        <f>E50/F50</f>
        <v>0.29577464788732394</v>
      </c>
      <c r="I50" s="48">
        <f>_xlfn.RANK.EQ(H50,$H$12:$H$97,0)</f>
        <v>53</v>
      </c>
      <c r="M50"/>
      <c r="N50"/>
      <c r="O50"/>
      <c r="P50"/>
    </row>
    <row r="51" spans="1:16" s="19" customFormat="1">
      <c r="A51" s="1" t="s">
        <v>93</v>
      </c>
      <c r="B51" s="1" t="s">
        <v>259</v>
      </c>
      <c r="C51" s="1" t="s">
        <v>94</v>
      </c>
      <c r="D51" s="27">
        <v>55</v>
      </c>
      <c r="E51" s="2">
        <v>21</v>
      </c>
      <c r="F51" s="45">
        <f>SUM(D51:E51)</f>
        <v>76</v>
      </c>
      <c r="G51" s="46">
        <f>_xlfn.RANK.EQ(F51,$F$12:$F$97,0)</f>
        <v>38</v>
      </c>
      <c r="H51" s="47">
        <f>E51/F51</f>
        <v>0.27631578947368424</v>
      </c>
      <c r="I51" s="48">
        <f>_xlfn.RANK.EQ(H51,$H$12:$H$97,0)</f>
        <v>60</v>
      </c>
      <c r="M51"/>
      <c r="N51"/>
      <c r="O51"/>
      <c r="P51"/>
    </row>
    <row r="52" spans="1:16" s="19" customFormat="1">
      <c r="A52" s="49" t="s">
        <v>95</v>
      </c>
      <c r="B52" s="49" t="s">
        <v>261</v>
      </c>
      <c r="C52" s="49" t="s">
        <v>96</v>
      </c>
      <c r="D52" s="50"/>
      <c r="E52" s="51"/>
      <c r="F52" s="52"/>
      <c r="G52" s="53"/>
      <c r="H52" s="54"/>
      <c r="I52" s="55"/>
      <c r="M52"/>
      <c r="N52"/>
      <c r="O52"/>
      <c r="P52"/>
    </row>
    <row r="53" spans="1:16" s="19" customFormat="1">
      <c r="A53" s="1" t="s">
        <v>97</v>
      </c>
      <c r="B53" s="1" t="s">
        <v>259</v>
      </c>
      <c r="C53" s="1" t="s">
        <v>98</v>
      </c>
      <c r="D53" s="27">
        <v>51</v>
      </c>
      <c r="E53" s="2">
        <v>22</v>
      </c>
      <c r="F53" s="45">
        <f>SUM(D53:E53)</f>
        <v>73</v>
      </c>
      <c r="G53" s="46">
        <f>_xlfn.RANK.EQ(F53,$F$12:$F$97,0)</f>
        <v>40</v>
      </c>
      <c r="H53" s="47">
        <f>E53/F53</f>
        <v>0.30136986301369861</v>
      </c>
      <c r="I53" s="48">
        <f>_xlfn.RANK.EQ(H53,$H$12:$H$97,0)</f>
        <v>50</v>
      </c>
      <c r="M53"/>
      <c r="N53"/>
      <c r="O53"/>
      <c r="P53"/>
    </row>
    <row r="54" spans="1:16" s="19" customFormat="1">
      <c r="A54" s="1" t="s">
        <v>99</v>
      </c>
      <c r="B54" s="1" t="s">
        <v>259</v>
      </c>
      <c r="C54" s="1" t="s">
        <v>100</v>
      </c>
      <c r="D54" s="27">
        <v>63</v>
      </c>
      <c r="E54" s="2">
        <v>23</v>
      </c>
      <c r="F54" s="45">
        <f>SUM(D54:E54)</f>
        <v>86</v>
      </c>
      <c r="G54" s="46">
        <f>_xlfn.RANK.EQ(F54,$F$12:$F$97,0)</f>
        <v>31</v>
      </c>
      <c r="H54" s="47">
        <f>E54/F54</f>
        <v>0.26744186046511625</v>
      </c>
      <c r="I54" s="48">
        <f>_xlfn.RANK.EQ(H54,$H$12:$H$97,0)</f>
        <v>63</v>
      </c>
      <c r="M54"/>
      <c r="N54"/>
      <c r="O54"/>
      <c r="P54"/>
    </row>
    <row r="55" spans="1:16" s="19" customFormat="1">
      <c r="A55" s="1" t="s">
        <v>101</v>
      </c>
      <c r="B55" s="1" t="s">
        <v>259</v>
      </c>
      <c r="C55" s="1" t="s">
        <v>102</v>
      </c>
      <c r="D55" s="27">
        <v>110</v>
      </c>
      <c r="E55" s="2">
        <v>67</v>
      </c>
      <c r="F55" s="45">
        <f>SUM(D55:E55)</f>
        <v>177</v>
      </c>
      <c r="G55" s="46">
        <f>_xlfn.RANK.EQ(F55,$F$12:$F$97,0)</f>
        <v>15</v>
      </c>
      <c r="H55" s="47">
        <f>E55/F55</f>
        <v>0.37853107344632769</v>
      </c>
      <c r="I55" s="48">
        <f>_xlfn.RANK.EQ(H55,$H$12:$H$97,0)</f>
        <v>34</v>
      </c>
      <c r="M55"/>
      <c r="N55"/>
      <c r="O55"/>
      <c r="P55"/>
    </row>
    <row r="56" spans="1:16" s="19" customFormat="1">
      <c r="A56" s="1" t="s">
        <v>103</v>
      </c>
      <c r="B56" s="1" t="s">
        <v>259</v>
      </c>
      <c r="C56" s="1" t="s">
        <v>104</v>
      </c>
      <c r="D56" s="27">
        <v>35</v>
      </c>
      <c r="E56" s="2">
        <v>24</v>
      </c>
      <c r="F56" s="45">
        <f>SUM(D56:E56)</f>
        <v>59</v>
      </c>
      <c r="G56" s="46">
        <f>_xlfn.RANK.EQ(F56,$F$12:$F$97,0)</f>
        <v>47</v>
      </c>
      <c r="H56" s="47">
        <f>E56/F56</f>
        <v>0.40677966101694918</v>
      </c>
      <c r="I56" s="48">
        <f>_xlfn.RANK.EQ(H56,$H$12:$H$97,0)</f>
        <v>29</v>
      </c>
      <c r="M56"/>
      <c r="N56"/>
      <c r="O56"/>
      <c r="P56"/>
    </row>
    <row r="57" spans="1:16" s="19" customFormat="1">
      <c r="A57" s="1" t="s">
        <v>105</v>
      </c>
      <c r="B57" s="1" t="s">
        <v>260</v>
      </c>
      <c r="C57" s="1" t="s">
        <v>106</v>
      </c>
      <c r="D57" s="27">
        <v>102</v>
      </c>
      <c r="E57" s="2">
        <v>64</v>
      </c>
      <c r="F57" s="45">
        <f>SUM(D57:E57)</f>
        <v>166</v>
      </c>
      <c r="G57" s="46">
        <f>_xlfn.RANK.EQ(F57,$F$12:$F$97,0)</f>
        <v>18</v>
      </c>
      <c r="H57" s="47">
        <f>E57/F57</f>
        <v>0.38554216867469882</v>
      </c>
      <c r="I57" s="48">
        <f>_xlfn.RANK.EQ(H57,$H$12:$H$97,0)</f>
        <v>33</v>
      </c>
      <c r="M57"/>
      <c r="N57"/>
      <c r="O57"/>
      <c r="P57"/>
    </row>
    <row r="58" spans="1:16" s="19" customFormat="1">
      <c r="A58" s="49" t="s">
        <v>107</v>
      </c>
      <c r="B58" s="49" t="s">
        <v>258</v>
      </c>
      <c r="C58" s="49" t="s">
        <v>108</v>
      </c>
      <c r="D58" s="50"/>
      <c r="E58" s="51"/>
      <c r="F58" s="52"/>
      <c r="G58" s="53"/>
      <c r="H58" s="54"/>
      <c r="I58" s="55"/>
      <c r="M58"/>
      <c r="N58"/>
      <c r="O58"/>
      <c r="P58"/>
    </row>
    <row r="59" spans="1:16" s="19" customFormat="1">
      <c r="A59" s="1" t="s">
        <v>109</v>
      </c>
      <c r="B59" s="1" t="s">
        <v>254</v>
      </c>
      <c r="C59" s="1" t="s">
        <v>110</v>
      </c>
      <c r="D59" s="27">
        <v>153</v>
      </c>
      <c r="E59" s="2">
        <v>118</v>
      </c>
      <c r="F59" s="45">
        <f t="shared" ref="F59:F74" si="6">SUM(D59:E59)</f>
        <v>271</v>
      </c>
      <c r="G59" s="46">
        <f t="shared" ref="G59:G74" si="7">_xlfn.RANK.EQ(F59,$F$12:$F$97,0)</f>
        <v>6</v>
      </c>
      <c r="H59" s="47">
        <f t="shared" ref="H59:H66" si="8">E59/F59</f>
        <v>0.43542435424354242</v>
      </c>
      <c r="I59" s="48">
        <f t="shared" ref="I59:I74" si="9">_xlfn.RANK.EQ(H59,$H$12:$H$97,0)</f>
        <v>22</v>
      </c>
      <c r="M59"/>
      <c r="N59"/>
      <c r="O59"/>
      <c r="P59"/>
    </row>
    <row r="60" spans="1:16" s="19" customFormat="1">
      <c r="A60" s="1" t="s">
        <v>111</v>
      </c>
      <c r="B60" s="1" t="s">
        <v>256</v>
      </c>
      <c r="C60" s="1" t="s">
        <v>112</v>
      </c>
      <c r="D60" s="27">
        <v>90</v>
      </c>
      <c r="E60" s="2">
        <v>31</v>
      </c>
      <c r="F60" s="45">
        <f t="shared" si="6"/>
        <v>121</v>
      </c>
      <c r="G60" s="46">
        <f t="shared" si="7"/>
        <v>21</v>
      </c>
      <c r="H60" s="47">
        <f t="shared" si="8"/>
        <v>0.256198347107438</v>
      </c>
      <c r="I60" s="48">
        <f t="shared" si="9"/>
        <v>64</v>
      </c>
      <c r="M60"/>
      <c r="N60"/>
      <c r="O60"/>
      <c r="P60"/>
    </row>
    <row r="61" spans="1:16" s="19" customFormat="1">
      <c r="A61" s="1" t="s">
        <v>113</v>
      </c>
      <c r="B61" s="1" t="s">
        <v>255</v>
      </c>
      <c r="C61" s="1" t="s">
        <v>114</v>
      </c>
      <c r="D61" s="27">
        <v>2</v>
      </c>
      <c r="E61" s="2">
        <v>7</v>
      </c>
      <c r="F61" s="45">
        <f t="shared" si="6"/>
        <v>9</v>
      </c>
      <c r="G61" s="46">
        <f t="shared" si="7"/>
        <v>68</v>
      </c>
      <c r="H61" s="47">
        <f t="shared" si="8"/>
        <v>0.77777777777777779</v>
      </c>
      <c r="I61" s="48">
        <f t="shared" si="9"/>
        <v>4</v>
      </c>
      <c r="M61"/>
      <c r="N61"/>
      <c r="O61"/>
      <c r="P61"/>
    </row>
    <row r="62" spans="1:16" s="19" customFormat="1">
      <c r="A62" s="1" t="s">
        <v>115</v>
      </c>
      <c r="B62" s="1" t="s">
        <v>256</v>
      </c>
      <c r="C62" s="1" t="s">
        <v>116</v>
      </c>
      <c r="D62" s="27">
        <v>118</v>
      </c>
      <c r="E62" s="2">
        <v>55</v>
      </c>
      <c r="F62" s="45">
        <f t="shared" si="6"/>
        <v>173</v>
      </c>
      <c r="G62" s="46">
        <f t="shared" si="7"/>
        <v>17</v>
      </c>
      <c r="H62" s="47">
        <f t="shared" si="8"/>
        <v>0.31791907514450868</v>
      </c>
      <c r="I62" s="48">
        <f t="shared" si="9"/>
        <v>48</v>
      </c>
      <c r="M62"/>
      <c r="N62"/>
      <c r="O62"/>
      <c r="P62"/>
    </row>
    <row r="63" spans="1:16" s="19" customFormat="1">
      <c r="A63" s="1" t="s">
        <v>117</v>
      </c>
      <c r="B63" s="1" t="s">
        <v>259</v>
      </c>
      <c r="C63" s="1" t="s">
        <v>118</v>
      </c>
      <c r="D63" s="27">
        <v>47</v>
      </c>
      <c r="E63" s="2">
        <v>23</v>
      </c>
      <c r="F63" s="45">
        <f t="shared" si="6"/>
        <v>70</v>
      </c>
      <c r="G63" s="46">
        <f t="shared" si="7"/>
        <v>43</v>
      </c>
      <c r="H63" s="47">
        <f t="shared" si="8"/>
        <v>0.32857142857142857</v>
      </c>
      <c r="I63" s="48">
        <f t="shared" si="9"/>
        <v>44</v>
      </c>
      <c r="M63"/>
      <c r="N63"/>
      <c r="O63"/>
      <c r="P63"/>
    </row>
    <row r="64" spans="1:16" s="19" customFormat="1">
      <c r="A64" s="1" t="s">
        <v>119</v>
      </c>
      <c r="B64" s="1" t="s">
        <v>257</v>
      </c>
      <c r="C64" s="1" t="s">
        <v>120</v>
      </c>
      <c r="D64" s="27">
        <v>37</v>
      </c>
      <c r="E64" s="2">
        <v>45</v>
      </c>
      <c r="F64" s="45">
        <f t="shared" si="6"/>
        <v>82</v>
      </c>
      <c r="G64" s="46">
        <f t="shared" si="7"/>
        <v>33</v>
      </c>
      <c r="H64" s="47">
        <f t="shared" si="8"/>
        <v>0.54878048780487809</v>
      </c>
      <c r="I64" s="48">
        <f t="shared" si="9"/>
        <v>10</v>
      </c>
      <c r="M64"/>
      <c r="N64"/>
      <c r="O64"/>
      <c r="P64"/>
    </row>
    <row r="65" spans="1:16" s="19" customFormat="1">
      <c r="A65" s="1" t="s">
        <v>121</v>
      </c>
      <c r="B65" s="1" t="s">
        <v>258</v>
      </c>
      <c r="C65" s="1" t="s">
        <v>122</v>
      </c>
      <c r="D65" s="27">
        <v>4</v>
      </c>
      <c r="E65" s="2">
        <v>4</v>
      </c>
      <c r="F65" s="45">
        <f t="shared" si="6"/>
        <v>8</v>
      </c>
      <c r="G65" s="46">
        <f t="shared" si="7"/>
        <v>70</v>
      </c>
      <c r="H65" s="47">
        <f t="shared" si="8"/>
        <v>0.5</v>
      </c>
      <c r="I65" s="48">
        <f t="shared" si="9"/>
        <v>12</v>
      </c>
      <c r="M65"/>
      <c r="N65"/>
      <c r="O65"/>
      <c r="P65"/>
    </row>
    <row r="66" spans="1:16" s="19" customFormat="1">
      <c r="A66" s="1" t="s">
        <v>123</v>
      </c>
      <c r="B66" s="1" t="s">
        <v>254</v>
      </c>
      <c r="C66" s="1" t="s">
        <v>124</v>
      </c>
      <c r="D66" s="27">
        <v>145</v>
      </c>
      <c r="E66" s="2">
        <v>94</v>
      </c>
      <c r="F66" s="45">
        <f t="shared" si="6"/>
        <v>239</v>
      </c>
      <c r="G66" s="46">
        <f t="shared" si="7"/>
        <v>8</v>
      </c>
      <c r="H66" s="47">
        <f t="shared" si="8"/>
        <v>0.39330543933054396</v>
      </c>
      <c r="I66" s="48">
        <f t="shared" si="9"/>
        <v>32</v>
      </c>
      <c r="M66"/>
      <c r="N66"/>
      <c r="O66"/>
      <c r="P66"/>
    </row>
    <row r="67" spans="1:16" s="19" customFormat="1">
      <c r="A67" s="1" t="s">
        <v>125</v>
      </c>
      <c r="B67" s="1" t="s">
        <v>255</v>
      </c>
      <c r="C67" s="1" t="s">
        <v>126</v>
      </c>
      <c r="D67" s="27">
        <v>0</v>
      </c>
      <c r="E67" s="2">
        <v>0</v>
      </c>
      <c r="F67" s="45">
        <f t="shared" si="6"/>
        <v>0</v>
      </c>
      <c r="G67" s="46">
        <f t="shared" si="7"/>
        <v>77</v>
      </c>
      <c r="H67" s="228">
        <v>0</v>
      </c>
      <c r="I67" s="48">
        <f t="shared" si="9"/>
        <v>76</v>
      </c>
      <c r="M67"/>
      <c r="N67"/>
      <c r="O67"/>
      <c r="P67"/>
    </row>
    <row r="68" spans="1:16" s="19" customFormat="1">
      <c r="A68" s="1" t="s">
        <v>127</v>
      </c>
      <c r="B68" s="1" t="s">
        <v>256</v>
      </c>
      <c r="C68" s="1" t="s">
        <v>128</v>
      </c>
      <c r="D68" s="27">
        <v>48</v>
      </c>
      <c r="E68" s="2">
        <v>25</v>
      </c>
      <c r="F68" s="45">
        <f t="shared" si="6"/>
        <v>73</v>
      </c>
      <c r="G68" s="46">
        <f t="shared" si="7"/>
        <v>40</v>
      </c>
      <c r="H68" s="47">
        <f>E68/F68</f>
        <v>0.34246575342465752</v>
      </c>
      <c r="I68" s="48">
        <f t="shared" si="9"/>
        <v>40</v>
      </c>
      <c r="M68"/>
      <c r="N68"/>
      <c r="O68"/>
      <c r="P68"/>
    </row>
    <row r="69" spans="1:16" s="19" customFormat="1">
      <c r="A69" s="1" t="s">
        <v>129</v>
      </c>
      <c r="B69" s="1" t="s">
        <v>254</v>
      </c>
      <c r="C69" s="1" t="s">
        <v>130</v>
      </c>
      <c r="D69" s="27">
        <v>237</v>
      </c>
      <c r="E69" s="2">
        <v>185</v>
      </c>
      <c r="F69" s="45">
        <f t="shared" si="6"/>
        <v>422</v>
      </c>
      <c r="G69" s="46">
        <f t="shared" si="7"/>
        <v>2</v>
      </c>
      <c r="H69" s="47">
        <f>E69/F69</f>
        <v>0.43838862559241704</v>
      </c>
      <c r="I69" s="48">
        <f t="shared" si="9"/>
        <v>21</v>
      </c>
      <c r="M69"/>
      <c r="N69"/>
      <c r="O69"/>
      <c r="P69"/>
    </row>
    <row r="70" spans="1:16" s="19" customFormat="1">
      <c r="A70" s="1" t="s">
        <v>131</v>
      </c>
      <c r="B70" s="1" t="s">
        <v>255</v>
      </c>
      <c r="C70" s="1" t="s">
        <v>132</v>
      </c>
      <c r="D70" s="27">
        <v>103</v>
      </c>
      <c r="E70" s="2">
        <v>77</v>
      </c>
      <c r="F70" s="45">
        <f t="shared" si="6"/>
        <v>180</v>
      </c>
      <c r="G70" s="46">
        <f t="shared" si="7"/>
        <v>14</v>
      </c>
      <c r="H70" s="47">
        <f>E70/F70</f>
        <v>0.42777777777777776</v>
      </c>
      <c r="I70" s="48">
        <f t="shared" si="9"/>
        <v>24</v>
      </c>
      <c r="M70"/>
      <c r="N70"/>
      <c r="O70"/>
      <c r="P70"/>
    </row>
    <row r="71" spans="1:16" s="19" customFormat="1">
      <c r="A71" s="1" t="s">
        <v>133</v>
      </c>
      <c r="B71" s="1" t="s">
        <v>254</v>
      </c>
      <c r="C71" s="1" t="s">
        <v>134</v>
      </c>
      <c r="D71" s="27">
        <v>113</v>
      </c>
      <c r="E71" s="2">
        <v>45</v>
      </c>
      <c r="F71" s="45">
        <f t="shared" si="6"/>
        <v>158</v>
      </c>
      <c r="G71" s="46">
        <f t="shared" si="7"/>
        <v>20</v>
      </c>
      <c r="H71" s="47">
        <f>E71/F71</f>
        <v>0.2848101265822785</v>
      </c>
      <c r="I71" s="48">
        <f t="shared" si="9"/>
        <v>57</v>
      </c>
      <c r="M71"/>
      <c r="N71"/>
      <c r="O71"/>
      <c r="P71"/>
    </row>
    <row r="72" spans="1:16" s="19" customFormat="1">
      <c r="A72" s="1" t="s">
        <v>135</v>
      </c>
      <c r="B72" s="1" t="s">
        <v>255</v>
      </c>
      <c r="C72" s="1" t="s">
        <v>136</v>
      </c>
      <c r="D72" s="27">
        <v>0</v>
      </c>
      <c r="E72" s="2">
        <v>0</v>
      </c>
      <c r="F72" s="45">
        <f t="shared" si="6"/>
        <v>0</v>
      </c>
      <c r="G72" s="46">
        <f t="shared" si="7"/>
        <v>77</v>
      </c>
      <c r="H72" s="228">
        <v>0</v>
      </c>
      <c r="I72" s="48">
        <f t="shared" si="9"/>
        <v>76</v>
      </c>
      <c r="M72"/>
      <c r="N72"/>
      <c r="O72"/>
      <c r="P72"/>
    </row>
    <row r="73" spans="1:16" s="19" customFormat="1">
      <c r="A73" s="1" t="s">
        <v>137</v>
      </c>
      <c r="B73" s="1" t="s">
        <v>255</v>
      </c>
      <c r="C73" s="1" t="s">
        <v>138</v>
      </c>
      <c r="D73" s="27">
        <v>3</v>
      </c>
      <c r="E73" s="2">
        <v>1</v>
      </c>
      <c r="F73" s="45">
        <f t="shared" si="6"/>
        <v>4</v>
      </c>
      <c r="G73" s="46">
        <f t="shared" si="7"/>
        <v>72</v>
      </c>
      <c r="H73" s="47">
        <f>E73/F73</f>
        <v>0.25</v>
      </c>
      <c r="I73" s="48">
        <f t="shared" si="9"/>
        <v>65</v>
      </c>
      <c r="M73"/>
      <c r="N73"/>
      <c r="O73"/>
      <c r="P73"/>
    </row>
    <row r="74" spans="1:16" s="19" customFormat="1">
      <c r="A74" s="1" t="s">
        <v>139</v>
      </c>
      <c r="B74" s="1" t="s">
        <v>260</v>
      </c>
      <c r="C74" s="1" t="s">
        <v>140</v>
      </c>
      <c r="D74" s="27">
        <v>0</v>
      </c>
      <c r="E74" s="2">
        <v>51</v>
      </c>
      <c r="F74" s="45">
        <f t="shared" si="6"/>
        <v>51</v>
      </c>
      <c r="G74" s="46">
        <f t="shared" si="7"/>
        <v>52</v>
      </c>
      <c r="H74" s="47">
        <f>E74/F74</f>
        <v>1</v>
      </c>
      <c r="I74" s="48">
        <f t="shared" si="9"/>
        <v>1</v>
      </c>
      <c r="M74"/>
      <c r="N74"/>
      <c r="O74"/>
      <c r="P74"/>
    </row>
    <row r="75" spans="1:16" s="19" customFormat="1">
      <c r="A75" s="49" t="s">
        <v>141</v>
      </c>
      <c r="B75" s="49" t="s">
        <v>261</v>
      </c>
      <c r="C75" s="49" t="s">
        <v>142</v>
      </c>
      <c r="D75" s="50"/>
      <c r="E75" s="51"/>
      <c r="F75" s="52"/>
      <c r="G75" s="53"/>
      <c r="H75" s="54"/>
      <c r="I75" s="55"/>
      <c r="M75"/>
      <c r="N75"/>
      <c r="O75"/>
      <c r="P75"/>
    </row>
    <row r="76" spans="1:16" s="19" customFormat="1">
      <c r="A76" s="1" t="s">
        <v>143</v>
      </c>
      <c r="B76" s="1" t="s">
        <v>260</v>
      </c>
      <c r="C76" s="1" t="s">
        <v>144</v>
      </c>
      <c r="D76" s="27">
        <v>35</v>
      </c>
      <c r="E76" s="2">
        <v>25</v>
      </c>
      <c r="F76" s="45">
        <f t="shared" ref="F76:F97" si="10">SUM(D76:E76)</f>
        <v>60</v>
      </c>
      <c r="G76" s="46">
        <f t="shared" ref="G76:G97" si="11">_xlfn.RANK.EQ(F76,$F$12:$F$97,0)</f>
        <v>46</v>
      </c>
      <c r="H76" s="47">
        <f t="shared" ref="H76:H82" si="12">E76/F76</f>
        <v>0.41666666666666669</v>
      </c>
      <c r="I76" s="48">
        <f t="shared" ref="I76:I97" si="13">_xlfn.RANK.EQ(H76,$H$12:$H$97,0)</f>
        <v>27</v>
      </c>
      <c r="M76"/>
      <c r="N76"/>
      <c r="O76"/>
      <c r="P76"/>
    </row>
    <row r="77" spans="1:16" s="19" customFormat="1">
      <c r="A77" s="1" t="s">
        <v>145</v>
      </c>
      <c r="B77" s="1" t="s">
        <v>259</v>
      </c>
      <c r="C77" s="1" t="s">
        <v>146</v>
      </c>
      <c r="D77" s="27">
        <v>14</v>
      </c>
      <c r="E77" s="2">
        <v>12</v>
      </c>
      <c r="F77" s="45">
        <f t="shared" si="10"/>
        <v>26</v>
      </c>
      <c r="G77" s="46">
        <f t="shared" si="11"/>
        <v>61</v>
      </c>
      <c r="H77" s="47">
        <f t="shared" si="12"/>
        <v>0.46153846153846156</v>
      </c>
      <c r="I77" s="48">
        <f t="shared" si="13"/>
        <v>17</v>
      </c>
      <c r="M77"/>
      <c r="N77"/>
      <c r="O77"/>
      <c r="P77"/>
    </row>
    <row r="78" spans="1:16" s="19" customFormat="1">
      <c r="A78" s="1" t="s">
        <v>147</v>
      </c>
      <c r="B78" s="1" t="s">
        <v>259</v>
      </c>
      <c r="C78" s="1" t="s">
        <v>148</v>
      </c>
      <c r="D78" s="27">
        <v>52</v>
      </c>
      <c r="E78" s="2">
        <v>26</v>
      </c>
      <c r="F78" s="45">
        <f t="shared" si="10"/>
        <v>78</v>
      </c>
      <c r="G78" s="46">
        <f t="shared" si="11"/>
        <v>36</v>
      </c>
      <c r="H78" s="47">
        <f t="shared" si="12"/>
        <v>0.33333333333333331</v>
      </c>
      <c r="I78" s="48">
        <f t="shared" si="13"/>
        <v>41</v>
      </c>
      <c r="M78"/>
      <c r="N78"/>
      <c r="O78"/>
      <c r="P78"/>
    </row>
    <row r="79" spans="1:16" s="19" customFormat="1">
      <c r="A79" s="1" t="s">
        <v>149</v>
      </c>
      <c r="B79" s="1" t="s">
        <v>254</v>
      </c>
      <c r="C79" s="1" t="s">
        <v>150</v>
      </c>
      <c r="D79" s="27">
        <v>87</v>
      </c>
      <c r="E79" s="2">
        <v>78</v>
      </c>
      <c r="F79" s="45">
        <f t="shared" si="10"/>
        <v>165</v>
      </c>
      <c r="G79" s="46">
        <f t="shared" si="11"/>
        <v>19</v>
      </c>
      <c r="H79" s="47">
        <f t="shared" si="12"/>
        <v>0.47272727272727272</v>
      </c>
      <c r="I79" s="48">
        <f t="shared" si="13"/>
        <v>15</v>
      </c>
      <c r="M79"/>
      <c r="N79"/>
      <c r="O79"/>
      <c r="P79"/>
    </row>
    <row r="80" spans="1:16" s="19" customFormat="1">
      <c r="A80" s="1" t="s">
        <v>151</v>
      </c>
      <c r="B80" s="1" t="s">
        <v>254</v>
      </c>
      <c r="C80" s="1" t="s">
        <v>152</v>
      </c>
      <c r="D80" s="27">
        <v>80</v>
      </c>
      <c r="E80" s="2">
        <v>38</v>
      </c>
      <c r="F80" s="45">
        <f t="shared" si="10"/>
        <v>118</v>
      </c>
      <c r="G80" s="46">
        <f t="shared" si="11"/>
        <v>23</v>
      </c>
      <c r="H80" s="47">
        <f t="shared" si="12"/>
        <v>0.32203389830508472</v>
      </c>
      <c r="I80" s="48">
        <f t="shared" si="13"/>
        <v>46</v>
      </c>
      <c r="M80"/>
      <c r="N80"/>
      <c r="O80"/>
      <c r="P80"/>
    </row>
    <row r="81" spans="1:16" s="19" customFormat="1">
      <c r="A81" s="1" t="s">
        <v>153</v>
      </c>
      <c r="B81" s="1" t="s">
        <v>259</v>
      </c>
      <c r="C81" s="1" t="s">
        <v>154</v>
      </c>
      <c r="D81" s="27">
        <v>77</v>
      </c>
      <c r="E81" s="2">
        <v>33</v>
      </c>
      <c r="F81" s="45">
        <f t="shared" si="10"/>
        <v>110</v>
      </c>
      <c r="G81" s="46">
        <f t="shared" si="11"/>
        <v>24</v>
      </c>
      <c r="H81" s="47">
        <f t="shared" si="12"/>
        <v>0.3</v>
      </c>
      <c r="I81" s="48">
        <f t="shared" si="13"/>
        <v>51</v>
      </c>
      <c r="M81"/>
      <c r="N81"/>
      <c r="O81"/>
      <c r="P81"/>
    </row>
    <row r="82" spans="1:16" s="19" customFormat="1">
      <c r="A82" s="1" t="s">
        <v>155</v>
      </c>
      <c r="B82" s="1" t="s">
        <v>259</v>
      </c>
      <c r="C82" s="1" t="s">
        <v>156</v>
      </c>
      <c r="D82" s="27">
        <v>33</v>
      </c>
      <c r="E82" s="2">
        <v>9</v>
      </c>
      <c r="F82" s="45">
        <f t="shared" si="10"/>
        <v>42</v>
      </c>
      <c r="G82" s="46">
        <f t="shared" si="11"/>
        <v>56</v>
      </c>
      <c r="H82" s="47">
        <f t="shared" si="12"/>
        <v>0.21428571428571427</v>
      </c>
      <c r="I82" s="48">
        <f t="shared" si="13"/>
        <v>71</v>
      </c>
      <c r="M82"/>
      <c r="N82"/>
      <c r="O82"/>
      <c r="P82"/>
    </row>
    <row r="83" spans="1:16" s="19" customFormat="1">
      <c r="A83" s="1" t="s">
        <v>157</v>
      </c>
      <c r="B83" s="1" t="s">
        <v>255</v>
      </c>
      <c r="C83" s="1" t="s">
        <v>158</v>
      </c>
      <c r="D83" s="27">
        <v>0</v>
      </c>
      <c r="E83" s="2">
        <v>0</v>
      </c>
      <c r="F83" s="45">
        <f t="shared" si="10"/>
        <v>0</v>
      </c>
      <c r="G83" s="46">
        <f t="shared" si="11"/>
        <v>77</v>
      </c>
      <c r="H83" s="228">
        <v>0</v>
      </c>
      <c r="I83" s="48">
        <f t="shared" si="13"/>
        <v>76</v>
      </c>
      <c r="M83"/>
      <c r="N83"/>
      <c r="O83"/>
      <c r="P83"/>
    </row>
    <row r="84" spans="1:16" s="19" customFormat="1">
      <c r="A84" s="1" t="s">
        <v>159</v>
      </c>
      <c r="B84" s="1" t="s">
        <v>259</v>
      </c>
      <c r="C84" s="1" t="s">
        <v>160</v>
      </c>
      <c r="D84" s="27">
        <v>31</v>
      </c>
      <c r="E84" s="2">
        <v>18</v>
      </c>
      <c r="F84" s="45">
        <f t="shared" si="10"/>
        <v>49</v>
      </c>
      <c r="G84" s="46">
        <f t="shared" si="11"/>
        <v>53</v>
      </c>
      <c r="H84" s="47">
        <f t="shared" ref="H84:H97" si="14">E84/F84</f>
        <v>0.36734693877551022</v>
      </c>
      <c r="I84" s="48">
        <f t="shared" si="13"/>
        <v>37</v>
      </c>
      <c r="M84"/>
      <c r="N84"/>
      <c r="O84"/>
      <c r="P84"/>
    </row>
    <row r="85" spans="1:16" s="19" customFormat="1">
      <c r="A85" s="1" t="s">
        <v>161</v>
      </c>
      <c r="B85" s="1" t="s">
        <v>259</v>
      </c>
      <c r="C85" s="1" t="s">
        <v>162</v>
      </c>
      <c r="D85" s="27">
        <v>47</v>
      </c>
      <c r="E85" s="2">
        <v>23</v>
      </c>
      <c r="F85" s="45">
        <f t="shared" si="10"/>
        <v>70</v>
      </c>
      <c r="G85" s="46">
        <f t="shared" si="11"/>
        <v>43</v>
      </c>
      <c r="H85" s="47">
        <f t="shared" si="14"/>
        <v>0.32857142857142857</v>
      </c>
      <c r="I85" s="48">
        <f t="shared" si="13"/>
        <v>44</v>
      </c>
      <c r="M85"/>
      <c r="N85"/>
      <c r="O85"/>
      <c r="P85"/>
    </row>
    <row r="86" spans="1:16" s="19" customFormat="1">
      <c r="A86" s="10" t="s">
        <v>163</v>
      </c>
      <c r="B86" s="10" t="s">
        <v>259</v>
      </c>
      <c r="C86" s="10" t="s">
        <v>164</v>
      </c>
      <c r="D86" s="56">
        <v>22</v>
      </c>
      <c r="E86" s="57">
        <v>22</v>
      </c>
      <c r="F86" s="58">
        <f t="shared" si="10"/>
        <v>44</v>
      </c>
      <c r="G86" s="59">
        <f t="shared" si="11"/>
        <v>54</v>
      </c>
      <c r="H86" s="60">
        <f t="shared" si="14"/>
        <v>0.5</v>
      </c>
      <c r="I86" s="61">
        <f t="shared" si="13"/>
        <v>12</v>
      </c>
      <c r="M86"/>
      <c r="N86"/>
      <c r="O86"/>
      <c r="P86"/>
    </row>
    <row r="87" spans="1:16" s="19" customFormat="1">
      <c r="A87" s="1" t="s">
        <v>165</v>
      </c>
      <c r="B87" s="1" t="s">
        <v>256</v>
      </c>
      <c r="C87" s="1" t="s">
        <v>166</v>
      </c>
      <c r="D87" s="27">
        <v>20</v>
      </c>
      <c r="E87" s="2">
        <v>8</v>
      </c>
      <c r="F87" s="45">
        <f t="shared" si="10"/>
        <v>28</v>
      </c>
      <c r="G87" s="46">
        <f t="shared" si="11"/>
        <v>60</v>
      </c>
      <c r="H87" s="47">
        <f t="shared" si="14"/>
        <v>0.2857142857142857</v>
      </c>
      <c r="I87" s="48">
        <f t="shared" si="13"/>
        <v>56</v>
      </c>
      <c r="M87"/>
      <c r="N87"/>
      <c r="O87"/>
      <c r="P87"/>
    </row>
    <row r="88" spans="1:16" s="19" customFormat="1">
      <c r="A88" s="1" t="s">
        <v>167</v>
      </c>
      <c r="B88" s="1" t="s">
        <v>255</v>
      </c>
      <c r="C88" s="1" t="s">
        <v>168</v>
      </c>
      <c r="D88" s="27">
        <v>2</v>
      </c>
      <c r="E88" s="2">
        <v>1</v>
      </c>
      <c r="F88" s="45">
        <f t="shared" si="10"/>
        <v>3</v>
      </c>
      <c r="G88" s="46">
        <f t="shared" si="11"/>
        <v>74</v>
      </c>
      <c r="H88" s="47">
        <f t="shared" si="14"/>
        <v>0.33333333333333331</v>
      </c>
      <c r="I88" s="48">
        <f t="shared" si="13"/>
        <v>41</v>
      </c>
      <c r="M88"/>
      <c r="N88"/>
      <c r="O88"/>
      <c r="P88"/>
    </row>
    <row r="89" spans="1:16" s="19" customFormat="1">
      <c r="A89" s="1" t="s">
        <v>169</v>
      </c>
      <c r="B89" s="1" t="s">
        <v>254</v>
      </c>
      <c r="C89" s="1" t="s">
        <v>170</v>
      </c>
      <c r="D89" s="27">
        <v>230</v>
      </c>
      <c r="E89" s="2">
        <v>114</v>
      </c>
      <c r="F89" s="45">
        <f t="shared" si="10"/>
        <v>344</v>
      </c>
      <c r="G89" s="46">
        <f t="shared" si="11"/>
        <v>4</v>
      </c>
      <c r="H89" s="47">
        <f t="shared" si="14"/>
        <v>0.33139534883720928</v>
      </c>
      <c r="I89" s="48">
        <f t="shared" si="13"/>
        <v>43</v>
      </c>
      <c r="M89"/>
      <c r="N89"/>
      <c r="O89"/>
      <c r="P89"/>
    </row>
    <row r="90" spans="1:16" s="19" customFormat="1">
      <c r="A90" s="1" t="s">
        <v>171</v>
      </c>
      <c r="B90" s="1" t="s">
        <v>259</v>
      </c>
      <c r="C90" s="1" t="s">
        <v>172</v>
      </c>
      <c r="D90" s="27">
        <v>20</v>
      </c>
      <c r="E90" s="2">
        <v>6</v>
      </c>
      <c r="F90" s="45">
        <f t="shared" si="10"/>
        <v>26</v>
      </c>
      <c r="G90" s="46">
        <f t="shared" si="11"/>
        <v>61</v>
      </c>
      <c r="H90" s="47">
        <f t="shared" si="14"/>
        <v>0.23076923076923078</v>
      </c>
      <c r="I90" s="48">
        <f t="shared" si="13"/>
        <v>68</v>
      </c>
      <c r="M90"/>
      <c r="N90"/>
      <c r="O90"/>
      <c r="P90"/>
    </row>
    <row r="91" spans="1:16" s="19" customFormat="1">
      <c r="A91" s="1" t="s">
        <v>173</v>
      </c>
      <c r="B91" s="1" t="s">
        <v>259</v>
      </c>
      <c r="C91" s="1" t="s">
        <v>174</v>
      </c>
      <c r="D91" s="27">
        <v>76</v>
      </c>
      <c r="E91" s="2">
        <v>34</v>
      </c>
      <c r="F91" s="45">
        <f t="shared" si="10"/>
        <v>110</v>
      </c>
      <c r="G91" s="46">
        <f t="shared" si="11"/>
        <v>24</v>
      </c>
      <c r="H91" s="47">
        <f t="shared" si="14"/>
        <v>0.30909090909090908</v>
      </c>
      <c r="I91" s="48">
        <f t="shared" si="13"/>
        <v>49</v>
      </c>
      <c r="M91"/>
      <c r="N91"/>
      <c r="O91"/>
      <c r="P91"/>
    </row>
    <row r="92" spans="1:16" s="19" customFormat="1">
      <c r="A92" s="1" t="s">
        <v>175</v>
      </c>
      <c r="B92" s="1" t="s">
        <v>259</v>
      </c>
      <c r="C92" s="1" t="s">
        <v>176</v>
      </c>
      <c r="D92" s="27">
        <v>37</v>
      </c>
      <c r="E92" s="2">
        <v>22</v>
      </c>
      <c r="F92" s="45">
        <f t="shared" si="10"/>
        <v>59</v>
      </c>
      <c r="G92" s="46">
        <f t="shared" si="11"/>
        <v>47</v>
      </c>
      <c r="H92" s="47">
        <f t="shared" si="14"/>
        <v>0.3728813559322034</v>
      </c>
      <c r="I92" s="48">
        <f t="shared" si="13"/>
        <v>35</v>
      </c>
      <c r="M92"/>
      <c r="N92"/>
      <c r="O92"/>
      <c r="P92"/>
    </row>
    <row r="93" spans="1:16" s="19" customFormat="1">
      <c r="A93" s="1" t="s">
        <v>177</v>
      </c>
      <c r="B93" s="1" t="s">
        <v>259</v>
      </c>
      <c r="C93" s="1" t="s">
        <v>178</v>
      </c>
      <c r="D93" s="27">
        <v>21</v>
      </c>
      <c r="E93" s="2">
        <v>8</v>
      </c>
      <c r="F93" s="45">
        <f t="shared" si="10"/>
        <v>29</v>
      </c>
      <c r="G93" s="46">
        <f t="shared" si="11"/>
        <v>59</v>
      </c>
      <c r="H93" s="47">
        <f t="shared" si="14"/>
        <v>0.27586206896551724</v>
      </c>
      <c r="I93" s="48">
        <f t="shared" si="13"/>
        <v>61</v>
      </c>
      <c r="M93"/>
      <c r="N93"/>
      <c r="O93"/>
      <c r="P93"/>
    </row>
    <row r="94" spans="1:16" s="19" customFormat="1">
      <c r="A94" s="1" t="s">
        <v>179</v>
      </c>
      <c r="B94" s="1" t="s">
        <v>259</v>
      </c>
      <c r="C94" s="1" t="s">
        <v>180</v>
      </c>
      <c r="D94" s="27">
        <v>28</v>
      </c>
      <c r="E94" s="2">
        <v>16</v>
      </c>
      <c r="F94" s="45">
        <f t="shared" si="10"/>
        <v>44</v>
      </c>
      <c r="G94" s="46">
        <f t="shared" si="11"/>
        <v>54</v>
      </c>
      <c r="H94" s="47">
        <f t="shared" si="14"/>
        <v>0.36363636363636365</v>
      </c>
      <c r="I94" s="48">
        <f t="shared" si="13"/>
        <v>39</v>
      </c>
      <c r="M94"/>
      <c r="N94"/>
      <c r="O94"/>
      <c r="P94"/>
    </row>
    <row r="95" spans="1:16" s="19" customFormat="1">
      <c r="A95" s="1" t="s">
        <v>181</v>
      </c>
      <c r="B95" s="1" t="s">
        <v>259</v>
      </c>
      <c r="C95" s="1" t="s">
        <v>182</v>
      </c>
      <c r="D95" s="27">
        <v>76</v>
      </c>
      <c r="E95" s="2">
        <v>45</v>
      </c>
      <c r="F95" s="45">
        <f t="shared" si="10"/>
        <v>121</v>
      </c>
      <c r="G95" s="46">
        <f t="shared" si="11"/>
        <v>21</v>
      </c>
      <c r="H95" s="47">
        <f t="shared" si="14"/>
        <v>0.37190082644628097</v>
      </c>
      <c r="I95" s="48">
        <f t="shared" si="13"/>
        <v>36</v>
      </c>
      <c r="M95"/>
      <c r="N95"/>
      <c r="O95"/>
      <c r="P95"/>
    </row>
    <row r="96" spans="1:16" s="19" customFormat="1">
      <c r="A96" s="1" t="s">
        <v>183</v>
      </c>
      <c r="B96" s="1" t="s">
        <v>256</v>
      </c>
      <c r="C96" s="1" t="s">
        <v>184</v>
      </c>
      <c r="D96" s="27">
        <v>2</v>
      </c>
      <c r="E96" s="2">
        <v>0</v>
      </c>
      <c r="F96" s="45">
        <f t="shared" si="10"/>
        <v>2</v>
      </c>
      <c r="G96" s="46">
        <f t="shared" si="11"/>
        <v>75</v>
      </c>
      <c r="H96" s="47">
        <f t="shared" si="14"/>
        <v>0</v>
      </c>
      <c r="I96" s="48">
        <f t="shared" si="13"/>
        <v>76</v>
      </c>
      <c r="M96"/>
      <c r="N96"/>
      <c r="O96"/>
      <c r="P96"/>
    </row>
    <row r="97" spans="1:16" s="19" customFormat="1" ht="14.25" thickBot="1">
      <c r="A97" s="1" t="s">
        <v>185</v>
      </c>
      <c r="B97" s="1" t="s">
        <v>259</v>
      </c>
      <c r="C97" s="1" t="s">
        <v>186</v>
      </c>
      <c r="D97" s="32">
        <v>65</v>
      </c>
      <c r="E97" s="33">
        <v>15</v>
      </c>
      <c r="F97" s="62">
        <f t="shared" si="10"/>
        <v>80</v>
      </c>
      <c r="G97" s="63">
        <f t="shared" si="11"/>
        <v>35</v>
      </c>
      <c r="H97" s="64">
        <f t="shared" si="14"/>
        <v>0.1875</v>
      </c>
      <c r="I97" s="65">
        <f t="shared" si="13"/>
        <v>73</v>
      </c>
      <c r="M97"/>
      <c r="N97"/>
      <c r="O97"/>
      <c r="P97"/>
    </row>
    <row r="98" spans="1:16" s="19" customFormat="1" ht="14.25" thickBot="1">
      <c r="M98"/>
      <c r="N98"/>
      <c r="O98"/>
      <c r="P98"/>
    </row>
    <row r="99" spans="1:16" ht="14.25" thickBot="1">
      <c r="C99" s="221" t="s">
        <v>444</v>
      </c>
      <c r="D99" s="222">
        <f>SUM(D12:D97)</f>
        <v>5049</v>
      </c>
      <c r="E99" s="222">
        <f t="shared" ref="E99:F99" si="15">SUM(E12:E97)</f>
        <v>2996</v>
      </c>
      <c r="F99" s="223">
        <f t="shared" si="15"/>
        <v>8045</v>
      </c>
    </row>
  </sheetData>
  <autoFilter ref="A11:I11" xr:uid="{00000000-0009-0000-0000-00000F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AD3CC8E-FC1C-4C8C-997F-BBB230BF949D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H16" sqref="H16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266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  <c r="L5"/>
    </row>
    <row r="6" spans="1:18">
      <c r="C6" s="20" t="s">
        <v>3</v>
      </c>
      <c r="D6" s="21">
        <f>INDEX(D12:D97,MATCH(C6,C12:C97,0),0)</f>
        <v>23</v>
      </c>
      <c r="E6" s="22">
        <f>INDEX(E12:E97,MATCH(C6,C12:C97,0),0)</f>
        <v>24</v>
      </c>
      <c r="F6" s="22">
        <f>SUM(D6:E6)</f>
        <v>47</v>
      </c>
      <c r="G6" s="23">
        <f>_xlfn.RANK.EQ(F6,$F$12:$F$97,0)</f>
        <v>53</v>
      </c>
      <c r="H6" s="24">
        <f>E6/F6</f>
        <v>0.51063829787234039</v>
      </c>
      <c r="I6" s="25">
        <f>_xlfn.RANK.EQ(H6,$H$12:$H$97,0)</f>
        <v>12</v>
      </c>
    </row>
    <row r="7" spans="1:18">
      <c r="C7" s="26" t="s">
        <v>11</v>
      </c>
      <c r="D7" s="82">
        <f>ROUND(SUMIF($B$12:$B$97,"G",D12:D97)/(COUNTIFS(B12:B97,"G",D12:D97,"&lt;&gt;")),1)</f>
        <v>47.1</v>
      </c>
      <c r="E7" s="83">
        <f>ROUND(SUMIF($B$12:$B$97,"G",E12:E97)/(COUNTIFS(B12:B97,"G",D12:D97,"&lt;&gt;")),1)</f>
        <v>22.2</v>
      </c>
      <c r="F7" s="83">
        <f>ROUND(SUM(D7:E7),1)</f>
        <v>69.3</v>
      </c>
      <c r="G7" s="28"/>
      <c r="H7" s="29">
        <f>E7/F7</f>
        <v>0.32034632034632032</v>
      </c>
      <c r="I7" s="30"/>
      <c r="J7"/>
      <c r="M7" s="19"/>
      <c r="N7" s="19"/>
      <c r="O7" s="19"/>
      <c r="P7" s="19"/>
    </row>
    <row r="8" spans="1:18" ht="14.25" thickBot="1">
      <c r="C8" s="31" t="s">
        <v>12</v>
      </c>
      <c r="D8" s="84">
        <f>ROUND(AVERAGE(D12:D97),1)</f>
        <v>60.1</v>
      </c>
      <c r="E8" s="85">
        <f>ROUND(AVERAGE(E12:E97),1)</f>
        <v>36.6</v>
      </c>
      <c r="F8" s="85">
        <f>ROUND(SUM(D8:E8),1)</f>
        <v>96.7</v>
      </c>
      <c r="G8" s="34"/>
      <c r="H8" s="35">
        <f>E8/F8</f>
        <v>0.37849017580144778</v>
      </c>
      <c r="I8" s="36"/>
    </row>
    <row r="9" spans="1:18" ht="21" customHeight="1" thickBot="1">
      <c r="D9" s="37"/>
      <c r="J9"/>
      <c r="M9" s="19"/>
      <c r="N9" s="19"/>
      <c r="O9" s="19"/>
      <c r="P9" s="19"/>
    </row>
    <row r="10" spans="1:18" ht="21" customHeight="1">
      <c r="D10" s="270" t="str" cm="1">
        <f t="array" aca="1" ref="D10" ca="1">RIGHT(CELL("filename",A1),4)&amp;"年度（基準日：５月１日）"</f>
        <v>2022年度（基準日：５月１日）</v>
      </c>
      <c r="E10" s="271"/>
      <c r="F10" s="271"/>
      <c r="G10" s="271"/>
      <c r="H10" s="271"/>
      <c r="I10" s="272"/>
    </row>
    <row r="11" spans="1:18" ht="27">
      <c r="A11" s="11" t="s">
        <v>13</v>
      </c>
      <c r="B11" s="38" t="s">
        <v>14</v>
      </c>
      <c r="C11" s="11" t="s">
        <v>6</v>
      </c>
      <c r="D11" s="39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44" t="s">
        <v>10</v>
      </c>
    </row>
    <row r="12" spans="1:18">
      <c r="A12" s="1" t="s">
        <v>15</v>
      </c>
      <c r="B12" s="1" t="s">
        <v>254</v>
      </c>
      <c r="C12" s="1" t="s">
        <v>16</v>
      </c>
      <c r="D12" s="27">
        <v>124</v>
      </c>
      <c r="E12" s="2">
        <v>94</v>
      </c>
      <c r="F12" s="45">
        <f t="shared" ref="F12:F42" si="0">SUM(D12:E12)</f>
        <v>218</v>
      </c>
      <c r="G12" s="46">
        <f t="shared" ref="G12:G42" si="1">_xlfn.RANK.EQ(F12,$F$12:$F$97,0)</f>
        <v>10</v>
      </c>
      <c r="H12" s="47">
        <f t="shared" ref="H12:H42" si="2">E12/F12</f>
        <v>0.43119266055045874</v>
      </c>
      <c r="I12" s="48">
        <f t="shared" ref="I12:I42" si="3">_xlfn.RANK.EQ(H12,$H$12:$H$97,0)</f>
        <v>23</v>
      </c>
    </row>
    <row r="13" spans="1:18">
      <c r="A13" s="1" t="s">
        <v>17</v>
      </c>
      <c r="B13" s="1" t="s">
        <v>255</v>
      </c>
      <c r="C13" s="1" t="s">
        <v>18</v>
      </c>
      <c r="D13" s="27">
        <v>1</v>
      </c>
      <c r="E13" s="2">
        <v>5</v>
      </c>
      <c r="F13" s="45">
        <f t="shared" si="0"/>
        <v>6</v>
      </c>
      <c r="G13" s="46">
        <f t="shared" si="1"/>
        <v>69</v>
      </c>
      <c r="H13" s="47">
        <f t="shared" si="2"/>
        <v>0.83333333333333337</v>
      </c>
      <c r="I13" s="48">
        <f t="shared" si="3"/>
        <v>3</v>
      </c>
    </row>
    <row r="14" spans="1:18">
      <c r="A14" s="1" t="s">
        <v>19</v>
      </c>
      <c r="B14" s="1" t="s">
        <v>256</v>
      </c>
      <c r="C14" s="1" t="s">
        <v>20</v>
      </c>
      <c r="D14" s="27">
        <v>73</v>
      </c>
      <c r="E14" s="2">
        <v>18</v>
      </c>
      <c r="F14" s="45">
        <f t="shared" si="0"/>
        <v>91</v>
      </c>
      <c r="G14" s="46">
        <f t="shared" si="1"/>
        <v>29</v>
      </c>
      <c r="H14" s="47">
        <f t="shared" si="2"/>
        <v>0.19780219780219779</v>
      </c>
      <c r="I14" s="48">
        <f t="shared" si="3"/>
        <v>71</v>
      </c>
    </row>
    <row r="15" spans="1:18">
      <c r="A15" s="1" t="s">
        <v>21</v>
      </c>
      <c r="B15" s="1" t="s">
        <v>257</v>
      </c>
      <c r="C15" s="1" t="s">
        <v>22</v>
      </c>
      <c r="D15" s="27">
        <v>16</v>
      </c>
      <c r="E15" s="2">
        <v>3</v>
      </c>
      <c r="F15" s="45">
        <f t="shared" si="0"/>
        <v>19</v>
      </c>
      <c r="G15" s="46">
        <f t="shared" si="1"/>
        <v>61</v>
      </c>
      <c r="H15" s="47">
        <f t="shared" si="2"/>
        <v>0.15789473684210525</v>
      </c>
      <c r="I15" s="48">
        <f t="shared" si="3"/>
        <v>73</v>
      </c>
    </row>
    <row r="16" spans="1:18">
      <c r="A16" s="1" t="s">
        <v>23</v>
      </c>
      <c r="B16" s="1" t="s">
        <v>256</v>
      </c>
      <c r="C16" s="1" t="s">
        <v>24</v>
      </c>
      <c r="D16" s="27">
        <v>3</v>
      </c>
      <c r="E16" s="2">
        <v>3</v>
      </c>
      <c r="F16" s="45">
        <f t="shared" si="0"/>
        <v>6</v>
      </c>
      <c r="G16" s="46">
        <f t="shared" si="1"/>
        <v>69</v>
      </c>
      <c r="H16" s="47">
        <f t="shared" si="2"/>
        <v>0.5</v>
      </c>
      <c r="I16" s="48">
        <f t="shared" si="3"/>
        <v>13</v>
      </c>
    </row>
    <row r="17" spans="1:16">
      <c r="A17" s="1" t="s">
        <v>25</v>
      </c>
      <c r="B17" s="1" t="s">
        <v>256</v>
      </c>
      <c r="C17" s="1" t="s">
        <v>26</v>
      </c>
      <c r="D17" s="27">
        <v>42</v>
      </c>
      <c r="E17" s="2">
        <v>5</v>
      </c>
      <c r="F17" s="45">
        <f t="shared" si="0"/>
        <v>47</v>
      </c>
      <c r="G17" s="46">
        <f t="shared" si="1"/>
        <v>53</v>
      </c>
      <c r="H17" s="47">
        <f t="shared" si="2"/>
        <v>0.10638297872340426</v>
      </c>
      <c r="I17" s="48">
        <f t="shared" si="3"/>
        <v>75</v>
      </c>
    </row>
    <row r="18" spans="1:16">
      <c r="A18" s="6" t="s">
        <v>27</v>
      </c>
      <c r="B18" s="6" t="s">
        <v>258</v>
      </c>
      <c r="C18" s="6" t="s">
        <v>28</v>
      </c>
      <c r="D18" s="79">
        <v>2</v>
      </c>
      <c r="E18" s="7">
        <v>2</v>
      </c>
      <c r="F18" s="45">
        <f t="shared" si="0"/>
        <v>4</v>
      </c>
      <c r="G18" s="46">
        <f t="shared" si="1"/>
        <v>72</v>
      </c>
      <c r="H18" s="47">
        <f t="shared" si="2"/>
        <v>0.5</v>
      </c>
      <c r="I18" s="48">
        <f t="shared" si="3"/>
        <v>13</v>
      </c>
    </row>
    <row r="19" spans="1:16">
      <c r="A19" s="1" t="s">
        <v>29</v>
      </c>
      <c r="B19" s="1" t="s">
        <v>259</v>
      </c>
      <c r="C19" s="1" t="s">
        <v>30</v>
      </c>
      <c r="D19" s="27">
        <v>21</v>
      </c>
      <c r="E19" s="2">
        <v>11</v>
      </c>
      <c r="F19" s="45">
        <f t="shared" si="0"/>
        <v>32</v>
      </c>
      <c r="G19" s="46">
        <f t="shared" si="1"/>
        <v>57</v>
      </c>
      <c r="H19" s="47">
        <f t="shared" si="2"/>
        <v>0.34375</v>
      </c>
      <c r="I19" s="48">
        <f t="shared" si="3"/>
        <v>42</v>
      </c>
    </row>
    <row r="20" spans="1:16">
      <c r="A20" s="1" t="s">
        <v>31</v>
      </c>
      <c r="B20" s="1" t="s">
        <v>260</v>
      </c>
      <c r="C20" s="1" t="s">
        <v>32</v>
      </c>
      <c r="D20" s="27">
        <v>38</v>
      </c>
      <c r="E20" s="2">
        <v>10</v>
      </c>
      <c r="F20" s="45">
        <f t="shared" si="0"/>
        <v>48</v>
      </c>
      <c r="G20" s="46">
        <f t="shared" si="1"/>
        <v>52</v>
      </c>
      <c r="H20" s="47">
        <f t="shared" si="2"/>
        <v>0.20833333333333334</v>
      </c>
      <c r="I20" s="48">
        <f t="shared" si="3"/>
        <v>69</v>
      </c>
    </row>
    <row r="21" spans="1:16" s="19" customFormat="1">
      <c r="A21" s="1" t="s">
        <v>33</v>
      </c>
      <c r="B21" s="1" t="s">
        <v>254</v>
      </c>
      <c r="C21" s="1" t="s">
        <v>34</v>
      </c>
      <c r="D21" s="27">
        <v>292</v>
      </c>
      <c r="E21" s="2">
        <v>207</v>
      </c>
      <c r="F21" s="45">
        <f t="shared" si="0"/>
        <v>499</v>
      </c>
      <c r="G21" s="46">
        <f t="shared" si="1"/>
        <v>1</v>
      </c>
      <c r="H21" s="47">
        <f t="shared" si="2"/>
        <v>0.4148296593186373</v>
      </c>
      <c r="I21" s="48">
        <f t="shared" si="3"/>
        <v>27</v>
      </c>
      <c r="M21"/>
      <c r="N21"/>
      <c r="O21"/>
      <c r="P21"/>
    </row>
    <row r="22" spans="1:16" s="19" customFormat="1">
      <c r="A22" s="1" t="s">
        <v>35</v>
      </c>
      <c r="B22" s="1" t="s">
        <v>255</v>
      </c>
      <c r="C22" s="1" t="s">
        <v>36</v>
      </c>
      <c r="D22" s="27">
        <v>1</v>
      </c>
      <c r="E22" s="2">
        <v>1</v>
      </c>
      <c r="F22" s="45">
        <f t="shared" si="0"/>
        <v>2</v>
      </c>
      <c r="G22" s="46">
        <f t="shared" si="1"/>
        <v>76</v>
      </c>
      <c r="H22" s="47">
        <f t="shared" si="2"/>
        <v>0.5</v>
      </c>
      <c r="I22" s="48">
        <f t="shared" si="3"/>
        <v>13</v>
      </c>
      <c r="M22"/>
      <c r="N22"/>
      <c r="O22"/>
      <c r="P22"/>
    </row>
    <row r="23" spans="1:16" s="19" customFormat="1">
      <c r="A23" s="1" t="s">
        <v>37</v>
      </c>
      <c r="B23" s="1" t="s">
        <v>259</v>
      </c>
      <c r="C23" s="1" t="s">
        <v>38</v>
      </c>
      <c r="D23" s="27">
        <v>75</v>
      </c>
      <c r="E23" s="2">
        <v>30</v>
      </c>
      <c r="F23" s="45">
        <f t="shared" si="0"/>
        <v>105</v>
      </c>
      <c r="G23" s="46">
        <f t="shared" si="1"/>
        <v>24</v>
      </c>
      <c r="H23" s="47">
        <f t="shared" si="2"/>
        <v>0.2857142857142857</v>
      </c>
      <c r="I23" s="48">
        <f t="shared" si="3"/>
        <v>57</v>
      </c>
      <c r="M23"/>
      <c r="N23"/>
      <c r="O23"/>
      <c r="P23"/>
    </row>
    <row r="24" spans="1:16" s="19" customFormat="1">
      <c r="A24" s="1" t="s">
        <v>39</v>
      </c>
      <c r="B24" s="1" t="s">
        <v>259</v>
      </c>
      <c r="C24" s="1" t="s">
        <v>40</v>
      </c>
      <c r="D24" s="27">
        <v>80</v>
      </c>
      <c r="E24" s="2">
        <v>31</v>
      </c>
      <c r="F24" s="45">
        <f t="shared" si="0"/>
        <v>111</v>
      </c>
      <c r="G24" s="46">
        <f t="shared" si="1"/>
        <v>21</v>
      </c>
      <c r="H24" s="47">
        <f t="shared" si="2"/>
        <v>0.27927927927927926</v>
      </c>
      <c r="I24" s="48">
        <f t="shared" si="3"/>
        <v>59</v>
      </c>
      <c r="M24"/>
      <c r="N24"/>
      <c r="O24"/>
      <c r="P24"/>
    </row>
    <row r="25" spans="1:16" s="19" customFormat="1">
      <c r="A25" s="1" t="s">
        <v>41</v>
      </c>
      <c r="B25" s="1" t="s">
        <v>257</v>
      </c>
      <c r="C25" s="1" t="s">
        <v>42</v>
      </c>
      <c r="D25" s="27">
        <v>29</v>
      </c>
      <c r="E25" s="2">
        <v>21</v>
      </c>
      <c r="F25" s="45">
        <f t="shared" si="0"/>
        <v>50</v>
      </c>
      <c r="G25" s="46">
        <f t="shared" si="1"/>
        <v>51</v>
      </c>
      <c r="H25" s="47">
        <f t="shared" si="2"/>
        <v>0.42</v>
      </c>
      <c r="I25" s="48">
        <f t="shared" si="3"/>
        <v>26</v>
      </c>
      <c r="M25"/>
      <c r="N25"/>
      <c r="O25"/>
      <c r="P25"/>
    </row>
    <row r="26" spans="1:16" s="19" customFormat="1">
      <c r="A26" s="1" t="s">
        <v>43</v>
      </c>
      <c r="B26" s="1" t="s">
        <v>260</v>
      </c>
      <c r="C26" s="1" t="s">
        <v>44</v>
      </c>
      <c r="D26" s="27">
        <v>48</v>
      </c>
      <c r="E26" s="2">
        <v>21</v>
      </c>
      <c r="F26" s="45">
        <f t="shared" si="0"/>
        <v>69</v>
      </c>
      <c r="G26" s="46">
        <f t="shared" si="1"/>
        <v>39</v>
      </c>
      <c r="H26" s="47">
        <f t="shared" si="2"/>
        <v>0.30434782608695654</v>
      </c>
      <c r="I26" s="48">
        <f t="shared" si="3"/>
        <v>51</v>
      </c>
      <c r="M26"/>
      <c r="N26"/>
      <c r="O26"/>
      <c r="P26"/>
    </row>
    <row r="27" spans="1:16" s="19" customFormat="1">
      <c r="A27" s="1" t="s">
        <v>45</v>
      </c>
      <c r="B27" s="1" t="s">
        <v>254</v>
      </c>
      <c r="C27" s="1" t="s">
        <v>46</v>
      </c>
      <c r="D27" s="27">
        <v>184</v>
      </c>
      <c r="E27" s="2">
        <v>150</v>
      </c>
      <c r="F27" s="45">
        <f t="shared" si="0"/>
        <v>334</v>
      </c>
      <c r="G27" s="46">
        <f t="shared" si="1"/>
        <v>4</v>
      </c>
      <c r="H27" s="47">
        <f t="shared" si="2"/>
        <v>0.44910179640718562</v>
      </c>
      <c r="I27" s="48">
        <f t="shared" si="3"/>
        <v>21</v>
      </c>
      <c r="M27"/>
      <c r="N27"/>
      <c r="O27"/>
      <c r="P27"/>
    </row>
    <row r="28" spans="1:16" s="19" customFormat="1">
      <c r="A28" s="1" t="s">
        <v>47</v>
      </c>
      <c r="B28" s="1" t="s">
        <v>257</v>
      </c>
      <c r="C28" s="1" t="s">
        <v>48</v>
      </c>
      <c r="D28" s="27">
        <v>2</v>
      </c>
      <c r="E28" s="2">
        <v>1</v>
      </c>
      <c r="F28" s="45">
        <f t="shared" si="0"/>
        <v>3</v>
      </c>
      <c r="G28" s="46">
        <f t="shared" si="1"/>
        <v>73</v>
      </c>
      <c r="H28" s="47">
        <f t="shared" si="2"/>
        <v>0.33333333333333331</v>
      </c>
      <c r="I28" s="48">
        <f t="shared" si="3"/>
        <v>45</v>
      </c>
      <c r="M28"/>
      <c r="N28"/>
      <c r="O28"/>
      <c r="P28"/>
    </row>
    <row r="29" spans="1:16" s="19" customFormat="1">
      <c r="A29" s="1" t="s">
        <v>49</v>
      </c>
      <c r="B29" s="1" t="s">
        <v>260</v>
      </c>
      <c r="C29" s="1" t="s">
        <v>50</v>
      </c>
      <c r="D29" s="27">
        <v>38</v>
      </c>
      <c r="E29" s="2">
        <v>46</v>
      </c>
      <c r="F29" s="45">
        <f t="shared" si="0"/>
        <v>84</v>
      </c>
      <c r="G29" s="46">
        <f t="shared" si="1"/>
        <v>32</v>
      </c>
      <c r="H29" s="47">
        <f t="shared" si="2"/>
        <v>0.54761904761904767</v>
      </c>
      <c r="I29" s="48">
        <f t="shared" si="3"/>
        <v>9</v>
      </c>
      <c r="M29"/>
      <c r="N29"/>
      <c r="O29"/>
      <c r="P29"/>
    </row>
    <row r="30" spans="1:16" s="19" customFormat="1">
      <c r="A30" s="1" t="s">
        <v>51</v>
      </c>
      <c r="B30" s="1" t="s">
        <v>259</v>
      </c>
      <c r="C30" s="1" t="s">
        <v>52</v>
      </c>
      <c r="D30" s="27">
        <v>47</v>
      </c>
      <c r="E30" s="2">
        <v>28</v>
      </c>
      <c r="F30" s="45">
        <f t="shared" si="0"/>
        <v>75</v>
      </c>
      <c r="G30" s="46">
        <f t="shared" si="1"/>
        <v>36</v>
      </c>
      <c r="H30" s="47">
        <f t="shared" si="2"/>
        <v>0.37333333333333335</v>
      </c>
      <c r="I30" s="48">
        <f t="shared" si="3"/>
        <v>37</v>
      </c>
      <c r="M30"/>
      <c r="N30"/>
      <c r="O30"/>
      <c r="P30"/>
    </row>
    <row r="31" spans="1:16" s="19" customFormat="1">
      <c r="A31" s="1" t="s">
        <v>53</v>
      </c>
      <c r="B31" s="1" t="s">
        <v>260</v>
      </c>
      <c r="C31" s="1" t="s">
        <v>54</v>
      </c>
      <c r="D31" s="27">
        <v>136</v>
      </c>
      <c r="E31" s="2">
        <v>49</v>
      </c>
      <c r="F31" s="45">
        <f t="shared" si="0"/>
        <v>185</v>
      </c>
      <c r="G31" s="46">
        <f t="shared" si="1"/>
        <v>14</v>
      </c>
      <c r="H31" s="47">
        <f t="shared" si="2"/>
        <v>0.26486486486486488</v>
      </c>
      <c r="I31" s="48">
        <f t="shared" si="3"/>
        <v>64</v>
      </c>
      <c r="M31"/>
      <c r="N31"/>
      <c r="O31"/>
      <c r="P31"/>
    </row>
    <row r="32" spans="1:16" s="19" customFormat="1">
      <c r="A32" s="1" t="s">
        <v>55</v>
      </c>
      <c r="B32" s="1" t="s">
        <v>254</v>
      </c>
      <c r="C32" s="1" t="s">
        <v>56</v>
      </c>
      <c r="D32" s="27">
        <v>100</v>
      </c>
      <c r="E32" s="2">
        <v>45</v>
      </c>
      <c r="F32" s="45">
        <f t="shared" si="0"/>
        <v>145</v>
      </c>
      <c r="G32" s="46">
        <f t="shared" si="1"/>
        <v>19</v>
      </c>
      <c r="H32" s="47">
        <f t="shared" si="2"/>
        <v>0.31034482758620691</v>
      </c>
      <c r="I32" s="48">
        <f t="shared" si="3"/>
        <v>50</v>
      </c>
      <c r="M32"/>
      <c r="N32"/>
      <c r="O32"/>
      <c r="P32"/>
    </row>
    <row r="33" spans="1:16" s="19" customFormat="1">
      <c r="A33" s="1" t="s">
        <v>57</v>
      </c>
      <c r="B33" s="1" t="s">
        <v>254</v>
      </c>
      <c r="C33" s="1" t="s">
        <v>58</v>
      </c>
      <c r="D33" s="27">
        <v>291</v>
      </c>
      <c r="E33" s="2">
        <v>182</v>
      </c>
      <c r="F33" s="45">
        <f t="shared" si="0"/>
        <v>473</v>
      </c>
      <c r="G33" s="46">
        <f t="shared" si="1"/>
        <v>2</v>
      </c>
      <c r="H33" s="47">
        <f t="shared" si="2"/>
        <v>0.38477801268498946</v>
      </c>
      <c r="I33" s="48">
        <f t="shared" si="3"/>
        <v>32</v>
      </c>
      <c r="M33"/>
      <c r="N33"/>
      <c r="O33"/>
      <c r="P33"/>
    </row>
    <row r="34" spans="1:16" s="19" customFormat="1">
      <c r="A34" s="1" t="s">
        <v>59</v>
      </c>
      <c r="B34" s="1" t="s">
        <v>258</v>
      </c>
      <c r="C34" s="1" t="s">
        <v>60</v>
      </c>
      <c r="D34" s="27">
        <v>5</v>
      </c>
      <c r="E34" s="2">
        <v>9</v>
      </c>
      <c r="F34" s="45">
        <f t="shared" si="0"/>
        <v>14</v>
      </c>
      <c r="G34" s="46">
        <f t="shared" si="1"/>
        <v>65</v>
      </c>
      <c r="H34" s="47">
        <f t="shared" si="2"/>
        <v>0.6428571428571429</v>
      </c>
      <c r="I34" s="48">
        <f t="shared" si="3"/>
        <v>6</v>
      </c>
      <c r="M34"/>
      <c r="N34"/>
      <c r="O34"/>
      <c r="P34"/>
    </row>
    <row r="35" spans="1:16" s="19" customFormat="1">
      <c r="A35" s="1" t="s">
        <v>61</v>
      </c>
      <c r="B35" s="1" t="s">
        <v>257</v>
      </c>
      <c r="C35" s="1" t="s">
        <v>62</v>
      </c>
      <c r="D35" s="27">
        <v>70</v>
      </c>
      <c r="E35" s="2">
        <v>133</v>
      </c>
      <c r="F35" s="45">
        <f t="shared" si="0"/>
        <v>203</v>
      </c>
      <c r="G35" s="46">
        <f t="shared" si="1"/>
        <v>11</v>
      </c>
      <c r="H35" s="47">
        <f t="shared" si="2"/>
        <v>0.65517241379310343</v>
      </c>
      <c r="I35" s="48">
        <f t="shared" si="3"/>
        <v>5</v>
      </c>
      <c r="M35"/>
      <c r="N35"/>
      <c r="O35"/>
      <c r="P35"/>
    </row>
    <row r="36" spans="1:16" s="19" customFormat="1">
      <c r="A36" s="1" t="s">
        <v>63</v>
      </c>
      <c r="B36" s="1" t="s">
        <v>257</v>
      </c>
      <c r="C36" s="1" t="s">
        <v>64</v>
      </c>
      <c r="D36" s="27">
        <v>5</v>
      </c>
      <c r="E36" s="2">
        <v>6</v>
      </c>
      <c r="F36" s="45">
        <f t="shared" si="0"/>
        <v>11</v>
      </c>
      <c r="G36" s="46">
        <f t="shared" si="1"/>
        <v>67</v>
      </c>
      <c r="H36" s="47">
        <f t="shared" si="2"/>
        <v>0.54545454545454541</v>
      </c>
      <c r="I36" s="48">
        <f t="shared" si="3"/>
        <v>10</v>
      </c>
      <c r="M36"/>
      <c r="N36"/>
      <c r="O36"/>
      <c r="P36"/>
    </row>
    <row r="37" spans="1:16" s="19" customFormat="1">
      <c r="A37" s="1" t="s">
        <v>65</v>
      </c>
      <c r="B37" s="1" t="s">
        <v>256</v>
      </c>
      <c r="C37" s="1" t="s">
        <v>66</v>
      </c>
      <c r="D37" s="27">
        <v>190</v>
      </c>
      <c r="E37" s="2">
        <v>63</v>
      </c>
      <c r="F37" s="45">
        <f t="shared" si="0"/>
        <v>253</v>
      </c>
      <c r="G37" s="46">
        <f t="shared" si="1"/>
        <v>7</v>
      </c>
      <c r="H37" s="47">
        <f t="shared" si="2"/>
        <v>0.24901185770750989</v>
      </c>
      <c r="I37" s="48">
        <f t="shared" si="3"/>
        <v>66</v>
      </c>
      <c r="M37"/>
      <c r="N37"/>
      <c r="O37"/>
      <c r="P37"/>
    </row>
    <row r="38" spans="1:16" s="19" customFormat="1">
      <c r="A38" s="1" t="s">
        <v>67</v>
      </c>
      <c r="B38" s="1" t="s">
        <v>260</v>
      </c>
      <c r="C38" s="1" t="s">
        <v>68</v>
      </c>
      <c r="D38" s="27">
        <v>0</v>
      </c>
      <c r="E38" s="2">
        <v>22</v>
      </c>
      <c r="F38" s="45">
        <f t="shared" si="0"/>
        <v>22</v>
      </c>
      <c r="G38" s="46">
        <f t="shared" si="1"/>
        <v>59</v>
      </c>
      <c r="H38" s="47">
        <f t="shared" si="2"/>
        <v>1</v>
      </c>
      <c r="I38" s="48">
        <f t="shared" si="3"/>
        <v>1</v>
      </c>
      <c r="M38"/>
      <c r="N38"/>
      <c r="O38"/>
      <c r="P38"/>
    </row>
    <row r="39" spans="1:16" s="19" customFormat="1">
      <c r="A39" s="1" t="s">
        <v>69</v>
      </c>
      <c r="B39" s="1" t="s">
        <v>255</v>
      </c>
      <c r="C39" s="1" t="s">
        <v>70</v>
      </c>
      <c r="D39" s="27">
        <v>5</v>
      </c>
      <c r="E39" s="2">
        <v>8</v>
      </c>
      <c r="F39" s="45">
        <f t="shared" si="0"/>
        <v>13</v>
      </c>
      <c r="G39" s="46">
        <f t="shared" si="1"/>
        <v>66</v>
      </c>
      <c r="H39" s="47">
        <f t="shared" si="2"/>
        <v>0.61538461538461542</v>
      </c>
      <c r="I39" s="48">
        <f t="shared" si="3"/>
        <v>8</v>
      </c>
      <c r="M39"/>
      <c r="N39"/>
      <c r="O39"/>
      <c r="P39"/>
    </row>
    <row r="40" spans="1:16" s="19" customFormat="1">
      <c r="A40" s="1" t="s">
        <v>71</v>
      </c>
      <c r="B40" s="1" t="s">
        <v>256</v>
      </c>
      <c r="C40" s="1" t="s">
        <v>72</v>
      </c>
      <c r="D40" s="27">
        <v>30</v>
      </c>
      <c r="E40" s="2">
        <v>25</v>
      </c>
      <c r="F40" s="45">
        <f t="shared" si="0"/>
        <v>55</v>
      </c>
      <c r="G40" s="46">
        <f t="shared" si="1"/>
        <v>49</v>
      </c>
      <c r="H40" s="47">
        <f t="shared" si="2"/>
        <v>0.45454545454545453</v>
      </c>
      <c r="I40" s="48">
        <f t="shared" si="3"/>
        <v>19</v>
      </c>
      <c r="M40"/>
      <c r="N40"/>
      <c r="O40"/>
      <c r="P40"/>
    </row>
    <row r="41" spans="1:16" s="19" customFormat="1">
      <c r="A41" s="1" t="s">
        <v>73</v>
      </c>
      <c r="B41" s="1" t="s">
        <v>256</v>
      </c>
      <c r="C41" s="1" t="s">
        <v>74</v>
      </c>
      <c r="D41" s="27">
        <v>63</v>
      </c>
      <c r="E41" s="2">
        <v>7</v>
      </c>
      <c r="F41" s="45">
        <f t="shared" si="0"/>
        <v>70</v>
      </c>
      <c r="G41" s="46">
        <f t="shared" si="1"/>
        <v>37</v>
      </c>
      <c r="H41" s="47">
        <f t="shared" si="2"/>
        <v>0.1</v>
      </c>
      <c r="I41" s="48">
        <f t="shared" si="3"/>
        <v>76</v>
      </c>
      <c r="M41"/>
      <c r="N41"/>
      <c r="O41"/>
      <c r="P41"/>
    </row>
    <row r="42" spans="1:16" s="19" customFormat="1">
      <c r="A42" s="1" t="s">
        <v>75</v>
      </c>
      <c r="B42" s="1" t="s">
        <v>257</v>
      </c>
      <c r="C42" s="1" t="s">
        <v>76</v>
      </c>
      <c r="D42" s="27">
        <v>101</v>
      </c>
      <c r="E42" s="2">
        <v>93</v>
      </c>
      <c r="F42" s="45">
        <f t="shared" si="0"/>
        <v>194</v>
      </c>
      <c r="G42" s="46">
        <f t="shared" si="1"/>
        <v>12</v>
      </c>
      <c r="H42" s="47">
        <f t="shared" si="2"/>
        <v>0.47938144329896909</v>
      </c>
      <c r="I42" s="48">
        <f t="shared" si="3"/>
        <v>17</v>
      </c>
      <c r="M42"/>
      <c r="N42"/>
      <c r="O42"/>
      <c r="P42"/>
    </row>
    <row r="43" spans="1:16" s="19" customFormat="1">
      <c r="A43" s="49" t="s">
        <v>77</v>
      </c>
      <c r="B43" s="49" t="s">
        <v>261</v>
      </c>
      <c r="C43" s="49" t="s">
        <v>78</v>
      </c>
      <c r="D43" s="50"/>
      <c r="E43" s="51"/>
      <c r="F43" s="52"/>
      <c r="G43" s="53"/>
      <c r="H43" s="54"/>
      <c r="I43" s="55"/>
      <c r="M43"/>
      <c r="N43"/>
      <c r="O43"/>
      <c r="P43"/>
    </row>
    <row r="44" spans="1:16" s="19" customFormat="1">
      <c r="A44" s="1" t="s">
        <v>79</v>
      </c>
      <c r="B44" s="1" t="s">
        <v>256</v>
      </c>
      <c r="C44" s="1" t="s">
        <v>80</v>
      </c>
      <c r="D44" s="27">
        <v>12</v>
      </c>
      <c r="E44" s="2">
        <v>9</v>
      </c>
      <c r="F44" s="45">
        <f>SUM(D44:E44)</f>
        <v>21</v>
      </c>
      <c r="G44" s="46">
        <f>_xlfn.RANK.EQ(F44,$F$12:$F$97,0)</f>
        <v>60</v>
      </c>
      <c r="H44" s="47">
        <f>E44/F44</f>
        <v>0.42857142857142855</v>
      </c>
      <c r="I44" s="48">
        <f>_xlfn.RANK.EQ(H44,$H$12:$H$97,0)</f>
        <v>24</v>
      </c>
      <c r="M44"/>
      <c r="N44"/>
      <c r="O44"/>
      <c r="P44"/>
    </row>
    <row r="45" spans="1:16" s="19" customFormat="1">
      <c r="A45" s="1" t="s">
        <v>81</v>
      </c>
      <c r="B45" s="1" t="s">
        <v>260</v>
      </c>
      <c r="C45" s="1" t="s">
        <v>82</v>
      </c>
      <c r="D45" s="27">
        <v>147</v>
      </c>
      <c r="E45" s="2">
        <v>90</v>
      </c>
      <c r="F45" s="45">
        <f>SUM(D45:E45)</f>
        <v>237</v>
      </c>
      <c r="G45" s="46">
        <f>_xlfn.RANK.EQ(F45,$F$12:$F$97,0)</f>
        <v>8</v>
      </c>
      <c r="H45" s="47">
        <f>E45/F45</f>
        <v>0.379746835443038</v>
      </c>
      <c r="I45" s="48">
        <f>_xlfn.RANK.EQ(H45,$H$12:$H$97,0)</f>
        <v>34</v>
      </c>
      <c r="M45"/>
      <c r="N45"/>
      <c r="O45"/>
      <c r="P45"/>
    </row>
    <row r="46" spans="1:16" s="19" customFormat="1">
      <c r="A46" s="49" t="s">
        <v>83</v>
      </c>
      <c r="B46" s="49" t="s">
        <v>261</v>
      </c>
      <c r="C46" s="49" t="s">
        <v>84</v>
      </c>
      <c r="D46" s="50"/>
      <c r="E46" s="51"/>
      <c r="F46" s="52"/>
      <c r="G46" s="53"/>
      <c r="H46" s="54"/>
      <c r="I46" s="55"/>
      <c r="M46"/>
      <c r="N46"/>
      <c r="O46"/>
      <c r="P46"/>
    </row>
    <row r="47" spans="1:16" s="19" customFormat="1">
      <c r="A47" s="1" t="s">
        <v>85</v>
      </c>
      <c r="B47" s="1" t="s">
        <v>254</v>
      </c>
      <c r="C47" s="1" t="s">
        <v>86</v>
      </c>
      <c r="D47" s="27">
        <v>50</v>
      </c>
      <c r="E47" s="2">
        <v>20</v>
      </c>
      <c r="F47" s="45">
        <f>SUM(D47:E47)</f>
        <v>70</v>
      </c>
      <c r="G47" s="46">
        <f>_xlfn.RANK.EQ(F47,$F$12:$F$97,0)</f>
        <v>37</v>
      </c>
      <c r="H47" s="47">
        <f>E47/F47</f>
        <v>0.2857142857142857</v>
      </c>
      <c r="I47" s="48">
        <f>_xlfn.RANK.EQ(H47,$H$12:$H$97,0)</f>
        <v>57</v>
      </c>
      <c r="M47"/>
      <c r="N47"/>
      <c r="O47"/>
      <c r="P47"/>
    </row>
    <row r="48" spans="1:16" s="19" customFormat="1">
      <c r="A48" s="1" t="s">
        <v>87</v>
      </c>
      <c r="B48" s="1" t="s">
        <v>256</v>
      </c>
      <c r="C48" s="1" t="s">
        <v>88</v>
      </c>
      <c r="D48" s="27">
        <v>72</v>
      </c>
      <c r="E48" s="2">
        <v>17</v>
      </c>
      <c r="F48" s="45">
        <f>SUM(D48:E48)</f>
        <v>89</v>
      </c>
      <c r="G48" s="46">
        <f>_xlfn.RANK.EQ(F48,$F$12:$F$97,0)</f>
        <v>31</v>
      </c>
      <c r="H48" s="47">
        <f>E48/F48</f>
        <v>0.19101123595505617</v>
      </c>
      <c r="I48" s="48">
        <f>_xlfn.RANK.EQ(H48,$H$12:$H$97,0)</f>
        <v>72</v>
      </c>
      <c r="M48"/>
      <c r="N48"/>
      <c r="O48"/>
      <c r="P48"/>
    </row>
    <row r="49" spans="1:16" s="19" customFormat="1">
      <c r="A49" s="1" t="s">
        <v>89</v>
      </c>
      <c r="B49" s="1" t="s">
        <v>255</v>
      </c>
      <c r="C49" s="1" t="s">
        <v>90</v>
      </c>
      <c r="D49" s="27">
        <v>0</v>
      </c>
      <c r="E49" s="2">
        <v>0</v>
      </c>
      <c r="F49" s="45">
        <f>SUM(D49:E49)</f>
        <v>0</v>
      </c>
      <c r="G49" s="46">
        <f>_xlfn.RANK.EQ(F49,$F$12:$F$97,0)</f>
        <v>78</v>
      </c>
      <c r="H49" s="228">
        <v>0</v>
      </c>
      <c r="I49" s="48">
        <f>_xlfn.RANK.EQ(H49,$H$12:$H$97,0)</f>
        <v>77</v>
      </c>
      <c r="M49"/>
      <c r="N49"/>
      <c r="O49"/>
      <c r="P49"/>
    </row>
    <row r="50" spans="1:16" s="19" customFormat="1">
      <c r="A50" s="1" t="s">
        <v>91</v>
      </c>
      <c r="B50" s="1" t="s">
        <v>259</v>
      </c>
      <c r="C50" s="1" t="s">
        <v>92</v>
      </c>
      <c r="D50" s="27">
        <v>41</v>
      </c>
      <c r="E50" s="2">
        <v>19</v>
      </c>
      <c r="F50" s="45">
        <f>SUM(D50:E50)</f>
        <v>60</v>
      </c>
      <c r="G50" s="46">
        <f>_xlfn.RANK.EQ(F50,$F$12:$F$97,0)</f>
        <v>43</v>
      </c>
      <c r="H50" s="47">
        <f>E50/F50</f>
        <v>0.31666666666666665</v>
      </c>
      <c r="I50" s="48">
        <f>_xlfn.RANK.EQ(H50,$H$12:$H$97,0)</f>
        <v>47</v>
      </c>
      <c r="M50"/>
      <c r="N50"/>
      <c r="O50"/>
      <c r="P50"/>
    </row>
    <row r="51" spans="1:16" s="19" customFormat="1">
      <c r="A51" s="1" t="s">
        <v>93</v>
      </c>
      <c r="B51" s="1" t="s">
        <v>259</v>
      </c>
      <c r="C51" s="1" t="s">
        <v>94</v>
      </c>
      <c r="D51" s="27">
        <v>50</v>
      </c>
      <c r="E51" s="2">
        <v>18</v>
      </c>
      <c r="F51" s="45">
        <f>SUM(D51:E51)</f>
        <v>68</v>
      </c>
      <c r="G51" s="46">
        <f>_xlfn.RANK.EQ(F51,$F$12:$F$97,0)</f>
        <v>41</v>
      </c>
      <c r="H51" s="47">
        <f>E51/F51</f>
        <v>0.26470588235294118</v>
      </c>
      <c r="I51" s="48">
        <f>_xlfn.RANK.EQ(H51,$H$12:$H$97,0)</f>
        <v>65</v>
      </c>
      <c r="M51"/>
      <c r="N51"/>
      <c r="O51"/>
      <c r="P51"/>
    </row>
    <row r="52" spans="1:16" s="19" customFormat="1">
      <c r="A52" s="49" t="s">
        <v>95</v>
      </c>
      <c r="B52" s="49" t="s">
        <v>261</v>
      </c>
      <c r="C52" s="49" t="s">
        <v>96</v>
      </c>
      <c r="D52" s="50"/>
      <c r="E52" s="51"/>
      <c r="F52" s="52"/>
      <c r="G52" s="53"/>
      <c r="H52" s="54"/>
      <c r="I52" s="55"/>
      <c r="M52"/>
      <c r="N52"/>
      <c r="O52"/>
      <c r="P52"/>
    </row>
    <row r="53" spans="1:16" s="19" customFormat="1">
      <c r="A53" s="1" t="s">
        <v>97</v>
      </c>
      <c r="B53" s="1" t="s">
        <v>259</v>
      </c>
      <c r="C53" s="1" t="s">
        <v>98</v>
      </c>
      <c r="D53" s="27">
        <v>42</v>
      </c>
      <c r="E53" s="2">
        <v>22</v>
      </c>
      <c r="F53" s="45">
        <f>SUM(D53:E53)</f>
        <v>64</v>
      </c>
      <c r="G53" s="46">
        <f>_xlfn.RANK.EQ(F53,$F$12:$F$97,0)</f>
        <v>42</v>
      </c>
      <c r="H53" s="47">
        <f>E53/F53</f>
        <v>0.34375</v>
      </c>
      <c r="I53" s="48">
        <f>_xlfn.RANK.EQ(H53,$H$12:$H$97,0)</f>
        <v>42</v>
      </c>
      <c r="M53"/>
      <c r="N53"/>
      <c r="O53"/>
      <c r="P53"/>
    </row>
    <row r="54" spans="1:16" s="19" customFormat="1">
      <c r="A54" s="1" t="s">
        <v>99</v>
      </c>
      <c r="B54" s="1" t="s">
        <v>259</v>
      </c>
      <c r="C54" s="1" t="s">
        <v>100</v>
      </c>
      <c r="D54" s="27">
        <v>69</v>
      </c>
      <c r="E54" s="2">
        <v>26</v>
      </c>
      <c r="F54" s="45">
        <f>SUM(D54:E54)</f>
        <v>95</v>
      </c>
      <c r="G54" s="46">
        <f>_xlfn.RANK.EQ(F54,$F$12:$F$97,0)</f>
        <v>28</v>
      </c>
      <c r="H54" s="47">
        <f>E54/F54</f>
        <v>0.27368421052631581</v>
      </c>
      <c r="I54" s="48">
        <f>_xlfn.RANK.EQ(H54,$H$12:$H$97,0)</f>
        <v>60</v>
      </c>
      <c r="M54"/>
      <c r="N54"/>
      <c r="O54"/>
      <c r="P54"/>
    </row>
    <row r="55" spans="1:16" s="19" customFormat="1">
      <c r="A55" s="1" t="s">
        <v>101</v>
      </c>
      <c r="B55" s="1" t="s">
        <v>259</v>
      </c>
      <c r="C55" s="1" t="s">
        <v>102</v>
      </c>
      <c r="D55" s="27">
        <v>113</v>
      </c>
      <c r="E55" s="2">
        <v>61</v>
      </c>
      <c r="F55" s="45">
        <f>SUM(D55:E55)</f>
        <v>174</v>
      </c>
      <c r="G55" s="46">
        <f>_xlfn.RANK.EQ(F55,$F$12:$F$97,0)</f>
        <v>15</v>
      </c>
      <c r="H55" s="47">
        <f>E55/F55</f>
        <v>0.35057471264367818</v>
      </c>
      <c r="I55" s="48">
        <f>_xlfn.RANK.EQ(H55,$H$12:$H$97,0)</f>
        <v>40</v>
      </c>
      <c r="M55"/>
      <c r="N55"/>
      <c r="O55"/>
      <c r="P55"/>
    </row>
    <row r="56" spans="1:16" s="19" customFormat="1">
      <c r="A56" s="1" t="s">
        <v>103</v>
      </c>
      <c r="B56" s="1" t="s">
        <v>259</v>
      </c>
      <c r="C56" s="1" t="s">
        <v>104</v>
      </c>
      <c r="D56" s="27">
        <v>52</v>
      </c>
      <c r="E56" s="2">
        <v>30</v>
      </c>
      <c r="F56" s="45">
        <f>SUM(D56:E56)</f>
        <v>82</v>
      </c>
      <c r="G56" s="46">
        <f>_xlfn.RANK.EQ(F56,$F$12:$F$97,0)</f>
        <v>33</v>
      </c>
      <c r="H56" s="47">
        <f>E56/F56</f>
        <v>0.36585365853658536</v>
      </c>
      <c r="I56" s="48">
        <f>_xlfn.RANK.EQ(H56,$H$12:$H$97,0)</f>
        <v>39</v>
      </c>
      <c r="M56"/>
      <c r="N56"/>
      <c r="O56"/>
      <c r="P56"/>
    </row>
    <row r="57" spans="1:16" s="19" customFormat="1">
      <c r="A57" s="1" t="s">
        <v>105</v>
      </c>
      <c r="B57" s="1" t="s">
        <v>260</v>
      </c>
      <c r="C57" s="1" t="s">
        <v>106</v>
      </c>
      <c r="D57" s="27">
        <v>93</v>
      </c>
      <c r="E57" s="2">
        <v>59</v>
      </c>
      <c r="F57" s="45">
        <f>SUM(D57:E57)</f>
        <v>152</v>
      </c>
      <c r="G57" s="46">
        <f>_xlfn.RANK.EQ(F57,$F$12:$F$97,0)</f>
        <v>17</v>
      </c>
      <c r="H57" s="47">
        <f>E57/F57</f>
        <v>0.38815789473684209</v>
      </c>
      <c r="I57" s="48">
        <f>_xlfn.RANK.EQ(H57,$H$12:$H$97,0)</f>
        <v>31</v>
      </c>
      <c r="M57"/>
      <c r="N57"/>
      <c r="O57"/>
      <c r="P57"/>
    </row>
    <row r="58" spans="1:16" s="19" customFormat="1">
      <c r="A58" s="49" t="s">
        <v>107</v>
      </c>
      <c r="B58" s="49" t="s">
        <v>258</v>
      </c>
      <c r="C58" s="49" t="s">
        <v>108</v>
      </c>
      <c r="D58" s="50"/>
      <c r="E58" s="51"/>
      <c r="F58" s="52"/>
      <c r="G58" s="53"/>
      <c r="H58" s="54"/>
      <c r="I58" s="55"/>
      <c r="M58"/>
      <c r="N58"/>
      <c r="O58"/>
      <c r="P58"/>
    </row>
    <row r="59" spans="1:16" s="19" customFormat="1">
      <c r="A59" s="1" t="s">
        <v>109</v>
      </c>
      <c r="B59" s="1" t="s">
        <v>254</v>
      </c>
      <c r="C59" s="1" t="s">
        <v>110</v>
      </c>
      <c r="D59" s="27">
        <v>139</v>
      </c>
      <c r="E59" s="2">
        <v>118</v>
      </c>
      <c r="F59" s="45">
        <f t="shared" ref="F59:F74" si="4">SUM(D59:E59)</f>
        <v>257</v>
      </c>
      <c r="G59" s="46">
        <f t="shared" ref="G59:G74" si="5">_xlfn.RANK.EQ(F59,$F$12:$F$97,0)</f>
        <v>6</v>
      </c>
      <c r="H59" s="47">
        <f t="shared" ref="H59:H66" si="6">E59/F59</f>
        <v>0.45914396887159531</v>
      </c>
      <c r="I59" s="48">
        <f t="shared" ref="I59:I74" si="7">_xlfn.RANK.EQ(H59,$H$12:$H$97,0)</f>
        <v>18</v>
      </c>
      <c r="M59"/>
      <c r="N59"/>
      <c r="O59"/>
      <c r="P59"/>
    </row>
    <row r="60" spans="1:16" s="19" customFormat="1">
      <c r="A60" s="1" t="s">
        <v>111</v>
      </c>
      <c r="B60" s="1" t="s">
        <v>256</v>
      </c>
      <c r="C60" s="1" t="s">
        <v>112</v>
      </c>
      <c r="D60" s="27">
        <v>77</v>
      </c>
      <c r="E60" s="2">
        <v>24</v>
      </c>
      <c r="F60" s="45">
        <f t="shared" si="4"/>
        <v>101</v>
      </c>
      <c r="G60" s="46">
        <f t="shared" si="5"/>
        <v>26</v>
      </c>
      <c r="H60" s="47">
        <f t="shared" si="6"/>
        <v>0.23762376237623761</v>
      </c>
      <c r="I60" s="48">
        <f t="shared" si="7"/>
        <v>67</v>
      </c>
      <c r="M60"/>
      <c r="N60"/>
      <c r="O60"/>
      <c r="P60"/>
    </row>
    <row r="61" spans="1:16" s="19" customFormat="1">
      <c r="A61" s="1" t="s">
        <v>113</v>
      </c>
      <c r="B61" s="1" t="s">
        <v>255</v>
      </c>
      <c r="C61" s="1" t="s">
        <v>114</v>
      </c>
      <c r="D61" s="27">
        <v>3</v>
      </c>
      <c r="E61" s="2">
        <v>5</v>
      </c>
      <c r="F61" s="45">
        <f t="shared" si="4"/>
        <v>8</v>
      </c>
      <c r="G61" s="46">
        <f t="shared" si="5"/>
        <v>68</v>
      </c>
      <c r="H61" s="47">
        <f t="shared" si="6"/>
        <v>0.625</v>
      </c>
      <c r="I61" s="48">
        <f t="shared" si="7"/>
        <v>7</v>
      </c>
      <c r="M61"/>
      <c r="N61"/>
      <c r="O61"/>
      <c r="P61"/>
    </row>
    <row r="62" spans="1:16" s="19" customFormat="1">
      <c r="A62" s="1" t="s">
        <v>115</v>
      </c>
      <c r="B62" s="1" t="s">
        <v>256</v>
      </c>
      <c r="C62" s="1" t="s">
        <v>116</v>
      </c>
      <c r="D62" s="27">
        <v>95</v>
      </c>
      <c r="E62" s="2">
        <v>44</v>
      </c>
      <c r="F62" s="45">
        <f t="shared" si="4"/>
        <v>139</v>
      </c>
      <c r="G62" s="46">
        <f t="shared" si="5"/>
        <v>20</v>
      </c>
      <c r="H62" s="47">
        <f t="shared" si="6"/>
        <v>0.31654676258992803</v>
      </c>
      <c r="I62" s="48">
        <f t="shared" si="7"/>
        <v>48</v>
      </c>
      <c r="M62"/>
      <c r="N62"/>
      <c r="O62"/>
      <c r="P62"/>
    </row>
    <row r="63" spans="1:16" s="19" customFormat="1">
      <c r="A63" s="1" t="s">
        <v>117</v>
      </c>
      <c r="B63" s="1" t="s">
        <v>259</v>
      </c>
      <c r="C63" s="1" t="s">
        <v>118</v>
      </c>
      <c r="D63" s="27">
        <v>42</v>
      </c>
      <c r="E63" s="2">
        <v>18</v>
      </c>
      <c r="F63" s="45">
        <f t="shared" si="4"/>
        <v>60</v>
      </c>
      <c r="G63" s="46">
        <f t="shared" si="5"/>
        <v>43</v>
      </c>
      <c r="H63" s="47">
        <f t="shared" si="6"/>
        <v>0.3</v>
      </c>
      <c r="I63" s="48">
        <f t="shared" si="7"/>
        <v>54</v>
      </c>
      <c r="M63"/>
      <c r="N63"/>
      <c r="O63"/>
      <c r="P63"/>
    </row>
    <row r="64" spans="1:16" s="19" customFormat="1">
      <c r="A64" s="1" t="s">
        <v>119</v>
      </c>
      <c r="B64" s="1" t="s">
        <v>257</v>
      </c>
      <c r="C64" s="1" t="s">
        <v>120</v>
      </c>
      <c r="D64" s="27">
        <v>42</v>
      </c>
      <c r="E64" s="2">
        <v>48</v>
      </c>
      <c r="F64" s="45">
        <f t="shared" si="4"/>
        <v>90</v>
      </c>
      <c r="G64" s="46">
        <f t="shared" si="5"/>
        <v>30</v>
      </c>
      <c r="H64" s="47">
        <f t="shared" si="6"/>
        <v>0.53333333333333333</v>
      </c>
      <c r="I64" s="48">
        <f t="shared" si="7"/>
        <v>11</v>
      </c>
      <c r="M64"/>
      <c r="N64"/>
      <c r="O64"/>
      <c r="P64"/>
    </row>
    <row r="65" spans="1:16" s="19" customFormat="1">
      <c r="A65" s="1" t="s">
        <v>121</v>
      </c>
      <c r="B65" s="1" t="s">
        <v>258</v>
      </c>
      <c r="C65" s="1" t="s">
        <v>122</v>
      </c>
      <c r="D65" s="27">
        <v>3</v>
      </c>
      <c r="E65" s="2">
        <v>3</v>
      </c>
      <c r="F65" s="45">
        <f t="shared" si="4"/>
        <v>6</v>
      </c>
      <c r="G65" s="46">
        <f t="shared" si="5"/>
        <v>69</v>
      </c>
      <c r="H65" s="47">
        <f t="shared" si="6"/>
        <v>0.5</v>
      </c>
      <c r="I65" s="48">
        <f t="shared" si="7"/>
        <v>13</v>
      </c>
      <c r="M65"/>
      <c r="N65"/>
      <c r="O65"/>
      <c r="P65"/>
    </row>
    <row r="66" spans="1:16" s="19" customFormat="1">
      <c r="A66" s="1" t="s">
        <v>123</v>
      </c>
      <c r="B66" s="1" t="s">
        <v>254</v>
      </c>
      <c r="C66" s="1" t="s">
        <v>124</v>
      </c>
      <c r="D66" s="27">
        <v>147</v>
      </c>
      <c r="E66" s="2">
        <v>87</v>
      </c>
      <c r="F66" s="45">
        <f t="shared" si="4"/>
        <v>234</v>
      </c>
      <c r="G66" s="46">
        <f t="shared" si="5"/>
        <v>9</v>
      </c>
      <c r="H66" s="47">
        <f t="shared" si="6"/>
        <v>0.37179487179487181</v>
      </c>
      <c r="I66" s="48">
        <f t="shared" si="7"/>
        <v>38</v>
      </c>
      <c r="M66"/>
      <c r="N66"/>
      <c r="O66"/>
      <c r="P66"/>
    </row>
    <row r="67" spans="1:16" s="19" customFormat="1">
      <c r="A67" s="1" t="s">
        <v>125</v>
      </c>
      <c r="B67" s="1" t="s">
        <v>255</v>
      </c>
      <c r="C67" s="1" t="s">
        <v>126</v>
      </c>
      <c r="D67" s="27">
        <v>0</v>
      </c>
      <c r="E67" s="2">
        <v>0</v>
      </c>
      <c r="F67" s="45">
        <f t="shared" si="4"/>
        <v>0</v>
      </c>
      <c r="G67" s="46">
        <f t="shared" si="5"/>
        <v>78</v>
      </c>
      <c r="H67" s="228">
        <v>0</v>
      </c>
      <c r="I67" s="48">
        <f t="shared" si="7"/>
        <v>77</v>
      </c>
      <c r="M67"/>
      <c r="N67"/>
      <c r="O67"/>
      <c r="P67"/>
    </row>
    <row r="68" spans="1:16" s="19" customFormat="1">
      <c r="A68" s="1" t="s">
        <v>127</v>
      </c>
      <c r="B68" s="1" t="s">
        <v>256</v>
      </c>
      <c r="C68" s="1" t="s">
        <v>128</v>
      </c>
      <c r="D68" s="27">
        <v>45</v>
      </c>
      <c r="E68" s="2">
        <v>24</v>
      </c>
      <c r="F68" s="45">
        <f t="shared" si="4"/>
        <v>69</v>
      </c>
      <c r="G68" s="46">
        <f t="shared" si="5"/>
        <v>39</v>
      </c>
      <c r="H68" s="47">
        <f>E68/F68</f>
        <v>0.34782608695652173</v>
      </c>
      <c r="I68" s="48">
        <f t="shared" si="7"/>
        <v>41</v>
      </c>
      <c r="M68"/>
      <c r="N68"/>
      <c r="O68"/>
      <c r="P68"/>
    </row>
    <row r="69" spans="1:16" s="19" customFormat="1">
      <c r="A69" s="1" t="s">
        <v>129</v>
      </c>
      <c r="B69" s="1" t="s">
        <v>254</v>
      </c>
      <c r="C69" s="1" t="s">
        <v>130</v>
      </c>
      <c r="D69" s="27">
        <v>232</v>
      </c>
      <c r="E69" s="2">
        <v>191</v>
      </c>
      <c r="F69" s="45">
        <f t="shared" si="4"/>
        <v>423</v>
      </c>
      <c r="G69" s="46">
        <f t="shared" si="5"/>
        <v>3</v>
      </c>
      <c r="H69" s="47">
        <f>E69/F69</f>
        <v>0.45153664302600471</v>
      </c>
      <c r="I69" s="48">
        <f t="shared" si="7"/>
        <v>20</v>
      </c>
      <c r="M69"/>
      <c r="N69"/>
      <c r="O69"/>
      <c r="P69"/>
    </row>
    <row r="70" spans="1:16" s="19" customFormat="1">
      <c r="A70" s="1" t="s">
        <v>131</v>
      </c>
      <c r="B70" s="1" t="s">
        <v>255</v>
      </c>
      <c r="C70" s="1" t="s">
        <v>132</v>
      </c>
      <c r="D70" s="27">
        <v>107</v>
      </c>
      <c r="E70" s="2">
        <v>80</v>
      </c>
      <c r="F70" s="45">
        <f t="shared" si="4"/>
        <v>187</v>
      </c>
      <c r="G70" s="46">
        <f t="shared" si="5"/>
        <v>13</v>
      </c>
      <c r="H70" s="47">
        <f>E70/F70</f>
        <v>0.42780748663101603</v>
      </c>
      <c r="I70" s="48">
        <f t="shared" si="7"/>
        <v>25</v>
      </c>
      <c r="M70"/>
      <c r="N70"/>
      <c r="O70"/>
      <c r="P70"/>
    </row>
    <row r="71" spans="1:16" s="19" customFormat="1">
      <c r="A71" s="1" t="s">
        <v>133</v>
      </c>
      <c r="B71" s="1" t="s">
        <v>254</v>
      </c>
      <c r="C71" s="1" t="s">
        <v>134</v>
      </c>
      <c r="D71" s="27">
        <v>103</v>
      </c>
      <c r="E71" s="2">
        <v>45</v>
      </c>
      <c r="F71" s="45">
        <f t="shared" si="4"/>
        <v>148</v>
      </c>
      <c r="G71" s="46">
        <f t="shared" si="5"/>
        <v>18</v>
      </c>
      <c r="H71" s="47">
        <f>E71/F71</f>
        <v>0.30405405405405406</v>
      </c>
      <c r="I71" s="48">
        <f t="shared" si="7"/>
        <v>52</v>
      </c>
      <c r="M71"/>
      <c r="N71"/>
      <c r="O71"/>
      <c r="P71"/>
    </row>
    <row r="72" spans="1:16" s="19" customFormat="1">
      <c r="A72" s="1" t="s">
        <v>135</v>
      </c>
      <c r="B72" s="1" t="s">
        <v>255</v>
      </c>
      <c r="C72" s="1" t="s">
        <v>136</v>
      </c>
      <c r="D72" s="27">
        <v>0</v>
      </c>
      <c r="E72" s="2">
        <v>0</v>
      </c>
      <c r="F72" s="45">
        <f t="shared" si="4"/>
        <v>0</v>
      </c>
      <c r="G72" s="46">
        <f t="shared" si="5"/>
        <v>78</v>
      </c>
      <c r="H72" s="228">
        <v>0</v>
      </c>
      <c r="I72" s="48">
        <f t="shared" si="7"/>
        <v>77</v>
      </c>
      <c r="M72"/>
      <c r="N72"/>
      <c r="O72"/>
      <c r="P72"/>
    </row>
    <row r="73" spans="1:16" s="19" customFormat="1">
      <c r="A73" s="1" t="s">
        <v>137</v>
      </c>
      <c r="B73" s="1" t="s">
        <v>255</v>
      </c>
      <c r="C73" s="1" t="s">
        <v>138</v>
      </c>
      <c r="D73" s="27">
        <v>1</v>
      </c>
      <c r="E73" s="2">
        <v>2</v>
      </c>
      <c r="F73" s="45">
        <f t="shared" si="4"/>
        <v>3</v>
      </c>
      <c r="G73" s="46">
        <f t="shared" si="5"/>
        <v>73</v>
      </c>
      <c r="H73" s="47">
        <f>E73/F73</f>
        <v>0.66666666666666663</v>
      </c>
      <c r="I73" s="48">
        <f t="shared" si="7"/>
        <v>4</v>
      </c>
      <c r="M73"/>
      <c r="N73"/>
      <c r="O73"/>
      <c r="P73"/>
    </row>
    <row r="74" spans="1:16" s="19" customFormat="1">
      <c r="A74" s="1" t="s">
        <v>139</v>
      </c>
      <c r="B74" s="1" t="s">
        <v>260</v>
      </c>
      <c r="C74" s="1" t="s">
        <v>140</v>
      </c>
      <c r="D74" s="27">
        <v>0</v>
      </c>
      <c r="E74" s="2">
        <v>56</v>
      </c>
      <c r="F74" s="45">
        <f t="shared" si="4"/>
        <v>56</v>
      </c>
      <c r="G74" s="46">
        <f t="shared" si="5"/>
        <v>47</v>
      </c>
      <c r="H74" s="47">
        <f>E74/F74</f>
        <v>1</v>
      </c>
      <c r="I74" s="48">
        <f t="shared" si="7"/>
        <v>1</v>
      </c>
      <c r="M74"/>
      <c r="N74"/>
      <c r="O74"/>
      <c r="P74"/>
    </row>
    <row r="75" spans="1:16" s="19" customFormat="1">
      <c r="A75" s="49" t="s">
        <v>141</v>
      </c>
      <c r="B75" s="49" t="s">
        <v>261</v>
      </c>
      <c r="C75" s="49" t="s">
        <v>142</v>
      </c>
      <c r="D75" s="50"/>
      <c r="E75" s="51"/>
      <c r="F75" s="52"/>
      <c r="G75" s="53"/>
      <c r="H75" s="54"/>
      <c r="I75" s="55"/>
      <c r="M75"/>
      <c r="N75"/>
      <c r="O75"/>
      <c r="P75"/>
    </row>
    <row r="76" spans="1:16" s="19" customFormat="1">
      <c r="A76" s="1" t="s">
        <v>143</v>
      </c>
      <c r="B76" s="1" t="s">
        <v>260</v>
      </c>
      <c r="C76" s="1" t="s">
        <v>144</v>
      </c>
      <c r="D76" s="27">
        <v>37</v>
      </c>
      <c r="E76" s="2">
        <v>23</v>
      </c>
      <c r="F76" s="45">
        <f t="shared" ref="F76:F97" si="8">SUM(D76:E76)</f>
        <v>60</v>
      </c>
      <c r="G76" s="46">
        <f t="shared" ref="G76:G97" si="9">_xlfn.RANK.EQ(F76,$F$12:$F$97,0)</f>
        <v>43</v>
      </c>
      <c r="H76" s="47">
        <f t="shared" ref="H76:H82" si="10">E76/F76</f>
        <v>0.38333333333333336</v>
      </c>
      <c r="I76" s="48">
        <f t="shared" ref="I76:I97" si="11">_xlfn.RANK.EQ(H76,$H$12:$H$97,0)</f>
        <v>33</v>
      </c>
      <c r="M76"/>
      <c r="N76"/>
      <c r="O76"/>
      <c r="P76"/>
    </row>
    <row r="77" spans="1:16" s="19" customFormat="1">
      <c r="A77" s="1" t="s">
        <v>145</v>
      </c>
      <c r="B77" s="1" t="s">
        <v>259</v>
      </c>
      <c r="C77" s="1" t="s">
        <v>146</v>
      </c>
      <c r="D77" s="27">
        <v>12</v>
      </c>
      <c r="E77" s="2">
        <v>5</v>
      </c>
      <c r="F77" s="45">
        <f t="shared" si="8"/>
        <v>17</v>
      </c>
      <c r="G77" s="46">
        <f t="shared" si="9"/>
        <v>63</v>
      </c>
      <c r="H77" s="47">
        <f t="shared" si="10"/>
        <v>0.29411764705882354</v>
      </c>
      <c r="I77" s="48">
        <f t="shared" si="11"/>
        <v>55</v>
      </c>
      <c r="M77"/>
      <c r="N77"/>
      <c r="O77"/>
      <c r="P77"/>
    </row>
    <row r="78" spans="1:16" s="19" customFormat="1">
      <c r="A78" s="1" t="s">
        <v>147</v>
      </c>
      <c r="B78" s="1" t="s">
        <v>259</v>
      </c>
      <c r="C78" s="1" t="s">
        <v>148</v>
      </c>
      <c r="D78" s="27">
        <v>56</v>
      </c>
      <c r="E78" s="2">
        <v>23</v>
      </c>
      <c r="F78" s="45">
        <f t="shared" si="8"/>
        <v>79</v>
      </c>
      <c r="G78" s="46">
        <f t="shared" si="9"/>
        <v>34</v>
      </c>
      <c r="H78" s="47">
        <f t="shared" si="10"/>
        <v>0.29113924050632911</v>
      </c>
      <c r="I78" s="48">
        <f t="shared" si="11"/>
        <v>56</v>
      </c>
      <c r="M78"/>
      <c r="N78"/>
      <c r="O78"/>
      <c r="P78"/>
    </row>
    <row r="79" spans="1:16" s="19" customFormat="1">
      <c r="A79" s="1" t="s">
        <v>149</v>
      </c>
      <c r="B79" s="1" t="s">
        <v>254</v>
      </c>
      <c r="C79" s="1" t="s">
        <v>150</v>
      </c>
      <c r="D79" s="27">
        <v>95</v>
      </c>
      <c r="E79" s="2">
        <v>75</v>
      </c>
      <c r="F79" s="45">
        <f t="shared" si="8"/>
        <v>170</v>
      </c>
      <c r="G79" s="46">
        <f t="shared" si="9"/>
        <v>16</v>
      </c>
      <c r="H79" s="47">
        <f t="shared" si="10"/>
        <v>0.44117647058823528</v>
      </c>
      <c r="I79" s="48">
        <f t="shared" si="11"/>
        <v>22</v>
      </c>
      <c r="M79"/>
      <c r="N79"/>
      <c r="O79"/>
      <c r="P79"/>
    </row>
    <row r="80" spans="1:16" s="19" customFormat="1">
      <c r="A80" s="1" t="s">
        <v>151</v>
      </c>
      <c r="B80" s="1" t="s">
        <v>254</v>
      </c>
      <c r="C80" s="1" t="s">
        <v>152</v>
      </c>
      <c r="D80" s="27">
        <v>69</v>
      </c>
      <c r="E80" s="2">
        <v>42</v>
      </c>
      <c r="F80" s="45">
        <f t="shared" si="8"/>
        <v>111</v>
      </c>
      <c r="G80" s="46">
        <f t="shared" si="9"/>
        <v>21</v>
      </c>
      <c r="H80" s="47">
        <f t="shared" si="10"/>
        <v>0.3783783783783784</v>
      </c>
      <c r="I80" s="48">
        <f t="shared" si="11"/>
        <v>36</v>
      </c>
      <c r="M80"/>
      <c r="N80"/>
      <c r="O80"/>
      <c r="P80"/>
    </row>
    <row r="81" spans="1:16" s="19" customFormat="1">
      <c r="A81" s="1" t="s">
        <v>153</v>
      </c>
      <c r="B81" s="1" t="s">
        <v>259</v>
      </c>
      <c r="C81" s="1" t="s">
        <v>154</v>
      </c>
      <c r="D81" s="27">
        <v>72</v>
      </c>
      <c r="E81" s="2">
        <v>31</v>
      </c>
      <c r="F81" s="45">
        <f t="shared" si="8"/>
        <v>103</v>
      </c>
      <c r="G81" s="46">
        <f t="shared" si="9"/>
        <v>25</v>
      </c>
      <c r="H81" s="47">
        <f t="shared" si="10"/>
        <v>0.30097087378640774</v>
      </c>
      <c r="I81" s="48">
        <f t="shared" si="11"/>
        <v>53</v>
      </c>
      <c r="M81"/>
      <c r="N81"/>
      <c r="O81"/>
      <c r="P81"/>
    </row>
    <row r="82" spans="1:16" s="19" customFormat="1">
      <c r="A82" s="1" t="s">
        <v>155</v>
      </c>
      <c r="B82" s="1" t="s">
        <v>259</v>
      </c>
      <c r="C82" s="1" t="s">
        <v>156</v>
      </c>
      <c r="D82" s="27">
        <v>27</v>
      </c>
      <c r="E82" s="2">
        <v>10</v>
      </c>
      <c r="F82" s="45">
        <f t="shared" si="8"/>
        <v>37</v>
      </c>
      <c r="G82" s="46">
        <f t="shared" si="9"/>
        <v>55</v>
      </c>
      <c r="H82" s="47">
        <f t="shared" si="10"/>
        <v>0.27027027027027029</v>
      </c>
      <c r="I82" s="48">
        <f t="shared" si="11"/>
        <v>61</v>
      </c>
      <c r="M82"/>
      <c r="N82"/>
      <c r="O82"/>
      <c r="P82"/>
    </row>
    <row r="83" spans="1:16" s="19" customFormat="1">
      <c r="A83" s="1" t="s">
        <v>157</v>
      </c>
      <c r="B83" s="1" t="s">
        <v>255</v>
      </c>
      <c r="C83" s="1" t="s">
        <v>158</v>
      </c>
      <c r="D83" s="27">
        <v>0</v>
      </c>
      <c r="E83" s="2">
        <v>0</v>
      </c>
      <c r="F83" s="45">
        <f t="shared" si="8"/>
        <v>0</v>
      </c>
      <c r="G83" s="46">
        <f t="shared" si="9"/>
        <v>78</v>
      </c>
      <c r="H83" s="228">
        <v>0</v>
      </c>
      <c r="I83" s="48">
        <f t="shared" si="11"/>
        <v>77</v>
      </c>
      <c r="M83"/>
      <c r="N83"/>
      <c r="O83"/>
      <c r="P83"/>
    </row>
    <row r="84" spans="1:16" s="19" customFormat="1">
      <c r="A84" s="1" t="s">
        <v>159</v>
      </c>
      <c r="B84" s="1" t="s">
        <v>259</v>
      </c>
      <c r="C84" s="1" t="s">
        <v>160</v>
      </c>
      <c r="D84" s="27">
        <v>36</v>
      </c>
      <c r="E84" s="2">
        <v>22</v>
      </c>
      <c r="F84" s="45">
        <f t="shared" si="8"/>
        <v>58</v>
      </c>
      <c r="G84" s="46">
        <f t="shared" si="9"/>
        <v>46</v>
      </c>
      <c r="H84" s="47">
        <f t="shared" ref="H84:H97" si="12">E84/F84</f>
        <v>0.37931034482758619</v>
      </c>
      <c r="I84" s="48">
        <f t="shared" si="11"/>
        <v>35</v>
      </c>
      <c r="M84"/>
      <c r="N84"/>
      <c r="O84"/>
      <c r="P84"/>
    </row>
    <row r="85" spans="1:16" s="19" customFormat="1">
      <c r="A85" s="1" t="s">
        <v>161</v>
      </c>
      <c r="B85" s="1" t="s">
        <v>259</v>
      </c>
      <c r="C85" s="1" t="s">
        <v>162</v>
      </c>
      <c r="D85" s="27">
        <v>41</v>
      </c>
      <c r="E85" s="2">
        <v>15</v>
      </c>
      <c r="F85" s="45">
        <f t="shared" si="8"/>
        <v>56</v>
      </c>
      <c r="G85" s="46">
        <f t="shared" si="9"/>
        <v>47</v>
      </c>
      <c r="H85" s="47">
        <f t="shared" si="12"/>
        <v>0.26785714285714285</v>
      </c>
      <c r="I85" s="48">
        <f t="shared" si="11"/>
        <v>63</v>
      </c>
      <c r="M85"/>
      <c r="N85"/>
      <c r="O85"/>
      <c r="P85"/>
    </row>
    <row r="86" spans="1:16" s="19" customFormat="1">
      <c r="A86" s="10" t="s">
        <v>163</v>
      </c>
      <c r="B86" s="10" t="s">
        <v>259</v>
      </c>
      <c r="C86" s="10" t="s">
        <v>164</v>
      </c>
      <c r="D86" s="56">
        <v>23</v>
      </c>
      <c r="E86" s="57">
        <v>24</v>
      </c>
      <c r="F86" s="58">
        <f t="shared" si="8"/>
        <v>47</v>
      </c>
      <c r="G86" s="59">
        <f t="shared" si="9"/>
        <v>53</v>
      </c>
      <c r="H86" s="60">
        <f t="shared" si="12"/>
        <v>0.51063829787234039</v>
      </c>
      <c r="I86" s="61">
        <f t="shared" si="11"/>
        <v>12</v>
      </c>
      <c r="M86"/>
      <c r="N86"/>
      <c r="O86"/>
      <c r="P86"/>
    </row>
    <row r="87" spans="1:16" s="19" customFormat="1">
      <c r="A87" s="1" t="s">
        <v>165</v>
      </c>
      <c r="B87" s="1" t="s">
        <v>256</v>
      </c>
      <c r="C87" s="1" t="s">
        <v>166</v>
      </c>
      <c r="D87" s="27">
        <v>19</v>
      </c>
      <c r="E87" s="2">
        <v>7</v>
      </c>
      <c r="F87" s="45">
        <f t="shared" si="8"/>
        <v>26</v>
      </c>
      <c r="G87" s="46">
        <f t="shared" si="9"/>
        <v>58</v>
      </c>
      <c r="H87" s="47">
        <f t="shared" si="12"/>
        <v>0.26923076923076922</v>
      </c>
      <c r="I87" s="48">
        <f t="shared" si="11"/>
        <v>62</v>
      </c>
      <c r="M87"/>
      <c r="N87"/>
      <c r="O87"/>
      <c r="P87"/>
    </row>
    <row r="88" spans="1:16" s="19" customFormat="1">
      <c r="A88" s="1" t="s">
        <v>167</v>
      </c>
      <c r="B88" s="1" t="s">
        <v>255</v>
      </c>
      <c r="C88" s="1" t="s">
        <v>168</v>
      </c>
      <c r="D88" s="27">
        <v>2</v>
      </c>
      <c r="E88" s="2">
        <v>1</v>
      </c>
      <c r="F88" s="45">
        <f t="shared" si="8"/>
        <v>3</v>
      </c>
      <c r="G88" s="46">
        <f t="shared" si="9"/>
        <v>73</v>
      </c>
      <c r="H88" s="47">
        <f t="shared" si="12"/>
        <v>0.33333333333333331</v>
      </c>
      <c r="I88" s="48">
        <f t="shared" si="11"/>
        <v>45</v>
      </c>
      <c r="M88"/>
      <c r="N88"/>
      <c r="O88"/>
      <c r="P88"/>
    </row>
    <row r="89" spans="1:16" s="19" customFormat="1">
      <c r="A89" s="1" t="s">
        <v>169</v>
      </c>
      <c r="B89" s="1" t="s">
        <v>254</v>
      </c>
      <c r="C89" s="1" t="s">
        <v>170</v>
      </c>
      <c r="D89" s="27">
        <v>211</v>
      </c>
      <c r="E89" s="2">
        <v>108</v>
      </c>
      <c r="F89" s="45">
        <f t="shared" si="8"/>
        <v>319</v>
      </c>
      <c r="G89" s="46">
        <f t="shared" si="9"/>
        <v>5</v>
      </c>
      <c r="H89" s="47">
        <f t="shared" si="12"/>
        <v>0.33855799373040751</v>
      </c>
      <c r="I89" s="48">
        <f t="shared" si="11"/>
        <v>44</v>
      </c>
      <c r="M89"/>
      <c r="N89"/>
      <c r="O89"/>
      <c r="P89"/>
    </row>
    <row r="90" spans="1:16" s="19" customFormat="1">
      <c r="A90" s="1" t="s">
        <v>171</v>
      </c>
      <c r="B90" s="1" t="s">
        <v>259</v>
      </c>
      <c r="C90" s="1" t="s">
        <v>172</v>
      </c>
      <c r="D90" s="27">
        <v>13</v>
      </c>
      <c r="E90" s="2">
        <v>4</v>
      </c>
      <c r="F90" s="45">
        <f t="shared" si="8"/>
        <v>17</v>
      </c>
      <c r="G90" s="46">
        <f t="shared" si="9"/>
        <v>63</v>
      </c>
      <c r="H90" s="47">
        <f t="shared" si="12"/>
        <v>0.23529411764705882</v>
      </c>
      <c r="I90" s="48">
        <f t="shared" si="11"/>
        <v>68</v>
      </c>
      <c r="M90"/>
      <c r="N90"/>
      <c r="O90"/>
      <c r="P90"/>
    </row>
    <row r="91" spans="1:16" s="19" customFormat="1">
      <c r="A91" s="1" t="s">
        <v>173</v>
      </c>
      <c r="B91" s="1" t="s">
        <v>259</v>
      </c>
      <c r="C91" s="1" t="s">
        <v>174</v>
      </c>
      <c r="D91" s="27">
        <v>68</v>
      </c>
      <c r="E91" s="2">
        <v>31</v>
      </c>
      <c r="F91" s="45">
        <f t="shared" si="8"/>
        <v>99</v>
      </c>
      <c r="G91" s="46">
        <f t="shared" si="9"/>
        <v>27</v>
      </c>
      <c r="H91" s="47">
        <f t="shared" si="12"/>
        <v>0.31313131313131315</v>
      </c>
      <c r="I91" s="48">
        <f t="shared" si="11"/>
        <v>49</v>
      </c>
      <c r="M91"/>
      <c r="N91"/>
      <c r="O91"/>
      <c r="P91"/>
    </row>
    <row r="92" spans="1:16" s="19" customFormat="1">
      <c r="A92" s="1" t="s">
        <v>175</v>
      </c>
      <c r="B92" s="1" t="s">
        <v>259</v>
      </c>
      <c r="C92" s="1" t="s">
        <v>176</v>
      </c>
      <c r="D92" s="27">
        <v>31</v>
      </c>
      <c r="E92" s="2">
        <v>20</v>
      </c>
      <c r="F92" s="45">
        <f t="shared" si="8"/>
        <v>51</v>
      </c>
      <c r="G92" s="46">
        <f t="shared" si="9"/>
        <v>50</v>
      </c>
      <c r="H92" s="47">
        <f t="shared" si="12"/>
        <v>0.39215686274509803</v>
      </c>
      <c r="I92" s="48">
        <f t="shared" si="11"/>
        <v>29</v>
      </c>
      <c r="M92"/>
      <c r="N92"/>
      <c r="O92"/>
      <c r="P92"/>
    </row>
    <row r="93" spans="1:16" s="19" customFormat="1">
      <c r="A93" s="1" t="s">
        <v>177</v>
      </c>
      <c r="B93" s="1" t="s">
        <v>259</v>
      </c>
      <c r="C93" s="1" t="s">
        <v>178</v>
      </c>
      <c r="D93" s="27">
        <v>16</v>
      </c>
      <c r="E93" s="2">
        <v>2</v>
      </c>
      <c r="F93" s="45">
        <f t="shared" si="8"/>
        <v>18</v>
      </c>
      <c r="G93" s="46">
        <f t="shared" si="9"/>
        <v>62</v>
      </c>
      <c r="H93" s="47">
        <f t="shared" si="12"/>
        <v>0.1111111111111111</v>
      </c>
      <c r="I93" s="48">
        <f t="shared" si="11"/>
        <v>74</v>
      </c>
      <c r="M93"/>
      <c r="N93"/>
      <c r="O93"/>
      <c r="P93"/>
    </row>
    <row r="94" spans="1:16" s="19" customFormat="1">
      <c r="A94" s="1" t="s">
        <v>179</v>
      </c>
      <c r="B94" s="1" t="s">
        <v>259</v>
      </c>
      <c r="C94" s="1" t="s">
        <v>180</v>
      </c>
      <c r="D94" s="27">
        <v>22</v>
      </c>
      <c r="E94" s="2">
        <v>15</v>
      </c>
      <c r="F94" s="45">
        <f t="shared" si="8"/>
        <v>37</v>
      </c>
      <c r="G94" s="46">
        <f t="shared" si="9"/>
        <v>55</v>
      </c>
      <c r="H94" s="47">
        <f t="shared" si="12"/>
        <v>0.40540540540540543</v>
      </c>
      <c r="I94" s="48">
        <f t="shared" si="11"/>
        <v>28</v>
      </c>
      <c r="M94"/>
      <c r="N94"/>
      <c r="O94"/>
      <c r="P94"/>
    </row>
    <row r="95" spans="1:16" s="19" customFormat="1">
      <c r="A95" s="1" t="s">
        <v>181</v>
      </c>
      <c r="B95" s="1" t="s">
        <v>259</v>
      </c>
      <c r="C95" s="1" t="s">
        <v>182</v>
      </c>
      <c r="D95" s="27">
        <v>67</v>
      </c>
      <c r="E95" s="2">
        <v>43</v>
      </c>
      <c r="F95" s="45">
        <f t="shared" si="8"/>
        <v>110</v>
      </c>
      <c r="G95" s="46">
        <f t="shared" si="9"/>
        <v>23</v>
      </c>
      <c r="H95" s="47">
        <f t="shared" si="12"/>
        <v>0.39090909090909093</v>
      </c>
      <c r="I95" s="48">
        <f t="shared" si="11"/>
        <v>30</v>
      </c>
      <c r="M95"/>
      <c r="N95"/>
      <c r="O95"/>
      <c r="P95"/>
    </row>
    <row r="96" spans="1:16" s="19" customFormat="1">
      <c r="A96" s="1" t="s">
        <v>183</v>
      </c>
      <c r="B96" s="1" t="s">
        <v>256</v>
      </c>
      <c r="C96" s="1" t="s">
        <v>184</v>
      </c>
      <c r="D96" s="27">
        <v>2</v>
      </c>
      <c r="E96" s="2">
        <v>0</v>
      </c>
      <c r="F96" s="45">
        <f t="shared" si="8"/>
        <v>2</v>
      </c>
      <c r="G96" s="46">
        <f t="shared" si="9"/>
        <v>76</v>
      </c>
      <c r="H96" s="47">
        <f t="shared" si="12"/>
        <v>0</v>
      </c>
      <c r="I96" s="48">
        <f t="shared" si="11"/>
        <v>77</v>
      </c>
      <c r="M96"/>
      <c r="N96"/>
      <c r="O96"/>
      <c r="P96"/>
    </row>
    <row r="97" spans="1:16" s="19" customFormat="1" ht="14.25" thickBot="1">
      <c r="A97" s="1" t="s">
        <v>185</v>
      </c>
      <c r="B97" s="1" t="s">
        <v>259</v>
      </c>
      <c r="C97" s="1" t="s">
        <v>186</v>
      </c>
      <c r="D97" s="32">
        <v>62</v>
      </c>
      <c r="E97" s="33">
        <v>16</v>
      </c>
      <c r="F97" s="62">
        <f t="shared" si="8"/>
        <v>78</v>
      </c>
      <c r="G97" s="63">
        <f t="shared" si="9"/>
        <v>35</v>
      </c>
      <c r="H97" s="64">
        <f t="shared" si="12"/>
        <v>0.20512820512820512</v>
      </c>
      <c r="I97" s="65">
        <f t="shared" si="11"/>
        <v>70</v>
      </c>
      <c r="M97"/>
      <c r="N97"/>
      <c r="O97"/>
      <c r="P97"/>
    </row>
    <row r="98" spans="1:16" s="19" customFormat="1" ht="14.25" thickBot="1">
      <c r="M98"/>
      <c r="N98"/>
      <c r="O98"/>
      <c r="P98"/>
    </row>
    <row r="99" spans="1:16" ht="14.25" thickBot="1">
      <c r="C99" s="221" t="s">
        <v>444</v>
      </c>
      <c r="D99" s="222">
        <f>SUM(D12:D97)</f>
        <v>4870</v>
      </c>
      <c r="E99" s="222">
        <f t="shared" ref="E99:F99" si="13">SUM(E12:E97)</f>
        <v>2962</v>
      </c>
      <c r="F99" s="223">
        <f t="shared" si="13"/>
        <v>7832</v>
      </c>
    </row>
  </sheetData>
  <autoFilter ref="A11:I11" xr:uid="{00000000-0009-0000-0000-000010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C62F86A8-DB24-4ED6-8C17-6EDE6BD35062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869A5-7179-46C4-B758-DE5D814C0D93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266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  <c r="L5"/>
    </row>
    <row r="6" spans="1:18">
      <c r="C6" s="20" t="s">
        <v>3</v>
      </c>
      <c r="D6" s="21">
        <f>INDEX(D12:D97,MATCH(C6,C12:C97,0),0)</f>
        <v>20</v>
      </c>
      <c r="E6" s="22">
        <f>INDEX(E12:E97,MATCH(C6,C12:C97,0),0)</f>
        <v>19</v>
      </c>
      <c r="F6" s="22">
        <f>SUM(D6:E6)</f>
        <v>39</v>
      </c>
      <c r="G6" s="23">
        <f>_xlfn.RANK.EQ(F6,$F$12:$F$97,0)</f>
        <v>54</v>
      </c>
      <c r="H6" s="24">
        <f>E6/F6</f>
        <v>0.48717948717948717</v>
      </c>
      <c r="I6" s="25">
        <f>_xlfn.RANK.EQ(H6,$H$12:$H$97,0)</f>
        <v>19</v>
      </c>
    </row>
    <row r="7" spans="1:18">
      <c r="C7" s="26" t="s">
        <v>11</v>
      </c>
      <c r="D7" s="82">
        <f>ROUND(SUMIF($B$12:$B$97,"G",D12:D97)/(COUNTIFS(B12:B97,"G",D12:D97,"&lt;&gt;")),1)</f>
        <v>43.6</v>
      </c>
      <c r="E7" s="83">
        <f>ROUND(SUMIF($B$12:$B$97,"G",E12:E97)/(COUNTIFS(B12:B97,"G",D12:D97,"&lt;&gt;")),1)</f>
        <v>20</v>
      </c>
      <c r="F7" s="83">
        <f>ROUND(SUM(D7:E7),1)</f>
        <v>63.6</v>
      </c>
      <c r="G7" s="28"/>
      <c r="H7" s="29">
        <f>E7/F7</f>
        <v>0.31446540880503143</v>
      </c>
      <c r="I7" s="30"/>
      <c r="J7"/>
      <c r="M7" s="19"/>
      <c r="N7" s="19"/>
      <c r="O7" s="19"/>
      <c r="P7" s="19"/>
    </row>
    <row r="8" spans="1:18" ht="14.25" thickBot="1">
      <c r="C8" s="31" t="s">
        <v>12</v>
      </c>
      <c r="D8" s="84">
        <f>ROUND(AVERAGE(D12:D97),1)</f>
        <v>54.7</v>
      </c>
      <c r="E8" s="85">
        <f>ROUND(AVERAGE(E12:E97),1)</f>
        <v>32.5</v>
      </c>
      <c r="F8" s="85">
        <f>ROUND(SUM(D8:E8),1)</f>
        <v>87.2</v>
      </c>
      <c r="G8" s="34"/>
      <c r="H8" s="35">
        <f>E8/F8</f>
        <v>0.37270642201834864</v>
      </c>
      <c r="I8" s="36"/>
    </row>
    <row r="9" spans="1:18" ht="21" customHeight="1" thickBot="1">
      <c r="D9" s="37"/>
      <c r="J9"/>
      <c r="M9" s="19"/>
      <c r="N9" s="19"/>
      <c r="O9" s="19"/>
      <c r="P9" s="19"/>
    </row>
    <row r="10" spans="1:18" ht="21" customHeight="1">
      <c r="D10" s="270" t="str" cm="1">
        <f t="array" aca="1" ref="D10" ca="1">RIGHT(CELL("filename",A1),4)&amp;"年度（基準日：５月１日）"</f>
        <v>2023年度（基準日：５月１日）</v>
      </c>
      <c r="E10" s="271"/>
      <c r="F10" s="271"/>
      <c r="G10" s="271"/>
      <c r="H10" s="271"/>
      <c r="I10" s="272"/>
    </row>
    <row r="11" spans="1:18" ht="27">
      <c r="A11" s="219" t="s">
        <v>13</v>
      </c>
      <c r="B11" s="38" t="s">
        <v>14</v>
      </c>
      <c r="C11" s="219" t="s">
        <v>6</v>
      </c>
      <c r="D11" s="39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44" t="s">
        <v>10</v>
      </c>
    </row>
    <row r="12" spans="1:18">
      <c r="A12" s="1" t="s">
        <v>15</v>
      </c>
      <c r="B12" s="1" t="s">
        <v>254</v>
      </c>
      <c r="C12" s="1" t="s">
        <v>16</v>
      </c>
      <c r="D12" s="27">
        <v>118</v>
      </c>
      <c r="E12" s="2">
        <v>86</v>
      </c>
      <c r="F12" s="45">
        <f t="shared" ref="F12:F42" si="0">SUM(D12:E12)</f>
        <v>204</v>
      </c>
      <c r="G12" s="46">
        <f t="shared" ref="G12:G42" si="1">_xlfn.RANK.EQ(F12,$F$12:$F$97,0)</f>
        <v>11</v>
      </c>
      <c r="H12" s="47">
        <f t="shared" ref="H12:H21" si="2">E12/F12</f>
        <v>0.42156862745098039</v>
      </c>
      <c r="I12" s="48">
        <f t="shared" ref="I12:I42" si="3">_xlfn.RANK.EQ(H12,$H$12:$H$97,0)</f>
        <v>30</v>
      </c>
    </row>
    <row r="13" spans="1:18">
      <c r="A13" s="1" t="s">
        <v>17</v>
      </c>
      <c r="B13" s="1" t="s">
        <v>255</v>
      </c>
      <c r="C13" s="1" t="s">
        <v>18</v>
      </c>
      <c r="D13" s="27">
        <v>3</v>
      </c>
      <c r="E13" s="2">
        <v>3</v>
      </c>
      <c r="F13" s="45">
        <f t="shared" si="0"/>
        <v>6</v>
      </c>
      <c r="G13" s="46">
        <f t="shared" si="1"/>
        <v>70</v>
      </c>
      <c r="H13" s="47">
        <f t="shared" si="2"/>
        <v>0.5</v>
      </c>
      <c r="I13" s="48">
        <f t="shared" si="3"/>
        <v>15</v>
      </c>
    </row>
    <row r="14" spans="1:18">
      <c r="A14" s="1" t="s">
        <v>19</v>
      </c>
      <c r="B14" s="1" t="s">
        <v>256</v>
      </c>
      <c r="C14" s="1" t="s">
        <v>20</v>
      </c>
      <c r="D14" s="27">
        <v>54</v>
      </c>
      <c r="E14" s="2">
        <v>9</v>
      </c>
      <c r="F14" s="45">
        <f t="shared" si="0"/>
        <v>63</v>
      </c>
      <c r="G14" s="46">
        <f t="shared" si="1"/>
        <v>37</v>
      </c>
      <c r="H14" s="47">
        <f t="shared" si="2"/>
        <v>0.14285714285714285</v>
      </c>
      <c r="I14" s="48">
        <f t="shared" si="3"/>
        <v>70</v>
      </c>
    </row>
    <row r="15" spans="1:18">
      <c r="A15" s="1" t="s">
        <v>21</v>
      </c>
      <c r="B15" s="1" t="s">
        <v>257</v>
      </c>
      <c r="C15" s="1" t="s">
        <v>22</v>
      </c>
      <c r="D15" s="27">
        <v>18</v>
      </c>
      <c r="E15" s="2">
        <v>5</v>
      </c>
      <c r="F15" s="45">
        <f t="shared" si="0"/>
        <v>23</v>
      </c>
      <c r="G15" s="46">
        <f t="shared" si="1"/>
        <v>57</v>
      </c>
      <c r="H15" s="47">
        <f t="shared" si="2"/>
        <v>0.21739130434782608</v>
      </c>
      <c r="I15" s="48">
        <f t="shared" si="3"/>
        <v>67</v>
      </c>
    </row>
    <row r="16" spans="1:18">
      <c r="A16" s="1" t="s">
        <v>23</v>
      </c>
      <c r="B16" s="1" t="s">
        <v>256</v>
      </c>
      <c r="C16" s="1" t="s">
        <v>24</v>
      </c>
      <c r="D16" s="27">
        <v>1</v>
      </c>
      <c r="E16" s="2">
        <v>2</v>
      </c>
      <c r="F16" s="45">
        <f t="shared" si="0"/>
        <v>3</v>
      </c>
      <c r="G16" s="46">
        <f t="shared" si="1"/>
        <v>74</v>
      </c>
      <c r="H16" s="47">
        <f t="shared" si="2"/>
        <v>0.66666666666666663</v>
      </c>
      <c r="I16" s="48">
        <f t="shared" si="3"/>
        <v>5</v>
      </c>
    </row>
    <row r="17" spans="1:16">
      <c r="A17" s="1" t="s">
        <v>25</v>
      </c>
      <c r="B17" s="1" t="s">
        <v>256</v>
      </c>
      <c r="C17" s="1" t="s">
        <v>26</v>
      </c>
      <c r="D17" s="27">
        <v>39</v>
      </c>
      <c r="E17" s="2">
        <v>3</v>
      </c>
      <c r="F17" s="45">
        <f t="shared" si="0"/>
        <v>42</v>
      </c>
      <c r="G17" s="46">
        <f t="shared" si="1"/>
        <v>51</v>
      </c>
      <c r="H17" s="47">
        <f t="shared" si="2"/>
        <v>7.1428571428571425E-2</v>
      </c>
      <c r="I17" s="48">
        <f t="shared" si="3"/>
        <v>74</v>
      </c>
    </row>
    <row r="18" spans="1:16">
      <c r="A18" s="6" t="s">
        <v>27</v>
      </c>
      <c r="B18" s="6" t="s">
        <v>258</v>
      </c>
      <c r="C18" s="6" t="s">
        <v>28</v>
      </c>
      <c r="D18" s="79">
        <v>1</v>
      </c>
      <c r="E18" s="7">
        <v>1</v>
      </c>
      <c r="F18" s="45">
        <f t="shared" si="0"/>
        <v>2</v>
      </c>
      <c r="G18" s="46">
        <f t="shared" si="1"/>
        <v>75</v>
      </c>
      <c r="H18" s="47">
        <f t="shared" si="2"/>
        <v>0.5</v>
      </c>
      <c r="I18" s="48">
        <f t="shared" si="3"/>
        <v>15</v>
      </c>
    </row>
    <row r="19" spans="1:16">
      <c r="A19" s="1" t="s">
        <v>29</v>
      </c>
      <c r="B19" s="1" t="s">
        <v>259</v>
      </c>
      <c r="C19" s="1" t="s">
        <v>30</v>
      </c>
      <c r="D19" s="27">
        <v>15</v>
      </c>
      <c r="E19" s="2">
        <v>13</v>
      </c>
      <c r="F19" s="45">
        <f t="shared" si="0"/>
        <v>28</v>
      </c>
      <c r="G19" s="46">
        <f t="shared" si="1"/>
        <v>56</v>
      </c>
      <c r="H19" s="47">
        <f t="shared" si="2"/>
        <v>0.4642857142857143</v>
      </c>
      <c r="I19" s="48">
        <f t="shared" si="3"/>
        <v>22</v>
      </c>
    </row>
    <row r="20" spans="1:16">
      <c r="A20" s="1" t="s">
        <v>31</v>
      </c>
      <c r="B20" s="1" t="s">
        <v>260</v>
      </c>
      <c r="C20" s="1" t="s">
        <v>32</v>
      </c>
      <c r="D20" s="27">
        <v>31</v>
      </c>
      <c r="E20" s="2">
        <v>13</v>
      </c>
      <c r="F20" s="45">
        <f t="shared" si="0"/>
        <v>44</v>
      </c>
      <c r="G20" s="46">
        <f t="shared" si="1"/>
        <v>50</v>
      </c>
      <c r="H20" s="47">
        <f t="shared" si="2"/>
        <v>0.29545454545454547</v>
      </c>
      <c r="I20" s="48">
        <f t="shared" si="3"/>
        <v>51</v>
      </c>
    </row>
    <row r="21" spans="1:16" s="19" customFormat="1">
      <c r="A21" s="1" t="s">
        <v>33</v>
      </c>
      <c r="B21" s="1" t="s">
        <v>254</v>
      </c>
      <c r="C21" s="1" t="s">
        <v>34</v>
      </c>
      <c r="D21" s="27">
        <v>173</v>
      </c>
      <c r="E21" s="2">
        <v>63</v>
      </c>
      <c r="F21" s="45">
        <f t="shared" si="0"/>
        <v>236</v>
      </c>
      <c r="G21" s="46">
        <f t="shared" si="1"/>
        <v>7</v>
      </c>
      <c r="H21" s="47">
        <f t="shared" si="2"/>
        <v>0.26694915254237289</v>
      </c>
      <c r="I21" s="48">
        <f t="shared" si="3"/>
        <v>61</v>
      </c>
      <c r="M21"/>
      <c r="N21"/>
      <c r="O21"/>
      <c r="P21"/>
    </row>
    <row r="22" spans="1:16" s="19" customFormat="1">
      <c r="A22" s="1" t="s">
        <v>35</v>
      </c>
      <c r="B22" s="1" t="s">
        <v>255</v>
      </c>
      <c r="C22" s="1" t="s">
        <v>36</v>
      </c>
      <c r="D22" s="27">
        <v>0</v>
      </c>
      <c r="E22" s="2">
        <v>0</v>
      </c>
      <c r="F22" s="45">
        <f t="shared" si="0"/>
        <v>0</v>
      </c>
      <c r="G22" s="46">
        <f t="shared" si="1"/>
        <v>79</v>
      </c>
      <c r="H22" s="228">
        <v>0</v>
      </c>
      <c r="I22" s="48">
        <f t="shared" si="3"/>
        <v>76</v>
      </c>
      <c r="M22"/>
      <c r="N22"/>
      <c r="O22"/>
      <c r="P22"/>
    </row>
    <row r="23" spans="1:16" s="19" customFormat="1">
      <c r="A23" s="1" t="s">
        <v>37</v>
      </c>
      <c r="B23" s="1" t="s">
        <v>259</v>
      </c>
      <c r="C23" s="1" t="s">
        <v>38</v>
      </c>
      <c r="D23" s="27">
        <v>73</v>
      </c>
      <c r="E23" s="2">
        <v>30</v>
      </c>
      <c r="F23" s="45">
        <f t="shared" si="0"/>
        <v>103</v>
      </c>
      <c r="G23" s="46">
        <f t="shared" si="1"/>
        <v>23</v>
      </c>
      <c r="H23" s="47">
        <f t="shared" ref="H23:H42" si="4">E23/F23</f>
        <v>0.29126213592233008</v>
      </c>
      <c r="I23" s="48">
        <f t="shared" si="3"/>
        <v>54</v>
      </c>
      <c r="M23"/>
      <c r="N23"/>
      <c r="O23"/>
      <c r="P23"/>
    </row>
    <row r="24" spans="1:16" s="19" customFormat="1">
      <c r="A24" s="1" t="s">
        <v>39</v>
      </c>
      <c r="B24" s="1" t="s">
        <v>259</v>
      </c>
      <c r="C24" s="1" t="s">
        <v>40</v>
      </c>
      <c r="D24" s="27">
        <v>76</v>
      </c>
      <c r="E24" s="2">
        <v>31</v>
      </c>
      <c r="F24" s="45">
        <f t="shared" si="0"/>
        <v>107</v>
      </c>
      <c r="G24" s="46">
        <f t="shared" si="1"/>
        <v>21</v>
      </c>
      <c r="H24" s="47">
        <f t="shared" si="4"/>
        <v>0.28971962616822428</v>
      </c>
      <c r="I24" s="48">
        <f t="shared" si="3"/>
        <v>55</v>
      </c>
      <c r="M24"/>
      <c r="N24"/>
      <c r="O24"/>
      <c r="P24"/>
    </row>
    <row r="25" spans="1:16" s="19" customFormat="1">
      <c r="A25" s="1" t="s">
        <v>41</v>
      </c>
      <c r="B25" s="1" t="s">
        <v>257</v>
      </c>
      <c r="C25" s="1" t="s">
        <v>42</v>
      </c>
      <c r="D25" s="27">
        <v>23</v>
      </c>
      <c r="E25" s="2">
        <v>26</v>
      </c>
      <c r="F25" s="45">
        <f t="shared" si="0"/>
        <v>49</v>
      </c>
      <c r="G25" s="46">
        <f t="shared" si="1"/>
        <v>49</v>
      </c>
      <c r="H25" s="47">
        <f t="shared" si="4"/>
        <v>0.53061224489795922</v>
      </c>
      <c r="I25" s="48">
        <f t="shared" si="3"/>
        <v>13</v>
      </c>
      <c r="M25"/>
      <c r="N25"/>
      <c r="O25"/>
      <c r="P25"/>
    </row>
    <row r="26" spans="1:16" s="19" customFormat="1">
      <c r="A26" s="1" t="s">
        <v>43</v>
      </c>
      <c r="B26" s="1" t="s">
        <v>260</v>
      </c>
      <c r="C26" s="1" t="s">
        <v>44</v>
      </c>
      <c r="D26" s="27">
        <v>35</v>
      </c>
      <c r="E26" s="2">
        <v>20</v>
      </c>
      <c r="F26" s="45">
        <f t="shared" si="0"/>
        <v>55</v>
      </c>
      <c r="G26" s="46">
        <f t="shared" si="1"/>
        <v>44</v>
      </c>
      <c r="H26" s="47">
        <f t="shared" si="4"/>
        <v>0.36363636363636365</v>
      </c>
      <c r="I26" s="48">
        <f t="shared" si="3"/>
        <v>35</v>
      </c>
      <c r="M26"/>
      <c r="N26"/>
      <c r="O26"/>
      <c r="P26"/>
    </row>
    <row r="27" spans="1:16" s="19" customFormat="1">
      <c r="A27" s="1" t="s">
        <v>45</v>
      </c>
      <c r="B27" s="1" t="s">
        <v>254</v>
      </c>
      <c r="C27" s="1" t="s">
        <v>46</v>
      </c>
      <c r="D27" s="27">
        <v>163</v>
      </c>
      <c r="E27" s="2">
        <v>143</v>
      </c>
      <c r="F27" s="45">
        <f t="shared" si="0"/>
        <v>306</v>
      </c>
      <c r="G27" s="46">
        <f t="shared" si="1"/>
        <v>4</v>
      </c>
      <c r="H27" s="47">
        <f t="shared" si="4"/>
        <v>0.4673202614379085</v>
      </c>
      <c r="I27" s="48">
        <f t="shared" si="3"/>
        <v>21</v>
      </c>
      <c r="M27"/>
      <c r="N27"/>
      <c r="O27"/>
      <c r="P27"/>
    </row>
    <row r="28" spans="1:16" s="19" customFormat="1">
      <c r="A28" s="1" t="s">
        <v>47</v>
      </c>
      <c r="B28" s="1" t="s">
        <v>257</v>
      </c>
      <c r="C28" s="1" t="s">
        <v>48</v>
      </c>
      <c r="D28" s="27">
        <v>2</v>
      </c>
      <c r="E28" s="2">
        <v>0</v>
      </c>
      <c r="F28" s="45">
        <f t="shared" si="0"/>
        <v>2</v>
      </c>
      <c r="G28" s="46">
        <f t="shared" si="1"/>
        <v>75</v>
      </c>
      <c r="H28" s="47">
        <f t="shared" si="4"/>
        <v>0</v>
      </c>
      <c r="I28" s="48">
        <f t="shared" si="3"/>
        <v>76</v>
      </c>
      <c r="M28"/>
      <c r="N28"/>
      <c r="O28"/>
      <c r="P28"/>
    </row>
    <row r="29" spans="1:16" s="19" customFormat="1">
      <c r="A29" s="1" t="s">
        <v>49</v>
      </c>
      <c r="B29" s="1" t="s">
        <v>260</v>
      </c>
      <c r="C29" s="1" t="s">
        <v>50</v>
      </c>
      <c r="D29" s="27">
        <v>36</v>
      </c>
      <c r="E29" s="2">
        <v>48</v>
      </c>
      <c r="F29" s="45">
        <f t="shared" si="0"/>
        <v>84</v>
      </c>
      <c r="G29" s="46">
        <f t="shared" si="1"/>
        <v>27</v>
      </c>
      <c r="H29" s="47">
        <f t="shared" si="4"/>
        <v>0.5714285714285714</v>
      </c>
      <c r="I29" s="48">
        <f t="shared" si="3"/>
        <v>9</v>
      </c>
      <c r="M29"/>
      <c r="N29"/>
      <c r="O29"/>
      <c r="P29"/>
    </row>
    <row r="30" spans="1:16" s="19" customFormat="1">
      <c r="A30" s="1" t="s">
        <v>51</v>
      </c>
      <c r="B30" s="1" t="s">
        <v>259</v>
      </c>
      <c r="C30" s="1" t="s">
        <v>52</v>
      </c>
      <c r="D30" s="27">
        <v>46</v>
      </c>
      <c r="E30" s="2">
        <v>18</v>
      </c>
      <c r="F30" s="45">
        <f t="shared" si="0"/>
        <v>64</v>
      </c>
      <c r="G30" s="46">
        <f t="shared" si="1"/>
        <v>36</v>
      </c>
      <c r="H30" s="47">
        <f t="shared" si="4"/>
        <v>0.28125</v>
      </c>
      <c r="I30" s="48">
        <f t="shared" si="3"/>
        <v>58</v>
      </c>
      <c r="M30"/>
      <c r="N30"/>
      <c r="O30"/>
      <c r="P30"/>
    </row>
    <row r="31" spans="1:16" s="19" customFormat="1">
      <c r="A31" s="1" t="s">
        <v>53</v>
      </c>
      <c r="B31" s="1" t="s">
        <v>260</v>
      </c>
      <c r="C31" s="1" t="s">
        <v>54</v>
      </c>
      <c r="D31" s="27">
        <v>121</v>
      </c>
      <c r="E31" s="2">
        <v>44</v>
      </c>
      <c r="F31" s="45">
        <f t="shared" si="0"/>
        <v>165</v>
      </c>
      <c r="G31" s="46">
        <f t="shared" si="1"/>
        <v>16</v>
      </c>
      <c r="H31" s="47">
        <f t="shared" si="4"/>
        <v>0.26666666666666666</v>
      </c>
      <c r="I31" s="48">
        <f t="shared" si="3"/>
        <v>62</v>
      </c>
      <c r="M31"/>
      <c r="N31"/>
      <c r="O31"/>
      <c r="P31"/>
    </row>
    <row r="32" spans="1:16" s="19" customFormat="1">
      <c r="A32" s="1" t="s">
        <v>55</v>
      </c>
      <c r="B32" s="1" t="s">
        <v>254</v>
      </c>
      <c r="C32" s="1" t="s">
        <v>56</v>
      </c>
      <c r="D32" s="27">
        <v>98</v>
      </c>
      <c r="E32" s="2">
        <v>48</v>
      </c>
      <c r="F32" s="45">
        <f t="shared" si="0"/>
        <v>146</v>
      </c>
      <c r="G32" s="46">
        <f t="shared" si="1"/>
        <v>17</v>
      </c>
      <c r="H32" s="47">
        <f t="shared" si="4"/>
        <v>0.32876712328767121</v>
      </c>
      <c r="I32" s="48">
        <f t="shared" si="3"/>
        <v>42</v>
      </c>
      <c r="M32"/>
      <c r="N32"/>
      <c r="O32"/>
      <c r="P32"/>
    </row>
    <row r="33" spans="1:16" s="19" customFormat="1">
      <c r="A33" s="1" t="s">
        <v>57</v>
      </c>
      <c r="B33" s="1" t="s">
        <v>254</v>
      </c>
      <c r="C33" s="1" t="s">
        <v>58</v>
      </c>
      <c r="D33" s="27">
        <v>301</v>
      </c>
      <c r="E33" s="2">
        <v>172</v>
      </c>
      <c r="F33" s="45">
        <f t="shared" si="0"/>
        <v>473</v>
      </c>
      <c r="G33" s="46">
        <f t="shared" si="1"/>
        <v>1</v>
      </c>
      <c r="H33" s="47">
        <f t="shared" si="4"/>
        <v>0.36363636363636365</v>
      </c>
      <c r="I33" s="48">
        <f t="shared" si="3"/>
        <v>35</v>
      </c>
      <c r="M33"/>
      <c r="N33"/>
      <c r="O33"/>
      <c r="P33"/>
    </row>
    <row r="34" spans="1:16" s="19" customFormat="1">
      <c r="A34" s="1" t="s">
        <v>59</v>
      </c>
      <c r="B34" s="1" t="s">
        <v>258</v>
      </c>
      <c r="C34" s="1" t="s">
        <v>60</v>
      </c>
      <c r="D34" s="27">
        <v>4</v>
      </c>
      <c r="E34" s="2">
        <v>8</v>
      </c>
      <c r="F34" s="45">
        <f t="shared" si="0"/>
        <v>12</v>
      </c>
      <c r="G34" s="46">
        <f t="shared" si="1"/>
        <v>66</v>
      </c>
      <c r="H34" s="47">
        <f t="shared" si="4"/>
        <v>0.66666666666666663</v>
      </c>
      <c r="I34" s="48">
        <f t="shared" si="3"/>
        <v>5</v>
      </c>
      <c r="M34"/>
      <c r="N34"/>
      <c r="O34"/>
      <c r="P34"/>
    </row>
    <row r="35" spans="1:16" s="19" customFormat="1">
      <c r="A35" s="1" t="s">
        <v>61</v>
      </c>
      <c r="B35" s="1" t="s">
        <v>257</v>
      </c>
      <c r="C35" s="1" t="s">
        <v>62</v>
      </c>
      <c r="D35" s="27">
        <v>70</v>
      </c>
      <c r="E35" s="2">
        <v>135</v>
      </c>
      <c r="F35" s="45">
        <f t="shared" si="0"/>
        <v>205</v>
      </c>
      <c r="G35" s="46">
        <f t="shared" si="1"/>
        <v>10</v>
      </c>
      <c r="H35" s="47">
        <f t="shared" si="4"/>
        <v>0.65853658536585369</v>
      </c>
      <c r="I35" s="48">
        <f t="shared" si="3"/>
        <v>7</v>
      </c>
      <c r="M35"/>
      <c r="N35"/>
      <c r="O35"/>
      <c r="P35"/>
    </row>
    <row r="36" spans="1:16" s="19" customFormat="1">
      <c r="A36" s="1" t="s">
        <v>63</v>
      </c>
      <c r="B36" s="1" t="s">
        <v>257</v>
      </c>
      <c r="C36" s="1" t="s">
        <v>64</v>
      </c>
      <c r="D36" s="27">
        <v>5</v>
      </c>
      <c r="E36" s="2">
        <v>7</v>
      </c>
      <c r="F36" s="45">
        <f t="shared" si="0"/>
        <v>12</v>
      </c>
      <c r="G36" s="46">
        <f t="shared" si="1"/>
        <v>66</v>
      </c>
      <c r="H36" s="47">
        <f t="shared" si="4"/>
        <v>0.58333333333333337</v>
      </c>
      <c r="I36" s="48">
        <f t="shared" si="3"/>
        <v>8</v>
      </c>
      <c r="M36"/>
      <c r="N36"/>
      <c r="O36"/>
      <c r="P36"/>
    </row>
    <row r="37" spans="1:16" s="19" customFormat="1">
      <c r="A37" s="1" t="s">
        <v>65</v>
      </c>
      <c r="B37" s="1" t="s">
        <v>256</v>
      </c>
      <c r="C37" s="1" t="s">
        <v>66</v>
      </c>
      <c r="D37" s="27">
        <v>180</v>
      </c>
      <c r="E37" s="2">
        <v>57</v>
      </c>
      <c r="F37" s="45">
        <f t="shared" si="0"/>
        <v>237</v>
      </c>
      <c r="G37" s="46">
        <f t="shared" si="1"/>
        <v>6</v>
      </c>
      <c r="H37" s="47">
        <f t="shared" si="4"/>
        <v>0.24050632911392406</v>
      </c>
      <c r="I37" s="48">
        <f t="shared" si="3"/>
        <v>64</v>
      </c>
      <c r="M37"/>
      <c r="N37"/>
      <c r="O37"/>
      <c r="P37"/>
    </row>
    <row r="38" spans="1:16" s="19" customFormat="1">
      <c r="A38" s="1" t="s">
        <v>67</v>
      </c>
      <c r="B38" s="1" t="s">
        <v>260</v>
      </c>
      <c r="C38" s="1" t="s">
        <v>68</v>
      </c>
      <c r="D38" s="27">
        <v>0</v>
      </c>
      <c r="E38" s="2">
        <v>21</v>
      </c>
      <c r="F38" s="45">
        <f t="shared" si="0"/>
        <v>21</v>
      </c>
      <c r="G38" s="46">
        <f t="shared" si="1"/>
        <v>59</v>
      </c>
      <c r="H38" s="47">
        <f t="shared" si="4"/>
        <v>1</v>
      </c>
      <c r="I38" s="48">
        <f t="shared" si="3"/>
        <v>1</v>
      </c>
      <c r="M38"/>
      <c r="N38"/>
      <c r="O38"/>
      <c r="P38"/>
    </row>
    <row r="39" spans="1:16" s="19" customFormat="1">
      <c r="A39" s="1" t="s">
        <v>69</v>
      </c>
      <c r="B39" s="1" t="s">
        <v>255</v>
      </c>
      <c r="C39" s="1" t="s">
        <v>70</v>
      </c>
      <c r="D39" s="27">
        <v>7</v>
      </c>
      <c r="E39" s="2">
        <v>6</v>
      </c>
      <c r="F39" s="45">
        <f t="shared" si="0"/>
        <v>13</v>
      </c>
      <c r="G39" s="46">
        <f t="shared" si="1"/>
        <v>65</v>
      </c>
      <c r="H39" s="47">
        <f t="shared" si="4"/>
        <v>0.46153846153846156</v>
      </c>
      <c r="I39" s="48">
        <f t="shared" si="3"/>
        <v>23</v>
      </c>
      <c r="M39"/>
      <c r="N39"/>
      <c r="O39"/>
      <c r="P39"/>
    </row>
    <row r="40" spans="1:16" s="19" customFormat="1">
      <c r="A40" s="1" t="s">
        <v>71</v>
      </c>
      <c r="B40" s="1" t="s">
        <v>256</v>
      </c>
      <c r="C40" s="1" t="s">
        <v>72</v>
      </c>
      <c r="D40" s="27">
        <v>26</v>
      </c>
      <c r="E40" s="2">
        <v>27</v>
      </c>
      <c r="F40" s="45">
        <f t="shared" si="0"/>
        <v>53</v>
      </c>
      <c r="G40" s="46">
        <f t="shared" si="1"/>
        <v>47</v>
      </c>
      <c r="H40" s="47">
        <f t="shared" si="4"/>
        <v>0.50943396226415094</v>
      </c>
      <c r="I40" s="48">
        <f t="shared" si="3"/>
        <v>14</v>
      </c>
      <c r="M40"/>
      <c r="N40"/>
      <c r="O40"/>
      <c r="P40"/>
    </row>
    <row r="41" spans="1:16" s="19" customFormat="1">
      <c r="A41" s="1" t="s">
        <v>73</v>
      </c>
      <c r="B41" s="1" t="s">
        <v>256</v>
      </c>
      <c r="C41" s="1" t="s">
        <v>74</v>
      </c>
      <c r="D41" s="27">
        <v>62</v>
      </c>
      <c r="E41" s="2">
        <v>6</v>
      </c>
      <c r="F41" s="45">
        <f t="shared" si="0"/>
        <v>68</v>
      </c>
      <c r="G41" s="46">
        <f t="shared" si="1"/>
        <v>35</v>
      </c>
      <c r="H41" s="47">
        <f t="shared" si="4"/>
        <v>8.8235294117647065E-2</v>
      </c>
      <c r="I41" s="48">
        <f t="shared" si="3"/>
        <v>73</v>
      </c>
      <c r="M41"/>
      <c r="N41"/>
      <c r="O41"/>
      <c r="P41"/>
    </row>
    <row r="42" spans="1:16" s="19" customFormat="1">
      <c r="A42" s="1" t="s">
        <v>75</v>
      </c>
      <c r="B42" s="1" t="s">
        <v>257</v>
      </c>
      <c r="C42" s="1" t="s">
        <v>76</v>
      </c>
      <c r="D42" s="27">
        <v>109</v>
      </c>
      <c r="E42" s="2">
        <v>83</v>
      </c>
      <c r="F42" s="45">
        <f t="shared" si="0"/>
        <v>192</v>
      </c>
      <c r="G42" s="46">
        <f t="shared" si="1"/>
        <v>13</v>
      </c>
      <c r="H42" s="47">
        <f t="shared" si="4"/>
        <v>0.43229166666666669</v>
      </c>
      <c r="I42" s="48">
        <f t="shared" si="3"/>
        <v>27</v>
      </c>
      <c r="M42"/>
      <c r="N42"/>
      <c r="O42"/>
      <c r="P42"/>
    </row>
    <row r="43" spans="1:16" s="19" customFormat="1">
      <c r="A43" s="49" t="s">
        <v>77</v>
      </c>
      <c r="B43" s="49" t="s">
        <v>261</v>
      </c>
      <c r="C43" s="49" t="s">
        <v>78</v>
      </c>
      <c r="D43" s="50"/>
      <c r="E43" s="51"/>
      <c r="F43" s="52"/>
      <c r="G43" s="53"/>
      <c r="H43" s="54"/>
      <c r="I43" s="55"/>
      <c r="M43"/>
      <c r="N43"/>
      <c r="O43"/>
      <c r="P43"/>
    </row>
    <row r="44" spans="1:16" s="19" customFormat="1">
      <c r="A44" s="1" t="s">
        <v>79</v>
      </c>
      <c r="B44" s="1" t="s">
        <v>256</v>
      </c>
      <c r="C44" s="1" t="s">
        <v>80</v>
      </c>
      <c r="D44" s="27">
        <v>7</v>
      </c>
      <c r="E44" s="2">
        <v>8</v>
      </c>
      <c r="F44" s="45">
        <f>SUM(D44:E44)</f>
        <v>15</v>
      </c>
      <c r="G44" s="46">
        <f>_xlfn.RANK.EQ(F44,$F$12:$F$97,0)</f>
        <v>62</v>
      </c>
      <c r="H44" s="47">
        <f>E44/F44</f>
        <v>0.53333333333333333</v>
      </c>
      <c r="I44" s="48">
        <f>_xlfn.RANK.EQ(H44,$H$12:$H$97,0)</f>
        <v>12</v>
      </c>
      <c r="M44"/>
      <c r="N44"/>
      <c r="O44"/>
      <c r="P44"/>
    </row>
    <row r="45" spans="1:16" s="19" customFormat="1">
      <c r="A45" s="1" t="s">
        <v>81</v>
      </c>
      <c r="B45" s="1" t="s">
        <v>260</v>
      </c>
      <c r="C45" s="1" t="s">
        <v>82</v>
      </c>
      <c r="D45" s="27">
        <v>141</v>
      </c>
      <c r="E45" s="2">
        <v>75</v>
      </c>
      <c r="F45" s="45">
        <f>SUM(D45:E45)</f>
        <v>216</v>
      </c>
      <c r="G45" s="46">
        <f>_xlfn.RANK.EQ(F45,$F$12:$F$97,0)</f>
        <v>9</v>
      </c>
      <c r="H45" s="47">
        <f>E45/F45</f>
        <v>0.34722222222222221</v>
      </c>
      <c r="I45" s="48">
        <f>_xlfn.RANK.EQ(H45,$H$12:$H$97,0)</f>
        <v>40</v>
      </c>
      <c r="M45"/>
      <c r="N45"/>
      <c r="O45"/>
      <c r="P45"/>
    </row>
    <row r="46" spans="1:16" s="19" customFormat="1">
      <c r="A46" s="49" t="s">
        <v>83</v>
      </c>
      <c r="B46" s="49" t="s">
        <v>261</v>
      </c>
      <c r="C46" s="49" t="s">
        <v>84</v>
      </c>
      <c r="D46" s="50"/>
      <c r="E46" s="51"/>
      <c r="F46" s="52"/>
      <c r="G46" s="53"/>
      <c r="H46" s="54"/>
      <c r="I46" s="55"/>
      <c r="M46"/>
      <c r="N46"/>
      <c r="O46"/>
      <c r="P46"/>
    </row>
    <row r="47" spans="1:16" s="19" customFormat="1">
      <c r="A47" s="1" t="s">
        <v>85</v>
      </c>
      <c r="B47" s="1" t="s">
        <v>254</v>
      </c>
      <c r="C47" s="1" t="s">
        <v>86</v>
      </c>
      <c r="D47" s="27">
        <v>52</v>
      </c>
      <c r="E47" s="2">
        <v>22</v>
      </c>
      <c r="F47" s="45">
        <f>SUM(D47:E47)</f>
        <v>74</v>
      </c>
      <c r="G47" s="46">
        <f>_xlfn.RANK.EQ(F47,$F$12:$F$97,0)</f>
        <v>31</v>
      </c>
      <c r="H47" s="47">
        <f>E47/F47</f>
        <v>0.29729729729729731</v>
      </c>
      <c r="I47" s="48">
        <f>_xlfn.RANK.EQ(H47,$H$12:$H$97,0)</f>
        <v>50</v>
      </c>
      <c r="M47"/>
      <c r="N47"/>
      <c r="O47"/>
      <c r="P47"/>
    </row>
    <row r="48" spans="1:16" s="19" customFormat="1">
      <c r="A48" s="1" t="s">
        <v>87</v>
      </c>
      <c r="B48" s="1" t="s">
        <v>256</v>
      </c>
      <c r="C48" s="1" t="s">
        <v>88</v>
      </c>
      <c r="D48" s="27">
        <v>54</v>
      </c>
      <c r="E48" s="2">
        <v>8</v>
      </c>
      <c r="F48" s="45">
        <f>SUM(D48:E48)</f>
        <v>62</v>
      </c>
      <c r="G48" s="46">
        <f>_xlfn.RANK.EQ(F48,$F$12:$F$97,0)</f>
        <v>39</v>
      </c>
      <c r="H48" s="47">
        <f>E48/F48</f>
        <v>0.12903225806451613</v>
      </c>
      <c r="I48" s="48">
        <f>_xlfn.RANK.EQ(H48,$H$12:$H$97,0)</f>
        <v>71</v>
      </c>
      <c r="M48"/>
      <c r="N48"/>
      <c r="O48"/>
      <c r="P48"/>
    </row>
    <row r="49" spans="1:16" s="19" customFormat="1">
      <c r="A49" s="1" t="s">
        <v>89</v>
      </c>
      <c r="B49" s="1" t="s">
        <v>255</v>
      </c>
      <c r="C49" s="1" t="s">
        <v>90</v>
      </c>
      <c r="D49" s="27">
        <v>0</v>
      </c>
      <c r="E49" s="2">
        <v>0</v>
      </c>
      <c r="F49" s="45">
        <f>SUM(D49:E49)</f>
        <v>0</v>
      </c>
      <c r="G49" s="46">
        <f>_xlfn.RANK.EQ(F49,$F$12:$F$97,0)</f>
        <v>79</v>
      </c>
      <c r="H49" s="228">
        <v>0</v>
      </c>
      <c r="I49" s="48">
        <f>_xlfn.RANK.EQ(H49,$H$12:$H$97,0)</f>
        <v>76</v>
      </c>
      <c r="M49"/>
      <c r="N49"/>
      <c r="O49"/>
      <c r="P49"/>
    </row>
    <row r="50" spans="1:16" s="19" customFormat="1">
      <c r="A50" s="1" t="s">
        <v>91</v>
      </c>
      <c r="B50" s="1" t="s">
        <v>259</v>
      </c>
      <c r="C50" s="1" t="s">
        <v>92</v>
      </c>
      <c r="D50" s="27">
        <v>41</v>
      </c>
      <c r="E50" s="2">
        <v>19</v>
      </c>
      <c r="F50" s="45">
        <f>SUM(D50:E50)</f>
        <v>60</v>
      </c>
      <c r="G50" s="46">
        <f>_xlfn.RANK.EQ(F50,$F$12:$F$97,0)</f>
        <v>40</v>
      </c>
      <c r="H50" s="47">
        <f>E50/F50</f>
        <v>0.31666666666666665</v>
      </c>
      <c r="I50" s="48">
        <f>_xlfn.RANK.EQ(H50,$H$12:$H$97,0)</f>
        <v>46</v>
      </c>
      <c r="M50"/>
      <c r="N50"/>
      <c r="O50"/>
      <c r="P50"/>
    </row>
    <row r="51" spans="1:16" s="19" customFormat="1">
      <c r="A51" s="1" t="s">
        <v>93</v>
      </c>
      <c r="B51" s="1" t="s">
        <v>259</v>
      </c>
      <c r="C51" s="1" t="s">
        <v>94</v>
      </c>
      <c r="D51" s="27">
        <v>48</v>
      </c>
      <c r="E51" s="2">
        <v>22</v>
      </c>
      <c r="F51" s="45">
        <f>SUM(D51:E51)</f>
        <v>70</v>
      </c>
      <c r="G51" s="46">
        <f>_xlfn.RANK.EQ(F51,$F$12:$F$97,0)</f>
        <v>33</v>
      </c>
      <c r="H51" s="47">
        <f>E51/F51</f>
        <v>0.31428571428571428</v>
      </c>
      <c r="I51" s="48">
        <f>_xlfn.RANK.EQ(H51,$H$12:$H$97,0)</f>
        <v>48</v>
      </c>
      <c r="M51"/>
      <c r="N51"/>
      <c r="O51"/>
      <c r="P51"/>
    </row>
    <row r="52" spans="1:16" s="19" customFormat="1">
      <c r="A52" s="49" t="s">
        <v>95</v>
      </c>
      <c r="B52" s="49" t="s">
        <v>261</v>
      </c>
      <c r="C52" s="49" t="s">
        <v>96</v>
      </c>
      <c r="D52" s="50"/>
      <c r="E52" s="51"/>
      <c r="F52" s="52"/>
      <c r="G52" s="53"/>
      <c r="H52" s="54"/>
      <c r="I52" s="55"/>
      <c r="M52"/>
      <c r="N52"/>
      <c r="O52"/>
      <c r="P52"/>
    </row>
    <row r="53" spans="1:16" s="19" customFormat="1">
      <c r="A53" s="1" t="s">
        <v>97</v>
      </c>
      <c r="B53" s="1" t="s">
        <v>259</v>
      </c>
      <c r="C53" s="1" t="s">
        <v>98</v>
      </c>
      <c r="D53" s="27">
        <v>34</v>
      </c>
      <c r="E53" s="2">
        <v>21</v>
      </c>
      <c r="F53" s="45">
        <f t="shared" ref="F53:F74" si="5">SUM(D53:E53)</f>
        <v>55</v>
      </c>
      <c r="G53" s="46">
        <f t="shared" ref="G53:G74" si="6">_xlfn.RANK.EQ(F53,$F$12:$F$97,0)</f>
        <v>44</v>
      </c>
      <c r="H53" s="47">
        <f t="shared" ref="H53:H71" si="7">E53/F53</f>
        <v>0.38181818181818183</v>
      </c>
      <c r="I53" s="48">
        <f t="shared" ref="I53:I74" si="8">_xlfn.RANK.EQ(H53,$H$12:$H$97,0)</f>
        <v>33</v>
      </c>
      <c r="M53"/>
      <c r="N53"/>
      <c r="O53"/>
      <c r="P53"/>
    </row>
    <row r="54" spans="1:16" s="19" customFormat="1">
      <c r="A54" s="1" t="s">
        <v>99</v>
      </c>
      <c r="B54" s="1" t="s">
        <v>259</v>
      </c>
      <c r="C54" s="1" t="s">
        <v>100</v>
      </c>
      <c r="D54" s="27">
        <v>62</v>
      </c>
      <c r="E54" s="2">
        <v>18</v>
      </c>
      <c r="F54" s="45">
        <f t="shared" si="5"/>
        <v>80</v>
      </c>
      <c r="G54" s="46">
        <f t="shared" si="6"/>
        <v>29</v>
      </c>
      <c r="H54" s="47">
        <f t="shared" si="7"/>
        <v>0.22500000000000001</v>
      </c>
      <c r="I54" s="48">
        <f t="shared" si="8"/>
        <v>65</v>
      </c>
      <c r="M54"/>
      <c r="N54"/>
      <c r="O54"/>
      <c r="P54"/>
    </row>
    <row r="55" spans="1:16" s="19" customFormat="1">
      <c r="A55" s="1" t="s">
        <v>101</v>
      </c>
      <c r="B55" s="1" t="s">
        <v>259</v>
      </c>
      <c r="C55" s="1" t="s">
        <v>102</v>
      </c>
      <c r="D55" s="27">
        <v>113</v>
      </c>
      <c r="E55" s="2">
        <v>54</v>
      </c>
      <c r="F55" s="45">
        <f t="shared" si="5"/>
        <v>167</v>
      </c>
      <c r="G55" s="46">
        <f t="shared" si="6"/>
        <v>15</v>
      </c>
      <c r="H55" s="47">
        <f t="shared" si="7"/>
        <v>0.32335329341317365</v>
      </c>
      <c r="I55" s="48">
        <f t="shared" si="8"/>
        <v>44</v>
      </c>
      <c r="M55"/>
      <c r="N55"/>
      <c r="O55"/>
      <c r="P55"/>
    </row>
    <row r="56" spans="1:16" s="19" customFormat="1">
      <c r="A56" s="1" t="s">
        <v>103</v>
      </c>
      <c r="B56" s="1" t="s">
        <v>259</v>
      </c>
      <c r="C56" s="1" t="s">
        <v>104</v>
      </c>
      <c r="D56" s="27">
        <v>33</v>
      </c>
      <c r="E56" s="2">
        <v>25</v>
      </c>
      <c r="F56" s="45">
        <f t="shared" si="5"/>
        <v>58</v>
      </c>
      <c r="G56" s="46">
        <f t="shared" si="6"/>
        <v>42</v>
      </c>
      <c r="H56" s="47">
        <f t="shared" si="7"/>
        <v>0.43103448275862066</v>
      </c>
      <c r="I56" s="48">
        <f t="shared" si="8"/>
        <v>28</v>
      </c>
      <c r="M56"/>
      <c r="N56"/>
      <c r="O56"/>
      <c r="P56"/>
    </row>
    <row r="57" spans="1:16" s="19" customFormat="1">
      <c r="A57" s="1" t="s">
        <v>105</v>
      </c>
      <c r="B57" s="1" t="s">
        <v>260</v>
      </c>
      <c r="C57" s="1" t="s">
        <v>106</v>
      </c>
      <c r="D57" s="27">
        <v>89</v>
      </c>
      <c r="E57" s="2">
        <v>52</v>
      </c>
      <c r="F57" s="45">
        <f t="shared" si="5"/>
        <v>141</v>
      </c>
      <c r="G57" s="46">
        <f t="shared" si="6"/>
        <v>18</v>
      </c>
      <c r="H57" s="47">
        <f t="shared" si="7"/>
        <v>0.36879432624113473</v>
      </c>
      <c r="I57" s="48">
        <f t="shared" si="8"/>
        <v>34</v>
      </c>
      <c r="M57"/>
      <c r="N57"/>
      <c r="O57"/>
      <c r="P57"/>
    </row>
    <row r="58" spans="1:16" s="19" customFormat="1">
      <c r="A58" s="1" t="s">
        <v>107</v>
      </c>
      <c r="B58" s="1" t="s">
        <v>258</v>
      </c>
      <c r="C58" s="1" t="s">
        <v>108</v>
      </c>
      <c r="D58" s="27">
        <v>1</v>
      </c>
      <c r="E58" s="2">
        <v>0</v>
      </c>
      <c r="F58" s="45">
        <f t="shared" si="5"/>
        <v>1</v>
      </c>
      <c r="G58" s="46">
        <f t="shared" si="6"/>
        <v>78</v>
      </c>
      <c r="H58" s="47">
        <f t="shared" si="7"/>
        <v>0</v>
      </c>
      <c r="I58" s="48">
        <f t="shared" si="8"/>
        <v>76</v>
      </c>
      <c r="M58"/>
      <c r="N58"/>
      <c r="O58"/>
      <c r="P58"/>
    </row>
    <row r="59" spans="1:16" s="19" customFormat="1">
      <c r="A59" s="1" t="s">
        <v>109</v>
      </c>
      <c r="B59" s="1" t="s">
        <v>254</v>
      </c>
      <c r="C59" s="1" t="s">
        <v>110</v>
      </c>
      <c r="D59" s="27">
        <v>157</v>
      </c>
      <c r="E59" s="2">
        <v>127</v>
      </c>
      <c r="F59" s="45">
        <f t="shared" si="5"/>
        <v>284</v>
      </c>
      <c r="G59" s="46">
        <f t="shared" si="6"/>
        <v>5</v>
      </c>
      <c r="H59" s="47">
        <f t="shared" si="7"/>
        <v>0.44718309859154931</v>
      </c>
      <c r="I59" s="48">
        <f t="shared" si="8"/>
        <v>26</v>
      </c>
      <c r="M59"/>
      <c r="N59"/>
      <c r="O59"/>
      <c r="P59"/>
    </row>
    <row r="60" spans="1:16" s="19" customFormat="1">
      <c r="A60" s="1" t="s">
        <v>111</v>
      </c>
      <c r="B60" s="1" t="s">
        <v>256</v>
      </c>
      <c r="C60" s="1" t="s">
        <v>112</v>
      </c>
      <c r="D60" s="27">
        <v>60</v>
      </c>
      <c r="E60" s="2">
        <v>17</v>
      </c>
      <c r="F60" s="45">
        <f t="shared" si="5"/>
        <v>77</v>
      </c>
      <c r="G60" s="46">
        <f t="shared" si="6"/>
        <v>30</v>
      </c>
      <c r="H60" s="47">
        <f t="shared" si="7"/>
        <v>0.22077922077922077</v>
      </c>
      <c r="I60" s="48">
        <f t="shared" si="8"/>
        <v>66</v>
      </c>
      <c r="M60"/>
      <c r="N60"/>
      <c r="O60"/>
      <c r="P60"/>
    </row>
    <row r="61" spans="1:16" s="19" customFormat="1">
      <c r="A61" s="1" t="s">
        <v>113</v>
      </c>
      <c r="B61" s="1" t="s">
        <v>255</v>
      </c>
      <c r="C61" s="1" t="s">
        <v>114</v>
      </c>
      <c r="D61" s="27">
        <v>3</v>
      </c>
      <c r="E61" s="2">
        <v>2</v>
      </c>
      <c r="F61" s="45">
        <f t="shared" si="5"/>
        <v>5</v>
      </c>
      <c r="G61" s="46">
        <f t="shared" si="6"/>
        <v>71</v>
      </c>
      <c r="H61" s="47">
        <f t="shared" si="7"/>
        <v>0.4</v>
      </c>
      <c r="I61" s="48">
        <f t="shared" si="8"/>
        <v>31</v>
      </c>
      <c r="M61"/>
      <c r="N61"/>
      <c r="O61"/>
      <c r="P61"/>
    </row>
    <row r="62" spans="1:16" s="19" customFormat="1">
      <c r="A62" s="1" t="s">
        <v>115</v>
      </c>
      <c r="B62" s="1" t="s">
        <v>256</v>
      </c>
      <c r="C62" s="1" t="s">
        <v>116</v>
      </c>
      <c r="D62" s="27">
        <v>77</v>
      </c>
      <c r="E62" s="2">
        <v>32</v>
      </c>
      <c r="F62" s="45">
        <f t="shared" si="5"/>
        <v>109</v>
      </c>
      <c r="G62" s="46">
        <f t="shared" si="6"/>
        <v>20</v>
      </c>
      <c r="H62" s="47">
        <f t="shared" si="7"/>
        <v>0.29357798165137616</v>
      </c>
      <c r="I62" s="48">
        <f t="shared" si="8"/>
        <v>52</v>
      </c>
      <c r="M62"/>
      <c r="N62"/>
      <c r="O62"/>
      <c r="P62"/>
    </row>
    <row r="63" spans="1:16" s="19" customFormat="1">
      <c r="A63" s="1" t="s">
        <v>117</v>
      </c>
      <c r="B63" s="1" t="s">
        <v>259</v>
      </c>
      <c r="C63" s="1" t="s">
        <v>118</v>
      </c>
      <c r="D63" s="27">
        <v>46</v>
      </c>
      <c r="E63" s="2">
        <v>17</v>
      </c>
      <c r="F63" s="45">
        <f t="shared" si="5"/>
        <v>63</v>
      </c>
      <c r="G63" s="46">
        <f t="shared" si="6"/>
        <v>37</v>
      </c>
      <c r="H63" s="47">
        <f t="shared" si="7"/>
        <v>0.26984126984126983</v>
      </c>
      <c r="I63" s="48">
        <f t="shared" si="8"/>
        <v>60</v>
      </c>
      <c r="M63"/>
      <c r="N63"/>
      <c r="O63"/>
      <c r="P63"/>
    </row>
    <row r="64" spans="1:16" s="19" customFormat="1">
      <c r="A64" s="1" t="s">
        <v>119</v>
      </c>
      <c r="B64" s="1" t="s">
        <v>257</v>
      </c>
      <c r="C64" s="1" t="s">
        <v>120</v>
      </c>
      <c r="D64" s="27">
        <v>37</v>
      </c>
      <c r="E64" s="2">
        <v>45</v>
      </c>
      <c r="F64" s="45">
        <f t="shared" si="5"/>
        <v>82</v>
      </c>
      <c r="G64" s="46">
        <f t="shared" si="6"/>
        <v>28</v>
      </c>
      <c r="H64" s="47">
        <f t="shared" si="7"/>
        <v>0.54878048780487809</v>
      </c>
      <c r="I64" s="48">
        <f t="shared" si="8"/>
        <v>11</v>
      </c>
      <c r="M64"/>
      <c r="N64"/>
      <c r="O64"/>
      <c r="P64"/>
    </row>
    <row r="65" spans="1:16" s="19" customFormat="1">
      <c r="A65" s="1" t="s">
        <v>121</v>
      </c>
      <c r="B65" s="1" t="s">
        <v>258</v>
      </c>
      <c r="C65" s="1" t="s">
        <v>122</v>
      </c>
      <c r="D65" s="27">
        <v>3</v>
      </c>
      <c r="E65" s="2">
        <v>4</v>
      </c>
      <c r="F65" s="45">
        <f t="shared" si="5"/>
        <v>7</v>
      </c>
      <c r="G65" s="46">
        <f t="shared" si="6"/>
        <v>69</v>
      </c>
      <c r="H65" s="47">
        <f t="shared" si="7"/>
        <v>0.5714285714285714</v>
      </c>
      <c r="I65" s="48">
        <f t="shared" si="8"/>
        <v>9</v>
      </c>
      <c r="M65"/>
      <c r="N65"/>
      <c r="O65"/>
      <c r="P65"/>
    </row>
    <row r="66" spans="1:16" s="19" customFormat="1">
      <c r="A66" s="1" t="s">
        <v>123</v>
      </c>
      <c r="B66" s="1" t="s">
        <v>254</v>
      </c>
      <c r="C66" s="1" t="s">
        <v>124</v>
      </c>
      <c r="D66" s="27">
        <v>144</v>
      </c>
      <c r="E66" s="2">
        <v>81</v>
      </c>
      <c r="F66" s="45">
        <f t="shared" si="5"/>
        <v>225</v>
      </c>
      <c r="G66" s="46">
        <f t="shared" si="6"/>
        <v>8</v>
      </c>
      <c r="H66" s="47">
        <f t="shared" si="7"/>
        <v>0.36</v>
      </c>
      <c r="I66" s="48">
        <f t="shared" si="8"/>
        <v>37</v>
      </c>
      <c r="M66"/>
      <c r="N66"/>
      <c r="O66"/>
      <c r="P66"/>
    </row>
    <row r="67" spans="1:16" s="19" customFormat="1">
      <c r="A67" s="1" t="s">
        <v>125</v>
      </c>
      <c r="B67" s="1" t="s">
        <v>255</v>
      </c>
      <c r="C67" s="1" t="s">
        <v>126</v>
      </c>
      <c r="D67" s="27">
        <v>2</v>
      </c>
      <c r="E67" s="2">
        <v>9</v>
      </c>
      <c r="F67" s="45">
        <f t="shared" si="5"/>
        <v>11</v>
      </c>
      <c r="G67" s="46">
        <f t="shared" si="6"/>
        <v>68</v>
      </c>
      <c r="H67" s="47">
        <f t="shared" si="7"/>
        <v>0.81818181818181823</v>
      </c>
      <c r="I67" s="48">
        <f t="shared" si="8"/>
        <v>3</v>
      </c>
      <c r="M67"/>
      <c r="N67"/>
      <c r="O67"/>
      <c r="P67"/>
    </row>
    <row r="68" spans="1:16" s="19" customFormat="1">
      <c r="A68" s="1" t="s">
        <v>127</v>
      </c>
      <c r="B68" s="1" t="s">
        <v>256</v>
      </c>
      <c r="C68" s="1" t="s">
        <v>128</v>
      </c>
      <c r="D68" s="27">
        <v>38</v>
      </c>
      <c r="E68" s="2">
        <v>21</v>
      </c>
      <c r="F68" s="45">
        <f t="shared" si="5"/>
        <v>59</v>
      </c>
      <c r="G68" s="46">
        <f t="shared" si="6"/>
        <v>41</v>
      </c>
      <c r="H68" s="47">
        <f t="shared" si="7"/>
        <v>0.3559322033898305</v>
      </c>
      <c r="I68" s="48">
        <f t="shared" si="8"/>
        <v>38</v>
      </c>
      <c r="M68"/>
      <c r="N68"/>
      <c r="O68"/>
      <c r="P68"/>
    </row>
    <row r="69" spans="1:16" s="19" customFormat="1">
      <c r="A69" s="1" t="s">
        <v>129</v>
      </c>
      <c r="B69" s="1" t="s">
        <v>254</v>
      </c>
      <c r="C69" s="1" t="s">
        <v>130</v>
      </c>
      <c r="D69" s="27">
        <v>224</v>
      </c>
      <c r="E69" s="2">
        <v>197</v>
      </c>
      <c r="F69" s="45">
        <f t="shared" si="5"/>
        <v>421</v>
      </c>
      <c r="G69" s="46">
        <f t="shared" si="6"/>
        <v>2</v>
      </c>
      <c r="H69" s="47">
        <f t="shared" si="7"/>
        <v>0.46793349168646081</v>
      </c>
      <c r="I69" s="48">
        <f t="shared" si="8"/>
        <v>20</v>
      </c>
      <c r="M69"/>
      <c r="N69"/>
      <c r="O69"/>
      <c r="P69"/>
    </row>
    <row r="70" spans="1:16" s="19" customFormat="1">
      <c r="A70" s="1" t="s">
        <v>131</v>
      </c>
      <c r="B70" s="1" t="s">
        <v>255</v>
      </c>
      <c r="C70" s="1" t="s">
        <v>132</v>
      </c>
      <c r="D70" s="27">
        <v>99</v>
      </c>
      <c r="E70" s="2">
        <v>97</v>
      </c>
      <c r="F70" s="45">
        <f t="shared" si="5"/>
        <v>196</v>
      </c>
      <c r="G70" s="46">
        <f t="shared" si="6"/>
        <v>12</v>
      </c>
      <c r="H70" s="47">
        <f t="shared" si="7"/>
        <v>0.49489795918367346</v>
      </c>
      <c r="I70" s="48">
        <f t="shared" si="8"/>
        <v>18</v>
      </c>
      <c r="M70"/>
      <c r="N70"/>
      <c r="O70"/>
      <c r="P70"/>
    </row>
    <row r="71" spans="1:16" s="19" customFormat="1">
      <c r="A71" s="1" t="s">
        <v>133</v>
      </c>
      <c r="B71" s="1" t="s">
        <v>254</v>
      </c>
      <c r="C71" s="1" t="s">
        <v>134</v>
      </c>
      <c r="D71" s="27">
        <v>95</v>
      </c>
      <c r="E71" s="2">
        <v>44</v>
      </c>
      <c r="F71" s="45">
        <f t="shared" si="5"/>
        <v>139</v>
      </c>
      <c r="G71" s="46">
        <f t="shared" si="6"/>
        <v>19</v>
      </c>
      <c r="H71" s="47">
        <f t="shared" si="7"/>
        <v>0.31654676258992803</v>
      </c>
      <c r="I71" s="48">
        <f t="shared" si="8"/>
        <v>47</v>
      </c>
      <c r="M71"/>
      <c r="N71"/>
      <c r="O71"/>
      <c r="P71"/>
    </row>
    <row r="72" spans="1:16" s="19" customFormat="1">
      <c r="A72" s="1" t="s">
        <v>135</v>
      </c>
      <c r="B72" s="1" t="s">
        <v>255</v>
      </c>
      <c r="C72" s="1" t="s">
        <v>136</v>
      </c>
      <c r="D72" s="27">
        <v>0</v>
      </c>
      <c r="E72" s="2">
        <v>0</v>
      </c>
      <c r="F72" s="45">
        <f t="shared" si="5"/>
        <v>0</v>
      </c>
      <c r="G72" s="46">
        <f t="shared" si="6"/>
        <v>79</v>
      </c>
      <c r="H72" s="228">
        <v>0</v>
      </c>
      <c r="I72" s="48">
        <f t="shared" si="8"/>
        <v>76</v>
      </c>
      <c r="M72"/>
      <c r="N72"/>
      <c r="O72"/>
      <c r="P72"/>
    </row>
    <row r="73" spans="1:16" s="19" customFormat="1">
      <c r="A73" s="1" t="s">
        <v>137</v>
      </c>
      <c r="B73" s="1" t="s">
        <v>255</v>
      </c>
      <c r="C73" s="1" t="s">
        <v>138</v>
      </c>
      <c r="D73" s="27">
        <v>1</v>
      </c>
      <c r="E73" s="2">
        <v>3</v>
      </c>
      <c r="F73" s="45">
        <f t="shared" si="5"/>
        <v>4</v>
      </c>
      <c r="G73" s="46">
        <f t="shared" si="6"/>
        <v>72</v>
      </c>
      <c r="H73" s="47">
        <f>E73/F73</f>
        <v>0.75</v>
      </c>
      <c r="I73" s="48">
        <f t="shared" si="8"/>
        <v>4</v>
      </c>
      <c r="M73"/>
      <c r="N73"/>
      <c r="O73"/>
      <c r="P73"/>
    </row>
    <row r="74" spans="1:16" s="19" customFormat="1">
      <c r="A74" s="1" t="s">
        <v>139</v>
      </c>
      <c r="B74" s="1" t="s">
        <v>260</v>
      </c>
      <c r="C74" s="1" t="s">
        <v>140</v>
      </c>
      <c r="D74" s="27">
        <v>0</v>
      </c>
      <c r="E74" s="2">
        <v>55</v>
      </c>
      <c r="F74" s="45">
        <f t="shared" si="5"/>
        <v>55</v>
      </c>
      <c r="G74" s="46">
        <f t="shared" si="6"/>
        <v>44</v>
      </c>
      <c r="H74" s="47">
        <f>E74/F74</f>
        <v>1</v>
      </c>
      <c r="I74" s="48">
        <f t="shared" si="8"/>
        <v>1</v>
      </c>
      <c r="M74"/>
      <c r="N74"/>
      <c r="O74"/>
      <c r="P74"/>
    </row>
    <row r="75" spans="1:16" s="19" customFormat="1">
      <c r="A75" s="49" t="s">
        <v>141</v>
      </c>
      <c r="B75" s="49" t="s">
        <v>261</v>
      </c>
      <c r="C75" s="49" t="s">
        <v>142</v>
      </c>
      <c r="D75" s="50"/>
      <c r="E75" s="51"/>
      <c r="F75" s="52"/>
      <c r="G75" s="53"/>
      <c r="H75" s="54"/>
      <c r="I75" s="55"/>
      <c r="M75"/>
      <c r="N75"/>
      <c r="O75"/>
      <c r="P75"/>
    </row>
    <row r="76" spans="1:16" s="19" customFormat="1">
      <c r="A76" s="1" t="s">
        <v>143</v>
      </c>
      <c r="B76" s="1" t="s">
        <v>260</v>
      </c>
      <c r="C76" s="1" t="s">
        <v>144</v>
      </c>
      <c r="D76" s="27">
        <v>34</v>
      </c>
      <c r="E76" s="2">
        <v>18</v>
      </c>
      <c r="F76" s="45">
        <f t="shared" ref="F76:F97" si="9">SUM(D76:E76)</f>
        <v>52</v>
      </c>
      <c r="G76" s="46">
        <f t="shared" ref="G76:G97" si="10">_xlfn.RANK.EQ(F76,$F$12:$F$97,0)</f>
        <v>48</v>
      </c>
      <c r="H76" s="47">
        <f t="shared" ref="H76:H82" si="11">E76/F76</f>
        <v>0.34615384615384615</v>
      </c>
      <c r="I76" s="48">
        <f t="shared" ref="I76:I97" si="12">_xlfn.RANK.EQ(H76,$H$12:$H$97,0)</f>
        <v>41</v>
      </c>
      <c r="M76"/>
      <c r="N76"/>
      <c r="O76"/>
      <c r="P76"/>
    </row>
    <row r="77" spans="1:16" s="19" customFormat="1">
      <c r="A77" s="1" t="s">
        <v>145</v>
      </c>
      <c r="B77" s="1" t="s">
        <v>259</v>
      </c>
      <c r="C77" s="1" t="s">
        <v>146</v>
      </c>
      <c r="D77" s="27">
        <v>16</v>
      </c>
      <c r="E77" s="2">
        <v>2</v>
      </c>
      <c r="F77" s="45">
        <f t="shared" si="9"/>
        <v>18</v>
      </c>
      <c r="G77" s="46">
        <f t="shared" si="10"/>
        <v>60</v>
      </c>
      <c r="H77" s="47">
        <f t="shared" si="11"/>
        <v>0.1111111111111111</v>
      </c>
      <c r="I77" s="48">
        <f t="shared" si="12"/>
        <v>72</v>
      </c>
      <c r="M77"/>
      <c r="N77"/>
      <c r="O77"/>
      <c r="P77"/>
    </row>
    <row r="78" spans="1:16" s="19" customFormat="1">
      <c r="A78" s="1" t="s">
        <v>147</v>
      </c>
      <c r="B78" s="1" t="s">
        <v>259</v>
      </c>
      <c r="C78" s="1" t="s">
        <v>148</v>
      </c>
      <c r="D78" s="27">
        <v>53</v>
      </c>
      <c r="E78" s="2">
        <v>18</v>
      </c>
      <c r="F78" s="45">
        <f t="shared" si="9"/>
        <v>71</v>
      </c>
      <c r="G78" s="46">
        <f t="shared" si="10"/>
        <v>32</v>
      </c>
      <c r="H78" s="47">
        <f t="shared" si="11"/>
        <v>0.25352112676056338</v>
      </c>
      <c r="I78" s="48">
        <f t="shared" si="12"/>
        <v>63</v>
      </c>
      <c r="M78"/>
      <c r="N78"/>
      <c r="O78"/>
      <c r="P78"/>
    </row>
    <row r="79" spans="1:16" s="19" customFormat="1">
      <c r="A79" s="1" t="s">
        <v>149</v>
      </c>
      <c r="B79" s="1" t="s">
        <v>254</v>
      </c>
      <c r="C79" s="1" t="s">
        <v>150</v>
      </c>
      <c r="D79" s="27">
        <v>96</v>
      </c>
      <c r="E79" s="2">
        <v>79</v>
      </c>
      <c r="F79" s="45">
        <f t="shared" si="9"/>
        <v>175</v>
      </c>
      <c r="G79" s="46">
        <f t="shared" si="10"/>
        <v>14</v>
      </c>
      <c r="H79" s="47">
        <f t="shared" si="11"/>
        <v>0.4514285714285714</v>
      </c>
      <c r="I79" s="48">
        <f t="shared" si="12"/>
        <v>25</v>
      </c>
      <c r="M79"/>
      <c r="N79"/>
      <c r="O79"/>
      <c r="P79"/>
    </row>
    <row r="80" spans="1:16" s="19" customFormat="1">
      <c r="A80" s="1" t="s">
        <v>151</v>
      </c>
      <c r="B80" s="1" t="s">
        <v>254</v>
      </c>
      <c r="C80" s="1" t="s">
        <v>152</v>
      </c>
      <c r="D80" s="27">
        <v>60</v>
      </c>
      <c r="E80" s="2">
        <v>32</v>
      </c>
      <c r="F80" s="45">
        <f t="shared" si="9"/>
        <v>92</v>
      </c>
      <c r="G80" s="46">
        <f t="shared" si="10"/>
        <v>26</v>
      </c>
      <c r="H80" s="47">
        <f t="shared" si="11"/>
        <v>0.34782608695652173</v>
      </c>
      <c r="I80" s="48">
        <f t="shared" si="12"/>
        <v>39</v>
      </c>
      <c r="M80"/>
      <c r="N80"/>
      <c r="O80"/>
      <c r="P80"/>
    </row>
    <row r="81" spans="1:16" s="19" customFormat="1">
      <c r="A81" s="1" t="s">
        <v>153</v>
      </c>
      <c r="B81" s="1" t="s">
        <v>259</v>
      </c>
      <c r="C81" s="1" t="s">
        <v>154</v>
      </c>
      <c r="D81" s="27">
        <v>74</v>
      </c>
      <c r="E81" s="2">
        <v>28</v>
      </c>
      <c r="F81" s="45">
        <f t="shared" si="9"/>
        <v>102</v>
      </c>
      <c r="G81" s="46">
        <f t="shared" si="10"/>
        <v>24</v>
      </c>
      <c r="H81" s="47">
        <f t="shared" si="11"/>
        <v>0.27450980392156865</v>
      </c>
      <c r="I81" s="48">
        <f t="shared" si="12"/>
        <v>59</v>
      </c>
      <c r="M81"/>
      <c r="N81"/>
      <c r="O81"/>
      <c r="P81"/>
    </row>
    <row r="82" spans="1:16" s="19" customFormat="1">
      <c r="A82" s="1" t="s">
        <v>155</v>
      </c>
      <c r="B82" s="1" t="s">
        <v>259</v>
      </c>
      <c r="C82" s="1" t="s">
        <v>156</v>
      </c>
      <c r="D82" s="27">
        <v>29</v>
      </c>
      <c r="E82" s="2">
        <v>12</v>
      </c>
      <c r="F82" s="45">
        <f t="shared" si="9"/>
        <v>41</v>
      </c>
      <c r="G82" s="46">
        <f t="shared" si="10"/>
        <v>53</v>
      </c>
      <c r="H82" s="47">
        <f t="shared" si="11"/>
        <v>0.29268292682926828</v>
      </c>
      <c r="I82" s="48">
        <f t="shared" si="12"/>
        <v>53</v>
      </c>
      <c r="M82"/>
      <c r="N82"/>
      <c r="O82"/>
      <c r="P82"/>
    </row>
    <row r="83" spans="1:16" s="19" customFormat="1">
      <c r="A83" s="1" t="s">
        <v>157</v>
      </c>
      <c r="B83" s="1" t="s">
        <v>255</v>
      </c>
      <c r="C83" s="1" t="s">
        <v>158</v>
      </c>
      <c r="D83" s="27">
        <v>0</v>
      </c>
      <c r="E83" s="2">
        <v>0</v>
      </c>
      <c r="F83" s="45">
        <f t="shared" si="9"/>
        <v>0</v>
      </c>
      <c r="G83" s="46">
        <f t="shared" si="10"/>
        <v>79</v>
      </c>
      <c r="H83" s="228">
        <v>0</v>
      </c>
      <c r="I83" s="48">
        <f t="shared" si="12"/>
        <v>76</v>
      </c>
      <c r="M83"/>
      <c r="N83"/>
      <c r="O83"/>
      <c r="P83"/>
    </row>
    <row r="84" spans="1:16" s="19" customFormat="1">
      <c r="A84" s="1" t="s">
        <v>159</v>
      </c>
      <c r="B84" s="1" t="s">
        <v>259</v>
      </c>
      <c r="C84" s="1" t="s">
        <v>160</v>
      </c>
      <c r="D84" s="27">
        <v>38</v>
      </c>
      <c r="E84" s="2">
        <v>18</v>
      </c>
      <c r="F84" s="45">
        <f t="shared" si="9"/>
        <v>56</v>
      </c>
      <c r="G84" s="46">
        <f t="shared" si="10"/>
        <v>43</v>
      </c>
      <c r="H84" s="47">
        <f t="shared" ref="H84:H97" si="13">E84/F84</f>
        <v>0.32142857142857145</v>
      </c>
      <c r="I84" s="48">
        <f t="shared" si="12"/>
        <v>45</v>
      </c>
      <c r="M84"/>
      <c r="N84"/>
      <c r="O84"/>
      <c r="P84"/>
    </row>
    <row r="85" spans="1:16" s="19" customFormat="1">
      <c r="A85" s="1" t="s">
        <v>161</v>
      </c>
      <c r="B85" s="1" t="s">
        <v>259</v>
      </c>
      <c r="C85" s="1" t="s">
        <v>162</v>
      </c>
      <c r="D85" s="27">
        <v>30</v>
      </c>
      <c r="E85" s="2">
        <v>12</v>
      </c>
      <c r="F85" s="45">
        <f t="shared" si="9"/>
        <v>42</v>
      </c>
      <c r="G85" s="46">
        <f t="shared" si="10"/>
        <v>51</v>
      </c>
      <c r="H85" s="47">
        <f t="shared" si="13"/>
        <v>0.2857142857142857</v>
      </c>
      <c r="I85" s="48">
        <f t="shared" si="12"/>
        <v>56</v>
      </c>
      <c r="M85"/>
      <c r="N85"/>
      <c r="O85"/>
      <c r="P85"/>
    </row>
    <row r="86" spans="1:16" s="19" customFormat="1">
      <c r="A86" s="10" t="s">
        <v>163</v>
      </c>
      <c r="B86" s="10" t="s">
        <v>259</v>
      </c>
      <c r="C86" s="10" t="s">
        <v>164</v>
      </c>
      <c r="D86" s="56">
        <v>20</v>
      </c>
      <c r="E86" s="57">
        <v>19</v>
      </c>
      <c r="F86" s="58">
        <f t="shared" si="9"/>
        <v>39</v>
      </c>
      <c r="G86" s="59">
        <f t="shared" si="10"/>
        <v>54</v>
      </c>
      <c r="H86" s="60">
        <f t="shared" si="13"/>
        <v>0.48717948717948717</v>
      </c>
      <c r="I86" s="61">
        <f t="shared" si="12"/>
        <v>19</v>
      </c>
      <c r="M86"/>
      <c r="N86"/>
      <c r="O86"/>
      <c r="P86"/>
    </row>
    <row r="87" spans="1:16" s="19" customFormat="1">
      <c r="A87" s="1" t="s">
        <v>165</v>
      </c>
      <c r="B87" s="1" t="s">
        <v>256</v>
      </c>
      <c r="C87" s="1" t="s">
        <v>166</v>
      </c>
      <c r="D87" s="27">
        <v>14</v>
      </c>
      <c r="E87" s="2">
        <v>1</v>
      </c>
      <c r="F87" s="45">
        <f t="shared" si="9"/>
        <v>15</v>
      </c>
      <c r="G87" s="46">
        <f t="shared" si="10"/>
        <v>62</v>
      </c>
      <c r="H87" s="47">
        <f t="shared" si="13"/>
        <v>6.6666666666666666E-2</v>
      </c>
      <c r="I87" s="48">
        <f t="shared" si="12"/>
        <v>75</v>
      </c>
      <c r="M87"/>
      <c r="N87"/>
      <c r="O87"/>
      <c r="P87"/>
    </row>
    <row r="88" spans="1:16" s="19" customFormat="1">
      <c r="A88" s="1" t="s">
        <v>167</v>
      </c>
      <c r="B88" s="1" t="s">
        <v>255</v>
      </c>
      <c r="C88" s="1" t="s">
        <v>168</v>
      </c>
      <c r="D88" s="27">
        <v>2</v>
      </c>
      <c r="E88" s="2">
        <v>2</v>
      </c>
      <c r="F88" s="45">
        <f t="shared" si="9"/>
        <v>4</v>
      </c>
      <c r="G88" s="46">
        <f t="shared" si="10"/>
        <v>72</v>
      </c>
      <c r="H88" s="47">
        <f t="shared" si="13"/>
        <v>0.5</v>
      </c>
      <c r="I88" s="48">
        <f t="shared" si="12"/>
        <v>15</v>
      </c>
      <c r="M88"/>
      <c r="N88"/>
      <c r="O88"/>
      <c r="P88"/>
    </row>
    <row r="89" spans="1:16" s="19" customFormat="1">
      <c r="A89" s="1" t="s">
        <v>169</v>
      </c>
      <c r="B89" s="1" t="s">
        <v>254</v>
      </c>
      <c r="C89" s="1" t="s">
        <v>170</v>
      </c>
      <c r="D89" s="27">
        <v>223</v>
      </c>
      <c r="E89" s="2">
        <v>98</v>
      </c>
      <c r="F89" s="45">
        <f t="shared" si="9"/>
        <v>321</v>
      </c>
      <c r="G89" s="46">
        <f t="shared" si="10"/>
        <v>3</v>
      </c>
      <c r="H89" s="47">
        <f t="shared" si="13"/>
        <v>0.30529595015576322</v>
      </c>
      <c r="I89" s="48">
        <f t="shared" si="12"/>
        <v>49</v>
      </c>
      <c r="M89"/>
      <c r="N89"/>
      <c r="O89"/>
      <c r="P89"/>
    </row>
    <row r="90" spans="1:16" s="19" customFormat="1">
      <c r="A90" s="1" t="s">
        <v>171</v>
      </c>
      <c r="B90" s="1" t="s">
        <v>259</v>
      </c>
      <c r="C90" s="1" t="s">
        <v>172</v>
      </c>
      <c r="D90" s="27">
        <v>10</v>
      </c>
      <c r="E90" s="2">
        <v>4</v>
      </c>
      <c r="F90" s="45">
        <f t="shared" si="9"/>
        <v>14</v>
      </c>
      <c r="G90" s="46">
        <f t="shared" si="10"/>
        <v>64</v>
      </c>
      <c r="H90" s="47">
        <f t="shared" si="13"/>
        <v>0.2857142857142857</v>
      </c>
      <c r="I90" s="48">
        <f t="shared" si="12"/>
        <v>56</v>
      </c>
      <c r="M90"/>
      <c r="N90"/>
      <c r="O90"/>
      <c r="P90"/>
    </row>
    <row r="91" spans="1:16" s="19" customFormat="1">
      <c r="A91" s="1" t="s">
        <v>173</v>
      </c>
      <c r="B91" s="1" t="s">
        <v>259</v>
      </c>
      <c r="C91" s="1" t="s">
        <v>174</v>
      </c>
      <c r="D91" s="27">
        <v>69</v>
      </c>
      <c r="E91" s="2">
        <v>33</v>
      </c>
      <c r="F91" s="45">
        <f t="shared" si="9"/>
        <v>102</v>
      </c>
      <c r="G91" s="46">
        <f t="shared" si="10"/>
        <v>24</v>
      </c>
      <c r="H91" s="47">
        <f t="shared" si="13"/>
        <v>0.3235294117647059</v>
      </c>
      <c r="I91" s="48">
        <f t="shared" si="12"/>
        <v>43</v>
      </c>
      <c r="M91"/>
      <c r="N91"/>
      <c r="O91"/>
      <c r="P91"/>
    </row>
    <row r="92" spans="1:16" s="19" customFormat="1">
      <c r="A92" s="1" t="s">
        <v>175</v>
      </c>
      <c r="B92" s="1" t="s">
        <v>259</v>
      </c>
      <c r="C92" s="1" t="s">
        <v>176</v>
      </c>
      <c r="D92" s="27">
        <v>24</v>
      </c>
      <c r="E92" s="2">
        <v>15</v>
      </c>
      <c r="F92" s="45">
        <f t="shared" si="9"/>
        <v>39</v>
      </c>
      <c r="G92" s="46">
        <f t="shared" si="10"/>
        <v>54</v>
      </c>
      <c r="H92" s="47">
        <f t="shared" si="13"/>
        <v>0.38461538461538464</v>
      </c>
      <c r="I92" s="48">
        <f t="shared" si="12"/>
        <v>32</v>
      </c>
      <c r="M92"/>
      <c r="N92"/>
      <c r="O92"/>
      <c r="P92"/>
    </row>
    <row r="93" spans="1:16" s="19" customFormat="1">
      <c r="A93" s="1" t="s">
        <v>177</v>
      </c>
      <c r="B93" s="1" t="s">
        <v>259</v>
      </c>
      <c r="C93" s="1" t="s">
        <v>178</v>
      </c>
      <c r="D93" s="27">
        <v>14</v>
      </c>
      <c r="E93" s="2">
        <v>3</v>
      </c>
      <c r="F93" s="45">
        <f t="shared" si="9"/>
        <v>17</v>
      </c>
      <c r="G93" s="46">
        <f t="shared" si="10"/>
        <v>61</v>
      </c>
      <c r="H93" s="47">
        <f t="shared" si="13"/>
        <v>0.17647058823529413</v>
      </c>
      <c r="I93" s="48">
        <f t="shared" si="12"/>
        <v>69</v>
      </c>
      <c r="M93"/>
      <c r="N93"/>
      <c r="O93"/>
      <c r="P93"/>
    </row>
    <row r="94" spans="1:16" s="19" customFormat="1">
      <c r="A94" s="1" t="s">
        <v>179</v>
      </c>
      <c r="B94" s="1" t="s">
        <v>259</v>
      </c>
      <c r="C94" s="1" t="s">
        <v>180</v>
      </c>
      <c r="D94" s="27">
        <v>12</v>
      </c>
      <c r="E94" s="2">
        <v>10</v>
      </c>
      <c r="F94" s="45">
        <f t="shared" si="9"/>
        <v>22</v>
      </c>
      <c r="G94" s="46">
        <f t="shared" si="10"/>
        <v>58</v>
      </c>
      <c r="H94" s="47">
        <f t="shared" si="13"/>
        <v>0.45454545454545453</v>
      </c>
      <c r="I94" s="48">
        <f t="shared" si="12"/>
        <v>24</v>
      </c>
      <c r="M94"/>
      <c r="N94"/>
      <c r="O94"/>
      <c r="P94"/>
    </row>
    <row r="95" spans="1:16" s="19" customFormat="1">
      <c r="A95" s="1" t="s">
        <v>181</v>
      </c>
      <c r="B95" s="1" t="s">
        <v>259</v>
      </c>
      <c r="C95" s="1" t="s">
        <v>182</v>
      </c>
      <c r="D95" s="27">
        <v>60</v>
      </c>
      <c r="E95" s="2">
        <v>44</v>
      </c>
      <c r="F95" s="45">
        <f t="shared" si="9"/>
        <v>104</v>
      </c>
      <c r="G95" s="46">
        <f t="shared" si="10"/>
        <v>22</v>
      </c>
      <c r="H95" s="47">
        <f t="shared" si="13"/>
        <v>0.42307692307692307</v>
      </c>
      <c r="I95" s="48">
        <f t="shared" si="12"/>
        <v>29</v>
      </c>
      <c r="M95"/>
      <c r="N95"/>
      <c r="O95"/>
      <c r="P95"/>
    </row>
    <row r="96" spans="1:16" s="19" customFormat="1">
      <c r="A96" s="1" t="s">
        <v>183</v>
      </c>
      <c r="B96" s="1" t="s">
        <v>256</v>
      </c>
      <c r="C96" s="1" t="s">
        <v>184</v>
      </c>
      <c r="D96" s="27">
        <v>2</v>
      </c>
      <c r="E96" s="2">
        <v>0</v>
      </c>
      <c r="F96" s="45">
        <f t="shared" si="9"/>
        <v>2</v>
      </c>
      <c r="G96" s="46">
        <f t="shared" si="10"/>
        <v>75</v>
      </c>
      <c r="H96" s="47">
        <f t="shared" si="13"/>
        <v>0</v>
      </c>
      <c r="I96" s="48">
        <f t="shared" si="12"/>
        <v>76</v>
      </c>
      <c r="M96"/>
      <c r="N96"/>
      <c r="O96"/>
      <c r="P96"/>
    </row>
    <row r="97" spans="1:16" s="19" customFormat="1" ht="14.25" thickBot="1">
      <c r="A97" s="1" t="s">
        <v>185</v>
      </c>
      <c r="B97" s="1" t="s">
        <v>259</v>
      </c>
      <c r="C97" s="1" t="s">
        <v>186</v>
      </c>
      <c r="D97" s="32">
        <v>54</v>
      </c>
      <c r="E97" s="33">
        <v>15</v>
      </c>
      <c r="F97" s="62">
        <f t="shared" si="9"/>
        <v>69</v>
      </c>
      <c r="G97" s="63">
        <f t="shared" si="10"/>
        <v>34</v>
      </c>
      <c r="H97" s="64">
        <f t="shared" si="13"/>
        <v>0.21739130434782608</v>
      </c>
      <c r="I97" s="65">
        <f t="shared" si="12"/>
        <v>67</v>
      </c>
      <c r="M97"/>
      <c r="N97"/>
      <c r="O97"/>
      <c r="P97"/>
    </row>
    <row r="98" spans="1:16" s="19" customFormat="1" ht="14.25" thickBot="1">
      <c r="M98"/>
      <c r="N98"/>
      <c r="O98"/>
      <c r="P98"/>
    </row>
    <row r="99" spans="1:16" ht="14.25" thickBot="1">
      <c r="C99" s="221" t="s">
        <v>444</v>
      </c>
      <c r="D99" s="222">
        <f>SUM(D12:D97)</f>
        <v>4485</v>
      </c>
      <c r="E99" s="222">
        <f t="shared" ref="E99:F99" si="14">SUM(E12:E97)</f>
        <v>2666</v>
      </c>
      <c r="F99" s="223">
        <f t="shared" si="14"/>
        <v>7151</v>
      </c>
    </row>
  </sheetData>
  <autoFilter ref="A11:I11" xr:uid="{00000000-0009-0000-0000-000010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D8BAA8C5-E941-4411-8F96-1B0035DF7CC6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4E7FB-85D3-4541-A965-32F45D9C3E8E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266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  <c r="L5"/>
    </row>
    <row r="6" spans="1:18">
      <c r="C6" s="20" t="s">
        <v>3</v>
      </c>
      <c r="D6" s="21">
        <f>INDEX(D12:D97,MATCH(C6,C12:C97,0),0)</f>
        <v>22</v>
      </c>
      <c r="E6" s="22">
        <f>INDEX(E12:E97,MATCH(C6,C12:C97,0),0)</f>
        <v>19</v>
      </c>
      <c r="F6" s="22">
        <f>SUM(D6:E6)</f>
        <v>41</v>
      </c>
      <c r="G6" s="23">
        <f>_xlfn.RANK.EQ(F6,$F$12:$F$97,0)</f>
        <v>52</v>
      </c>
      <c r="H6" s="24">
        <f>E6/F6</f>
        <v>0.46341463414634149</v>
      </c>
      <c r="I6" s="25">
        <f>_xlfn.RANK.EQ(H6,$H$12:$H$97,0)</f>
        <v>19</v>
      </c>
    </row>
    <row r="7" spans="1:18">
      <c r="C7" s="26" t="s">
        <v>11</v>
      </c>
      <c r="D7" s="82">
        <f>ROUND(SUMIF($B$12:$B$97,"G",D12:D97)/(COUNTIFS(B12:B97,"G",D12:D97,"&lt;&gt;")),1)</f>
        <v>41</v>
      </c>
      <c r="E7" s="83">
        <f>ROUND(SUMIF($B$12:$B$97,"G",E12:E97)/(COUNTIFS(B12:B97,"G",D12:D97,"&lt;&gt;")),1)</f>
        <v>19</v>
      </c>
      <c r="F7" s="83">
        <f>ROUND(SUM(D7:E7),1)</f>
        <v>60</v>
      </c>
      <c r="G7" s="28"/>
      <c r="H7" s="29">
        <f>E7/F7</f>
        <v>0.31666666666666665</v>
      </c>
      <c r="I7" s="30"/>
      <c r="J7"/>
      <c r="M7" s="19"/>
      <c r="N7" s="19"/>
      <c r="O7" s="19"/>
      <c r="P7" s="19"/>
    </row>
    <row r="8" spans="1:18" ht="14.25" thickBot="1">
      <c r="C8" s="31" t="s">
        <v>12</v>
      </c>
      <c r="D8" s="84">
        <f>ROUND(AVERAGE(D12:D97),1)</f>
        <v>54.2</v>
      </c>
      <c r="E8" s="85">
        <f>ROUND(AVERAGE(E12:E97),1)</f>
        <v>31.6</v>
      </c>
      <c r="F8" s="85">
        <f>ROUND(SUM(D8:E8),1)</f>
        <v>85.8</v>
      </c>
      <c r="G8" s="34"/>
      <c r="H8" s="35">
        <f>E8/F8</f>
        <v>0.36829836829836832</v>
      </c>
      <c r="I8" s="36"/>
    </row>
    <row r="9" spans="1:18" ht="21" customHeight="1" thickBot="1">
      <c r="D9" s="37"/>
      <c r="J9"/>
      <c r="M9" s="19"/>
      <c r="N9" s="19"/>
      <c r="O9" s="19"/>
      <c r="P9" s="19"/>
    </row>
    <row r="10" spans="1:18" ht="21" customHeight="1">
      <c r="D10" s="270" t="str" cm="1">
        <f t="array" aca="1" ref="D10" ca="1">RIGHT(CELL("filename",A1),4)&amp;"年度（基準日：５月１日）"</f>
        <v>2024年度（基準日：５月１日）</v>
      </c>
      <c r="E10" s="271"/>
      <c r="F10" s="271"/>
      <c r="G10" s="271"/>
      <c r="H10" s="271"/>
      <c r="I10" s="272"/>
    </row>
    <row r="11" spans="1:18" ht="27">
      <c r="A11" s="219" t="s">
        <v>13</v>
      </c>
      <c r="B11" s="38" t="s">
        <v>14</v>
      </c>
      <c r="C11" s="219" t="s">
        <v>6</v>
      </c>
      <c r="D11" s="39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44" t="s">
        <v>10</v>
      </c>
    </row>
    <row r="12" spans="1:18">
      <c r="A12" s="1" t="s">
        <v>15</v>
      </c>
      <c r="B12" s="1" t="s">
        <v>254</v>
      </c>
      <c r="C12" s="1" t="s">
        <v>16</v>
      </c>
      <c r="D12" s="27">
        <v>113</v>
      </c>
      <c r="E12" s="2">
        <v>85</v>
      </c>
      <c r="F12" s="45">
        <f t="shared" ref="F12:F42" si="0">SUM(D12:E12)</f>
        <v>198</v>
      </c>
      <c r="G12" s="46">
        <f t="shared" ref="G12:G42" si="1">_xlfn.RANK.EQ(F12,$F$12:$F$97,0)</f>
        <v>11</v>
      </c>
      <c r="H12" s="47">
        <f t="shared" ref="H12:H42" si="2">E12/F12</f>
        <v>0.42929292929292928</v>
      </c>
      <c r="I12" s="48">
        <f t="shared" ref="I12:I42" si="3">_xlfn.RANK.EQ(H12,$H$12:$H$97,0)</f>
        <v>22</v>
      </c>
    </row>
    <row r="13" spans="1:18">
      <c r="A13" s="1" t="s">
        <v>17</v>
      </c>
      <c r="B13" s="1" t="s">
        <v>255</v>
      </c>
      <c r="C13" s="1" t="s">
        <v>18</v>
      </c>
      <c r="D13" s="27">
        <v>5</v>
      </c>
      <c r="E13" s="2">
        <v>5</v>
      </c>
      <c r="F13" s="45">
        <f t="shared" si="0"/>
        <v>10</v>
      </c>
      <c r="G13" s="46">
        <f t="shared" si="1"/>
        <v>68</v>
      </c>
      <c r="H13" s="47">
        <f t="shared" si="2"/>
        <v>0.5</v>
      </c>
      <c r="I13" s="48">
        <f t="shared" si="3"/>
        <v>12</v>
      </c>
    </row>
    <row r="14" spans="1:18">
      <c r="A14" s="1" t="s">
        <v>19</v>
      </c>
      <c r="B14" s="1" t="s">
        <v>256</v>
      </c>
      <c r="C14" s="1" t="s">
        <v>20</v>
      </c>
      <c r="D14" s="27">
        <v>59</v>
      </c>
      <c r="E14" s="2">
        <v>8</v>
      </c>
      <c r="F14" s="45">
        <f t="shared" si="0"/>
        <v>67</v>
      </c>
      <c r="G14" s="46">
        <f t="shared" si="1"/>
        <v>36</v>
      </c>
      <c r="H14" s="47">
        <f t="shared" si="2"/>
        <v>0.11940298507462686</v>
      </c>
      <c r="I14" s="48">
        <f t="shared" si="3"/>
        <v>70</v>
      </c>
    </row>
    <row r="15" spans="1:18">
      <c r="A15" s="1" t="s">
        <v>21</v>
      </c>
      <c r="B15" s="1" t="s">
        <v>257</v>
      </c>
      <c r="C15" s="1" t="s">
        <v>22</v>
      </c>
      <c r="D15" s="27">
        <v>20</v>
      </c>
      <c r="E15" s="2">
        <v>3</v>
      </c>
      <c r="F15" s="45">
        <f t="shared" si="0"/>
        <v>23</v>
      </c>
      <c r="G15" s="46">
        <f t="shared" si="1"/>
        <v>57</v>
      </c>
      <c r="H15" s="47">
        <f t="shared" si="2"/>
        <v>0.13043478260869565</v>
      </c>
      <c r="I15" s="48">
        <f t="shared" si="3"/>
        <v>68</v>
      </c>
    </row>
    <row r="16" spans="1:18">
      <c r="A16" s="1" t="s">
        <v>23</v>
      </c>
      <c r="B16" s="1" t="s">
        <v>256</v>
      </c>
      <c r="C16" s="1" t="s">
        <v>24</v>
      </c>
      <c r="D16" s="27">
        <v>2</v>
      </c>
      <c r="E16" s="2">
        <v>1</v>
      </c>
      <c r="F16" s="45">
        <f t="shared" si="0"/>
        <v>3</v>
      </c>
      <c r="G16" s="46">
        <f t="shared" si="1"/>
        <v>72</v>
      </c>
      <c r="H16" s="47">
        <f t="shared" si="2"/>
        <v>0.33333333333333331</v>
      </c>
      <c r="I16" s="48">
        <f t="shared" si="3"/>
        <v>37</v>
      </c>
    </row>
    <row r="17" spans="1:16">
      <c r="A17" s="1" t="s">
        <v>25</v>
      </c>
      <c r="B17" s="1" t="s">
        <v>256</v>
      </c>
      <c r="C17" s="1" t="s">
        <v>26</v>
      </c>
      <c r="D17" s="27">
        <v>36</v>
      </c>
      <c r="E17" s="2">
        <v>5</v>
      </c>
      <c r="F17" s="45">
        <f t="shared" si="0"/>
        <v>41</v>
      </c>
      <c r="G17" s="46">
        <f t="shared" si="1"/>
        <v>52</v>
      </c>
      <c r="H17" s="47">
        <f t="shared" si="2"/>
        <v>0.12195121951219512</v>
      </c>
      <c r="I17" s="48">
        <f t="shared" si="3"/>
        <v>69</v>
      </c>
    </row>
    <row r="18" spans="1:16">
      <c r="A18" s="6" t="s">
        <v>27</v>
      </c>
      <c r="B18" s="6" t="s">
        <v>258</v>
      </c>
      <c r="C18" s="6" t="s">
        <v>28</v>
      </c>
      <c r="D18" s="79">
        <v>0</v>
      </c>
      <c r="E18" s="7">
        <v>1</v>
      </c>
      <c r="F18" s="45">
        <f t="shared" si="0"/>
        <v>1</v>
      </c>
      <c r="G18" s="46">
        <f t="shared" si="1"/>
        <v>76</v>
      </c>
      <c r="H18" s="47">
        <f t="shared" si="2"/>
        <v>1</v>
      </c>
      <c r="I18" s="48">
        <f t="shared" si="3"/>
        <v>1</v>
      </c>
    </row>
    <row r="19" spans="1:16">
      <c r="A19" s="1" t="s">
        <v>29</v>
      </c>
      <c r="B19" s="1" t="s">
        <v>259</v>
      </c>
      <c r="C19" s="1" t="s">
        <v>30</v>
      </c>
      <c r="D19" s="27">
        <v>13</v>
      </c>
      <c r="E19" s="2">
        <v>10</v>
      </c>
      <c r="F19" s="45">
        <f t="shared" si="0"/>
        <v>23</v>
      </c>
      <c r="G19" s="46">
        <f t="shared" si="1"/>
        <v>57</v>
      </c>
      <c r="H19" s="47">
        <f t="shared" si="2"/>
        <v>0.43478260869565216</v>
      </c>
      <c r="I19" s="48">
        <f t="shared" si="3"/>
        <v>20</v>
      </c>
    </row>
    <row r="20" spans="1:16">
      <c r="A20" s="1" t="s">
        <v>31</v>
      </c>
      <c r="B20" s="1" t="s">
        <v>260</v>
      </c>
      <c r="C20" s="1" t="s">
        <v>32</v>
      </c>
      <c r="D20" s="27">
        <v>30</v>
      </c>
      <c r="E20" s="2">
        <v>18</v>
      </c>
      <c r="F20" s="45">
        <f t="shared" si="0"/>
        <v>48</v>
      </c>
      <c r="G20" s="46">
        <f t="shared" si="1"/>
        <v>48</v>
      </c>
      <c r="H20" s="47">
        <f t="shared" si="2"/>
        <v>0.375</v>
      </c>
      <c r="I20" s="48">
        <f t="shared" si="3"/>
        <v>31</v>
      </c>
    </row>
    <row r="21" spans="1:16" s="19" customFormat="1">
      <c r="A21" s="1" t="s">
        <v>33</v>
      </c>
      <c r="B21" s="1" t="s">
        <v>254</v>
      </c>
      <c r="C21" s="1" t="s">
        <v>34</v>
      </c>
      <c r="D21" s="27">
        <v>178</v>
      </c>
      <c r="E21" s="2">
        <v>67</v>
      </c>
      <c r="F21" s="45">
        <f t="shared" si="0"/>
        <v>245</v>
      </c>
      <c r="G21" s="46">
        <f t="shared" si="1"/>
        <v>6</v>
      </c>
      <c r="H21" s="47">
        <f t="shared" si="2"/>
        <v>0.27346938775510204</v>
      </c>
      <c r="I21" s="48">
        <f t="shared" si="3"/>
        <v>54</v>
      </c>
      <c r="M21"/>
      <c r="N21"/>
      <c r="O21"/>
      <c r="P21"/>
    </row>
    <row r="22" spans="1:16" s="19" customFormat="1">
      <c r="A22" s="1" t="s">
        <v>35</v>
      </c>
      <c r="B22" s="1" t="s">
        <v>255</v>
      </c>
      <c r="C22" s="1" t="s">
        <v>36</v>
      </c>
      <c r="D22" s="27">
        <v>1</v>
      </c>
      <c r="E22" s="2">
        <v>0</v>
      </c>
      <c r="F22" s="45">
        <f t="shared" si="0"/>
        <v>1</v>
      </c>
      <c r="G22" s="46">
        <f t="shared" si="1"/>
        <v>76</v>
      </c>
      <c r="H22" s="47">
        <f t="shared" si="2"/>
        <v>0</v>
      </c>
      <c r="I22" s="48">
        <f t="shared" si="3"/>
        <v>74</v>
      </c>
      <c r="M22"/>
      <c r="N22"/>
      <c r="O22"/>
      <c r="P22"/>
    </row>
    <row r="23" spans="1:16" s="19" customFormat="1">
      <c r="A23" s="1" t="s">
        <v>37</v>
      </c>
      <c r="B23" s="1" t="s">
        <v>259</v>
      </c>
      <c r="C23" s="1" t="s">
        <v>38</v>
      </c>
      <c r="D23" s="27">
        <v>86</v>
      </c>
      <c r="E23" s="2">
        <v>42</v>
      </c>
      <c r="F23" s="45">
        <f t="shared" si="0"/>
        <v>128</v>
      </c>
      <c r="G23" s="46">
        <f t="shared" si="1"/>
        <v>20</v>
      </c>
      <c r="H23" s="47">
        <f t="shared" si="2"/>
        <v>0.328125</v>
      </c>
      <c r="I23" s="48">
        <f t="shared" si="3"/>
        <v>42</v>
      </c>
      <c r="M23"/>
      <c r="N23"/>
      <c r="O23"/>
      <c r="P23"/>
    </row>
    <row r="24" spans="1:16" s="19" customFormat="1">
      <c r="A24" s="1" t="s">
        <v>39</v>
      </c>
      <c r="B24" s="1" t="s">
        <v>259</v>
      </c>
      <c r="C24" s="1" t="s">
        <v>40</v>
      </c>
      <c r="D24" s="27">
        <v>67</v>
      </c>
      <c r="E24" s="2">
        <v>25</v>
      </c>
      <c r="F24" s="45">
        <f t="shared" si="0"/>
        <v>92</v>
      </c>
      <c r="G24" s="46">
        <f t="shared" si="1"/>
        <v>25</v>
      </c>
      <c r="H24" s="47">
        <f t="shared" si="2"/>
        <v>0.27173913043478259</v>
      </c>
      <c r="I24" s="48">
        <f t="shared" si="3"/>
        <v>55</v>
      </c>
      <c r="M24"/>
      <c r="N24"/>
      <c r="O24"/>
      <c r="P24"/>
    </row>
    <row r="25" spans="1:16" s="19" customFormat="1">
      <c r="A25" s="1" t="s">
        <v>41</v>
      </c>
      <c r="B25" s="1" t="s">
        <v>257</v>
      </c>
      <c r="C25" s="1" t="s">
        <v>42</v>
      </c>
      <c r="D25" s="27">
        <v>23</v>
      </c>
      <c r="E25" s="2">
        <v>27</v>
      </c>
      <c r="F25" s="45">
        <f t="shared" si="0"/>
        <v>50</v>
      </c>
      <c r="G25" s="46">
        <f t="shared" si="1"/>
        <v>46</v>
      </c>
      <c r="H25" s="47">
        <f t="shared" si="2"/>
        <v>0.54</v>
      </c>
      <c r="I25" s="48">
        <f t="shared" si="3"/>
        <v>11</v>
      </c>
      <c r="M25"/>
      <c r="N25"/>
      <c r="O25"/>
      <c r="P25"/>
    </row>
    <row r="26" spans="1:16" s="19" customFormat="1">
      <c r="A26" s="1" t="s">
        <v>43</v>
      </c>
      <c r="B26" s="1" t="s">
        <v>260</v>
      </c>
      <c r="C26" s="1" t="s">
        <v>44</v>
      </c>
      <c r="D26" s="27">
        <v>66</v>
      </c>
      <c r="E26" s="2">
        <v>21</v>
      </c>
      <c r="F26" s="45">
        <f t="shared" si="0"/>
        <v>87</v>
      </c>
      <c r="G26" s="46">
        <f t="shared" si="1"/>
        <v>28</v>
      </c>
      <c r="H26" s="47">
        <f t="shared" si="2"/>
        <v>0.2413793103448276</v>
      </c>
      <c r="I26" s="48">
        <f t="shared" si="3"/>
        <v>61</v>
      </c>
      <c r="M26"/>
      <c r="N26"/>
      <c r="O26"/>
      <c r="P26"/>
    </row>
    <row r="27" spans="1:16" s="19" customFormat="1">
      <c r="A27" s="1" t="s">
        <v>45</v>
      </c>
      <c r="B27" s="1" t="s">
        <v>254</v>
      </c>
      <c r="C27" s="1" t="s">
        <v>46</v>
      </c>
      <c r="D27" s="27">
        <v>175</v>
      </c>
      <c r="E27" s="2">
        <v>152</v>
      </c>
      <c r="F27" s="45">
        <f t="shared" si="0"/>
        <v>327</v>
      </c>
      <c r="G27" s="46">
        <f t="shared" si="1"/>
        <v>3</v>
      </c>
      <c r="H27" s="47">
        <f t="shared" si="2"/>
        <v>0.46483180428134557</v>
      </c>
      <c r="I27" s="48">
        <f t="shared" si="3"/>
        <v>18</v>
      </c>
      <c r="M27"/>
      <c r="N27"/>
      <c r="O27"/>
      <c r="P27"/>
    </row>
    <row r="28" spans="1:16" s="19" customFormat="1">
      <c r="A28" s="1" t="s">
        <v>47</v>
      </c>
      <c r="B28" s="1" t="s">
        <v>257</v>
      </c>
      <c r="C28" s="1" t="s">
        <v>48</v>
      </c>
      <c r="D28" s="27">
        <v>3</v>
      </c>
      <c r="E28" s="2">
        <v>0</v>
      </c>
      <c r="F28" s="45">
        <f t="shared" si="0"/>
        <v>3</v>
      </c>
      <c r="G28" s="46">
        <f t="shared" si="1"/>
        <v>72</v>
      </c>
      <c r="H28" s="47">
        <f t="shared" si="2"/>
        <v>0</v>
      </c>
      <c r="I28" s="48">
        <f t="shared" si="3"/>
        <v>74</v>
      </c>
      <c r="M28"/>
      <c r="N28"/>
      <c r="O28"/>
      <c r="P28"/>
    </row>
    <row r="29" spans="1:16" s="19" customFormat="1">
      <c r="A29" s="1" t="s">
        <v>49</v>
      </c>
      <c r="B29" s="1" t="s">
        <v>260</v>
      </c>
      <c r="C29" s="1" t="s">
        <v>50</v>
      </c>
      <c r="D29" s="27">
        <v>40</v>
      </c>
      <c r="E29" s="2">
        <v>49</v>
      </c>
      <c r="F29" s="45">
        <f t="shared" si="0"/>
        <v>89</v>
      </c>
      <c r="G29" s="46">
        <f t="shared" si="1"/>
        <v>26</v>
      </c>
      <c r="H29" s="47">
        <f t="shared" si="2"/>
        <v>0.550561797752809</v>
      </c>
      <c r="I29" s="48">
        <f t="shared" si="3"/>
        <v>10</v>
      </c>
      <c r="M29"/>
      <c r="N29"/>
      <c r="O29"/>
      <c r="P29"/>
    </row>
    <row r="30" spans="1:16" s="19" customFormat="1">
      <c r="A30" s="1" t="s">
        <v>51</v>
      </c>
      <c r="B30" s="1" t="s">
        <v>259</v>
      </c>
      <c r="C30" s="1" t="s">
        <v>52</v>
      </c>
      <c r="D30" s="27">
        <v>42</v>
      </c>
      <c r="E30" s="2">
        <v>17</v>
      </c>
      <c r="F30" s="45">
        <f t="shared" si="0"/>
        <v>59</v>
      </c>
      <c r="G30" s="46">
        <f t="shared" si="1"/>
        <v>40</v>
      </c>
      <c r="H30" s="47">
        <f t="shared" si="2"/>
        <v>0.28813559322033899</v>
      </c>
      <c r="I30" s="48">
        <f t="shared" si="3"/>
        <v>52</v>
      </c>
      <c r="M30"/>
      <c r="N30"/>
      <c r="O30"/>
      <c r="P30"/>
    </row>
    <row r="31" spans="1:16" s="19" customFormat="1">
      <c r="A31" s="1" t="s">
        <v>53</v>
      </c>
      <c r="B31" s="1" t="s">
        <v>260</v>
      </c>
      <c r="C31" s="1" t="s">
        <v>54</v>
      </c>
      <c r="D31" s="27">
        <v>114</v>
      </c>
      <c r="E31" s="2">
        <v>47</v>
      </c>
      <c r="F31" s="45">
        <f t="shared" si="0"/>
        <v>161</v>
      </c>
      <c r="G31" s="46">
        <f t="shared" si="1"/>
        <v>15</v>
      </c>
      <c r="H31" s="47">
        <f t="shared" si="2"/>
        <v>0.29192546583850931</v>
      </c>
      <c r="I31" s="48">
        <f t="shared" si="3"/>
        <v>50</v>
      </c>
      <c r="M31"/>
      <c r="N31"/>
      <c r="O31"/>
      <c r="P31"/>
    </row>
    <row r="32" spans="1:16" s="19" customFormat="1">
      <c r="A32" s="1" t="s">
        <v>55</v>
      </c>
      <c r="B32" s="1" t="s">
        <v>254</v>
      </c>
      <c r="C32" s="1" t="s">
        <v>56</v>
      </c>
      <c r="D32" s="27">
        <v>88</v>
      </c>
      <c r="E32" s="2">
        <v>52</v>
      </c>
      <c r="F32" s="45">
        <f t="shared" si="0"/>
        <v>140</v>
      </c>
      <c r="G32" s="46">
        <f t="shared" si="1"/>
        <v>17</v>
      </c>
      <c r="H32" s="47">
        <f t="shared" si="2"/>
        <v>0.37142857142857144</v>
      </c>
      <c r="I32" s="48">
        <f t="shared" si="3"/>
        <v>32</v>
      </c>
      <c r="M32"/>
      <c r="N32"/>
      <c r="O32"/>
      <c r="P32"/>
    </row>
    <row r="33" spans="1:16" s="19" customFormat="1">
      <c r="A33" s="1" t="s">
        <v>57</v>
      </c>
      <c r="B33" s="1" t="s">
        <v>254</v>
      </c>
      <c r="C33" s="1" t="s">
        <v>58</v>
      </c>
      <c r="D33" s="27">
        <v>309</v>
      </c>
      <c r="E33" s="2">
        <v>165</v>
      </c>
      <c r="F33" s="45">
        <f t="shared" si="0"/>
        <v>474</v>
      </c>
      <c r="G33" s="46">
        <f t="shared" si="1"/>
        <v>1</v>
      </c>
      <c r="H33" s="47">
        <f t="shared" si="2"/>
        <v>0.34810126582278483</v>
      </c>
      <c r="I33" s="48">
        <f t="shared" si="3"/>
        <v>35</v>
      </c>
      <c r="M33"/>
      <c r="N33"/>
      <c r="O33"/>
      <c r="P33"/>
    </row>
    <row r="34" spans="1:16" s="19" customFormat="1">
      <c r="A34" s="1" t="s">
        <v>59</v>
      </c>
      <c r="B34" s="1" t="s">
        <v>258</v>
      </c>
      <c r="C34" s="1" t="s">
        <v>60</v>
      </c>
      <c r="D34" s="27">
        <v>2</v>
      </c>
      <c r="E34" s="2">
        <v>11</v>
      </c>
      <c r="F34" s="45">
        <f t="shared" si="0"/>
        <v>13</v>
      </c>
      <c r="G34" s="46">
        <f t="shared" si="1"/>
        <v>67</v>
      </c>
      <c r="H34" s="47">
        <f t="shared" si="2"/>
        <v>0.84615384615384615</v>
      </c>
      <c r="I34" s="48">
        <f t="shared" si="3"/>
        <v>5</v>
      </c>
      <c r="M34"/>
      <c r="N34"/>
      <c r="O34"/>
      <c r="P34"/>
    </row>
    <row r="35" spans="1:16" s="19" customFormat="1">
      <c r="A35" s="1" t="s">
        <v>61</v>
      </c>
      <c r="B35" s="1" t="s">
        <v>257</v>
      </c>
      <c r="C35" s="1" t="s">
        <v>62</v>
      </c>
      <c r="D35" s="27">
        <v>73</v>
      </c>
      <c r="E35" s="2">
        <v>129</v>
      </c>
      <c r="F35" s="45">
        <f t="shared" si="0"/>
        <v>202</v>
      </c>
      <c r="G35" s="46">
        <f t="shared" si="1"/>
        <v>10</v>
      </c>
      <c r="H35" s="47">
        <f t="shared" si="2"/>
        <v>0.63861386138613863</v>
      </c>
      <c r="I35" s="48">
        <f t="shared" si="3"/>
        <v>8</v>
      </c>
      <c r="M35"/>
      <c r="N35"/>
      <c r="O35"/>
      <c r="P35"/>
    </row>
    <row r="36" spans="1:16" s="19" customFormat="1">
      <c r="A36" s="1" t="s">
        <v>63</v>
      </c>
      <c r="B36" s="1" t="s">
        <v>257</v>
      </c>
      <c r="C36" s="1" t="s">
        <v>64</v>
      </c>
      <c r="D36" s="27">
        <v>6</v>
      </c>
      <c r="E36" s="2">
        <v>12</v>
      </c>
      <c r="F36" s="45">
        <f t="shared" si="0"/>
        <v>18</v>
      </c>
      <c r="G36" s="46">
        <f t="shared" si="1"/>
        <v>63</v>
      </c>
      <c r="H36" s="47">
        <f t="shared" si="2"/>
        <v>0.66666666666666663</v>
      </c>
      <c r="I36" s="48">
        <f t="shared" si="3"/>
        <v>7</v>
      </c>
      <c r="M36"/>
      <c r="N36"/>
      <c r="O36"/>
      <c r="P36"/>
    </row>
    <row r="37" spans="1:16" s="19" customFormat="1">
      <c r="A37" s="1" t="s">
        <v>65</v>
      </c>
      <c r="B37" s="1" t="s">
        <v>256</v>
      </c>
      <c r="C37" s="1" t="s">
        <v>66</v>
      </c>
      <c r="D37" s="27">
        <v>175</v>
      </c>
      <c r="E37" s="2">
        <v>45</v>
      </c>
      <c r="F37" s="45">
        <f t="shared" si="0"/>
        <v>220</v>
      </c>
      <c r="G37" s="46">
        <f t="shared" si="1"/>
        <v>7</v>
      </c>
      <c r="H37" s="47">
        <f t="shared" si="2"/>
        <v>0.20454545454545456</v>
      </c>
      <c r="I37" s="48">
        <f t="shared" si="3"/>
        <v>66</v>
      </c>
      <c r="M37"/>
      <c r="N37"/>
      <c r="O37"/>
      <c r="P37"/>
    </row>
    <row r="38" spans="1:16" s="19" customFormat="1">
      <c r="A38" s="1" t="s">
        <v>67</v>
      </c>
      <c r="B38" s="1" t="s">
        <v>260</v>
      </c>
      <c r="C38" s="1" t="s">
        <v>68</v>
      </c>
      <c r="D38" s="27">
        <v>0</v>
      </c>
      <c r="E38" s="2">
        <v>21</v>
      </c>
      <c r="F38" s="45">
        <f t="shared" si="0"/>
        <v>21</v>
      </c>
      <c r="G38" s="46">
        <f t="shared" si="1"/>
        <v>59</v>
      </c>
      <c r="H38" s="47">
        <f t="shared" si="2"/>
        <v>1</v>
      </c>
      <c r="I38" s="48">
        <f t="shared" si="3"/>
        <v>1</v>
      </c>
      <c r="M38"/>
      <c r="N38"/>
      <c r="O38"/>
      <c r="P38"/>
    </row>
    <row r="39" spans="1:16" s="19" customFormat="1">
      <c r="A39" s="1" t="s">
        <v>69</v>
      </c>
      <c r="B39" s="1" t="s">
        <v>255</v>
      </c>
      <c r="C39" s="1" t="s">
        <v>70</v>
      </c>
      <c r="D39" s="27">
        <v>10</v>
      </c>
      <c r="E39" s="2">
        <v>15</v>
      </c>
      <c r="F39" s="45">
        <f t="shared" si="0"/>
        <v>25</v>
      </c>
      <c r="G39" s="46">
        <f t="shared" si="1"/>
        <v>56</v>
      </c>
      <c r="H39" s="47">
        <f t="shared" si="2"/>
        <v>0.6</v>
      </c>
      <c r="I39" s="48">
        <f t="shared" si="3"/>
        <v>9</v>
      </c>
      <c r="M39"/>
      <c r="N39"/>
      <c r="O39"/>
      <c r="P39"/>
    </row>
    <row r="40" spans="1:16" s="19" customFormat="1">
      <c r="A40" s="1" t="s">
        <v>71</v>
      </c>
      <c r="B40" s="1" t="s">
        <v>256</v>
      </c>
      <c r="C40" s="1" t="s">
        <v>72</v>
      </c>
      <c r="D40" s="27">
        <v>42</v>
      </c>
      <c r="E40" s="2">
        <v>28</v>
      </c>
      <c r="F40" s="45">
        <f t="shared" si="0"/>
        <v>70</v>
      </c>
      <c r="G40" s="46">
        <f t="shared" si="1"/>
        <v>33</v>
      </c>
      <c r="H40" s="47">
        <f t="shared" si="2"/>
        <v>0.4</v>
      </c>
      <c r="I40" s="48">
        <f t="shared" si="3"/>
        <v>27</v>
      </c>
      <c r="M40"/>
      <c r="N40"/>
      <c r="O40"/>
      <c r="P40"/>
    </row>
    <row r="41" spans="1:16" s="19" customFormat="1">
      <c r="A41" s="1" t="s">
        <v>73</v>
      </c>
      <c r="B41" s="1" t="s">
        <v>256</v>
      </c>
      <c r="C41" s="1" t="s">
        <v>74</v>
      </c>
      <c r="D41" s="27">
        <v>65</v>
      </c>
      <c r="E41" s="2">
        <v>6</v>
      </c>
      <c r="F41" s="45">
        <f t="shared" si="0"/>
        <v>71</v>
      </c>
      <c r="G41" s="46">
        <f t="shared" si="1"/>
        <v>32</v>
      </c>
      <c r="H41" s="47">
        <f t="shared" si="2"/>
        <v>8.4507042253521125E-2</v>
      </c>
      <c r="I41" s="48">
        <f t="shared" si="3"/>
        <v>71</v>
      </c>
      <c r="M41"/>
      <c r="N41"/>
      <c r="O41"/>
      <c r="P41"/>
    </row>
    <row r="42" spans="1:16" s="19" customFormat="1">
      <c r="A42" s="1" t="s">
        <v>75</v>
      </c>
      <c r="B42" s="1" t="s">
        <v>257</v>
      </c>
      <c r="C42" s="1" t="s">
        <v>76</v>
      </c>
      <c r="D42" s="27">
        <v>108</v>
      </c>
      <c r="E42" s="2">
        <v>82</v>
      </c>
      <c r="F42" s="45">
        <f t="shared" si="0"/>
        <v>190</v>
      </c>
      <c r="G42" s="46">
        <f t="shared" si="1"/>
        <v>13</v>
      </c>
      <c r="H42" s="47">
        <f t="shared" si="2"/>
        <v>0.43157894736842106</v>
      </c>
      <c r="I42" s="48">
        <f t="shared" si="3"/>
        <v>21</v>
      </c>
      <c r="M42"/>
      <c r="N42"/>
      <c r="O42"/>
      <c r="P42"/>
    </row>
    <row r="43" spans="1:16" s="19" customFormat="1">
      <c r="A43" s="49" t="s">
        <v>77</v>
      </c>
      <c r="B43" s="49" t="s">
        <v>261</v>
      </c>
      <c r="C43" s="49" t="s">
        <v>78</v>
      </c>
      <c r="D43" s="50"/>
      <c r="E43" s="51"/>
      <c r="F43" s="52"/>
      <c r="G43" s="53"/>
      <c r="H43" s="54"/>
      <c r="I43" s="55"/>
      <c r="M43"/>
      <c r="N43"/>
      <c r="O43"/>
      <c r="P43"/>
    </row>
    <row r="44" spans="1:16" s="19" customFormat="1">
      <c r="A44" s="1" t="s">
        <v>79</v>
      </c>
      <c r="B44" s="1" t="s">
        <v>256</v>
      </c>
      <c r="C44" s="1" t="s">
        <v>80</v>
      </c>
      <c r="D44" s="27">
        <v>13</v>
      </c>
      <c r="E44" s="2">
        <v>8</v>
      </c>
      <c r="F44" s="45">
        <f>SUM(D44:E44)</f>
        <v>21</v>
      </c>
      <c r="G44" s="46">
        <f>_xlfn.RANK.EQ(F44,$F$12:$F$97,0)</f>
        <v>59</v>
      </c>
      <c r="H44" s="47">
        <f>E44/F44</f>
        <v>0.38095238095238093</v>
      </c>
      <c r="I44" s="48">
        <f>_xlfn.RANK.EQ(H44,$H$12:$H$97,0)</f>
        <v>30</v>
      </c>
      <c r="M44"/>
      <c r="N44"/>
      <c r="O44"/>
      <c r="P44"/>
    </row>
    <row r="45" spans="1:16" s="19" customFormat="1">
      <c r="A45" s="1" t="s">
        <v>81</v>
      </c>
      <c r="B45" s="1" t="s">
        <v>260</v>
      </c>
      <c r="C45" s="1" t="s">
        <v>82</v>
      </c>
      <c r="D45" s="27">
        <v>147</v>
      </c>
      <c r="E45" s="2">
        <v>68</v>
      </c>
      <c r="F45" s="45">
        <f>SUM(D45:E45)</f>
        <v>215</v>
      </c>
      <c r="G45" s="46">
        <f>_xlfn.RANK.EQ(F45,$F$12:$F$97,0)</f>
        <v>9</v>
      </c>
      <c r="H45" s="47">
        <f>E45/F45</f>
        <v>0.31627906976744186</v>
      </c>
      <c r="I45" s="48">
        <f>_xlfn.RANK.EQ(H45,$H$12:$H$97,0)</f>
        <v>48</v>
      </c>
      <c r="M45"/>
      <c r="N45"/>
      <c r="O45"/>
      <c r="P45"/>
    </row>
    <row r="46" spans="1:16" s="19" customFormat="1">
      <c r="A46" s="49" t="s">
        <v>83</v>
      </c>
      <c r="B46" s="49" t="s">
        <v>261</v>
      </c>
      <c r="C46" s="49" t="s">
        <v>84</v>
      </c>
      <c r="D46" s="50"/>
      <c r="E46" s="51"/>
      <c r="F46" s="52"/>
      <c r="G46" s="53"/>
      <c r="H46" s="54"/>
      <c r="I46" s="55"/>
      <c r="M46"/>
      <c r="N46"/>
      <c r="O46"/>
      <c r="P46"/>
    </row>
    <row r="47" spans="1:16" s="19" customFormat="1">
      <c r="A47" s="1" t="s">
        <v>85</v>
      </c>
      <c r="B47" s="1" t="s">
        <v>254</v>
      </c>
      <c r="C47" s="1" t="s">
        <v>86</v>
      </c>
      <c r="D47" s="27">
        <v>47</v>
      </c>
      <c r="E47" s="2">
        <v>23</v>
      </c>
      <c r="F47" s="45">
        <f>SUM(D47:E47)</f>
        <v>70</v>
      </c>
      <c r="G47" s="46">
        <f>_xlfn.RANK.EQ(F47,$F$12:$F$97,0)</f>
        <v>33</v>
      </c>
      <c r="H47" s="47">
        <f>E47/F47</f>
        <v>0.32857142857142857</v>
      </c>
      <c r="I47" s="48">
        <f>_xlfn.RANK.EQ(H47,$H$12:$H$97,0)</f>
        <v>41</v>
      </c>
      <c r="M47"/>
      <c r="N47"/>
      <c r="O47"/>
      <c r="P47"/>
    </row>
    <row r="48" spans="1:16" s="19" customFormat="1">
      <c r="A48" s="1" t="s">
        <v>87</v>
      </c>
      <c r="B48" s="1" t="s">
        <v>256</v>
      </c>
      <c r="C48" s="1" t="s">
        <v>88</v>
      </c>
      <c r="D48" s="27">
        <v>66</v>
      </c>
      <c r="E48" s="2">
        <v>6</v>
      </c>
      <c r="F48" s="45">
        <f>SUM(D48:E48)</f>
        <v>72</v>
      </c>
      <c r="G48" s="46">
        <f>_xlfn.RANK.EQ(F48,$F$12:$F$97,0)</f>
        <v>30</v>
      </c>
      <c r="H48" s="47">
        <f>E48/F48</f>
        <v>8.3333333333333329E-2</v>
      </c>
      <c r="I48" s="48">
        <f>_xlfn.RANK.EQ(H48,$H$12:$H$97,0)</f>
        <v>72</v>
      </c>
      <c r="M48"/>
      <c r="N48"/>
      <c r="O48"/>
      <c r="P48"/>
    </row>
    <row r="49" spans="1:16" s="19" customFormat="1">
      <c r="A49" s="1" t="s">
        <v>89</v>
      </c>
      <c r="B49" s="1" t="s">
        <v>255</v>
      </c>
      <c r="C49" s="1" t="s">
        <v>90</v>
      </c>
      <c r="D49" s="27">
        <v>0</v>
      </c>
      <c r="E49" s="2">
        <v>0</v>
      </c>
      <c r="F49" s="45">
        <f>SUM(D49:E49)</f>
        <v>0</v>
      </c>
      <c r="G49" s="46">
        <f>_xlfn.RANK.EQ(F49,$F$12:$F$97,0)</f>
        <v>79</v>
      </c>
      <c r="H49" s="228">
        <v>0</v>
      </c>
      <c r="I49" s="48">
        <f>_xlfn.RANK.EQ(H49,$H$12:$H$97,0)</f>
        <v>74</v>
      </c>
      <c r="M49"/>
      <c r="N49"/>
      <c r="O49"/>
      <c r="P49"/>
    </row>
    <row r="50" spans="1:16" s="19" customFormat="1">
      <c r="A50" s="1" t="s">
        <v>91</v>
      </c>
      <c r="B50" s="1" t="s">
        <v>259</v>
      </c>
      <c r="C50" s="1" t="s">
        <v>92</v>
      </c>
      <c r="D50" s="27">
        <v>40</v>
      </c>
      <c r="E50" s="2">
        <v>14</v>
      </c>
      <c r="F50" s="45">
        <f>SUM(D50:E50)</f>
        <v>54</v>
      </c>
      <c r="G50" s="46">
        <f>_xlfn.RANK.EQ(F50,$F$12:$F$97,0)</f>
        <v>41</v>
      </c>
      <c r="H50" s="47">
        <f>E50/F50</f>
        <v>0.25925925925925924</v>
      </c>
      <c r="I50" s="48">
        <f>_xlfn.RANK.EQ(H50,$H$12:$H$97,0)</f>
        <v>58</v>
      </c>
      <c r="M50"/>
      <c r="N50"/>
      <c r="O50"/>
      <c r="P50"/>
    </row>
    <row r="51" spans="1:16" s="19" customFormat="1">
      <c r="A51" s="1" t="s">
        <v>93</v>
      </c>
      <c r="B51" s="1" t="s">
        <v>259</v>
      </c>
      <c r="C51" s="1" t="s">
        <v>94</v>
      </c>
      <c r="D51" s="27">
        <v>49</v>
      </c>
      <c r="E51" s="2">
        <v>23</v>
      </c>
      <c r="F51" s="45">
        <f>SUM(D51:E51)</f>
        <v>72</v>
      </c>
      <c r="G51" s="46">
        <f>_xlfn.RANK.EQ(F51,$F$12:$F$97,0)</f>
        <v>30</v>
      </c>
      <c r="H51" s="47">
        <f>E51/F51</f>
        <v>0.31944444444444442</v>
      </c>
      <c r="I51" s="48">
        <f>_xlfn.RANK.EQ(H51,$H$12:$H$97,0)</f>
        <v>47</v>
      </c>
      <c r="M51"/>
      <c r="N51"/>
      <c r="O51"/>
      <c r="P51"/>
    </row>
    <row r="52" spans="1:16" s="19" customFormat="1">
      <c r="A52" s="49" t="s">
        <v>95</v>
      </c>
      <c r="B52" s="49" t="s">
        <v>261</v>
      </c>
      <c r="C52" s="49" t="s">
        <v>96</v>
      </c>
      <c r="D52" s="50"/>
      <c r="E52" s="51"/>
      <c r="F52" s="52"/>
      <c r="G52" s="53"/>
      <c r="H52" s="54"/>
      <c r="I52" s="55"/>
      <c r="M52"/>
      <c r="N52"/>
      <c r="O52"/>
      <c r="P52"/>
    </row>
    <row r="53" spans="1:16" s="19" customFormat="1">
      <c r="A53" s="1" t="s">
        <v>97</v>
      </c>
      <c r="B53" s="1" t="s">
        <v>259</v>
      </c>
      <c r="C53" s="1" t="s">
        <v>98</v>
      </c>
      <c r="D53" s="27">
        <v>29</v>
      </c>
      <c r="E53" s="2">
        <v>21</v>
      </c>
      <c r="F53" s="45">
        <f t="shared" ref="F53:F74" si="4">SUM(D53:E53)</f>
        <v>50</v>
      </c>
      <c r="G53" s="46">
        <f t="shared" ref="G53:G74" si="5">_xlfn.RANK.EQ(F53,$F$12:$F$97,0)</f>
        <v>46</v>
      </c>
      <c r="H53" s="47">
        <f t="shared" ref="H53:H66" si="6">E53/F53</f>
        <v>0.42</v>
      </c>
      <c r="I53" s="48">
        <f t="shared" ref="I53:I74" si="7">_xlfn.RANK.EQ(H53,$H$12:$H$97,0)</f>
        <v>23</v>
      </c>
      <c r="M53"/>
      <c r="N53"/>
      <c r="O53"/>
      <c r="P53"/>
    </row>
    <row r="54" spans="1:16" s="19" customFormat="1">
      <c r="A54" s="1" t="s">
        <v>99</v>
      </c>
      <c r="B54" s="1" t="s">
        <v>259</v>
      </c>
      <c r="C54" s="1" t="s">
        <v>100</v>
      </c>
      <c r="D54" s="27">
        <v>51</v>
      </c>
      <c r="E54" s="2">
        <v>16</v>
      </c>
      <c r="F54" s="45">
        <f t="shared" si="4"/>
        <v>67</v>
      </c>
      <c r="G54" s="46">
        <f t="shared" si="5"/>
        <v>36</v>
      </c>
      <c r="H54" s="47">
        <f t="shared" si="6"/>
        <v>0.23880597014925373</v>
      </c>
      <c r="I54" s="48">
        <f t="shared" si="7"/>
        <v>62</v>
      </c>
      <c r="M54"/>
      <c r="N54"/>
      <c r="O54"/>
      <c r="P54"/>
    </row>
    <row r="55" spans="1:16" s="19" customFormat="1">
      <c r="A55" s="1" t="s">
        <v>101</v>
      </c>
      <c r="B55" s="1" t="s">
        <v>259</v>
      </c>
      <c r="C55" s="1" t="s">
        <v>102</v>
      </c>
      <c r="D55" s="27">
        <v>98</v>
      </c>
      <c r="E55" s="2">
        <v>53</v>
      </c>
      <c r="F55" s="45">
        <f t="shared" si="4"/>
        <v>151</v>
      </c>
      <c r="G55" s="46">
        <f t="shared" si="5"/>
        <v>16</v>
      </c>
      <c r="H55" s="47">
        <f t="shared" si="6"/>
        <v>0.35099337748344372</v>
      </c>
      <c r="I55" s="48">
        <f t="shared" si="7"/>
        <v>34</v>
      </c>
      <c r="M55"/>
      <c r="N55"/>
      <c r="O55"/>
      <c r="P55"/>
    </row>
    <row r="56" spans="1:16" s="19" customFormat="1">
      <c r="A56" s="1" t="s">
        <v>103</v>
      </c>
      <c r="B56" s="1" t="s">
        <v>259</v>
      </c>
      <c r="C56" s="1" t="s">
        <v>104</v>
      </c>
      <c r="D56" s="27">
        <v>34</v>
      </c>
      <c r="E56" s="2">
        <v>18</v>
      </c>
      <c r="F56" s="45">
        <f t="shared" si="4"/>
        <v>52</v>
      </c>
      <c r="G56" s="46">
        <f t="shared" si="5"/>
        <v>43</v>
      </c>
      <c r="H56" s="47">
        <f t="shared" si="6"/>
        <v>0.34615384615384615</v>
      </c>
      <c r="I56" s="48">
        <f t="shared" si="7"/>
        <v>36</v>
      </c>
      <c r="M56"/>
      <c r="N56"/>
      <c r="O56"/>
      <c r="P56"/>
    </row>
    <row r="57" spans="1:16" s="19" customFormat="1">
      <c r="A57" s="1" t="s">
        <v>105</v>
      </c>
      <c r="B57" s="1" t="s">
        <v>260</v>
      </c>
      <c r="C57" s="1" t="s">
        <v>106</v>
      </c>
      <c r="D57" s="27">
        <v>91</v>
      </c>
      <c r="E57" s="2">
        <v>44</v>
      </c>
      <c r="F57" s="45">
        <f t="shared" si="4"/>
        <v>135</v>
      </c>
      <c r="G57" s="46">
        <f t="shared" si="5"/>
        <v>18</v>
      </c>
      <c r="H57" s="47">
        <f t="shared" si="6"/>
        <v>0.32592592592592595</v>
      </c>
      <c r="I57" s="48">
        <f t="shared" si="7"/>
        <v>44</v>
      </c>
      <c r="M57"/>
      <c r="N57"/>
      <c r="O57"/>
      <c r="P57"/>
    </row>
    <row r="58" spans="1:16" s="19" customFormat="1">
      <c r="A58" s="1" t="s">
        <v>107</v>
      </c>
      <c r="B58" s="1" t="s">
        <v>258</v>
      </c>
      <c r="C58" s="1" t="s">
        <v>108</v>
      </c>
      <c r="D58" s="27">
        <v>1</v>
      </c>
      <c r="E58" s="2">
        <v>0</v>
      </c>
      <c r="F58" s="45">
        <f t="shared" si="4"/>
        <v>1</v>
      </c>
      <c r="G58" s="46">
        <f t="shared" si="5"/>
        <v>76</v>
      </c>
      <c r="H58" s="47">
        <f t="shared" si="6"/>
        <v>0</v>
      </c>
      <c r="I58" s="48">
        <f t="shared" si="7"/>
        <v>74</v>
      </c>
      <c r="M58"/>
      <c r="N58"/>
      <c r="O58"/>
      <c r="P58"/>
    </row>
    <row r="59" spans="1:16" s="19" customFormat="1">
      <c r="A59" s="1" t="s">
        <v>109</v>
      </c>
      <c r="B59" s="1" t="s">
        <v>254</v>
      </c>
      <c r="C59" s="1" t="s">
        <v>110</v>
      </c>
      <c r="D59" s="27">
        <v>171</v>
      </c>
      <c r="E59" s="2">
        <v>122</v>
      </c>
      <c r="F59" s="45">
        <f t="shared" si="4"/>
        <v>293</v>
      </c>
      <c r="G59" s="46">
        <f t="shared" si="5"/>
        <v>5</v>
      </c>
      <c r="H59" s="47">
        <f t="shared" si="6"/>
        <v>0.41638225255972694</v>
      </c>
      <c r="I59" s="48">
        <f t="shared" si="7"/>
        <v>24</v>
      </c>
      <c r="M59"/>
      <c r="N59"/>
      <c r="O59"/>
      <c r="P59"/>
    </row>
    <row r="60" spans="1:16" s="19" customFormat="1">
      <c r="A60" s="1" t="s">
        <v>111</v>
      </c>
      <c r="B60" s="1" t="s">
        <v>256</v>
      </c>
      <c r="C60" s="1" t="s">
        <v>112</v>
      </c>
      <c r="D60" s="27">
        <v>61</v>
      </c>
      <c r="E60" s="2">
        <v>17</v>
      </c>
      <c r="F60" s="45">
        <f t="shared" si="4"/>
        <v>78</v>
      </c>
      <c r="G60" s="46">
        <f t="shared" si="5"/>
        <v>29</v>
      </c>
      <c r="H60" s="47">
        <f t="shared" si="6"/>
        <v>0.21794871794871795</v>
      </c>
      <c r="I60" s="48">
        <f t="shared" si="7"/>
        <v>65</v>
      </c>
      <c r="M60"/>
      <c r="N60"/>
      <c r="O60"/>
      <c r="P60"/>
    </row>
    <row r="61" spans="1:16" s="19" customFormat="1">
      <c r="A61" s="1" t="s">
        <v>113</v>
      </c>
      <c r="B61" s="1" t="s">
        <v>255</v>
      </c>
      <c r="C61" s="1" t="s">
        <v>114</v>
      </c>
      <c r="D61" s="27">
        <v>5</v>
      </c>
      <c r="E61" s="2">
        <v>0</v>
      </c>
      <c r="F61" s="45">
        <f t="shared" si="4"/>
        <v>5</v>
      </c>
      <c r="G61" s="46">
        <f t="shared" si="5"/>
        <v>70</v>
      </c>
      <c r="H61" s="47">
        <f t="shared" si="6"/>
        <v>0</v>
      </c>
      <c r="I61" s="48">
        <f t="shared" si="7"/>
        <v>74</v>
      </c>
      <c r="M61"/>
      <c r="N61"/>
      <c r="O61"/>
      <c r="P61"/>
    </row>
    <row r="62" spans="1:16" s="19" customFormat="1">
      <c r="A62" s="1" t="s">
        <v>115</v>
      </c>
      <c r="B62" s="1" t="s">
        <v>256</v>
      </c>
      <c r="C62" s="1" t="s">
        <v>116</v>
      </c>
      <c r="D62" s="27">
        <v>67</v>
      </c>
      <c r="E62" s="2">
        <v>21</v>
      </c>
      <c r="F62" s="45">
        <f t="shared" si="4"/>
        <v>88</v>
      </c>
      <c r="G62" s="46">
        <f t="shared" si="5"/>
        <v>27</v>
      </c>
      <c r="H62" s="47">
        <f t="shared" si="6"/>
        <v>0.23863636363636365</v>
      </c>
      <c r="I62" s="48">
        <f t="shared" si="7"/>
        <v>63</v>
      </c>
      <c r="M62"/>
      <c r="N62"/>
      <c r="O62"/>
      <c r="P62"/>
    </row>
    <row r="63" spans="1:16" s="19" customFormat="1">
      <c r="A63" s="1" t="s">
        <v>117</v>
      </c>
      <c r="B63" s="1" t="s">
        <v>259</v>
      </c>
      <c r="C63" s="1" t="s">
        <v>118</v>
      </c>
      <c r="D63" s="27">
        <v>45</v>
      </c>
      <c r="E63" s="2">
        <v>18</v>
      </c>
      <c r="F63" s="45">
        <f t="shared" si="4"/>
        <v>63</v>
      </c>
      <c r="G63" s="46">
        <f t="shared" si="5"/>
        <v>38</v>
      </c>
      <c r="H63" s="47">
        <f t="shared" si="6"/>
        <v>0.2857142857142857</v>
      </c>
      <c r="I63" s="48">
        <f t="shared" si="7"/>
        <v>53</v>
      </c>
      <c r="M63"/>
      <c r="N63"/>
      <c r="O63"/>
      <c r="P63"/>
    </row>
    <row r="64" spans="1:16" s="19" customFormat="1">
      <c r="A64" s="1" t="s">
        <v>119</v>
      </c>
      <c r="B64" s="1" t="s">
        <v>257</v>
      </c>
      <c r="C64" s="1" t="s">
        <v>120</v>
      </c>
      <c r="D64" s="27">
        <v>36</v>
      </c>
      <c r="E64" s="2">
        <v>34</v>
      </c>
      <c r="F64" s="45">
        <f t="shared" si="4"/>
        <v>70</v>
      </c>
      <c r="G64" s="46">
        <f t="shared" si="5"/>
        <v>33</v>
      </c>
      <c r="H64" s="47">
        <f t="shared" si="6"/>
        <v>0.48571428571428571</v>
      </c>
      <c r="I64" s="48">
        <f t="shared" si="7"/>
        <v>15</v>
      </c>
      <c r="M64"/>
      <c r="N64"/>
      <c r="O64"/>
      <c r="P64"/>
    </row>
    <row r="65" spans="1:16" s="19" customFormat="1">
      <c r="A65" s="1" t="s">
        <v>121</v>
      </c>
      <c r="B65" s="1" t="s">
        <v>258</v>
      </c>
      <c r="C65" s="1" t="s">
        <v>122</v>
      </c>
      <c r="D65" s="27">
        <v>2</v>
      </c>
      <c r="E65" s="2">
        <v>5</v>
      </c>
      <c r="F65" s="45">
        <f t="shared" si="4"/>
        <v>7</v>
      </c>
      <c r="G65" s="46">
        <f t="shared" si="5"/>
        <v>69</v>
      </c>
      <c r="H65" s="47">
        <f t="shared" si="6"/>
        <v>0.7142857142857143</v>
      </c>
      <c r="I65" s="48">
        <f t="shared" si="7"/>
        <v>6</v>
      </c>
      <c r="M65"/>
      <c r="N65"/>
      <c r="O65"/>
      <c r="P65"/>
    </row>
    <row r="66" spans="1:16" s="19" customFormat="1">
      <c r="A66" s="1" t="s">
        <v>123</v>
      </c>
      <c r="B66" s="1" t="s">
        <v>254</v>
      </c>
      <c r="C66" s="1" t="s">
        <v>124</v>
      </c>
      <c r="D66" s="27">
        <v>129</v>
      </c>
      <c r="E66" s="2">
        <v>87</v>
      </c>
      <c r="F66" s="45">
        <f t="shared" si="4"/>
        <v>216</v>
      </c>
      <c r="G66" s="46">
        <f t="shared" si="5"/>
        <v>8</v>
      </c>
      <c r="H66" s="47">
        <f t="shared" si="6"/>
        <v>0.40277777777777779</v>
      </c>
      <c r="I66" s="48">
        <f t="shared" si="7"/>
        <v>26</v>
      </c>
      <c r="M66"/>
      <c r="N66"/>
      <c r="O66"/>
      <c r="P66"/>
    </row>
    <row r="67" spans="1:16" s="19" customFormat="1">
      <c r="A67" s="1" t="s">
        <v>125</v>
      </c>
      <c r="B67" s="1" t="s">
        <v>255</v>
      </c>
      <c r="C67" s="1" t="s">
        <v>126</v>
      </c>
      <c r="D67" s="27">
        <v>0</v>
      </c>
      <c r="E67" s="2">
        <v>0</v>
      </c>
      <c r="F67" s="45">
        <f t="shared" si="4"/>
        <v>0</v>
      </c>
      <c r="G67" s="46">
        <f t="shared" si="5"/>
        <v>79</v>
      </c>
      <c r="H67" s="228">
        <v>0</v>
      </c>
      <c r="I67" s="48">
        <f t="shared" si="7"/>
        <v>74</v>
      </c>
      <c r="M67"/>
      <c r="N67"/>
      <c r="O67"/>
      <c r="P67"/>
    </row>
    <row r="68" spans="1:16" s="19" customFormat="1">
      <c r="A68" s="1" t="s">
        <v>127</v>
      </c>
      <c r="B68" s="1" t="s">
        <v>256</v>
      </c>
      <c r="C68" s="1" t="s">
        <v>128</v>
      </c>
      <c r="D68" s="27">
        <v>30</v>
      </c>
      <c r="E68" s="2">
        <v>15</v>
      </c>
      <c r="F68" s="45">
        <f t="shared" si="4"/>
        <v>45</v>
      </c>
      <c r="G68" s="46">
        <f t="shared" si="5"/>
        <v>50</v>
      </c>
      <c r="H68" s="47">
        <f>E68/F68</f>
        <v>0.33333333333333331</v>
      </c>
      <c r="I68" s="48">
        <f t="shared" si="7"/>
        <v>37</v>
      </c>
      <c r="M68"/>
      <c r="N68"/>
      <c r="O68"/>
      <c r="P68"/>
    </row>
    <row r="69" spans="1:16" s="19" customFormat="1">
      <c r="A69" s="1" t="s">
        <v>129</v>
      </c>
      <c r="B69" s="1" t="s">
        <v>254</v>
      </c>
      <c r="C69" s="1" t="s">
        <v>130</v>
      </c>
      <c r="D69" s="27">
        <v>215</v>
      </c>
      <c r="E69" s="2">
        <v>189</v>
      </c>
      <c r="F69" s="45">
        <f t="shared" si="4"/>
        <v>404</v>
      </c>
      <c r="G69" s="46">
        <f t="shared" si="5"/>
        <v>2</v>
      </c>
      <c r="H69" s="47">
        <f>E69/F69</f>
        <v>0.46782178217821785</v>
      </c>
      <c r="I69" s="48">
        <f t="shared" si="7"/>
        <v>17</v>
      </c>
      <c r="M69"/>
      <c r="N69"/>
      <c r="O69"/>
      <c r="P69"/>
    </row>
    <row r="70" spans="1:16" s="19" customFormat="1">
      <c r="A70" s="1" t="s">
        <v>131</v>
      </c>
      <c r="B70" s="1" t="s">
        <v>255</v>
      </c>
      <c r="C70" s="1" t="s">
        <v>132</v>
      </c>
      <c r="D70" s="27">
        <v>98</v>
      </c>
      <c r="E70" s="2">
        <v>98</v>
      </c>
      <c r="F70" s="45">
        <f t="shared" si="4"/>
        <v>196</v>
      </c>
      <c r="G70" s="46">
        <f t="shared" si="5"/>
        <v>12</v>
      </c>
      <c r="H70" s="47">
        <f>E70/F70</f>
        <v>0.5</v>
      </c>
      <c r="I70" s="48">
        <f t="shared" si="7"/>
        <v>12</v>
      </c>
      <c r="M70"/>
      <c r="N70"/>
      <c r="O70"/>
      <c r="P70"/>
    </row>
    <row r="71" spans="1:16" s="19" customFormat="1">
      <c r="A71" s="1" t="s">
        <v>133</v>
      </c>
      <c r="B71" s="1" t="s">
        <v>254</v>
      </c>
      <c r="C71" s="1" t="s">
        <v>134</v>
      </c>
      <c r="D71" s="27">
        <v>91</v>
      </c>
      <c r="E71" s="2">
        <v>39</v>
      </c>
      <c r="F71" s="45">
        <f t="shared" si="4"/>
        <v>130</v>
      </c>
      <c r="G71" s="46">
        <f t="shared" si="5"/>
        <v>19</v>
      </c>
      <c r="H71" s="47">
        <f>E71/F71</f>
        <v>0.3</v>
      </c>
      <c r="I71" s="48">
        <f t="shared" si="7"/>
        <v>49</v>
      </c>
      <c r="M71"/>
      <c r="N71"/>
      <c r="O71"/>
      <c r="P71"/>
    </row>
    <row r="72" spans="1:16" s="19" customFormat="1">
      <c r="A72" s="1" t="s">
        <v>135</v>
      </c>
      <c r="B72" s="1" t="s">
        <v>255</v>
      </c>
      <c r="C72" s="1" t="s">
        <v>136</v>
      </c>
      <c r="D72" s="27">
        <v>0</v>
      </c>
      <c r="E72" s="2">
        <v>0</v>
      </c>
      <c r="F72" s="45">
        <f t="shared" si="4"/>
        <v>0</v>
      </c>
      <c r="G72" s="46">
        <f t="shared" si="5"/>
        <v>79</v>
      </c>
      <c r="H72" s="228">
        <v>0</v>
      </c>
      <c r="I72" s="48">
        <f t="shared" si="7"/>
        <v>74</v>
      </c>
      <c r="M72"/>
      <c r="N72"/>
      <c r="O72"/>
      <c r="P72"/>
    </row>
    <row r="73" spans="1:16" s="19" customFormat="1">
      <c r="A73" s="1" t="s">
        <v>137</v>
      </c>
      <c r="B73" s="1" t="s">
        <v>255</v>
      </c>
      <c r="C73" s="1" t="s">
        <v>138</v>
      </c>
      <c r="D73" s="27">
        <v>0</v>
      </c>
      <c r="E73" s="2">
        <v>5</v>
      </c>
      <c r="F73" s="45">
        <f t="shared" si="4"/>
        <v>5</v>
      </c>
      <c r="G73" s="46">
        <f t="shared" si="5"/>
        <v>70</v>
      </c>
      <c r="H73" s="47">
        <f>E73/F73</f>
        <v>1</v>
      </c>
      <c r="I73" s="48">
        <f t="shared" si="7"/>
        <v>1</v>
      </c>
      <c r="M73"/>
      <c r="N73"/>
      <c r="O73"/>
      <c r="P73"/>
    </row>
    <row r="74" spans="1:16" s="19" customFormat="1">
      <c r="A74" s="1" t="s">
        <v>139</v>
      </c>
      <c r="B74" s="1" t="s">
        <v>260</v>
      </c>
      <c r="C74" s="1" t="s">
        <v>140</v>
      </c>
      <c r="D74" s="27">
        <v>0</v>
      </c>
      <c r="E74" s="2">
        <v>48</v>
      </c>
      <c r="F74" s="45">
        <f t="shared" si="4"/>
        <v>48</v>
      </c>
      <c r="G74" s="46">
        <f t="shared" si="5"/>
        <v>48</v>
      </c>
      <c r="H74" s="47">
        <f>E74/F74</f>
        <v>1</v>
      </c>
      <c r="I74" s="48">
        <f t="shared" si="7"/>
        <v>1</v>
      </c>
      <c r="M74"/>
      <c r="N74"/>
      <c r="O74"/>
      <c r="P74"/>
    </row>
    <row r="75" spans="1:16" s="19" customFormat="1">
      <c r="A75" s="49" t="s">
        <v>141</v>
      </c>
      <c r="B75" s="49" t="s">
        <v>261</v>
      </c>
      <c r="C75" s="49" t="s">
        <v>142</v>
      </c>
      <c r="D75" s="50"/>
      <c r="E75" s="51"/>
      <c r="F75" s="52"/>
      <c r="G75" s="53"/>
      <c r="H75" s="54"/>
      <c r="I75" s="55"/>
      <c r="M75"/>
      <c r="N75"/>
      <c r="O75"/>
      <c r="P75"/>
    </row>
    <row r="76" spans="1:16" s="19" customFormat="1">
      <c r="A76" s="1" t="s">
        <v>143</v>
      </c>
      <c r="B76" s="1" t="s">
        <v>260</v>
      </c>
      <c r="C76" s="1" t="s">
        <v>144</v>
      </c>
      <c r="D76" s="27">
        <v>31</v>
      </c>
      <c r="E76" s="2">
        <v>21</v>
      </c>
      <c r="F76" s="45">
        <f t="shared" ref="F76:F97" si="8">SUM(D76:E76)</f>
        <v>52</v>
      </c>
      <c r="G76" s="46">
        <f t="shared" ref="G76:G97" si="9">_xlfn.RANK.EQ(F76,$F$12:$F$97,0)</f>
        <v>43</v>
      </c>
      <c r="H76" s="47">
        <f t="shared" ref="H76:H82" si="10">E76/F76</f>
        <v>0.40384615384615385</v>
      </c>
      <c r="I76" s="48">
        <f t="shared" ref="I76:I97" si="11">_xlfn.RANK.EQ(H76,$H$12:$H$97,0)</f>
        <v>25</v>
      </c>
      <c r="M76"/>
      <c r="N76"/>
      <c r="O76"/>
      <c r="P76"/>
    </row>
    <row r="77" spans="1:16" s="19" customFormat="1">
      <c r="A77" s="1" t="s">
        <v>145</v>
      </c>
      <c r="B77" s="1" t="s">
        <v>259</v>
      </c>
      <c r="C77" s="1" t="s">
        <v>146</v>
      </c>
      <c r="D77" s="27">
        <v>14</v>
      </c>
      <c r="E77" s="2">
        <v>4</v>
      </c>
      <c r="F77" s="45">
        <f t="shared" si="8"/>
        <v>18</v>
      </c>
      <c r="G77" s="46">
        <f t="shared" si="9"/>
        <v>63</v>
      </c>
      <c r="H77" s="47">
        <f t="shared" si="10"/>
        <v>0.22222222222222221</v>
      </c>
      <c r="I77" s="48">
        <f t="shared" si="11"/>
        <v>64</v>
      </c>
      <c r="M77"/>
      <c r="N77"/>
      <c r="O77"/>
      <c r="P77"/>
    </row>
    <row r="78" spans="1:16" s="19" customFormat="1">
      <c r="A78" s="1" t="s">
        <v>147</v>
      </c>
      <c r="B78" s="1" t="s">
        <v>259</v>
      </c>
      <c r="C78" s="1" t="s">
        <v>148</v>
      </c>
      <c r="D78" s="27">
        <v>40</v>
      </c>
      <c r="E78" s="2">
        <v>13</v>
      </c>
      <c r="F78" s="45">
        <f t="shared" si="8"/>
        <v>53</v>
      </c>
      <c r="G78" s="46">
        <f t="shared" si="9"/>
        <v>42</v>
      </c>
      <c r="H78" s="47">
        <f t="shared" si="10"/>
        <v>0.24528301886792453</v>
      </c>
      <c r="I78" s="48">
        <f t="shared" si="11"/>
        <v>60</v>
      </c>
      <c r="M78"/>
      <c r="N78"/>
      <c r="O78"/>
      <c r="P78"/>
    </row>
    <row r="79" spans="1:16" s="19" customFormat="1">
      <c r="A79" s="1" t="s">
        <v>149</v>
      </c>
      <c r="B79" s="1" t="s">
        <v>254</v>
      </c>
      <c r="C79" s="1" t="s">
        <v>150</v>
      </c>
      <c r="D79" s="27">
        <v>91</v>
      </c>
      <c r="E79" s="2">
        <v>80</v>
      </c>
      <c r="F79" s="45">
        <f t="shared" si="8"/>
        <v>171</v>
      </c>
      <c r="G79" s="46">
        <f t="shared" si="9"/>
        <v>14</v>
      </c>
      <c r="H79" s="47">
        <f t="shared" si="10"/>
        <v>0.46783625730994149</v>
      </c>
      <c r="I79" s="48">
        <f t="shared" si="11"/>
        <v>16</v>
      </c>
      <c r="M79"/>
      <c r="N79"/>
      <c r="O79"/>
      <c r="P79"/>
    </row>
    <row r="80" spans="1:16" s="19" customFormat="1">
      <c r="A80" s="1" t="s">
        <v>151</v>
      </c>
      <c r="B80" s="1" t="s">
        <v>254</v>
      </c>
      <c r="C80" s="1" t="s">
        <v>152</v>
      </c>
      <c r="D80" s="27">
        <v>64</v>
      </c>
      <c r="E80" s="2">
        <v>31</v>
      </c>
      <c r="F80" s="45">
        <f t="shared" si="8"/>
        <v>95</v>
      </c>
      <c r="G80" s="46">
        <f t="shared" si="9"/>
        <v>23</v>
      </c>
      <c r="H80" s="47">
        <f t="shared" si="10"/>
        <v>0.32631578947368423</v>
      </c>
      <c r="I80" s="48">
        <f t="shared" si="11"/>
        <v>43</v>
      </c>
      <c r="M80"/>
      <c r="N80"/>
      <c r="O80"/>
      <c r="P80"/>
    </row>
    <row r="81" spans="1:16" s="19" customFormat="1">
      <c r="A81" s="1" t="s">
        <v>153</v>
      </c>
      <c r="B81" s="1" t="s">
        <v>259</v>
      </c>
      <c r="C81" s="1" t="s">
        <v>154</v>
      </c>
      <c r="D81" s="27">
        <v>71</v>
      </c>
      <c r="E81" s="2">
        <v>29</v>
      </c>
      <c r="F81" s="45">
        <f t="shared" si="8"/>
        <v>100</v>
      </c>
      <c r="G81" s="46">
        <f t="shared" si="9"/>
        <v>22</v>
      </c>
      <c r="H81" s="47">
        <f t="shared" si="10"/>
        <v>0.28999999999999998</v>
      </c>
      <c r="I81" s="48">
        <f t="shared" si="11"/>
        <v>51</v>
      </c>
      <c r="M81"/>
      <c r="N81"/>
      <c r="O81"/>
      <c r="P81"/>
    </row>
    <row r="82" spans="1:16" s="19" customFormat="1">
      <c r="A82" s="1" t="s">
        <v>155</v>
      </c>
      <c r="B82" s="1" t="s">
        <v>259</v>
      </c>
      <c r="C82" s="1" t="s">
        <v>156</v>
      </c>
      <c r="D82" s="27">
        <v>33</v>
      </c>
      <c r="E82" s="2">
        <v>12</v>
      </c>
      <c r="F82" s="45">
        <f t="shared" si="8"/>
        <v>45</v>
      </c>
      <c r="G82" s="46">
        <f t="shared" si="9"/>
        <v>50</v>
      </c>
      <c r="H82" s="47">
        <f t="shared" si="10"/>
        <v>0.26666666666666666</v>
      </c>
      <c r="I82" s="48">
        <f t="shared" si="11"/>
        <v>56</v>
      </c>
      <c r="M82"/>
      <c r="N82"/>
      <c r="O82"/>
      <c r="P82"/>
    </row>
    <row r="83" spans="1:16" s="19" customFormat="1">
      <c r="A83" s="1" t="s">
        <v>157</v>
      </c>
      <c r="B83" s="1" t="s">
        <v>255</v>
      </c>
      <c r="C83" s="1" t="s">
        <v>158</v>
      </c>
      <c r="D83" s="27">
        <v>0</v>
      </c>
      <c r="E83" s="2">
        <v>0</v>
      </c>
      <c r="F83" s="45">
        <f t="shared" si="8"/>
        <v>0</v>
      </c>
      <c r="G83" s="46">
        <f t="shared" si="9"/>
        <v>79</v>
      </c>
      <c r="H83" s="228">
        <v>0</v>
      </c>
      <c r="I83" s="48">
        <f t="shared" si="11"/>
        <v>74</v>
      </c>
      <c r="M83"/>
      <c r="N83"/>
      <c r="O83"/>
      <c r="P83"/>
    </row>
    <row r="84" spans="1:16" s="19" customFormat="1">
      <c r="A84" s="1" t="s">
        <v>159</v>
      </c>
      <c r="B84" s="1" t="s">
        <v>259</v>
      </c>
      <c r="C84" s="1" t="s">
        <v>160</v>
      </c>
      <c r="D84" s="27">
        <v>40</v>
      </c>
      <c r="E84" s="2">
        <v>23</v>
      </c>
      <c r="F84" s="45">
        <f t="shared" si="8"/>
        <v>63</v>
      </c>
      <c r="G84" s="46">
        <f t="shared" si="9"/>
        <v>38</v>
      </c>
      <c r="H84" s="47">
        <f t="shared" ref="H84:H97" si="12">E84/F84</f>
        <v>0.36507936507936506</v>
      </c>
      <c r="I84" s="48">
        <f t="shared" si="11"/>
        <v>33</v>
      </c>
      <c r="M84"/>
      <c r="N84"/>
      <c r="O84"/>
      <c r="P84"/>
    </row>
    <row r="85" spans="1:16" s="19" customFormat="1">
      <c r="A85" s="1" t="s">
        <v>161</v>
      </c>
      <c r="B85" s="1" t="s">
        <v>259</v>
      </c>
      <c r="C85" s="1" t="s">
        <v>162</v>
      </c>
      <c r="D85" s="27">
        <v>25</v>
      </c>
      <c r="E85" s="2">
        <v>12</v>
      </c>
      <c r="F85" s="45">
        <f t="shared" si="8"/>
        <v>37</v>
      </c>
      <c r="G85" s="46">
        <f t="shared" si="9"/>
        <v>54</v>
      </c>
      <c r="H85" s="47">
        <f t="shared" si="12"/>
        <v>0.32432432432432434</v>
      </c>
      <c r="I85" s="48">
        <f t="shared" si="11"/>
        <v>45</v>
      </c>
      <c r="M85"/>
      <c r="N85"/>
      <c r="O85"/>
      <c r="P85"/>
    </row>
    <row r="86" spans="1:16" s="19" customFormat="1">
      <c r="A86" s="10" t="s">
        <v>163</v>
      </c>
      <c r="B86" s="10" t="s">
        <v>259</v>
      </c>
      <c r="C86" s="10" t="s">
        <v>164</v>
      </c>
      <c r="D86" s="56">
        <v>22</v>
      </c>
      <c r="E86" s="57">
        <v>19</v>
      </c>
      <c r="F86" s="58">
        <f t="shared" si="8"/>
        <v>41</v>
      </c>
      <c r="G86" s="59">
        <f t="shared" si="9"/>
        <v>52</v>
      </c>
      <c r="H86" s="60">
        <f t="shared" si="12"/>
        <v>0.46341463414634149</v>
      </c>
      <c r="I86" s="61">
        <f t="shared" si="11"/>
        <v>19</v>
      </c>
      <c r="M86"/>
      <c r="N86"/>
      <c r="O86"/>
      <c r="P86"/>
    </row>
    <row r="87" spans="1:16" s="19" customFormat="1">
      <c r="A87" s="1" t="s">
        <v>165</v>
      </c>
      <c r="B87" s="1" t="s">
        <v>256</v>
      </c>
      <c r="C87" s="1" t="s">
        <v>166</v>
      </c>
      <c r="D87" s="27">
        <v>16</v>
      </c>
      <c r="E87" s="2">
        <v>1</v>
      </c>
      <c r="F87" s="45">
        <f t="shared" si="8"/>
        <v>17</v>
      </c>
      <c r="G87" s="46">
        <f t="shared" si="9"/>
        <v>65</v>
      </c>
      <c r="H87" s="47">
        <f t="shared" si="12"/>
        <v>5.8823529411764705E-2</v>
      </c>
      <c r="I87" s="48">
        <f t="shared" si="11"/>
        <v>73</v>
      </c>
      <c r="M87"/>
      <c r="N87"/>
      <c r="O87"/>
      <c r="P87"/>
    </row>
    <row r="88" spans="1:16" s="19" customFormat="1">
      <c r="A88" s="1" t="s">
        <v>167</v>
      </c>
      <c r="B88" s="1" t="s">
        <v>255</v>
      </c>
      <c r="C88" s="1" t="s">
        <v>168</v>
      </c>
      <c r="D88" s="27">
        <v>1</v>
      </c>
      <c r="E88" s="2">
        <v>1</v>
      </c>
      <c r="F88" s="45">
        <f t="shared" si="8"/>
        <v>2</v>
      </c>
      <c r="G88" s="46">
        <f t="shared" si="9"/>
        <v>74</v>
      </c>
      <c r="H88" s="47">
        <f t="shared" si="12"/>
        <v>0.5</v>
      </c>
      <c r="I88" s="48">
        <f t="shared" si="11"/>
        <v>12</v>
      </c>
      <c r="M88"/>
      <c r="N88"/>
      <c r="O88"/>
      <c r="P88"/>
    </row>
    <row r="89" spans="1:16" s="19" customFormat="1">
      <c r="A89" s="1" t="s">
        <v>169</v>
      </c>
      <c r="B89" s="1" t="s">
        <v>254</v>
      </c>
      <c r="C89" s="1" t="s">
        <v>170</v>
      </c>
      <c r="D89" s="27">
        <v>200</v>
      </c>
      <c r="E89" s="2">
        <v>98</v>
      </c>
      <c r="F89" s="45">
        <f t="shared" si="8"/>
        <v>298</v>
      </c>
      <c r="G89" s="46">
        <f t="shared" si="9"/>
        <v>4</v>
      </c>
      <c r="H89" s="47">
        <f t="shared" si="12"/>
        <v>0.32885906040268459</v>
      </c>
      <c r="I89" s="48">
        <f t="shared" si="11"/>
        <v>40</v>
      </c>
      <c r="M89"/>
      <c r="N89"/>
      <c r="O89"/>
      <c r="P89"/>
    </row>
    <row r="90" spans="1:16" s="19" customFormat="1">
      <c r="A90" s="1" t="s">
        <v>171</v>
      </c>
      <c r="B90" s="1" t="s">
        <v>259</v>
      </c>
      <c r="C90" s="1" t="s">
        <v>172</v>
      </c>
      <c r="D90" s="27">
        <v>15</v>
      </c>
      <c r="E90" s="2">
        <v>5</v>
      </c>
      <c r="F90" s="45">
        <f t="shared" si="8"/>
        <v>20</v>
      </c>
      <c r="G90" s="46">
        <f t="shared" si="9"/>
        <v>61</v>
      </c>
      <c r="H90" s="47">
        <f t="shared" si="12"/>
        <v>0.25</v>
      </c>
      <c r="I90" s="48">
        <f t="shared" si="11"/>
        <v>59</v>
      </c>
      <c r="M90"/>
      <c r="N90"/>
      <c r="O90"/>
      <c r="P90"/>
    </row>
    <row r="91" spans="1:16" s="19" customFormat="1">
      <c r="A91" s="1" t="s">
        <v>173</v>
      </c>
      <c r="B91" s="1" t="s">
        <v>259</v>
      </c>
      <c r="C91" s="1" t="s">
        <v>174</v>
      </c>
      <c r="D91" s="27">
        <v>72</v>
      </c>
      <c r="E91" s="2">
        <v>34</v>
      </c>
      <c r="F91" s="45">
        <f t="shared" si="8"/>
        <v>106</v>
      </c>
      <c r="G91" s="46">
        <f t="shared" si="9"/>
        <v>21</v>
      </c>
      <c r="H91" s="47">
        <f t="shared" si="12"/>
        <v>0.32075471698113206</v>
      </c>
      <c r="I91" s="48">
        <f t="shared" si="11"/>
        <v>46</v>
      </c>
      <c r="M91"/>
      <c r="N91"/>
      <c r="O91"/>
      <c r="P91"/>
    </row>
    <row r="92" spans="1:16" s="19" customFormat="1">
      <c r="A92" s="1" t="s">
        <v>175</v>
      </c>
      <c r="B92" s="1" t="s">
        <v>259</v>
      </c>
      <c r="C92" s="1" t="s">
        <v>176</v>
      </c>
      <c r="D92" s="27">
        <v>18</v>
      </c>
      <c r="E92" s="2">
        <v>9</v>
      </c>
      <c r="F92" s="45">
        <f t="shared" si="8"/>
        <v>27</v>
      </c>
      <c r="G92" s="46">
        <f t="shared" si="9"/>
        <v>55</v>
      </c>
      <c r="H92" s="47">
        <f t="shared" si="12"/>
        <v>0.33333333333333331</v>
      </c>
      <c r="I92" s="48">
        <f t="shared" si="11"/>
        <v>37</v>
      </c>
      <c r="M92"/>
      <c r="N92"/>
      <c r="O92"/>
      <c r="P92"/>
    </row>
    <row r="93" spans="1:16" s="19" customFormat="1">
      <c r="A93" s="1" t="s">
        <v>177</v>
      </c>
      <c r="B93" s="1" t="s">
        <v>259</v>
      </c>
      <c r="C93" s="1" t="s">
        <v>178</v>
      </c>
      <c r="D93" s="27">
        <v>11</v>
      </c>
      <c r="E93" s="2">
        <v>4</v>
      </c>
      <c r="F93" s="45">
        <f t="shared" si="8"/>
        <v>15</v>
      </c>
      <c r="G93" s="46">
        <f t="shared" si="9"/>
        <v>66</v>
      </c>
      <c r="H93" s="47">
        <f t="shared" si="12"/>
        <v>0.26666666666666666</v>
      </c>
      <c r="I93" s="48">
        <f t="shared" si="11"/>
        <v>56</v>
      </c>
      <c r="M93"/>
      <c r="N93"/>
      <c r="O93"/>
      <c r="P93"/>
    </row>
    <row r="94" spans="1:16" s="19" customFormat="1">
      <c r="A94" s="1" t="s">
        <v>179</v>
      </c>
      <c r="B94" s="1" t="s">
        <v>259</v>
      </c>
      <c r="C94" s="1" t="s">
        <v>180</v>
      </c>
      <c r="D94" s="27">
        <v>12</v>
      </c>
      <c r="E94" s="2">
        <v>8</v>
      </c>
      <c r="F94" s="45">
        <f t="shared" si="8"/>
        <v>20</v>
      </c>
      <c r="G94" s="46">
        <f t="shared" si="9"/>
        <v>61</v>
      </c>
      <c r="H94" s="47">
        <f t="shared" si="12"/>
        <v>0.4</v>
      </c>
      <c r="I94" s="48">
        <f t="shared" si="11"/>
        <v>27</v>
      </c>
      <c r="M94"/>
      <c r="N94"/>
      <c r="O94"/>
      <c r="P94"/>
    </row>
    <row r="95" spans="1:16" s="19" customFormat="1">
      <c r="A95" s="1" t="s">
        <v>181</v>
      </c>
      <c r="B95" s="1" t="s">
        <v>259</v>
      </c>
      <c r="C95" s="1" t="s">
        <v>182</v>
      </c>
      <c r="D95" s="27">
        <v>57</v>
      </c>
      <c r="E95" s="2">
        <v>36</v>
      </c>
      <c r="F95" s="45">
        <f t="shared" si="8"/>
        <v>93</v>
      </c>
      <c r="G95" s="46">
        <f t="shared" si="9"/>
        <v>24</v>
      </c>
      <c r="H95" s="47">
        <f t="shared" si="12"/>
        <v>0.38709677419354838</v>
      </c>
      <c r="I95" s="48">
        <f t="shared" si="11"/>
        <v>29</v>
      </c>
      <c r="M95"/>
      <c r="N95"/>
      <c r="O95"/>
      <c r="P95"/>
    </row>
    <row r="96" spans="1:16" s="19" customFormat="1">
      <c r="A96" s="1" t="s">
        <v>183</v>
      </c>
      <c r="B96" s="1" t="s">
        <v>256</v>
      </c>
      <c r="C96" s="1" t="s">
        <v>184</v>
      </c>
      <c r="D96" s="27">
        <v>2</v>
      </c>
      <c r="E96" s="2">
        <v>0</v>
      </c>
      <c r="F96" s="45">
        <f t="shared" si="8"/>
        <v>2</v>
      </c>
      <c r="G96" s="46">
        <f t="shared" si="9"/>
        <v>74</v>
      </c>
      <c r="H96" s="47">
        <f t="shared" si="12"/>
        <v>0</v>
      </c>
      <c r="I96" s="48">
        <f t="shared" si="11"/>
        <v>74</v>
      </c>
      <c r="M96"/>
      <c r="N96"/>
      <c r="O96"/>
      <c r="P96"/>
    </row>
    <row r="97" spans="1:16" s="19" customFormat="1" ht="14.25" thickBot="1">
      <c r="A97" s="1" t="s">
        <v>185</v>
      </c>
      <c r="B97" s="1" t="s">
        <v>259</v>
      </c>
      <c r="C97" s="1" t="s">
        <v>186</v>
      </c>
      <c r="D97" s="32">
        <v>41</v>
      </c>
      <c r="E97" s="33">
        <v>10</v>
      </c>
      <c r="F97" s="62">
        <f t="shared" si="8"/>
        <v>51</v>
      </c>
      <c r="G97" s="63">
        <f t="shared" si="9"/>
        <v>45</v>
      </c>
      <c r="H97" s="64">
        <f t="shared" si="12"/>
        <v>0.19607843137254902</v>
      </c>
      <c r="I97" s="65">
        <f t="shared" si="11"/>
        <v>67</v>
      </c>
      <c r="M97"/>
      <c r="N97"/>
      <c r="O97"/>
      <c r="P97"/>
    </row>
    <row r="98" spans="1:16" s="19" customFormat="1" ht="14.25" thickBot="1">
      <c r="M98"/>
      <c r="N98"/>
      <c r="O98"/>
      <c r="P98"/>
    </row>
    <row r="99" spans="1:16" ht="14.25" thickBot="1">
      <c r="C99" s="221" t="s">
        <v>444</v>
      </c>
      <c r="D99" s="222">
        <f>SUM(D12:D97)</f>
        <v>4443</v>
      </c>
      <c r="E99" s="222">
        <f t="shared" ref="E99:F99" si="13">SUM(E12:E97)</f>
        <v>2591</v>
      </c>
      <c r="F99" s="223">
        <f t="shared" si="13"/>
        <v>7034</v>
      </c>
    </row>
  </sheetData>
  <autoFilter ref="A11:I11" xr:uid="{00000000-0009-0000-0000-000010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60853551-8C6C-4782-9151-86F8A8291F73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438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>
        <f>INDEX(D12:D97,MATCH(C6,C12:C97,0),0)</f>
        <v>11</v>
      </c>
      <c r="E6" s="22">
        <f>INDEX(E12:E97,MATCH(C6,C12:C97,0),0)</f>
        <v>6</v>
      </c>
      <c r="F6" s="22">
        <f>SUM(D6:E6)</f>
        <v>17</v>
      </c>
      <c r="G6" s="23">
        <f>_xlfn.RANK.EQ(F6,$F$12:$F$97,0)</f>
        <v>73</v>
      </c>
      <c r="H6" s="24">
        <f>E6/F6</f>
        <v>0.35294117647058826</v>
      </c>
      <c r="I6" s="25">
        <f>_xlfn.RANK.EQ(H6,$H$12:$H$97,0)</f>
        <v>69</v>
      </c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42</v>
      </c>
      <c r="E7" s="83">
        <f>ROUND(SUMIF($B$12:$B$97,"G",E12:E97)/(COUNTIFS(B12:B97,"G",D12:D97,"&lt;&gt;")),1)</f>
        <v>30.6</v>
      </c>
      <c r="F7" s="83">
        <f>ROUND(SUM(D7:E7),1)</f>
        <v>72.599999999999994</v>
      </c>
      <c r="G7" s="28"/>
      <c r="H7" s="29">
        <f>E7/F7</f>
        <v>0.42148760330578516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102.1</v>
      </c>
      <c r="E8" s="85">
        <f>ROUND(AVERAGE(E12:E97),1)</f>
        <v>94.9</v>
      </c>
      <c r="F8" s="85">
        <f>ROUND(SUM(D8:E8),1)</f>
        <v>197</v>
      </c>
      <c r="G8" s="34"/>
      <c r="H8" s="35">
        <f>E8/F8</f>
        <v>0.48172588832487312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2020年度（基準日：５月１日）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67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383</v>
      </c>
      <c r="E12" s="2">
        <v>417</v>
      </c>
      <c r="F12" s="45">
        <f t="shared" ref="F12:F17" si="0">SUM(D12:E12)</f>
        <v>800</v>
      </c>
      <c r="G12" s="69">
        <f t="shared" ref="G12:G17" si="1">_xlfn.RANK.EQ(F12,$F$12:$F$98,0)</f>
        <v>10</v>
      </c>
      <c r="H12" s="47">
        <f t="shared" ref="H12:H17" si="2">E12/F12</f>
        <v>0.52124999999999999</v>
      </c>
      <c r="I12" s="2">
        <f t="shared" ref="I12:I17" si="3">_xlfn.RANK.EQ(H12,$H$12:$H$98,0)</f>
        <v>29</v>
      </c>
    </row>
    <row r="13" spans="1:18" s="19" customFormat="1">
      <c r="A13" s="1" t="s">
        <v>17</v>
      </c>
      <c r="B13" s="1" t="s">
        <v>255</v>
      </c>
      <c r="C13" s="1" t="s">
        <v>18</v>
      </c>
      <c r="D13" s="2">
        <v>3</v>
      </c>
      <c r="E13" s="2">
        <v>13</v>
      </c>
      <c r="F13" s="45">
        <f t="shared" si="0"/>
        <v>16</v>
      </c>
      <c r="G13" s="69">
        <f t="shared" si="1"/>
        <v>74</v>
      </c>
      <c r="H13" s="47">
        <f t="shared" si="2"/>
        <v>0.8125</v>
      </c>
      <c r="I13" s="2">
        <f t="shared" si="3"/>
        <v>7</v>
      </c>
    </row>
    <row r="14" spans="1:18" s="19" customFormat="1">
      <c r="A14" s="1" t="s">
        <v>19</v>
      </c>
      <c r="B14" s="1" t="s">
        <v>256</v>
      </c>
      <c r="C14" s="1" t="s">
        <v>20</v>
      </c>
      <c r="D14" s="2">
        <v>26</v>
      </c>
      <c r="E14" s="2">
        <v>13</v>
      </c>
      <c r="F14" s="45">
        <f t="shared" si="0"/>
        <v>39</v>
      </c>
      <c r="G14" s="69">
        <f t="shared" si="1"/>
        <v>62</v>
      </c>
      <c r="H14" s="47">
        <f t="shared" si="2"/>
        <v>0.33333333333333331</v>
      </c>
      <c r="I14" s="2">
        <f t="shared" si="3"/>
        <v>72</v>
      </c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7</v>
      </c>
      <c r="E15" s="2">
        <v>8</v>
      </c>
      <c r="F15" s="45">
        <f t="shared" si="0"/>
        <v>15</v>
      </c>
      <c r="G15" s="69">
        <f t="shared" si="1"/>
        <v>75</v>
      </c>
      <c r="H15" s="47">
        <f t="shared" si="2"/>
        <v>0.53333333333333333</v>
      </c>
      <c r="I15" s="2">
        <f t="shared" si="3"/>
        <v>27</v>
      </c>
    </row>
    <row r="16" spans="1:18" s="19" customFormat="1">
      <c r="A16" s="1" t="s">
        <v>23</v>
      </c>
      <c r="B16" s="1" t="s">
        <v>256</v>
      </c>
      <c r="C16" s="1" t="s">
        <v>24</v>
      </c>
      <c r="D16" s="2">
        <v>10</v>
      </c>
      <c r="E16" s="2">
        <v>5</v>
      </c>
      <c r="F16" s="45">
        <f t="shared" si="0"/>
        <v>15</v>
      </c>
      <c r="G16" s="69">
        <f t="shared" si="1"/>
        <v>75</v>
      </c>
      <c r="H16" s="47">
        <f t="shared" si="2"/>
        <v>0.33333333333333331</v>
      </c>
      <c r="I16" s="2">
        <f t="shared" si="3"/>
        <v>72</v>
      </c>
    </row>
    <row r="17" spans="1:9" s="19" customFormat="1">
      <c r="A17" s="1" t="s">
        <v>25</v>
      </c>
      <c r="B17" s="1" t="s">
        <v>256</v>
      </c>
      <c r="C17" s="1" t="s">
        <v>26</v>
      </c>
      <c r="D17" s="2">
        <v>7</v>
      </c>
      <c r="E17" s="2">
        <v>3</v>
      </c>
      <c r="F17" s="45">
        <f t="shared" si="0"/>
        <v>10</v>
      </c>
      <c r="G17" s="69">
        <f t="shared" si="1"/>
        <v>78</v>
      </c>
      <c r="H17" s="47">
        <f t="shared" si="2"/>
        <v>0.3</v>
      </c>
      <c r="I17" s="2">
        <f t="shared" si="3"/>
        <v>76</v>
      </c>
    </row>
    <row r="18" spans="1:9" s="19" customFormat="1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70"/>
      <c r="H18" s="54"/>
      <c r="I18" s="51"/>
    </row>
    <row r="19" spans="1:9" s="19" customFormat="1">
      <c r="A19" s="1" t="s">
        <v>29</v>
      </c>
      <c r="B19" s="1" t="s">
        <v>259</v>
      </c>
      <c r="C19" s="1" t="s">
        <v>30</v>
      </c>
      <c r="D19" s="2">
        <v>27</v>
      </c>
      <c r="E19" s="2">
        <v>24</v>
      </c>
      <c r="F19" s="45">
        <f t="shared" ref="F19:F57" si="4">SUM(D19:E19)</f>
        <v>51</v>
      </c>
      <c r="G19" s="69">
        <f t="shared" ref="G19:G57" si="5">_xlfn.RANK.EQ(F19,$F$12:$F$98,0)</f>
        <v>54</v>
      </c>
      <c r="H19" s="47">
        <f t="shared" ref="H19:H57" si="6">E19/F19</f>
        <v>0.47058823529411764</v>
      </c>
      <c r="I19" s="2">
        <f t="shared" ref="I19:I57" si="7">_xlfn.RANK.EQ(H19,$H$12:$H$98,0)</f>
        <v>42</v>
      </c>
    </row>
    <row r="20" spans="1:9" s="19" customFormat="1">
      <c r="A20" s="1" t="s">
        <v>31</v>
      </c>
      <c r="B20" s="1" t="s">
        <v>260</v>
      </c>
      <c r="C20" s="1" t="s">
        <v>32</v>
      </c>
      <c r="D20" s="2">
        <v>23</v>
      </c>
      <c r="E20" s="2">
        <v>17</v>
      </c>
      <c r="F20" s="45">
        <f t="shared" si="4"/>
        <v>40</v>
      </c>
      <c r="G20" s="69">
        <f t="shared" si="5"/>
        <v>61</v>
      </c>
      <c r="H20" s="47">
        <f t="shared" si="6"/>
        <v>0.42499999999999999</v>
      </c>
      <c r="I20" s="2">
        <f t="shared" si="7"/>
        <v>57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445</v>
      </c>
      <c r="E21" s="2">
        <v>396</v>
      </c>
      <c r="F21" s="45">
        <f t="shared" si="4"/>
        <v>841</v>
      </c>
      <c r="G21" s="69">
        <f t="shared" si="5"/>
        <v>6</v>
      </c>
      <c r="H21" s="47">
        <f t="shared" si="6"/>
        <v>0.47086801426872771</v>
      </c>
      <c r="I21" s="2">
        <f t="shared" si="7"/>
        <v>41</v>
      </c>
    </row>
    <row r="22" spans="1:9" s="19" customFormat="1">
      <c r="A22" s="1" t="s">
        <v>35</v>
      </c>
      <c r="B22" s="1" t="s">
        <v>255</v>
      </c>
      <c r="C22" s="1" t="s">
        <v>36</v>
      </c>
      <c r="D22" s="2">
        <v>1</v>
      </c>
      <c r="E22" s="2">
        <v>5</v>
      </c>
      <c r="F22" s="45">
        <f t="shared" si="4"/>
        <v>6</v>
      </c>
      <c r="G22" s="69">
        <f t="shared" si="5"/>
        <v>79</v>
      </c>
      <c r="H22" s="47">
        <f t="shared" si="6"/>
        <v>0.83333333333333337</v>
      </c>
      <c r="I22" s="2">
        <f t="shared" si="7"/>
        <v>5</v>
      </c>
    </row>
    <row r="23" spans="1:9" s="19" customFormat="1">
      <c r="A23" s="1" t="s">
        <v>37</v>
      </c>
      <c r="B23" s="1" t="s">
        <v>259</v>
      </c>
      <c r="C23" s="1" t="s">
        <v>38</v>
      </c>
      <c r="D23" s="2">
        <v>45</v>
      </c>
      <c r="E23" s="2">
        <v>7</v>
      </c>
      <c r="F23" s="45">
        <f t="shared" si="4"/>
        <v>52</v>
      </c>
      <c r="G23" s="69">
        <f t="shared" si="5"/>
        <v>53</v>
      </c>
      <c r="H23" s="47">
        <f t="shared" si="6"/>
        <v>0.13461538461538461</v>
      </c>
      <c r="I23" s="2">
        <f t="shared" si="7"/>
        <v>83</v>
      </c>
    </row>
    <row r="24" spans="1:9" s="19" customFormat="1">
      <c r="A24" s="1" t="s">
        <v>39</v>
      </c>
      <c r="B24" s="1" t="s">
        <v>259</v>
      </c>
      <c r="C24" s="1" t="s">
        <v>40</v>
      </c>
      <c r="D24" s="2">
        <v>52</v>
      </c>
      <c r="E24" s="2">
        <v>25</v>
      </c>
      <c r="F24" s="45">
        <f t="shared" si="4"/>
        <v>77</v>
      </c>
      <c r="G24" s="69">
        <f t="shared" si="5"/>
        <v>42</v>
      </c>
      <c r="H24" s="47">
        <f t="shared" si="6"/>
        <v>0.32467532467532467</v>
      </c>
      <c r="I24" s="2">
        <f t="shared" si="7"/>
        <v>74</v>
      </c>
    </row>
    <row r="25" spans="1:9" s="19" customFormat="1">
      <c r="A25" s="1" t="s">
        <v>41</v>
      </c>
      <c r="B25" s="1" t="s">
        <v>257</v>
      </c>
      <c r="C25" s="1" t="s">
        <v>42</v>
      </c>
      <c r="D25" s="2">
        <v>10</v>
      </c>
      <c r="E25" s="2">
        <v>12</v>
      </c>
      <c r="F25" s="45">
        <f t="shared" si="4"/>
        <v>22</v>
      </c>
      <c r="G25" s="69">
        <f t="shared" si="5"/>
        <v>69</v>
      </c>
      <c r="H25" s="47">
        <f t="shared" si="6"/>
        <v>0.54545454545454541</v>
      </c>
      <c r="I25" s="2">
        <f t="shared" si="7"/>
        <v>24</v>
      </c>
    </row>
    <row r="26" spans="1:9" s="19" customFormat="1">
      <c r="A26" s="1" t="s">
        <v>43</v>
      </c>
      <c r="B26" s="1" t="s">
        <v>260</v>
      </c>
      <c r="C26" s="1" t="s">
        <v>44</v>
      </c>
      <c r="D26" s="2">
        <v>71</v>
      </c>
      <c r="E26" s="2">
        <v>53</v>
      </c>
      <c r="F26" s="45">
        <f t="shared" si="4"/>
        <v>124</v>
      </c>
      <c r="G26" s="69">
        <f t="shared" si="5"/>
        <v>26</v>
      </c>
      <c r="H26" s="47">
        <f t="shared" si="6"/>
        <v>0.42741935483870969</v>
      </c>
      <c r="I26" s="2">
        <f t="shared" si="7"/>
        <v>54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517</v>
      </c>
      <c r="E27" s="2">
        <v>498</v>
      </c>
      <c r="F27" s="45">
        <f t="shared" si="4"/>
        <v>1015</v>
      </c>
      <c r="G27" s="69">
        <f t="shared" si="5"/>
        <v>2</v>
      </c>
      <c r="H27" s="47">
        <f t="shared" si="6"/>
        <v>0.49064039408866994</v>
      </c>
      <c r="I27" s="2">
        <f t="shared" si="7"/>
        <v>36</v>
      </c>
    </row>
    <row r="28" spans="1:9" s="19" customFormat="1">
      <c r="A28" s="1" t="s">
        <v>47</v>
      </c>
      <c r="B28" s="1" t="s">
        <v>257</v>
      </c>
      <c r="C28" s="1" t="s">
        <v>48</v>
      </c>
      <c r="D28" s="2">
        <v>2</v>
      </c>
      <c r="E28" s="2">
        <v>2</v>
      </c>
      <c r="F28" s="45">
        <f t="shared" si="4"/>
        <v>4</v>
      </c>
      <c r="G28" s="69">
        <f t="shared" si="5"/>
        <v>80</v>
      </c>
      <c r="H28" s="47">
        <f t="shared" si="6"/>
        <v>0.5</v>
      </c>
      <c r="I28" s="2">
        <f t="shared" si="7"/>
        <v>32</v>
      </c>
    </row>
    <row r="29" spans="1:9" s="19" customFormat="1">
      <c r="A29" s="1" t="s">
        <v>49</v>
      </c>
      <c r="B29" s="1" t="s">
        <v>260</v>
      </c>
      <c r="C29" s="1" t="s">
        <v>50</v>
      </c>
      <c r="D29" s="2">
        <v>55</v>
      </c>
      <c r="E29" s="2">
        <v>63</v>
      </c>
      <c r="F29" s="45">
        <f t="shared" si="4"/>
        <v>118</v>
      </c>
      <c r="G29" s="69">
        <f t="shared" si="5"/>
        <v>27</v>
      </c>
      <c r="H29" s="47">
        <f t="shared" si="6"/>
        <v>0.53389830508474578</v>
      </c>
      <c r="I29" s="2">
        <f t="shared" si="7"/>
        <v>26</v>
      </c>
    </row>
    <row r="30" spans="1:9" s="19" customFormat="1">
      <c r="A30" s="1" t="s">
        <v>51</v>
      </c>
      <c r="B30" s="1" t="s">
        <v>259</v>
      </c>
      <c r="C30" s="1" t="s">
        <v>52</v>
      </c>
      <c r="D30" s="2">
        <v>40</v>
      </c>
      <c r="E30" s="2">
        <v>17</v>
      </c>
      <c r="F30" s="45">
        <f t="shared" si="4"/>
        <v>57</v>
      </c>
      <c r="G30" s="69">
        <f t="shared" si="5"/>
        <v>50</v>
      </c>
      <c r="H30" s="47">
        <f t="shared" si="6"/>
        <v>0.2982456140350877</v>
      </c>
      <c r="I30" s="2">
        <f t="shared" si="7"/>
        <v>77</v>
      </c>
    </row>
    <row r="31" spans="1:9" s="19" customFormat="1">
      <c r="A31" s="1" t="s">
        <v>53</v>
      </c>
      <c r="B31" s="1" t="s">
        <v>260</v>
      </c>
      <c r="C31" s="1" t="s">
        <v>54</v>
      </c>
      <c r="D31" s="2">
        <v>154</v>
      </c>
      <c r="E31" s="2">
        <v>126</v>
      </c>
      <c r="F31" s="45">
        <f t="shared" si="4"/>
        <v>280</v>
      </c>
      <c r="G31" s="69">
        <f t="shared" si="5"/>
        <v>16</v>
      </c>
      <c r="H31" s="47">
        <f t="shared" si="6"/>
        <v>0.45</v>
      </c>
      <c r="I31" s="2">
        <f t="shared" si="7"/>
        <v>48</v>
      </c>
    </row>
    <row r="32" spans="1:9" s="19" customFormat="1">
      <c r="A32" s="1" t="s">
        <v>55</v>
      </c>
      <c r="B32" s="1" t="s">
        <v>254</v>
      </c>
      <c r="C32" s="1" t="s">
        <v>56</v>
      </c>
      <c r="D32" s="2">
        <v>137</v>
      </c>
      <c r="E32" s="2">
        <v>163</v>
      </c>
      <c r="F32" s="45">
        <f t="shared" si="4"/>
        <v>300</v>
      </c>
      <c r="G32" s="69">
        <f t="shared" si="5"/>
        <v>15</v>
      </c>
      <c r="H32" s="47">
        <f t="shared" si="6"/>
        <v>0.54333333333333333</v>
      </c>
      <c r="I32" s="2">
        <f t="shared" si="7"/>
        <v>25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1048</v>
      </c>
      <c r="E33" s="2">
        <v>712</v>
      </c>
      <c r="F33" s="45">
        <f t="shared" si="4"/>
        <v>1760</v>
      </c>
      <c r="G33" s="69">
        <f t="shared" si="5"/>
        <v>1</v>
      </c>
      <c r="H33" s="47">
        <f t="shared" si="6"/>
        <v>0.40454545454545454</v>
      </c>
      <c r="I33" s="2">
        <f t="shared" si="7"/>
        <v>61</v>
      </c>
    </row>
    <row r="34" spans="1:9" s="19" customFormat="1">
      <c r="A34" s="1" t="s">
        <v>59</v>
      </c>
      <c r="B34" s="1" t="s">
        <v>258</v>
      </c>
      <c r="C34" s="1" t="s">
        <v>60</v>
      </c>
      <c r="D34" s="2">
        <v>21</v>
      </c>
      <c r="E34" s="2">
        <v>23</v>
      </c>
      <c r="F34" s="45">
        <f t="shared" si="4"/>
        <v>44</v>
      </c>
      <c r="G34" s="69">
        <f t="shared" si="5"/>
        <v>60</v>
      </c>
      <c r="H34" s="47">
        <f t="shared" si="6"/>
        <v>0.52272727272727271</v>
      </c>
      <c r="I34" s="2">
        <f t="shared" si="7"/>
        <v>28</v>
      </c>
    </row>
    <row r="35" spans="1:9" s="19" customFormat="1">
      <c r="A35" s="1" t="s">
        <v>61</v>
      </c>
      <c r="B35" s="1" t="s">
        <v>257</v>
      </c>
      <c r="C35" s="1" t="s">
        <v>62</v>
      </c>
      <c r="D35" s="2">
        <v>53</v>
      </c>
      <c r="E35" s="2">
        <v>116</v>
      </c>
      <c r="F35" s="45">
        <f t="shared" si="4"/>
        <v>169</v>
      </c>
      <c r="G35" s="69">
        <f t="shared" si="5"/>
        <v>20</v>
      </c>
      <c r="H35" s="47">
        <f t="shared" si="6"/>
        <v>0.68639053254437865</v>
      </c>
      <c r="I35" s="2">
        <f t="shared" si="7"/>
        <v>10</v>
      </c>
    </row>
    <row r="36" spans="1:9" s="19" customFormat="1">
      <c r="A36" s="1" t="s">
        <v>63</v>
      </c>
      <c r="B36" s="1" t="s">
        <v>257</v>
      </c>
      <c r="C36" s="1" t="s">
        <v>64</v>
      </c>
      <c r="D36" s="2">
        <v>69</v>
      </c>
      <c r="E36" s="2">
        <v>115</v>
      </c>
      <c r="F36" s="45">
        <f t="shared" si="4"/>
        <v>184</v>
      </c>
      <c r="G36" s="69">
        <f t="shared" si="5"/>
        <v>19</v>
      </c>
      <c r="H36" s="47">
        <f t="shared" si="6"/>
        <v>0.625</v>
      </c>
      <c r="I36" s="2">
        <f t="shared" si="7"/>
        <v>14</v>
      </c>
    </row>
    <row r="37" spans="1:9" s="19" customFormat="1">
      <c r="A37" s="1" t="s">
        <v>65</v>
      </c>
      <c r="B37" s="1" t="s">
        <v>256</v>
      </c>
      <c r="C37" s="1" t="s">
        <v>66</v>
      </c>
      <c r="D37" s="2">
        <v>555</v>
      </c>
      <c r="E37" s="2">
        <v>288</v>
      </c>
      <c r="F37" s="45">
        <f t="shared" si="4"/>
        <v>843</v>
      </c>
      <c r="G37" s="69">
        <f t="shared" si="5"/>
        <v>5</v>
      </c>
      <c r="H37" s="47">
        <f t="shared" si="6"/>
        <v>0.34163701067615659</v>
      </c>
      <c r="I37" s="2">
        <f t="shared" si="7"/>
        <v>70</v>
      </c>
    </row>
    <row r="38" spans="1:9" s="19" customFormat="1">
      <c r="A38" s="1" t="s">
        <v>67</v>
      </c>
      <c r="B38" s="1" t="s">
        <v>260</v>
      </c>
      <c r="C38" s="1" t="s">
        <v>68</v>
      </c>
      <c r="D38" s="2">
        <v>0</v>
      </c>
      <c r="E38" s="2">
        <v>90</v>
      </c>
      <c r="F38" s="45">
        <f t="shared" si="4"/>
        <v>90</v>
      </c>
      <c r="G38" s="69">
        <f t="shared" si="5"/>
        <v>37</v>
      </c>
      <c r="H38" s="47">
        <f t="shared" si="6"/>
        <v>1</v>
      </c>
      <c r="I38" s="2">
        <f t="shared" si="7"/>
        <v>1</v>
      </c>
    </row>
    <row r="39" spans="1:9" s="19" customFormat="1">
      <c r="A39" s="1" t="s">
        <v>69</v>
      </c>
      <c r="B39" s="1" t="s">
        <v>255</v>
      </c>
      <c r="C39" s="1" t="s">
        <v>70</v>
      </c>
      <c r="D39" s="2">
        <v>4</v>
      </c>
      <c r="E39" s="2">
        <v>59</v>
      </c>
      <c r="F39" s="45">
        <f t="shared" si="4"/>
        <v>63</v>
      </c>
      <c r="G39" s="69">
        <f t="shared" si="5"/>
        <v>48</v>
      </c>
      <c r="H39" s="47">
        <f t="shared" si="6"/>
        <v>0.93650793650793651</v>
      </c>
      <c r="I39" s="2">
        <f t="shared" si="7"/>
        <v>4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56</v>
      </c>
      <c r="E40" s="2">
        <v>43</v>
      </c>
      <c r="F40" s="45">
        <f t="shared" si="4"/>
        <v>99</v>
      </c>
      <c r="G40" s="69">
        <f t="shared" si="5"/>
        <v>33</v>
      </c>
      <c r="H40" s="47">
        <f t="shared" si="6"/>
        <v>0.43434343434343436</v>
      </c>
      <c r="I40" s="2">
        <f t="shared" si="7"/>
        <v>53</v>
      </c>
    </row>
    <row r="41" spans="1:9" s="19" customFormat="1">
      <c r="A41" s="1" t="s">
        <v>73</v>
      </c>
      <c r="B41" s="1" t="s">
        <v>256</v>
      </c>
      <c r="C41" s="1" t="s">
        <v>74</v>
      </c>
      <c r="D41" s="2">
        <v>99</v>
      </c>
      <c r="E41" s="2">
        <v>14</v>
      </c>
      <c r="F41" s="45">
        <f t="shared" si="4"/>
        <v>113</v>
      </c>
      <c r="G41" s="69">
        <f t="shared" si="5"/>
        <v>30</v>
      </c>
      <c r="H41" s="47">
        <f t="shared" si="6"/>
        <v>0.12389380530973451</v>
      </c>
      <c r="I41" s="2">
        <f t="shared" si="7"/>
        <v>84</v>
      </c>
    </row>
    <row r="42" spans="1:9" s="19" customFormat="1">
      <c r="A42" s="1" t="s">
        <v>75</v>
      </c>
      <c r="B42" s="1" t="s">
        <v>257</v>
      </c>
      <c r="C42" s="1" t="s">
        <v>76</v>
      </c>
      <c r="D42" s="2">
        <v>129</v>
      </c>
      <c r="E42" s="2">
        <v>228</v>
      </c>
      <c r="F42" s="45">
        <f t="shared" si="4"/>
        <v>357</v>
      </c>
      <c r="G42" s="69">
        <f t="shared" si="5"/>
        <v>13</v>
      </c>
      <c r="H42" s="47">
        <f t="shared" si="6"/>
        <v>0.6386554621848739</v>
      </c>
      <c r="I42" s="2">
        <f t="shared" si="7"/>
        <v>12</v>
      </c>
    </row>
    <row r="43" spans="1:9" s="19" customFormat="1">
      <c r="A43" s="1" t="s">
        <v>77</v>
      </c>
      <c r="B43" s="1" t="s">
        <v>261</v>
      </c>
      <c r="C43" s="1" t="s">
        <v>78</v>
      </c>
      <c r="D43" s="2">
        <v>81</v>
      </c>
      <c r="E43" s="2">
        <v>51</v>
      </c>
      <c r="F43" s="45">
        <f t="shared" si="4"/>
        <v>132</v>
      </c>
      <c r="G43" s="69">
        <f t="shared" si="5"/>
        <v>24</v>
      </c>
      <c r="H43" s="47">
        <f t="shared" si="6"/>
        <v>0.38636363636363635</v>
      </c>
      <c r="I43" s="2">
        <f t="shared" si="7"/>
        <v>64</v>
      </c>
    </row>
    <row r="44" spans="1:9" s="19" customFormat="1">
      <c r="A44" s="1" t="s">
        <v>79</v>
      </c>
      <c r="B44" s="1" t="s">
        <v>256</v>
      </c>
      <c r="C44" s="1" t="s">
        <v>80</v>
      </c>
      <c r="D44" s="2">
        <v>62</v>
      </c>
      <c r="E44" s="2">
        <v>46</v>
      </c>
      <c r="F44" s="45">
        <f t="shared" si="4"/>
        <v>108</v>
      </c>
      <c r="G44" s="69">
        <f t="shared" si="5"/>
        <v>32</v>
      </c>
      <c r="H44" s="47">
        <f t="shared" si="6"/>
        <v>0.42592592592592593</v>
      </c>
      <c r="I44" s="2">
        <f t="shared" si="7"/>
        <v>55</v>
      </c>
    </row>
    <row r="45" spans="1:9" s="19" customFormat="1">
      <c r="A45" s="1" t="s">
        <v>81</v>
      </c>
      <c r="B45" s="1" t="s">
        <v>260</v>
      </c>
      <c r="C45" s="1" t="s">
        <v>82</v>
      </c>
      <c r="D45" s="2">
        <v>187</v>
      </c>
      <c r="E45" s="2">
        <v>228</v>
      </c>
      <c r="F45" s="45">
        <f t="shared" si="4"/>
        <v>415</v>
      </c>
      <c r="G45" s="69">
        <f t="shared" si="5"/>
        <v>12</v>
      </c>
      <c r="H45" s="47">
        <f t="shared" si="6"/>
        <v>0.54939759036144575</v>
      </c>
      <c r="I45" s="2">
        <f t="shared" si="7"/>
        <v>22</v>
      </c>
    </row>
    <row r="46" spans="1:9" s="19" customFormat="1">
      <c r="A46" s="1" t="s">
        <v>83</v>
      </c>
      <c r="B46" s="1" t="s">
        <v>261</v>
      </c>
      <c r="C46" s="1" t="s">
        <v>84</v>
      </c>
      <c r="D46" s="2">
        <v>19</v>
      </c>
      <c r="E46" s="2">
        <v>15</v>
      </c>
      <c r="F46" s="45">
        <f t="shared" si="4"/>
        <v>34</v>
      </c>
      <c r="G46" s="69">
        <f t="shared" si="5"/>
        <v>65</v>
      </c>
      <c r="H46" s="47">
        <f t="shared" si="6"/>
        <v>0.44117647058823528</v>
      </c>
      <c r="I46" s="2">
        <f t="shared" si="7"/>
        <v>51</v>
      </c>
    </row>
    <row r="47" spans="1:9" s="19" customFormat="1">
      <c r="A47" s="1" t="s">
        <v>85</v>
      </c>
      <c r="B47" s="1" t="s">
        <v>254</v>
      </c>
      <c r="C47" s="1" t="s">
        <v>86</v>
      </c>
      <c r="D47" s="2">
        <v>79</v>
      </c>
      <c r="E47" s="2">
        <v>84</v>
      </c>
      <c r="F47" s="45">
        <f t="shared" si="4"/>
        <v>163</v>
      </c>
      <c r="G47" s="69">
        <f t="shared" si="5"/>
        <v>21</v>
      </c>
      <c r="H47" s="47">
        <f t="shared" si="6"/>
        <v>0.51533742331288346</v>
      </c>
      <c r="I47" s="2">
        <f t="shared" si="7"/>
        <v>30</v>
      </c>
    </row>
    <row r="48" spans="1:9" s="19" customFormat="1">
      <c r="A48" s="1" t="s">
        <v>87</v>
      </c>
      <c r="B48" s="1" t="s">
        <v>256</v>
      </c>
      <c r="C48" s="1" t="s">
        <v>88</v>
      </c>
      <c r="D48" s="2">
        <v>81</v>
      </c>
      <c r="E48" s="2">
        <v>18</v>
      </c>
      <c r="F48" s="45">
        <f t="shared" si="4"/>
        <v>99</v>
      </c>
      <c r="G48" s="69">
        <f t="shared" si="5"/>
        <v>33</v>
      </c>
      <c r="H48" s="47">
        <f t="shared" si="6"/>
        <v>0.18181818181818182</v>
      </c>
      <c r="I48" s="2">
        <f t="shared" si="7"/>
        <v>82</v>
      </c>
    </row>
    <row r="49" spans="1:9" s="19" customFormat="1">
      <c r="A49" s="1" t="s">
        <v>89</v>
      </c>
      <c r="B49" s="1" t="s">
        <v>255</v>
      </c>
      <c r="C49" s="1" t="s">
        <v>90</v>
      </c>
      <c r="D49" s="2">
        <v>7</v>
      </c>
      <c r="E49" s="2">
        <v>12</v>
      </c>
      <c r="F49" s="45">
        <f t="shared" si="4"/>
        <v>19</v>
      </c>
      <c r="G49" s="69">
        <f t="shared" si="5"/>
        <v>71</v>
      </c>
      <c r="H49" s="47">
        <f t="shared" si="6"/>
        <v>0.63157894736842102</v>
      </c>
      <c r="I49" s="2">
        <f t="shared" si="7"/>
        <v>13</v>
      </c>
    </row>
    <row r="50" spans="1:9" s="19" customFormat="1">
      <c r="A50" s="1" t="s">
        <v>91</v>
      </c>
      <c r="B50" s="1" t="s">
        <v>259</v>
      </c>
      <c r="C50" s="1" t="s">
        <v>92</v>
      </c>
      <c r="D50" s="2">
        <v>53</v>
      </c>
      <c r="E50" s="2">
        <v>46</v>
      </c>
      <c r="F50" s="45">
        <f t="shared" si="4"/>
        <v>99</v>
      </c>
      <c r="G50" s="69">
        <f t="shared" si="5"/>
        <v>33</v>
      </c>
      <c r="H50" s="47">
        <f t="shared" si="6"/>
        <v>0.46464646464646464</v>
      </c>
      <c r="I50" s="2">
        <f t="shared" si="7"/>
        <v>44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107</v>
      </c>
      <c r="E51" s="2">
        <v>92</v>
      </c>
      <c r="F51" s="45">
        <f t="shared" si="4"/>
        <v>199</v>
      </c>
      <c r="G51" s="69">
        <f t="shared" si="5"/>
        <v>18</v>
      </c>
      <c r="H51" s="47">
        <f t="shared" si="6"/>
        <v>0.46231155778894473</v>
      </c>
      <c r="I51" s="2">
        <f t="shared" si="7"/>
        <v>45</v>
      </c>
    </row>
    <row r="52" spans="1:9" s="19" customFormat="1">
      <c r="A52" s="1" t="s">
        <v>95</v>
      </c>
      <c r="B52" s="1" t="s">
        <v>261</v>
      </c>
      <c r="C52" s="1" t="s">
        <v>96</v>
      </c>
      <c r="D52" s="2">
        <v>214</v>
      </c>
      <c r="E52" s="2">
        <v>100</v>
      </c>
      <c r="F52" s="45">
        <f t="shared" si="4"/>
        <v>314</v>
      </c>
      <c r="G52" s="69">
        <f t="shared" si="5"/>
        <v>14</v>
      </c>
      <c r="H52" s="47">
        <f t="shared" si="6"/>
        <v>0.31847133757961782</v>
      </c>
      <c r="I52" s="2">
        <f t="shared" si="7"/>
        <v>75</v>
      </c>
    </row>
    <row r="53" spans="1:9" s="19" customFormat="1">
      <c r="A53" s="1" t="s">
        <v>97</v>
      </c>
      <c r="B53" s="1" t="s">
        <v>259</v>
      </c>
      <c r="C53" s="1" t="s">
        <v>98</v>
      </c>
      <c r="D53" s="2">
        <v>30</v>
      </c>
      <c r="E53" s="2">
        <v>17</v>
      </c>
      <c r="F53" s="45">
        <f t="shared" si="4"/>
        <v>47</v>
      </c>
      <c r="G53" s="69">
        <f t="shared" si="5"/>
        <v>58</v>
      </c>
      <c r="H53" s="47">
        <f t="shared" si="6"/>
        <v>0.36170212765957449</v>
      </c>
      <c r="I53" s="2">
        <f t="shared" si="7"/>
        <v>68</v>
      </c>
    </row>
    <row r="54" spans="1:9" s="19" customFormat="1">
      <c r="A54" s="1" t="s">
        <v>99</v>
      </c>
      <c r="B54" s="1" t="s">
        <v>259</v>
      </c>
      <c r="C54" s="1" t="s">
        <v>100</v>
      </c>
      <c r="D54" s="2">
        <v>56</v>
      </c>
      <c r="E54" s="2">
        <v>32</v>
      </c>
      <c r="F54" s="45">
        <f t="shared" si="4"/>
        <v>88</v>
      </c>
      <c r="G54" s="69">
        <f t="shared" si="5"/>
        <v>38</v>
      </c>
      <c r="H54" s="47">
        <f t="shared" si="6"/>
        <v>0.36363636363636365</v>
      </c>
      <c r="I54" s="2">
        <f t="shared" si="7"/>
        <v>67</v>
      </c>
    </row>
    <row r="55" spans="1:9" s="19" customFormat="1">
      <c r="A55" s="1" t="s">
        <v>101</v>
      </c>
      <c r="B55" s="1" t="s">
        <v>259</v>
      </c>
      <c r="C55" s="1" t="s">
        <v>102</v>
      </c>
      <c r="D55" s="2">
        <v>56</v>
      </c>
      <c r="E55" s="2">
        <v>23</v>
      </c>
      <c r="F55" s="45">
        <f t="shared" si="4"/>
        <v>79</v>
      </c>
      <c r="G55" s="69">
        <f t="shared" si="5"/>
        <v>41</v>
      </c>
      <c r="H55" s="47">
        <f t="shared" si="6"/>
        <v>0.29113924050632911</v>
      </c>
      <c r="I55" s="2">
        <f t="shared" si="7"/>
        <v>79</v>
      </c>
    </row>
    <row r="56" spans="1:9" s="19" customFormat="1">
      <c r="A56" s="1" t="s">
        <v>103</v>
      </c>
      <c r="B56" s="1" t="s">
        <v>259</v>
      </c>
      <c r="C56" s="1" t="s">
        <v>104</v>
      </c>
      <c r="D56" s="2">
        <v>59</v>
      </c>
      <c r="E56" s="2">
        <v>50</v>
      </c>
      <c r="F56" s="45">
        <f t="shared" si="4"/>
        <v>109</v>
      </c>
      <c r="G56" s="69">
        <f t="shared" si="5"/>
        <v>31</v>
      </c>
      <c r="H56" s="47">
        <f t="shared" si="6"/>
        <v>0.45871559633027525</v>
      </c>
      <c r="I56" s="2">
        <f t="shared" si="7"/>
        <v>46</v>
      </c>
    </row>
    <row r="57" spans="1:9" s="19" customFormat="1">
      <c r="A57" s="1" t="s">
        <v>105</v>
      </c>
      <c r="B57" s="1" t="s">
        <v>260</v>
      </c>
      <c r="C57" s="1" t="s">
        <v>106</v>
      </c>
      <c r="D57" s="2">
        <v>72</v>
      </c>
      <c r="E57" s="2">
        <v>59</v>
      </c>
      <c r="F57" s="45">
        <f t="shared" si="4"/>
        <v>131</v>
      </c>
      <c r="G57" s="69">
        <f t="shared" si="5"/>
        <v>25</v>
      </c>
      <c r="H57" s="47">
        <f t="shared" si="6"/>
        <v>0.45038167938931295</v>
      </c>
      <c r="I57" s="2">
        <f t="shared" si="7"/>
        <v>47</v>
      </c>
    </row>
    <row r="58" spans="1:9" s="19" customFormat="1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70"/>
      <c r="H58" s="54"/>
      <c r="I58" s="51"/>
    </row>
    <row r="59" spans="1:9" s="19" customFormat="1">
      <c r="A59" s="1" t="s">
        <v>109</v>
      </c>
      <c r="B59" s="1" t="s">
        <v>254</v>
      </c>
      <c r="C59" s="1" t="s">
        <v>110</v>
      </c>
      <c r="D59" s="2">
        <v>375</v>
      </c>
      <c r="E59" s="2">
        <v>462</v>
      </c>
      <c r="F59" s="45">
        <f t="shared" ref="F59:F97" si="8">SUM(D59:E59)</f>
        <v>837</v>
      </c>
      <c r="G59" s="69">
        <f t="shared" ref="G59:G97" si="9">_xlfn.RANK.EQ(F59,$F$12:$F$98,0)</f>
        <v>7</v>
      </c>
      <c r="H59" s="47">
        <f t="shared" ref="H59:H97" si="10">E59/F59</f>
        <v>0.55197132616487454</v>
      </c>
      <c r="I59" s="2">
        <f t="shared" ref="I59:I97" si="11">_xlfn.RANK.EQ(H59,$H$12:$H$98,0)</f>
        <v>21</v>
      </c>
    </row>
    <row r="60" spans="1:9" s="19" customFormat="1">
      <c r="A60" s="1" t="s">
        <v>111</v>
      </c>
      <c r="B60" s="1" t="s">
        <v>256</v>
      </c>
      <c r="C60" s="1" t="s">
        <v>112</v>
      </c>
      <c r="D60" s="2">
        <v>77</v>
      </c>
      <c r="E60" s="2">
        <v>39</v>
      </c>
      <c r="F60" s="45">
        <f t="shared" si="8"/>
        <v>116</v>
      </c>
      <c r="G60" s="69">
        <f t="shared" si="9"/>
        <v>28</v>
      </c>
      <c r="H60" s="47">
        <f t="shared" si="10"/>
        <v>0.33620689655172414</v>
      </c>
      <c r="I60" s="2">
        <f t="shared" si="11"/>
        <v>71</v>
      </c>
    </row>
    <row r="61" spans="1:9" s="19" customFormat="1">
      <c r="A61" s="1" t="s">
        <v>113</v>
      </c>
      <c r="B61" s="1" t="s">
        <v>255</v>
      </c>
      <c r="C61" s="1" t="s">
        <v>114</v>
      </c>
      <c r="D61" s="2">
        <v>4</v>
      </c>
      <c r="E61" s="2">
        <v>18</v>
      </c>
      <c r="F61" s="45">
        <f t="shared" si="8"/>
        <v>22</v>
      </c>
      <c r="G61" s="69">
        <f t="shared" si="9"/>
        <v>69</v>
      </c>
      <c r="H61" s="47">
        <f t="shared" si="10"/>
        <v>0.81818181818181823</v>
      </c>
      <c r="I61" s="2">
        <f t="shared" si="11"/>
        <v>6</v>
      </c>
    </row>
    <row r="62" spans="1:9" s="19" customFormat="1">
      <c r="A62" s="1" t="s">
        <v>115</v>
      </c>
      <c r="B62" s="1" t="s">
        <v>256</v>
      </c>
      <c r="C62" s="1" t="s">
        <v>116</v>
      </c>
      <c r="D62" s="2">
        <v>47</v>
      </c>
      <c r="E62" s="2">
        <v>30</v>
      </c>
      <c r="F62" s="45">
        <f t="shared" si="8"/>
        <v>77</v>
      </c>
      <c r="G62" s="69">
        <f t="shared" si="9"/>
        <v>42</v>
      </c>
      <c r="H62" s="47">
        <f t="shared" si="10"/>
        <v>0.38961038961038963</v>
      </c>
      <c r="I62" s="2">
        <f t="shared" si="11"/>
        <v>63</v>
      </c>
    </row>
    <row r="63" spans="1:9" s="19" customFormat="1">
      <c r="A63" s="1" t="s">
        <v>117</v>
      </c>
      <c r="B63" s="1" t="s">
        <v>259</v>
      </c>
      <c r="C63" s="1" t="s">
        <v>118</v>
      </c>
      <c r="D63" s="2">
        <v>32</v>
      </c>
      <c r="E63" s="2">
        <v>23</v>
      </c>
      <c r="F63" s="45">
        <f t="shared" si="8"/>
        <v>55</v>
      </c>
      <c r="G63" s="69">
        <f t="shared" si="9"/>
        <v>52</v>
      </c>
      <c r="H63" s="47">
        <f t="shared" si="10"/>
        <v>0.41818181818181815</v>
      </c>
      <c r="I63" s="2">
        <f t="shared" si="11"/>
        <v>59</v>
      </c>
    </row>
    <row r="64" spans="1:9" s="19" customFormat="1">
      <c r="A64" s="1" t="s">
        <v>119</v>
      </c>
      <c r="B64" s="1" t="s">
        <v>257</v>
      </c>
      <c r="C64" s="1" t="s">
        <v>120</v>
      </c>
      <c r="D64" s="2">
        <v>18</v>
      </c>
      <c r="E64" s="2">
        <v>18</v>
      </c>
      <c r="F64" s="45">
        <f t="shared" si="8"/>
        <v>36</v>
      </c>
      <c r="G64" s="69">
        <f t="shared" si="9"/>
        <v>63</v>
      </c>
      <c r="H64" s="47">
        <f t="shared" si="10"/>
        <v>0.5</v>
      </c>
      <c r="I64" s="2">
        <f t="shared" si="11"/>
        <v>32</v>
      </c>
    </row>
    <row r="65" spans="1:9" s="19" customFormat="1">
      <c r="A65" s="1" t="s">
        <v>121</v>
      </c>
      <c r="B65" s="1" t="s">
        <v>258</v>
      </c>
      <c r="C65" s="1" t="s">
        <v>122</v>
      </c>
      <c r="D65" s="2">
        <v>0</v>
      </c>
      <c r="E65" s="2">
        <v>1</v>
      </c>
      <c r="F65" s="45">
        <f t="shared" si="8"/>
        <v>1</v>
      </c>
      <c r="G65" s="69">
        <f t="shared" si="9"/>
        <v>84</v>
      </c>
      <c r="H65" s="47">
        <f t="shared" si="10"/>
        <v>1</v>
      </c>
      <c r="I65" s="2">
        <f t="shared" si="11"/>
        <v>1</v>
      </c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464</v>
      </c>
      <c r="E66" s="2">
        <v>438</v>
      </c>
      <c r="F66" s="45">
        <f t="shared" si="8"/>
        <v>902</v>
      </c>
      <c r="G66" s="69">
        <f t="shared" si="9"/>
        <v>4</v>
      </c>
      <c r="H66" s="47">
        <f t="shared" si="10"/>
        <v>0.48558758314855877</v>
      </c>
      <c r="I66" s="2">
        <f t="shared" si="11"/>
        <v>38</v>
      </c>
    </row>
    <row r="67" spans="1:9" s="19" customFormat="1">
      <c r="A67" s="1" t="s">
        <v>125</v>
      </c>
      <c r="B67" s="1" t="s">
        <v>255</v>
      </c>
      <c r="C67" s="1" t="s">
        <v>126</v>
      </c>
      <c r="D67" s="2">
        <v>1</v>
      </c>
      <c r="E67" s="2">
        <v>2</v>
      </c>
      <c r="F67" s="45">
        <f t="shared" si="8"/>
        <v>3</v>
      </c>
      <c r="G67" s="69">
        <f t="shared" si="9"/>
        <v>82</v>
      </c>
      <c r="H67" s="47">
        <f t="shared" si="10"/>
        <v>0.66666666666666663</v>
      </c>
      <c r="I67" s="2">
        <f t="shared" si="11"/>
        <v>11</v>
      </c>
    </row>
    <row r="68" spans="1:9" s="19" customFormat="1">
      <c r="A68" s="1" t="s">
        <v>127</v>
      </c>
      <c r="B68" s="1" t="s">
        <v>256</v>
      </c>
      <c r="C68" s="1" t="s">
        <v>128</v>
      </c>
      <c r="D68" s="2">
        <v>47</v>
      </c>
      <c r="E68" s="2">
        <v>33</v>
      </c>
      <c r="F68" s="45">
        <f t="shared" si="8"/>
        <v>80</v>
      </c>
      <c r="G68" s="69">
        <f t="shared" si="9"/>
        <v>40</v>
      </c>
      <c r="H68" s="47">
        <f t="shared" si="10"/>
        <v>0.41249999999999998</v>
      </c>
      <c r="I68" s="2">
        <f t="shared" si="11"/>
        <v>60</v>
      </c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371</v>
      </c>
      <c r="E69" s="2">
        <v>448</v>
      </c>
      <c r="F69" s="45">
        <f t="shared" si="8"/>
        <v>819</v>
      </c>
      <c r="G69" s="69">
        <f t="shared" si="9"/>
        <v>9</v>
      </c>
      <c r="H69" s="47">
        <f t="shared" si="10"/>
        <v>0.54700854700854706</v>
      </c>
      <c r="I69" s="2">
        <f t="shared" si="11"/>
        <v>23</v>
      </c>
    </row>
    <row r="70" spans="1:9" s="19" customFormat="1">
      <c r="A70" s="1" t="s">
        <v>131</v>
      </c>
      <c r="B70" s="1" t="s">
        <v>255</v>
      </c>
      <c r="C70" s="1" t="s">
        <v>132</v>
      </c>
      <c r="D70" s="2">
        <v>7</v>
      </c>
      <c r="E70" s="2">
        <v>18</v>
      </c>
      <c r="F70" s="45">
        <f t="shared" si="8"/>
        <v>25</v>
      </c>
      <c r="G70" s="69">
        <f t="shared" si="9"/>
        <v>67</v>
      </c>
      <c r="H70" s="47">
        <f t="shared" si="10"/>
        <v>0.72</v>
      </c>
      <c r="I70" s="2">
        <f t="shared" si="11"/>
        <v>8</v>
      </c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248</v>
      </c>
      <c r="E71" s="2">
        <v>346</v>
      </c>
      <c r="F71" s="45">
        <f t="shared" si="8"/>
        <v>594</v>
      </c>
      <c r="G71" s="69">
        <f t="shared" si="9"/>
        <v>11</v>
      </c>
      <c r="H71" s="47">
        <f t="shared" si="10"/>
        <v>0.5824915824915825</v>
      </c>
      <c r="I71" s="2">
        <f t="shared" si="11"/>
        <v>18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8</v>
      </c>
      <c r="E72" s="2">
        <v>11</v>
      </c>
      <c r="F72" s="45">
        <f t="shared" si="8"/>
        <v>19</v>
      </c>
      <c r="G72" s="69">
        <f t="shared" si="9"/>
        <v>71</v>
      </c>
      <c r="H72" s="47">
        <f t="shared" si="10"/>
        <v>0.57894736842105265</v>
      </c>
      <c r="I72" s="2">
        <f t="shared" si="11"/>
        <v>19</v>
      </c>
    </row>
    <row r="73" spans="1:9" s="19" customFormat="1">
      <c r="A73" s="1" t="s">
        <v>137</v>
      </c>
      <c r="B73" s="1" t="s">
        <v>255</v>
      </c>
      <c r="C73" s="1" t="s">
        <v>138</v>
      </c>
      <c r="D73" s="2">
        <v>7</v>
      </c>
      <c r="E73" s="2">
        <v>7</v>
      </c>
      <c r="F73" s="45">
        <f t="shared" si="8"/>
        <v>14</v>
      </c>
      <c r="G73" s="69">
        <f t="shared" si="9"/>
        <v>77</v>
      </c>
      <c r="H73" s="47">
        <f t="shared" si="10"/>
        <v>0.5</v>
      </c>
      <c r="I73" s="2">
        <f t="shared" si="11"/>
        <v>32</v>
      </c>
    </row>
    <row r="74" spans="1:9" s="19" customFormat="1">
      <c r="A74" s="1" t="s">
        <v>139</v>
      </c>
      <c r="B74" s="1" t="s">
        <v>260</v>
      </c>
      <c r="C74" s="1" t="s">
        <v>140</v>
      </c>
      <c r="D74" s="2">
        <v>0</v>
      </c>
      <c r="E74" s="2">
        <v>51</v>
      </c>
      <c r="F74" s="45">
        <f t="shared" si="8"/>
        <v>51</v>
      </c>
      <c r="G74" s="69">
        <f t="shared" si="9"/>
        <v>54</v>
      </c>
      <c r="H74" s="47">
        <f t="shared" si="10"/>
        <v>1</v>
      </c>
      <c r="I74" s="2">
        <f t="shared" si="11"/>
        <v>1</v>
      </c>
    </row>
    <row r="75" spans="1:9" s="19" customFormat="1">
      <c r="A75" s="1" t="s">
        <v>141</v>
      </c>
      <c r="B75" s="1" t="s">
        <v>261</v>
      </c>
      <c r="C75" s="1" t="s">
        <v>142</v>
      </c>
      <c r="D75" s="2">
        <v>57</v>
      </c>
      <c r="E75" s="2">
        <v>24</v>
      </c>
      <c r="F75" s="45">
        <f t="shared" si="8"/>
        <v>81</v>
      </c>
      <c r="G75" s="69">
        <f t="shared" si="9"/>
        <v>39</v>
      </c>
      <c r="H75" s="47">
        <f t="shared" si="10"/>
        <v>0.29629629629629628</v>
      </c>
      <c r="I75" s="2">
        <f t="shared" si="11"/>
        <v>78</v>
      </c>
    </row>
    <row r="76" spans="1:9" s="19" customFormat="1">
      <c r="A76" s="1" t="s">
        <v>143</v>
      </c>
      <c r="B76" s="1" t="s">
        <v>260</v>
      </c>
      <c r="C76" s="1" t="s">
        <v>144</v>
      </c>
      <c r="D76" s="2">
        <v>29</v>
      </c>
      <c r="E76" s="2">
        <v>44</v>
      </c>
      <c r="F76" s="45">
        <f t="shared" si="8"/>
        <v>73</v>
      </c>
      <c r="G76" s="69">
        <f t="shared" si="9"/>
        <v>44</v>
      </c>
      <c r="H76" s="47">
        <f t="shared" si="10"/>
        <v>0.60273972602739723</v>
      </c>
      <c r="I76" s="2">
        <f t="shared" si="11"/>
        <v>15</v>
      </c>
    </row>
    <row r="77" spans="1:9" s="19" customFormat="1">
      <c r="A77" s="1" t="s">
        <v>145</v>
      </c>
      <c r="B77" s="1" t="s">
        <v>259</v>
      </c>
      <c r="C77" s="1" t="s">
        <v>146</v>
      </c>
      <c r="D77" s="2">
        <v>18</v>
      </c>
      <c r="E77" s="2">
        <v>16</v>
      </c>
      <c r="F77" s="45">
        <f t="shared" si="8"/>
        <v>34</v>
      </c>
      <c r="G77" s="69">
        <f t="shared" si="9"/>
        <v>65</v>
      </c>
      <c r="H77" s="47">
        <f t="shared" si="10"/>
        <v>0.47058823529411764</v>
      </c>
      <c r="I77" s="2">
        <f t="shared" si="11"/>
        <v>42</v>
      </c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36</v>
      </c>
      <c r="E78" s="2">
        <v>22</v>
      </c>
      <c r="F78" s="45">
        <f t="shared" si="8"/>
        <v>58</v>
      </c>
      <c r="G78" s="69">
        <f t="shared" si="9"/>
        <v>49</v>
      </c>
      <c r="H78" s="47">
        <f t="shared" si="10"/>
        <v>0.37931034482758619</v>
      </c>
      <c r="I78" s="2">
        <f t="shared" si="11"/>
        <v>66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119</v>
      </c>
      <c r="E79" s="2">
        <v>113</v>
      </c>
      <c r="F79" s="45">
        <f t="shared" si="8"/>
        <v>232</v>
      </c>
      <c r="G79" s="69">
        <f t="shared" si="9"/>
        <v>17</v>
      </c>
      <c r="H79" s="47">
        <f t="shared" si="10"/>
        <v>0.48706896551724138</v>
      </c>
      <c r="I79" s="2">
        <f t="shared" si="11"/>
        <v>37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338</v>
      </c>
      <c r="E80" s="2">
        <v>494</v>
      </c>
      <c r="F80" s="45">
        <f t="shared" si="8"/>
        <v>832</v>
      </c>
      <c r="G80" s="69">
        <f t="shared" si="9"/>
        <v>8</v>
      </c>
      <c r="H80" s="47">
        <f t="shared" si="10"/>
        <v>0.59375</v>
      </c>
      <c r="I80" s="2">
        <f t="shared" si="11"/>
        <v>17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61</v>
      </c>
      <c r="E81" s="2">
        <v>38</v>
      </c>
      <c r="F81" s="45">
        <f t="shared" si="8"/>
        <v>99</v>
      </c>
      <c r="G81" s="69">
        <f t="shared" si="9"/>
        <v>33</v>
      </c>
      <c r="H81" s="47">
        <f t="shared" si="10"/>
        <v>0.38383838383838381</v>
      </c>
      <c r="I81" s="2">
        <f t="shared" si="11"/>
        <v>65</v>
      </c>
    </row>
    <row r="82" spans="1:9" s="19" customFormat="1">
      <c r="A82" s="1" t="s">
        <v>155</v>
      </c>
      <c r="B82" s="1" t="s">
        <v>259</v>
      </c>
      <c r="C82" s="1" t="s">
        <v>156</v>
      </c>
      <c r="D82" s="2">
        <v>37</v>
      </c>
      <c r="E82" s="2">
        <v>30</v>
      </c>
      <c r="F82" s="45">
        <f t="shared" si="8"/>
        <v>67</v>
      </c>
      <c r="G82" s="69">
        <f t="shared" si="9"/>
        <v>45</v>
      </c>
      <c r="H82" s="47">
        <f t="shared" si="10"/>
        <v>0.44776119402985076</v>
      </c>
      <c r="I82" s="2">
        <f t="shared" si="11"/>
        <v>49</v>
      </c>
    </row>
    <row r="83" spans="1:9" s="19" customFormat="1">
      <c r="A83" s="1" t="s">
        <v>157</v>
      </c>
      <c r="B83" s="1" t="s">
        <v>255</v>
      </c>
      <c r="C83" s="1" t="s">
        <v>158</v>
      </c>
      <c r="D83" s="2">
        <v>25</v>
      </c>
      <c r="E83" s="2">
        <v>26</v>
      </c>
      <c r="F83" s="45">
        <f t="shared" si="8"/>
        <v>51</v>
      </c>
      <c r="G83" s="69">
        <f t="shared" si="9"/>
        <v>54</v>
      </c>
      <c r="H83" s="47">
        <f t="shared" si="10"/>
        <v>0.50980392156862742</v>
      </c>
      <c r="I83" s="2">
        <f t="shared" si="11"/>
        <v>31</v>
      </c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16</v>
      </c>
      <c r="E84" s="2">
        <v>20</v>
      </c>
      <c r="F84" s="45">
        <f t="shared" si="8"/>
        <v>36</v>
      </c>
      <c r="G84" s="69">
        <f t="shared" si="9"/>
        <v>63</v>
      </c>
      <c r="H84" s="47">
        <f t="shared" si="10"/>
        <v>0.55555555555555558</v>
      </c>
      <c r="I84" s="2">
        <f t="shared" si="11"/>
        <v>20</v>
      </c>
    </row>
    <row r="85" spans="1:9" s="19" customFormat="1">
      <c r="A85" s="1" t="s">
        <v>161</v>
      </c>
      <c r="B85" s="1" t="s">
        <v>259</v>
      </c>
      <c r="C85" s="1" t="s">
        <v>162</v>
      </c>
      <c r="D85" s="2">
        <v>27</v>
      </c>
      <c r="E85" s="2">
        <v>20</v>
      </c>
      <c r="F85" s="45">
        <f t="shared" si="8"/>
        <v>47</v>
      </c>
      <c r="G85" s="69">
        <f t="shared" si="9"/>
        <v>58</v>
      </c>
      <c r="H85" s="47">
        <f t="shared" si="10"/>
        <v>0.42553191489361702</v>
      </c>
      <c r="I85" s="2">
        <f t="shared" si="11"/>
        <v>56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11</v>
      </c>
      <c r="E86" s="57">
        <v>6</v>
      </c>
      <c r="F86" s="58">
        <f t="shared" si="8"/>
        <v>17</v>
      </c>
      <c r="G86" s="71">
        <f t="shared" si="9"/>
        <v>73</v>
      </c>
      <c r="H86" s="60">
        <f t="shared" si="10"/>
        <v>0.35294117647058826</v>
      </c>
      <c r="I86" s="57">
        <f t="shared" si="11"/>
        <v>69</v>
      </c>
    </row>
    <row r="87" spans="1:9" s="19" customFormat="1">
      <c r="A87" s="1" t="s">
        <v>165</v>
      </c>
      <c r="B87" s="1" t="s">
        <v>256</v>
      </c>
      <c r="C87" s="1" t="s">
        <v>166</v>
      </c>
      <c r="D87" s="2">
        <v>87</v>
      </c>
      <c r="E87" s="2">
        <v>28</v>
      </c>
      <c r="F87" s="45">
        <f t="shared" si="8"/>
        <v>115</v>
      </c>
      <c r="G87" s="69">
        <f t="shared" si="9"/>
        <v>29</v>
      </c>
      <c r="H87" s="47">
        <f t="shared" si="10"/>
        <v>0.24347826086956523</v>
      </c>
      <c r="I87" s="2">
        <f t="shared" si="11"/>
        <v>81</v>
      </c>
    </row>
    <row r="88" spans="1:9" s="19" customFormat="1">
      <c r="A88" s="1" t="s">
        <v>167</v>
      </c>
      <c r="B88" s="1" t="s">
        <v>255</v>
      </c>
      <c r="C88" s="1" t="s">
        <v>168</v>
      </c>
      <c r="D88" s="2">
        <v>1</v>
      </c>
      <c r="E88" s="2">
        <v>1</v>
      </c>
      <c r="F88" s="45">
        <f t="shared" si="8"/>
        <v>2</v>
      </c>
      <c r="G88" s="69">
        <f t="shared" si="9"/>
        <v>83</v>
      </c>
      <c r="H88" s="47">
        <f t="shared" si="10"/>
        <v>0.5</v>
      </c>
      <c r="I88" s="2">
        <f t="shared" si="11"/>
        <v>32</v>
      </c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505</v>
      </c>
      <c r="E89" s="2">
        <v>459</v>
      </c>
      <c r="F89" s="45">
        <f t="shared" si="8"/>
        <v>964</v>
      </c>
      <c r="G89" s="69">
        <f t="shared" si="9"/>
        <v>3</v>
      </c>
      <c r="H89" s="47">
        <f t="shared" si="10"/>
        <v>0.47614107883817425</v>
      </c>
      <c r="I89" s="2">
        <f t="shared" si="11"/>
        <v>39</v>
      </c>
    </row>
    <row r="90" spans="1:9" s="19" customFormat="1">
      <c r="A90" s="1" t="s">
        <v>171</v>
      </c>
      <c r="B90" s="1" t="s">
        <v>259</v>
      </c>
      <c r="C90" s="1" t="s">
        <v>172</v>
      </c>
      <c r="D90" s="2">
        <v>37</v>
      </c>
      <c r="E90" s="2">
        <v>29</v>
      </c>
      <c r="F90" s="45">
        <f t="shared" si="8"/>
        <v>66</v>
      </c>
      <c r="G90" s="69">
        <f t="shared" si="9"/>
        <v>46</v>
      </c>
      <c r="H90" s="47">
        <f t="shared" si="10"/>
        <v>0.43939393939393939</v>
      </c>
      <c r="I90" s="2">
        <f t="shared" si="11"/>
        <v>52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74</v>
      </c>
      <c r="E91" s="2">
        <v>66</v>
      </c>
      <c r="F91" s="45">
        <f t="shared" si="8"/>
        <v>140</v>
      </c>
      <c r="G91" s="69">
        <f t="shared" si="9"/>
        <v>23</v>
      </c>
      <c r="H91" s="47">
        <f t="shared" si="10"/>
        <v>0.47142857142857142</v>
      </c>
      <c r="I91" s="2">
        <f t="shared" si="11"/>
        <v>40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80</v>
      </c>
      <c r="E92" s="2">
        <v>64</v>
      </c>
      <c r="F92" s="45">
        <f t="shared" si="8"/>
        <v>144</v>
      </c>
      <c r="G92" s="69">
        <f t="shared" si="9"/>
        <v>22</v>
      </c>
      <c r="H92" s="47">
        <f t="shared" si="10"/>
        <v>0.44444444444444442</v>
      </c>
      <c r="I92" s="2">
        <f t="shared" si="11"/>
        <v>50</v>
      </c>
    </row>
    <row r="93" spans="1:9" s="19" customFormat="1">
      <c r="A93" s="1" t="s">
        <v>177</v>
      </c>
      <c r="B93" s="1" t="s">
        <v>259</v>
      </c>
      <c r="C93" s="1" t="s">
        <v>178</v>
      </c>
      <c r="D93" s="2">
        <v>7</v>
      </c>
      <c r="E93" s="2">
        <v>17</v>
      </c>
      <c r="F93" s="45">
        <f t="shared" si="8"/>
        <v>24</v>
      </c>
      <c r="G93" s="69">
        <f t="shared" si="9"/>
        <v>68</v>
      </c>
      <c r="H93" s="47">
        <f t="shared" si="10"/>
        <v>0.70833333333333337</v>
      </c>
      <c r="I93" s="2">
        <f t="shared" si="11"/>
        <v>9</v>
      </c>
    </row>
    <row r="94" spans="1:9" s="19" customFormat="1">
      <c r="A94" s="1" t="s">
        <v>179</v>
      </c>
      <c r="B94" s="1" t="s">
        <v>259</v>
      </c>
      <c r="C94" s="1" t="s">
        <v>180</v>
      </c>
      <c r="D94" s="2">
        <v>29</v>
      </c>
      <c r="E94" s="2">
        <v>19</v>
      </c>
      <c r="F94" s="45">
        <f t="shared" si="8"/>
        <v>48</v>
      </c>
      <c r="G94" s="69">
        <f t="shared" si="9"/>
        <v>57</v>
      </c>
      <c r="H94" s="47">
        <f t="shared" si="10"/>
        <v>0.39583333333333331</v>
      </c>
      <c r="I94" s="2">
        <f t="shared" si="11"/>
        <v>62</v>
      </c>
    </row>
    <row r="95" spans="1:9" s="19" customFormat="1">
      <c r="A95" s="1" t="s">
        <v>181</v>
      </c>
      <c r="B95" s="1" t="s">
        <v>259</v>
      </c>
      <c r="C95" s="1" t="s">
        <v>182</v>
      </c>
      <c r="D95" s="2">
        <v>26</v>
      </c>
      <c r="E95" s="2">
        <v>39</v>
      </c>
      <c r="F95" s="45">
        <f t="shared" si="8"/>
        <v>65</v>
      </c>
      <c r="G95" s="69">
        <f t="shared" si="9"/>
        <v>47</v>
      </c>
      <c r="H95" s="47">
        <f t="shared" si="10"/>
        <v>0.6</v>
      </c>
      <c r="I95" s="2">
        <f t="shared" si="11"/>
        <v>16</v>
      </c>
    </row>
    <row r="96" spans="1:9" s="19" customFormat="1">
      <c r="A96" s="1" t="s">
        <v>183</v>
      </c>
      <c r="B96" s="1" t="s">
        <v>256</v>
      </c>
      <c r="C96" s="1" t="s">
        <v>184</v>
      </c>
      <c r="D96" s="2">
        <v>3</v>
      </c>
      <c r="E96" s="2">
        <v>1</v>
      </c>
      <c r="F96" s="45">
        <f t="shared" si="8"/>
        <v>4</v>
      </c>
      <c r="G96" s="69">
        <f t="shared" si="9"/>
        <v>80</v>
      </c>
      <c r="H96" s="47">
        <f t="shared" si="10"/>
        <v>0.25</v>
      </c>
      <c r="I96" s="2">
        <f t="shared" si="11"/>
        <v>80</v>
      </c>
    </row>
    <row r="97" spans="1:9" s="19" customFormat="1">
      <c r="A97" s="1" t="s">
        <v>185</v>
      </c>
      <c r="B97" s="1" t="s">
        <v>259</v>
      </c>
      <c r="C97" s="1" t="s">
        <v>186</v>
      </c>
      <c r="D97" s="2">
        <v>33</v>
      </c>
      <c r="E97" s="2">
        <v>24</v>
      </c>
      <c r="F97" s="45">
        <f t="shared" si="8"/>
        <v>57</v>
      </c>
      <c r="G97" s="69">
        <f t="shared" si="9"/>
        <v>50</v>
      </c>
      <c r="H97" s="47">
        <f t="shared" si="10"/>
        <v>0.42105263157894735</v>
      </c>
      <c r="I97" s="2">
        <f t="shared" si="11"/>
        <v>58</v>
      </c>
    </row>
    <row r="98" spans="1:9" s="19" customFormat="1" ht="14.25" thickBot="1"/>
    <row r="99" spans="1:9" ht="14.25" thickBot="1">
      <c r="C99" s="221" t="s">
        <v>444</v>
      </c>
      <c r="D99" s="222">
        <f>SUM(D12:D97)</f>
        <v>8574</v>
      </c>
      <c r="E99" s="222">
        <f t="shared" ref="E99:F99" si="12">SUM(E12:E97)</f>
        <v>7973</v>
      </c>
      <c r="F99" s="223">
        <f t="shared" si="12"/>
        <v>16547</v>
      </c>
    </row>
  </sheetData>
  <autoFilter ref="A11:I97" xr:uid="{00000000-0009-0000-0000-00001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F2AB3C8E-17EB-457E-A0E0-D0BB2EFACAD2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19" bestFit="1" customWidth="1"/>
    <col min="7" max="9" width="9" style="19"/>
    <col min="11" max="11" width="11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K1" s="66" t="s">
        <v>252</v>
      </c>
    </row>
    <row r="2" spans="1:18" ht="24" customHeight="1">
      <c r="A2" s="3" t="s">
        <v>438</v>
      </c>
      <c r="B2" s="3"/>
      <c r="C2" s="3"/>
      <c r="D2"/>
      <c r="E2"/>
      <c r="F2"/>
      <c r="G2"/>
      <c r="H2"/>
      <c r="I2"/>
      <c r="K2" s="73"/>
    </row>
    <row r="3" spans="1:18" ht="24" customHeight="1">
      <c r="A3" s="3" t="s">
        <v>437</v>
      </c>
      <c r="C3" s="3"/>
      <c r="D3"/>
      <c r="E3"/>
      <c r="F3"/>
      <c r="G3"/>
      <c r="H3"/>
      <c r="I3"/>
      <c r="K3" s="7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>
      <c r="C6" s="20" t="s">
        <v>3</v>
      </c>
      <c r="D6" s="21">
        <f>INDEX(D12:D97,MATCH(C6,C12:C97,0),0)</f>
        <v>10</v>
      </c>
      <c r="E6" s="22">
        <f>INDEX(E12:E97,MATCH(C6,C12:C97,0),0)</f>
        <v>7</v>
      </c>
      <c r="F6" s="22">
        <f>SUM(D6:E6)</f>
        <v>17</v>
      </c>
      <c r="G6" s="23">
        <f>_xlfn.RANK.EQ(F6,$F$12:$F$97,0)</f>
        <v>72</v>
      </c>
      <c r="H6" s="24">
        <f>E6/F6</f>
        <v>0.41176470588235292</v>
      </c>
      <c r="I6" s="25">
        <f>_xlfn.RANK.EQ(H6,$H$12:$H$97,0)</f>
        <v>57</v>
      </c>
    </row>
    <row r="7" spans="1:18">
      <c r="C7" s="26" t="s">
        <v>11</v>
      </c>
      <c r="D7" s="82">
        <f>ROUND(SUMIF($B$12:$B$97,"G",D12:D97)/(COUNTIFS(B12:B97,"G",D12:D97,"&lt;&gt;")),1)</f>
        <v>39.5</v>
      </c>
      <c r="E7" s="83">
        <f>ROUND(SUMIF($B$12:$B$97,"G",E12:E97)/(COUNTIFS(B12:B97,"G",D12:D97,"&lt;&gt;")),1)</f>
        <v>31.1</v>
      </c>
      <c r="F7" s="83">
        <f>ROUND(SUM(D7:E7),1)</f>
        <v>70.599999999999994</v>
      </c>
      <c r="G7" s="28"/>
      <c r="H7" s="29">
        <f>E7/F7</f>
        <v>0.44050991501416437</v>
      </c>
      <c r="I7" s="30"/>
    </row>
    <row r="8" spans="1:18" ht="14.25" thickBot="1">
      <c r="C8" s="31" t="s">
        <v>12</v>
      </c>
      <c r="D8" s="84">
        <f>ROUND(AVERAGE(D12:D97),1)</f>
        <v>102.2</v>
      </c>
      <c r="E8" s="85">
        <f>ROUND(AVERAGE(E12:E97),1)</f>
        <v>92.2</v>
      </c>
      <c r="F8" s="85">
        <f>ROUND(SUM(D8:E8),1)</f>
        <v>194.4</v>
      </c>
      <c r="G8" s="34"/>
      <c r="H8" s="35">
        <f>E8/F8</f>
        <v>0.47427983539094648</v>
      </c>
      <c r="I8" s="36"/>
    </row>
    <row r="9" spans="1:18" ht="14.25" thickBot="1"/>
    <row r="10" spans="1:18" ht="21" customHeight="1">
      <c r="D10" s="270" t="str" cm="1">
        <f t="array" aca="1" ref="D10" ca="1">RIGHT(CELL("filename",A1),4)&amp;"年度（基準日：５月１日）"</f>
        <v>2021年度（基準日：５月１日）</v>
      </c>
      <c r="E10" s="271"/>
      <c r="F10" s="271"/>
      <c r="G10" s="271"/>
      <c r="H10" s="271"/>
      <c r="I10" s="272"/>
    </row>
    <row r="11" spans="1:18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67" t="s">
        <v>8</v>
      </c>
      <c r="H11" s="43" t="s">
        <v>9</v>
      </c>
      <c r="I11" s="68" t="s">
        <v>10</v>
      </c>
    </row>
    <row r="12" spans="1:18">
      <c r="A12" s="1" t="s">
        <v>15</v>
      </c>
      <c r="B12" s="1" t="s">
        <v>254</v>
      </c>
      <c r="C12" s="1" t="s">
        <v>16</v>
      </c>
      <c r="D12" s="2">
        <v>379</v>
      </c>
      <c r="E12" s="2">
        <v>388</v>
      </c>
      <c r="F12" s="45">
        <f t="shared" ref="F12:F17" si="0">SUM(D12:E12)</f>
        <v>767</v>
      </c>
      <c r="G12" s="69">
        <f t="shared" ref="G12:G17" si="1">_xlfn.RANK.EQ(F12,$F$12:$F$98,0)</f>
        <v>8</v>
      </c>
      <c r="H12" s="47">
        <f t="shared" ref="H12:H17" si="2">E12/F12</f>
        <v>0.50586701434159065</v>
      </c>
      <c r="I12" s="2">
        <f t="shared" ref="I12:I17" si="3">_xlfn.RANK.EQ(H12,$H$12:$H$98,0)</f>
        <v>33</v>
      </c>
    </row>
    <row r="13" spans="1:18">
      <c r="A13" s="1" t="s">
        <v>17</v>
      </c>
      <c r="B13" s="1" t="s">
        <v>255</v>
      </c>
      <c r="C13" s="1" t="s">
        <v>18</v>
      </c>
      <c r="D13" s="2">
        <v>2</v>
      </c>
      <c r="E13" s="2">
        <v>15</v>
      </c>
      <c r="F13" s="45">
        <f t="shared" si="0"/>
        <v>17</v>
      </c>
      <c r="G13" s="69">
        <f t="shared" si="1"/>
        <v>72</v>
      </c>
      <c r="H13" s="47">
        <f t="shared" si="2"/>
        <v>0.88235294117647056</v>
      </c>
      <c r="I13" s="2">
        <f t="shared" si="3"/>
        <v>6</v>
      </c>
    </row>
    <row r="14" spans="1:18">
      <c r="A14" s="1" t="s">
        <v>19</v>
      </c>
      <c r="B14" s="1" t="s">
        <v>256</v>
      </c>
      <c r="C14" s="1" t="s">
        <v>20</v>
      </c>
      <c r="D14" s="2">
        <v>34</v>
      </c>
      <c r="E14" s="2">
        <v>12</v>
      </c>
      <c r="F14" s="45">
        <f t="shared" si="0"/>
        <v>46</v>
      </c>
      <c r="G14" s="69">
        <f t="shared" si="1"/>
        <v>58</v>
      </c>
      <c r="H14" s="47">
        <f t="shared" si="2"/>
        <v>0.2608695652173913</v>
      </c>
      <c r="I14" s="2">
        <f t="shared" si="3"/>
        <v>79</v>
      </c>
    </row>
    <row r="15" spans="1:18">
      <c r="A15" s="1" t="s">
        <v>21</v>
      </c>
      <c r="B15" s="1" t="s">
        <v>257</v>
      </c>
      <c r="C15" s="1" t="s">
        <v>22</v>
      </c>
      <c r="D15" s="2">
        <v>4</v>
      </c>
      <c r="E15" s="2">
        <v>9</v>
      </c>
      <c r="F15" s="45">
        <f t="shared" si="0"/>
        <v>13</v>
      </c>
      <c r="G15" s="69">
        <f t="shared" si="1"/>
        <v>76</v>
      </c>
      <c r="H15" s="47">
        <f t="shared" si="2"/>
        <v>0.69230769230769229</v>
      </c>
      <c r="I15" s="2">
        <f t="shared" si="3"/>
        <v>8</v>
      </c>
    </row>
    <row r="16" spans="1:18">
      <c r="A16" s="1" t="s">
        <v>23</v>
      </c>
      <c r="B16" s="1" t="s">
        <v>256</v>
      </c>
      <c r="C16" s="1" t="s">
        <v>24</v>
      </c>
      <c r="D16" s="2">
        <v>7</v>
      </c>
      <c r="E16" s="2">
        <v>6</v>
      </c>
      <c r="F16" s="45">
        <f t="shared" si="0"/>
        <v>13</v>
      </c>
      <c r="G16" s="69">
        <f t="shared" si="1"/>
        <v>76</v>
      </c>
      <c r="H16" s="47">
        <f t="shared" si="2"/>
        <v>0.46153846153846156</v>
      </c>
      <c r="I16" s="2">
        <f t="shared" si="3"/>
        <v>46</v>
      </c>
    </row>
    <row r="17" spans="1:9">
      <c r="A17" s="1" t="s">
        <v>25</v>
      </c>
      <c r="B17" s="1" t="s">
        <v>256</v>
      </c>
      <c r="C17" s="1" t="s">
        <v>26</v>
      </c>
      <c r="D17" s="2">
        <v>10</v>
      </c>
      <c r="E17" s="2">
        <v>5</v>
      </c>
      <c r="F17" s="45">
        <f t="shared" si="0"/>
        <v>15</v>
      </c>
      <c r="G17" s="69">
        <f t="shared" si="1"/>
        <v>75</v>
      </c>
      <c r="H17" s="47">
        <f t="shared" si="2"/>
        <v>0.33333333333333331</v>
      </c>
      <c r="I17" s="2">
        <f t="shared" si="3"/>
        <v>69</v>
      </c>
    </row>
    <row r="18" spans="1:9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70"/>
      <c r="H18" s="54"/>
      <c r="I18" s="51"/>
    </row>
    <row r="19" spans="1:9">
      <c r="A19" s="1" t="s">
        <v>29</v>
      </c>
      <c r="B19" s="1" t="s">
        <v>259</v>
      </c>
      <c r="C19" s="1" t="s">
        <v>30</v>
      </c>
      <c r="D19" s="2">
        <v>21</v>
      </c>
      <c r="E19" s="2">
        <v>33</v>
      </c>
      <c r="F19" s="45">
        <f t="shared" ref="F19:F57" si="4">SUM(D19:E19)</f>
        <v>54</v>
      </c>
      <c r="G19" s="69">
        <f t="shared" ref="G19:G57" si="5">_xlfn.RANK.EQ(F19,$F$12:$F$98,0)</f>
        <v>55</v>
      </c>
      <c r="H19" s="47">
        <f t="shared" ref="H19:H57" si="6">E19/F19</f>
        <v>0.61111111111111116</v>
      </c>
      <c r="I19" s="2">
        <f t="shared" ref="I19:I57" si="7">_xlfn.RANK.EQ(H19,$H$12:$H$98,0)</f>
        <v>18</v>
      </c>
    </row>
    <row r="20" spans="1:9">
      <c r="A20" s="1" t="s">
        <v>31</v>
      </c>
      <c r="B20" s="1" t="s">
        <v>260</v>
      </c>
      <c r="C20" s="1" t="s">
        <v>32</v>
      </c>
      <c r="D20" s="2">
        <v>36</v>
      </c>
      <c r="E20" s="2">
        <v>12</v>
      </c>
      <c r="F20" s="45">
        <f t="shared" si="4"/>
        <v>48</v>
      </c>
      <c r="G20" s="69">
        <f t="shared" si="5"/>
        <v>57</v>
      </c>
      <c r="H20" s="47">
        <f t="shared" si="6"/>
        <v>0.25</v>
      </c>
      <c r="I20" s="2">
        <f t="shared" si="7"/>
        <v>80</v>
      </c>
    </row>
    <row r="21" spans="1:9">
      <c r="A21" s="1" t="s">
        <v>33</v>
      </c>
      <c r="B21" s="1" t="s">
        <v>254</v>
      </c>
      <c r="C21" s="1" t="s">
        <v>34</v>
      </c>
      <c r="D21" s="2">
        <v>417</v>
      </c>
      <c r="E21" s="2">
        <v>348</v>
      </c>
      <c r="F21" s="45">
        <f t="shared" si="4"/>
        <v>765</v>
      </c>
      <c r="G21" s="69">
        <f t="shared" si="5"/>
        <v>9</v>
      </c>
      <c r="H21" s="47">
        <f t="shared" si="6"/>
        <v>0.45490196078431372</v>
      </c>
      <c r="I21" s="2">
        <f t="shared" si="7"/>
        <v>48</v>
      </c>
    </row>
    <row r="22" spans="1:9">
      <c r="A22" s="1" t="s">
        <v>35</v>
      </c>
      <c r="B22" s="1" t="s">
        <v>255</v>
      </c>
      <c r="C22" s="1" t="s">
        <v>36</v>
      </c>
      <c r="D22" s="2">
        <v>0</v>
      </c>
      <c r="E22" s="2">
        <v>4</v>
      </c>
      <c r="F22" s="45">
        <f t="shared" si="4"/>
        <v>4</v>
      </c>
      <c r="G22" s="69">
        <f t="shared" si="5"/>
        <v>80</v>
      </c>
      <c r="H22" s="47">
        <f t="shared" si="6"/>
        <v>1</v>
      </c>
      <c r="I22" s="2">
        <f t="shared" si="7"/>
        <v>1</v>
      </c>
    </row>
    <row r="23" spans="1:9">
      <c r="A23" s="1" t="s">
        <v>37</v>
      </c>
      <c r="B23" s="1" t="s">
        <v>259</v>
      </c>
      <c r="C23" s="1" t="s">
        <v>38</v>
      </c>
      <c r="D23" s="2">
        <v>43</v>
      </c>
      <c r="E23" s="2">
        <v>16</v>
      </c>
      <c r="F23" s="45">
        <f t="shared" si="4"/>
        <v>59</v>
      </c>
      <c r="G23" s="69">
        <f t="shared" si="5"/>
        <v>49</v>
      </c>
      <c r="H23" s="47">
        <f t="shared" si="6"/>
        <v>0.2711864406779661</v>
      </c>
      <c r="I23" s="2">
        <f t="shared" si="7"/>
        <v>77</v>
      </c>
    </row>
    <row r="24" spans="1:9">
      <c r="A24" s="1" t="s">
        <v>39</v>
      </c>
      <c r="B24" s="1" t="s">
        <v>259</v>
      </c>
      <c r="C24" s="1" t="s">
        <v>40</v>
      </c>
      <c r="D24" s="2">
        <v>43</v>
      </c>
      <c r="E24" s="2">
        <v>29</v>
      </c>
      <c r="F24" s="45">
        <f t="shared" si="4"/>
        <v>72</v>
      </c>
      <c r="G24" s="69">
        <f t="shared" si="5"/>
        <v>43</v>
      </c>
      <c r="H24" s="47">
        <f t="shared" si="6"/>
        <v>0.40277777777777779</v>
      </c>
      <c r="I24" s="2">
        <f t="shared" si="7"/>
        <v>60</v>
      </c>
    </row>
    <row r="25" spans="1:9">
      <c r="A25" s="1" t="s">
        <v>41</v>
      </c>
      <c r="B25" s="1" t="s">
        <v>257</v>
      </c>
      <c r="C25" s="1" t="s">
        <v>42</v>
      </c>
      <c r="D25" s="2">
        <v>13</v>
      </c>
      <c r="E25" s="2">
        <v>14</v>
      </c>
      <c r="F25" s="45">
        <f t="shared" si="4"/>
        <v>27</v>
      </c>
      <c r="G25" s="69">
        <f t="shared" si="5"/>
        <v>69</v>
      </c>
      <c r="H25" s="47">
        <f t="shared" si="6"/>
        <v>0.51851851851851849</v>
      </c>
      <c r="I25" s="2">
        <f t="shared" si="7"/>
        <v>32</v>
      </c>
    </row>
    <row r="26" spans="1:9">
      <c r="A26" s="1" t="s">
        <v>43</v>
      </c>
      <c r="B26" s="1" t="s">
        <v>260</v>
      </c>
      <c r="C26" s="1" t="s">
        <v>44</v>
      </c>
      <c r="D26" s="2">
        <v>66</v>
      </c>
      <c r="E26" s="2">
        <v>37</v>
      </c>
      <c r="F26" s="45">
        <f t="shared" si="4"/>
        <v>103</v>
      </c>
      <c r="G26" s="69">
        <f t="shared" si="5"/>
        <v>30</v>
      </c>
      <c r="H26" s="47">
        <f t="shared" si="6"/>
        <v>0.35922330097087379</v>
      </c>
      <c r="I26" s="2">
        <f t="shared" si="7"/>
        <v>67</v>
      </c>
    </row>
    <row r="27" spans="1:9">
      <c r="A27" s="1" t="s">
        <v>45</v>
      </c>
      <c r="B27" s="1" t="s">
        <v>254</v>
      </c>
      <c r="C27" s="1" t="s">
        <v>46</v>
      </c>
      <c r="D27" s="2">
        <v>506</v>
      </c>
      <c r="E27" s="2">
        <v>516</v>
      </c>
      <c r="F27" s="45">
        <f t="shared" si="4"/>
        <v>1022</v>
      </c>
      <c r="G27" s="69">
        <f t="shared" si="5"/>
        <v>2</v>
      </c>
      <c r="H27" s="47">
        <f t="shared" si="6"/>
        <v>0.50489236790606651</v>
      </c>
      <c r="I27" s="2">
        <f t="shared" si="7"/>
        <v>34</v>
      </c>
    </row>
    <row r="28" spans="1:9">
      <c r="A28" s="1" t="s">
        <v>47</v>
      </c>
      <c r="B28" s="1" t="s">
        <v>257</v>
      </c>
      <c r="C28" s="1" t="s">
        <v>48</v>
      </c>
      <c r="D28" s="2">
        <v>1</v>
      </c>
      <c r="E28" s="2">
        <v>1</v>
      </c>
      <c r="F28" s="45">
        <f t="shared" si="4"/>
        <v>2</v>
      </c>
      <c r="G28" s="69">
        <f t="shared" si="5"/>
        <v>82</v>
      </c>
      <c r="H28" s="47">
        <f t="shared" si="6"/>
        <v>0.5</v>
      </c>
      <c r="I28" s="2">
        <f t="shared" si="7"/>
        <v>36</v>
      </c>
    </row>
    <row r="29" spans="1:9">
      <c r="A29" s="1" t="s">
        <v>49</v>
      </c>
      <c r="B29" s="1" t="s">
        <v>260</v>
      </c>
      <c r="C29" s="1" t="s">
        <v>50</v>
      </c>
      <c r="D29" s="2">
        <v>55</v>
      </c>
      <c r="E29" s="2">
        <v>68</v>
      </c>
      <c r="F29" s="45">
        <f t="shared" si="4"/>
        <v>123</v>
      </c>
      <c r="G29" s="69">
        <f t="shared" si="5"/>
        <v>26</v>
      </c>
      <c r="H29" s="47">
        <f t="shared" si="6"/>
        <v>0.55284552845528456</v>
      </c>
      <c r="I29" s="2">
        <f t="shared" si="7"/>
        <v>25</v>
      </c>
    </row>
    <row r="30" spans="1:9">
      <c r="A30" s="1" t="s">
        <v>51</v>
      </c>
      <c r="B30" s="1" t="s">
        <v>259</v>
      </c>
      <c r="C30" s="1" t="s">
        <v>52</v>
      </c>
      <c r="D30" s="2">
        <v>48</v>
      </c>
      <c r="E30" s="2">
        <v>22</v>
      </c>
      <c r="F30" s="45">
        <f t="shared" si="4"/>
        <v>70</v>
      </c>
      <c r="G30" s="69">
        <f t="shared" si="5"/>
        <v>44</v>
      </c>
      <c r="H30" s="47">
        <f t="shared" si="6"/>
        <v>0.31428571428571428</v>
      </c>
      <c r="I30" s="2">
        <f t="shared" si="7"/>
        <v>74</v>
      </c>
    </row>
    <row r="31" spans="1:9">
      <c r="A31" s="1" t="s">
        <v>53</v>
      </c>
      <c r="B31" s="1" t="s">
        <v>260</v>
      </c>
      <c r="C31" s="1" t="s">
        <v>54</v>
      </c>
      <c r="D31" s="2">
        <v>144</v>
      </c>
      <c r="E31" s="2">
        <v>117</v>
      </c>
      <c r="F31" s="45">
        <f t="shared" si="4"/>
        <v>261</v>
      </c>
      <c r="G31" s="69">
        <f t="shared" si="5"/>
        <v>16</v>
      </c>
      <c r="H31" s="47">
        <f t="shared" si="6"/>
        <v>0.44827586206896552</v>
      </c>
      <c r="I31" s="2">
        <f t="shared" si="7"/>
        <v>50</v>
      </c>
    </row>
    <row r="32" spans="1:9">
      <c r="A32" s="1" t="s">
        <v>55</v>
      </c>
      <c r="B32" s="1" t="s">
        <v>254</v>
      </c>
      <c r="C32" s="1" t="s">
        <v>56</v>
      </c>
      <c r="D32" s="2">
        <v>133</v>
      </c>
      <c r="E32" s="2">
        <v>170</v>
      </c>
      <c r="F32" s="45">
        <f t="shared" si="4"/>
        <v>303</v>
      </c>
      <c r="G32" s="69">
        <f t="shared" si="5"/>
        <v>14</v>
      </c>
      <c r="H32" s="47">
        <f t="shared" si="6"/>
        <v>0.56105610561056107</v>
      </c>
      <c r="I32" s="2">
        <f t="shared" si="7"/>
        <v>24</v>
      </c>
    </row>
    <row r="33" spans="1:9">
      <c r="A33" s="1" t="s">
        <v>57</v>
      </c>
      <c r="B33" s="1" t="s">
        <v>254</v>
      </c>
      <c r="C33" s="1" t="s">
        <v>58</v>
      </c>
      <c r="D33" s="2">
        <v>1130</v>
      </c>
      <c r="E33" s="2">
        <v>717</v>
      </c>
      <c r="F33" s="45">
        <f t="shared" si="4"/>
        <v>1847</v>
      </c>
      <c r="G33" s="69">
        <f t="shared" si="5"/>
        <v>1</v>
      </c>
      <c r="H33" s="47">
        <f t="shared" si="6"/>
        <v>0.38819707634001083</v>
      </c>
      <c r="I33" s="2">
        <f t="shared" si="7"/>
        <v>62</v>
      </c>
    </row>
    <row r="34" spans="1:9">
      <c r="A34" s="1" t="s">
        <v>59</v>
      </c>
      <c r="B34" s="1" t="s">
        <v>258</v>
      </c>
      <c r="C34" s="1" t="s">
        <v>60</v>
      </c>
      <c r="D34" s="2">
        <v>24</v>
      </c>
      <c r="E34" s="2">
        <v>35</v>
      </c>
      <c r="F34" s="45">
        <f t="shared" si="4"/>
        <v>59</v>
      </c>
      <c r="G34" s="69">
        <f t="shared" si="5"/>
        <v>49</v>
      </c>
      <c r="H34" s="47">
        <f t="shared" si="6"/>
        <v>0.59322033898305082</v>
      </c>
      <c r="I34" s="2">
        <f t="shared" si="7"/>
        <v>20</v>
      </c>
    </row>
    <row r="35" spans="1:9">
      <c r="A35" s="1" t="s">
        <v>61</v>
      </c>
      <c r="B35" s="1" t="s">
        <v>257</v>
      </c>
      <c r="C35" s="1" t="s">
        <v>62</v>
      </c>
      <c r="D35" s="2">
        <v>47</v>
      </c>
      <c r="E35" s="2">
        <v>105</v>
      </c>
      <c r="F35" s="45">
        <f t="shared" si="4"/>
        <v>152</v>
      </c>
      <c r="G35" s="69">
        <f t="shared" si="5"/>
        <v>21</v>
      </c>
      <c r="H35" s="47">
        <f t="shared" si="6"/>
        <v>0.69078947368421051</v>
      </c>
      <c r="I35" s="2">
        <f t="shared" si="7"/>
        <v>9</v>
      </c>
    </row>
    <row r="36" spans="1:9">
      <c r="A36" s="1" t="s">
        <v>63</v>
      </c>
      <c r="B36" s="1" t="s">
        <v>257</v>
      </c>
      <c r="C36" s="1" t="s">
        <v>64</v>
      </c>
      <c r="D36" s="2">
        <v>76</v>
      </c>
      <c r="E36" s="2">
        <v>111</v>
      </c>
      <c r="F36" s="45">
        <f t="shared" si="4"/>
        <v>187</v>
      </c>
      <c r="G36" s="69">
        <f t="shared" si="5"/>
        <v>19</v>
      </c>
      <c r="H36" s="47">
        <f t="shared" si="6"/>
        <v>0.5935828877005348</v>
      </c>
      <c r="I36" s="2">
        <f t="shared" si="7"/>
        <v>19</v>
      </c>
    </row>
    <row r="37" spans="1:9">
      <c r="A37" s="1" t="s">
        <v>65</v>
      </c>
      <c r="B37" s="1" t="s">
        <v>256</v>
      </c>
      <c r="C37" s="1" t="s">
        <v>66</v>
      </c>
      <c r="D37" s="2">
        <v>583</v>
      </c>
      <c r="E37" s="2">
        <v>314</v>
      </c>
      <c r="F37" s="45">
        <f t="shared" si="4"/>
        <v>897</v>
      </c>
      <c r="G37" s="69">
        <f t="shared" si="5"/>
        <v>4</v>
      </c>
      <c r="H37" s="47">
        <f t="shared" si="6"/>
        <v>0.35005574136008921</v>
      </c>
      <c r="I37" s="2">
        <f t="shared" si="7"/>
        <v>68</v>
      </c>
    </row>
    <row r="38" spans="1:9">
      <c r="A38" s="1" t="s">
        <v>67</v>
      </c>
      <c r="B38" s="1" t="s">
        <v>260</v>
      </c>
      <c r="C38" s="1" t="s">
        <v>68</v>
      </c>
      <c r="D38" s="2">
        <v>0</v>
      </c>
      <c r="E38" s="2">
        <v>78</v>
      </c>
      <c r="F38" s="45">
        <f t="shared" si="4"/>
        <v>78</v>
      </c>
      <c r="G38" s="69">
        <f t="shared" si="5"/>
        <v>40</v>
      </c>
      <c r="H38" s="47">
        <f t="shared" si="6"/>
        <v>1</v>
      </c>
      <c r="I38" s="2">
        <f t="shared" si="7"/>
        <v>1</v>
      </c>
    </row>
    <row r="39" spans="1:9">
      <c r="A39" s="1" t="s">
        <v>69</v>
      </c>
      <c r="B39" s="1" t="s">
        <v>255</v>
      </c>
      <c r="C39" s="1" t="s">
        <v>70</v>
      </c>
      <c r="D39" s="2">
        <v>4</v>
      </c>
      <c r="E39" s="2">
        <v>55</v>
      </c>
      <c r="F39" s="45">
        <f t="shared" si="4"/>
        <v>59</v>
      </c>
      <c r="G39" s="69">
        <f t="shared" si="5"/>
        <v>49</v>
      </c>
      <c r="H39" s="47">
        <f t="shared" si="6"/>
        <v>0.93220338983050843</v>
      </c>
      <c r="I39" s="2">
        <f t="shared" si="7"/>
        <v>5</v>
      </c>
    </row>
    <row r="40" spans="1:9">
      <c r="A40" s="1" t="s">
        <v>71</v>
      </c>
      <c r="B40" s="1" t="s">
        <v>256</v>
      </c>
      <c r="C40" s="1" t="s">
        <v>72</v>
      </c>
      <c r="D40" s="2">
        <v>61</v>
      </c>
      <c r="E40" s="2">
        <v>47</v>
      </c>
      <c r="F40" s="45">
        <f t="shared" si="4"/>
        <v>108</v>
      </c>
      <c r="G40" s="69">
        <f t="shared" si="5"/>
        <v>28</v>
      </c>
      <c r="H40" s="47">
        <f t="shared" si="6"/>
        <v>0.43518518518518517</v>
      </c>
      <c r="I40" s="2">
        <f t="shared" si="7"/>
        <v>53</v>
      </c>
    </row>
    <row r="41" spans="1:9">
      <c r="A41" s="1" t="s">
        <v>73</v>
      </c>
      <c r="B41" s="1" t="s">
        <v>256</v>
      </c>
      <c r="C41" s="1" t="s">
        <v>74</v>
      </c>
      <c r="D41" s="2">
        <v>103</v>
      </c>
      <c r="E41" s="2">
        <v>18</v>
      </c>
      <c r="F41" s="45">
        <f t="shared" si="4"/>
        <v>121</v>
      </c>
      <c r="G41" s="69">
        <f t="shared" si="5"/>
        <v>27</v>
      </c>
      <c r="H41" s="47">
        <f t="shared" si="6"/>
        <v>0.1487603305785124</v>
      </c>
      <c r="I41" s="2">
        <f t="shared" si="7"/>
        <v>84</v>
      </c>
    </row>
    <row r="42" spans="1:9">
      <c r="A42" s="1" t="s">
        <v>75</v>
      </c>
      <c r="B42" s="1" t="s">
        <v>257</v>
      </c>
      <c r="C42" s="1" t="s">
        <v>76</v>
      </c>
      <c r="D42" s="2">
        <v>124</v>
      </c>
      <c r="E42" s="2">
        <v>217</v>
      </c>
      <c r="F42" s="45">
        <f t="shared" si="4"/>
        <v>341</v>
      </c>
      <c r="G42" s="69">
        <f t="shared" si="5"/>
        <v>13</v>
      </c>
      <c r="H42" s="47">
        <f t="shared" si="6"/>
        <v>0.63636363636363635</v>
      </c>
      <c r="I42" s="2">
        <f t="shared" si="7"/>
        <v>15</v>
      </c>
    </row>
    <row r="43" spans="1:9">
      <c r="A43" s="1" t="s">
        <v>77</v>
      </c>
      <c r="B43" s="1" t="s">
        <v>261</v>
      </c>
      <c r="C43" s="1" t="s">
        <v>78</v>
      </c>
      <c r="D43" s="2">
        <v>90</v>
      </c>
      <c r="E43" s="2">
        <v>66</v>
      </c>
      <c r="F43" s="45">
        <f t="shared" si="4"/>
        <v>156</v>
      </c>
      <c r="G43" s="69">
        <f t="shared" si="5"/>
        <v>20</v>
      </c>
      <c r="H43" s="47">
        <f t="shared" si="6"/>
        <v>0.42307692307692307</v>
      </c>
      <c r="I43" s="2">
        <f t="shared" si="7"/>
        <v>55</v>
      </c>
    </row>
    <row r="44" spans="1:9">
      <c r="A44" s="1" t="s">
        <v>79</v>
      </c>
      <c r="B44" s="1" t="s">
        <v>256</v>
      </c>
      <c r="C44" s="1" t="s">
        <v>80</v>
      </c>
      <c r="D44" s="2">
        <v>62</v>
      </c>
      <c r="E44" s="2">
        <v>39</v>
      </c>
      <c r="F44" s="45">
        <f t="shared" si="4"/>
        <v>101</v>
      </c>
      <c r="G44" s="69">
        <f t="shared" si="5"/>
        <v>31</v>
      </c>
      <c r="H44" s="47">
        <f t="shared" si="6"/>
        <v>0.38613861386138615</v>
      </c>
      <c r="I44" s="2">
        <f t="shared" si="7"/>
        <v>63</v>
      </c>
    </row>
    <row r="45" spans="1:9">
      <c r="A45" s="1" t="s">
        <v>81</v>
      </c>
      <c r="B45" s="1" t="s">
        <v>260</v>
      </c>
      <c r="C45" s="1" t="s">
        <v>82</v>
      </c>
      <c r="D45" s="2">
        <v>175</v>
      </c>
      <c r="E45" s="2">
        <v>205</v>
      </c>
      <c r="F45" s="45">
        <f t="shared" si="4"/>
        <v>380</v>
      </c>
      <c r="G45" s="69">
        <f t="shared" si="5"/>
        <v>12</v>
      </c>
      <c r="H45" s="47">
        <f t="shared" si="6"/>
        <v>0.53947368421052633</v>
      </c>
      <c r="I45" s="2">
        <f t="shared" si="7"/>
        <v>29</v>
      </c>
    </row>
    <row r="46" spans="1:9">
      <c r="A46" s="1" t="s">
        <v>83</v>
      </c>
      <c r="B46" s="1" t="s">
        <v>261</v>
      </c>
      <c r="C46" s="1" t="s">
        <v>84</v>
      </c>
      <c r="D46" s="2">
        <v>26</v>
      </c>
      <c r="E46" s="2">
        <v>13</v>
      </c>
      <c r="F46" s="45">
        <f t="shared" si="4"/>
        <v>39</v>
      </c>
      <c r="G46" s="69">
        <f t="shared" si="5"/>
        <v>64</v>
      </c>
      <c r="H46" s="47">
        <f t="shared" si="6"/>
        <v>0.33333333333333331</v>
      </c>
      <c r="I46" s="2">
        <f t="shared" si="7"/>
        <v>69</v>
      </c>
    </row>
    <row r="47" spans="1:9">
      <c r="A47" s="1" t="s">
        <v>85</v>
      </c>
      <c r="B47" s="1" t="s">
        <v>254</v>
      </c>
      <c r="C47" s="1" t="s">
        <v>86</v>
      </c>
      <c r="D47" s="2">
        <v>71</v>
      </c>
      <c r="E47" s="2">
        <v>66</v>
      </c>
      <c r="F47" s="45">
        <f t="shared" si="4"/>
        <v>137</v>
      </c>
      <c r="G47" s="69">
        <f t="shared" si="5"/>
        <v>23</v>
      </c>
      <c r="H47" s="47">
        <f t="shared" si="6"/>
        <v>0.48175182481751827</v>
      </c>
      <c r="I47" s="2">
        <f t="shared" si="7"/>
        <v>39</v>
      </c>
    </row>
    <row r="48" spans="1:9">
      <c r="A48" s="1" t="s">
        <v>87</v>
      </c>
      <c r="B48" s="1" t="s">
        <v>256</v>
      </c>
      <c r="C48" s="1" t="s">
        <v>88</v>
      </c>
      <c r="D48" s="2">
        <v>66</v>
      </c>
      <c r="E48" s="2">
        <v>19</v>
      </c>
      <c r="F48" s="45">
        <f t="shared" si="4"/>
        <v>85</v>
      </c>
      <c r="G48" s="69">
        <f t="shared" si="5"/>
        <v>38</v>
      </c>
      <c r="H48" s="47">
        <f t="shared" si="6"/>
        <v>0.22352941176470589</v>
      </c>
      <c r="I48" s="2">
        <f t="shared" si="7"/>
        <v>81</v>
      </c>
    </row>
    <row r="49" spans="1:9">
      <c r="A49" s="1" t="s">
        <v>89</v>
      </c>
      <c r="B49" s="1" t="s">
        <v>255</v>
      </c>
      <c r="C49" s="1" t="s">
        <v>90</v>
      </c>
      <c r="D49" s="2">
        <v>6</v>
      </c>
      <c r="E49" s="2">
        <v>11</v>
      </c>
      <c r="F49" s="45">
        <f t="shared" si="4"/>
        <v>17</v>
      </c>
      <c r="G49" s="69">
        <f t="shared" si="5"/>
        <v>72</v>
      </c>
      <c r="H49" s="47">
        <f t="shared" si="6"/>
        <v>0.6470588235294118</v>
      </c>
      <c r="I49" s="2">
        <f t="shared" si="7"/>
        <v>12</v>
      </c>
    </row>
    <row r="50" spans="1:9">
      <c r="A50" s="1" t="s">
        <v>91</v>
      </c>
      <c r="B50" s="1" t="s">
        <v>259</v>
      </c>
      <c r="C50" s="1" t="s">
        <v>92</v>
      </c>
      <c r="D50" s="2">
        <v>54</v>
      </c>
      <c r="E50" s="2">
        <v>46</v>
      </c>
      <c r="F50" s="45">
        <f t="shared" si="4"/>
        <v>100</v>
      </c>
      <c r="G50" s="69">
        <f t="shared" si="5"/>
        <v>33</v>
      </c>
      <c r="H50" s="47">
        <f t="shared" si="6"/>
        <v>0.46</v>
      </c>
      <c r="I50" s="2">
        <f t="shared" si="7"/>
        <v>47</v>
      </c>
    </row>
    <row r="51" spans="1:9">
      <c r="A51" s="1" t="s">
        <v>93</v>
      </c>
      <c r="B51" s="1" t="s">
        <v>259</v>
      </c>
      <c r="C51" s="1" t="s">
        <v>94</v>
      </c>
      <c r="D51" s="2">
        <v>122</v>
      </c>
      <c r="E51" s="2">
        <v>109</v>
      </c>
      <c r="F51" s="45">
        <f t="shared" si="4"/>
        <v>231</v>
      </c>
      <c r="G51" s="69">
        <f t="shared" si="5"/>
        <v>18</v>
      </c>
      <c r="H51" s="47">
        <f t="shared" si="6"/>
        <v>0.47186147186147187</v>
      </c>
      <c r="I51" s="2">
        <f t="shared" si="7"/>
        <v>43</v>
      </c>
    </row>
    <row r="52" spans="1:9">
      <c r="A52" s="1" t="s">
        <v>95</v>
      </c>
      <c r="B52" s="1" t="s">
        <v>261</v>
      </c>
      <c r="C52" s="1" t="s">
        <v>96</v>
      </c>
      <c r="D52" s="2">
        <v>194</v>
      </c>
      <c r="E52" s="2">
        <v>90</v>
      </c>
      <c r="F52" s="45">
        <f t="shared" si="4"/>
        <v>284</v>
      </c>
      <c r="G52" s="69">
        <f t="shared" si="5"/>
        <v>15</v>
      </c>
      <c r="H52" s="47">
        <f t="shared" si="6"/>
        <v>0.31690140845070425</v>
      </c>
      <c r="I52" s="2">
        <f t="shared" si="7"/>
        <v>72</v>
      </c>
    </row>
    <row r="53" spans="1:9">
      <c r="A53" s="1" t="s">
        <v>97</v>
      </c>
      <c r="B53" s="1" t="s">
        <v>259</v>
      </c>
      <c r="C53" s="1" t="s">
        <v>98</v>
      </c>
      <c r="D53" s="2">
        <v>33</v>
      </c>
      <c r="E53" s="2">
        <v>12</v>
      </c>
      <c r="F53" s="45">
        <f t="shared" si="4"/>
        <v>45</v>
      </c>
      <c r="G53" s="69">
        <f t="shared" si="5"/>
        <v>59</v>
      </c>
      <c r="H53" s="47">
        <f t="shared" si="6"/>
        <v>0.26666666666666666</v>
      </c>
      <c r="I53" s="2">
        <f t="shared" si="7"/>
        <v>78</v>
      </c>
    </row>
    <row r="54" spans="1:9">
      <c r="A54" s="1" t="s">
        <v>99</v>
      </c>
      <c r="B54" s="1" t="s">
        <v>259</v>
      </c>
      <c r="C54" s="1" t="s">
        <v>100</v>
      </c>
      <c r="D54" s="2">
        <v>56</v>
      </c>
      <c r="E54" s="2">
        <v>34</v>
      </c>
      <c r="F54" s="45">
        <f t="shared" si="4"/>
        <v>90</v>
      </c>
      <c r="G54" s="69">
        <f t="shared" si="5"/>
        <v>36</v>
      </c>
      <c r="H54" s="47">
        <f t="shared" si="6"/>
        <v>0.37777777777777777</v>
      </c>
      <c r="I54" s="2">
        <f t="shared" si="7"/>
        <v>64</v>
      </c>
    </row>
    <row r="55" spans="1:9">
      <c r="A55" s="1" t="s">
        <v>101</v>
      </c>
      <c r="B55" s="1" t="s">
        <v>259</v>
      </c>
      <c r="C55" s="1" t="s">
        <v>102</v>
      </c>
      <c r="D55" s="2">
        <v>46</v>
      </c>
      <c r="E55" s="2">
        <v>18</v>
      </c>
      <c r="F55" s="45">
        <f t="shared" si="4"/>
        <v>64</v>
      </c>
      <c r="G55" s="69">
        <f t="shared" si="5"/>
        <v>46</v>
      </c>
      <c r="H55" s="47">
        <f t="shared" si="6"/>
        <v>0.28125</v>
      </c>
      <c r="I55" s="2">
        <f t="shared" si="7"/>
        <v>76</v>
      </c>
    </row>
    <row r="56" spans="1:9">
      <c r="A56" s="1" t="s">
        <v>103</v>
      </c>
      <c r="B56" s="1" t="s">
        <v>259</v>
      </c>
      <c r="C56" s="1" t="s">
        <v>104</v>
      </c>
      <c r="D56" s="2">
        <v>44</v>
      </c>
      <c r="E56" s="2">
        <v>53</v>
      </c>
      <c r="F56" s="45">
        <f t="shared" si="4"/>
        <v>97</v>
      </c>
      <c r="G56" s="69">
        <f t="shared" si="5"/>
        <v>35</v>
      </c>
      <c r="H56" s="47">
        <f t="shared" si="6"/>
        <v>0.54639175257731953</v>
      </c>
      <c r="I56" s="2">
        <f t="shared" si="7"/>
        <v>27</v>
      </c>
    </row>
    <row r="57" spans="1:9">
      <c r="A57" s="1" t="s">
        <v>105</v>
      </c>
      <c r="B57" s="1" t="s">
        <v>260</v>
      </c>
      <c r="C57" s="1" t="s">
        <v>106</v>
      </c>
      <c r="D57" s="2">
        <v>76</v>
      </c>
      <c r="E57" s="2">
        <v>52</v>
      </c>
      <c r="F57" s="45">
        <f t="shared" si="4"/>
        <v>128</v>
      </c>
      <c r="G57" s="69">
        <f t="shared" si="5"/>
        <v>25</v>
      </c>
      <c r="H57" s="47">
        <f t="shared" si="6"/>
        <v>0.40625</v>
      </c>
      <c r="I57" s="2">
        <f t="shared" si="7"/>
        <v>59</v>
      </c>
    </row>
    <row r="58" spans="1:9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70"/>
      <c r="H58" s="54"/>
      <c r="I58" s="51"/>
    </row>
    <row r="59" spans="1:9">
      <c r="A59" s="1" t="s">
        <v>109</v>
      </c>
      <c r="B59" s="1" t="s">
        <v>254</v>
      </c>
      <c r="C59" s="1" t="s">
        <v>110</v>
      </c>
      <c r="D59" s="2">
        <v>396</v>
      </c>
      <c r="E59" s="2">
        <v>432</v>
      </c>
      <c r="F59" s="45">
        <f t="shared" ref="F59:F97" si="8">SUM(D59:E59)</f>
        <v>828</v>
      </c>
      <c r="G59" s="69">
        <f t="shared" ref="G59:G97" si="9">_xlfn.RANK.EQ(F59,$F$12:$F$98,0)</f>
        <v>7</v>
      </c>
      <c r="H59" s="47">
        <f t="shared" ref="H59:H97" si="10">E59/F59</f>
        <v>0.52173913043478259</v>
      </c>
      <c r="I59" s="2">
        <f t="shared" ref="I59:I97" si="11">_xlfn.RANK.EQ(H59,$H$12:$H$98,0)</f>
        <v>31</v>
      </c>
    </row>
    <row r="60" spans="1:9">
      <c r="A60" s="1" t="s">
        <v>111</v>
      </c>
      <c r="B60" s="1" t="s">
        <v>256</v>
      </c>
      <c r="C60" s="1" t="s">
        <v>112</v>
      </c>
      <c r="D60" s="2">
        <v>69</v>
      </c>
      <c r="E60" s="2">
        <v>32</v>
      </c>
      <c r="F60" s="45">
        <f t="shared" si="8"/>
        <v>101</v>
      </c>
      <c r="G60" s="69">
        <f t="shared" si="9"/>
        <v>31</v>
      </c>
      <c r="H60" s="47">
        <f t="shared" si="10"/>
        <v>0.31683168316831684</v>
      </c>
      <c r="I60" s="2">
        <f t="shared" si="11"/>
        <v>73</v>
      </c>
    </row>
    <row r="61" spans="1:9">
      <c r="A61" s="1" t="s">
        <v>113</v>
      </c>
      <c r="B61" s="1" t="s">
        <v>255</v>
      </c>
      <c r="C61" s="1" t="s">
        <v>114</v>
      </c>
      <c r="D61" s="2">
        <v>4</v>
      </c>
      <c r="E61" s="2">
        <v>14</v>
      </c>
      <c r="F61" s="45">
        <f t="shared" si="8"/>
        <v>18</v>
      </c>
      <c r="G61" s="69">
        <f t="shared" si="9"/>
        <v>71</v>
      </c>
      <c r="H61" s="47">
        <f t="shared" si="10"/>
        <v>0.77777777777777779</v>
      </c>
      <c r="I61" s="2">
        <f t="shared" si="11"/>
        <v>7</v>
      </c>
    </row>
    <row r="62" spans="1:9">
      <c r="A62" s="1" t="s">
        <v>115</v>
      </c>
      <c r="B62" s="1" t="s">
        <v>256</v>
      </c>
      <c r="C62" s="1" t="s">
        <v>116</v>
      </c>
      <c r="D62" s="2">
        <v>43</v>
      </c>
      <c r="E62" s="2">
        <v>21</v>
      </c>
      <c r="F62" s="45">
        <f t="shared" si="8"/>
        <v>64</v>
      </c>
      <c r="G62" s="69">
        <f t="shared" si="9"/>
        <v>46</v>
      </c>
      <c r="H62" s="47">
        <f t="shared" si="10"/>
        <v>0.328125</v>
      </c>
      <c r="I62" s="2">
        <f t="shared" si="11"/>
        <v>71</v>
      </c>
    </row>
    <row r="63" spans="1:9">
      <c r="A63" s="1" t="s">
        <v>117</v>
      </c>
      <c r="B63" s="1" t="s">
        <v>259</v>
      </c>
      <c r="C63" s="1" t="s">
        <v>118</v>
      </c>
      <c r="D63" s="2">
        <v>30</v>
      </c>
      <c r="E63" s="2">
        <v>21</v>
      </c>
      <c r="F63" s="45">
        <f t="shared" si="8"/>
        <v>51</v>
      </c>
      <c r="G63" s="69">
        <f t="shared" si="9"/>
        <v>56</v>
      </c>
      <c r="H63" s="47">
        <f t="shared" si="10"/>
        <v>0.41176470588235292</v>
      </c>
      <c r="I63" s="2">
        <f t="shared" si="11"/>
        <v>57</v>
      </c>
    </row>
    <row r="64" spans="1:9">
      <c r="A64" s="1" t="s">
        <v>119</v>
      </c>
      <c r="B64" s="1" t="s">
        <v>257</v>
      </c>
      <c r="C64" s="1" t="s">
        <v>120</v>
      </c>
      <c r="D64" s="2">
        <v>21</v>
      </c>
      <c r="E64" s="2">
        <v>19</v>
      </c>
      <c r="F64" s="45">
        <f t="shared" si="8"/>
        <v>40</v>
      </c>
      <c r="G64" s="69">
        <f t="shared" si="9"/>
        <v>62</v>
      </c>
      <c r="H64" s="47">
        <f t="shared" si="10"/>
        <v>0.47499999999999998</v>
      </c>
      <c r="I64" s="2">
        <f t="shared" si="11"/>
        <v>40</v>
      </c>
    </row>
    <row r="65" spans="1:9">
      <c r="A65" s="1" t="s">
        <v>121</v>
      </c>
      <c r="B65" s="1" t="s">
        <v>258</v>
      </c>
      <c r="C65" s="1" t="s">
        <v>122</v>
      </c>
      <c r="D65" s="2">
        <v>1</v>
      </c>
      <c r="E65" s="2">
        <v>1</v>
      </c>
      <c r="F65" s="45">
        <f t="shared" si="8"/>
        <v>2</v>
      </c>
      <c r="G65" s="69">
        <f t="shared" si="9"/>
        <v>82</v>
      </c>
      <c r="H65" s="47">
        <f t="shared" si="10"/>
        <v>0.5</v>
      </c>
      <c r="I65" s="2">
        <f t="shared" si="11"/>
        <v>36</v>
      </c>
    </row>
    <row r="66" spans="1:9">
      <c r="A66" s="1" t="s">
        <v>123</v>
      </c>
      <c r="B66" s="1" t="s">
        <v>254</v>
      </c>
      <c r="C66" s="1" t="s">
        <v>124</v>
      </c>
      <c r="D66" s="2">
        <v>460</v>
      </c>
      <c r="E66" s="2">
        <v>436</v>
      </c>
      <c r="F66" s="45">
        <f t="shared" si="8"/>
        <v>896</v>
      </c>
      <c r="G66" s="69">
        <f t="shared" si="9"/>
        <v>5</v>
      </c>
      <c r="H66" s="47">
        <f t="shared" si="10"/>
        <v>0.48660714285714285</v>
      </c>
      <c r="I66" s="2">
        <f t="shared" si="11"/>
        <v>38</v>
      </c>
    </row>
    <row r="67" spans="1:9">
      <c r="A67" s="1" t="s">
        <v>125</v>
      </c>
      <c r="B67" s="1" t="s">
        <v>255</v>
      </c>
      <c r="C67" s="1" t="s">
        <v>126</v>
      </c>
      <c r="D67" s="2">
        <v>1</v>
      </c>
      <c r="E67" s="2">
        <v>2</v>
      </c>
      <c r="F67" s="45">
        <f t="shared" si="8"/>
        <v>3</v>
      </c>
      <c r="G67" s="69">
        <f t="shared" si="9"/>
        <v>81</v>
      </c>
      <c r="H67" s="47">
        <f t="shared" si="10"/>
        <v>0.66666666666666663</v>
      </c>
      <c r="I67" s="2">
        <f t="shared" si="11"/>
        <v>11</v>
      </c>
    </row>
    <row r="68" spans="1:9">
      <c r="A68" s="1" t="s">
        <v>127</v>
      </c>
      <c r="B68" s="1" t="s">
        <v>256</v>
      </c>
      <c r="C68" s="1" t="s">
        <v>128</v>
      </c>
      <c r="D68" s="2">
        <v>53</v>
      </c>
      <c r="E68" s="2">
        <v>46</v>
      </c>
      <c r="F68" s="45">
        <f t="shared" si="8"/>
        <v>99</v>
      </c>
      <c r="G68" s="69">
        <f t="shared" si="9"/>
        <v>34</v>
      </c>
      <c r="H68" s="47">
        <f t="shared" si="10"/>
        <v>0.46464646464646464</v>
      </c>
      <c r="I68" s="2">
        <f t="shared" si="11"/>
        <v>44</v>
      </c>
    </row>
    <row r="69" spans="1:9">
      <c r="A69" s="1" t="s">
        <v>129</v>
      </c>
      <c r="B69" s="1" t="s">
        <v>254</v>
      </c>
      <c r="C69" s="1" t="s">
        <v>130</v>
      </c>
      <c r="D69" s="2">
        <v>371</v>
      </c>
      <c r="E69" s="2">
        <v>479</v>
      </c>
      <c r="F69" s="45">
        <f t="shared" si="8"/>
        <v>850</v>
      </c>
      <c r="G69" s="69">
        <f t="shared" si="9"/>
        <v>6</v>
      </c>
      <c r="H69" s="47">
        <f t="shared" si="10"/>
        <v>0.56352941176470583</v>
      </c>
      <c r="I69" s="2">
        <f t="shared" si="11"/>
        <v>23</v>
      </c>
    </row>
    <row r="70" spans="1:9">
      <c r="A70" s="1" t="s">
        <v>131</v>
      </c>
      <c r="B70" s="1" t="s">
        <v>255</v>
      </c>
      <c r="C70" s="1" t="s">
        <v>132</v>
      </c>
      <c r="D70" s="2">
        <v>12</v>
      </c>
      <c r="E70" s="2">
        <v>26</v>
      </c>
      <c r="F70" s="45">
        <f t="shared" si="8"/>
        <v>38</v>
      </c>
      <c r="G70" s="69">
        <f t="shared" si="9"/>
        <v>65</v>
      </c>
      <c r="H70" s="47">
        <f t="shared" si="10"/>
        <v>0.68421052631578949</v>
      </c>
      <c r="I70" s="2">
        <f t="shared" si="11"/>
        <v>10</v>
      </c>
    </row>
    <row r="71" spans="1:9">
      <c r="A71" s="1" t="s">
        <v>133</v>
      </c>
      <c r="B71" s="1" t="s">
        <v>254</v>
      </c>
      <c r="C71" s="1" t="s">
        <v>134</v>
      </c>
      <c r="D71" s="2">
        <v>231</v>
      </c>
      <c r="E71" s="2">
        <v>312</v>
      </c>
      <c r="F71" s="45">
        <f t="shared" si="8"/>
        <v>543</v>
      </c>
      <c r="G71" s="69">
        <f t="shared" si="9"/>
        <v>11</v>
      </c>
      <c r="H71" s="47">
        <f t="shared" si="10"/>
        <v>0.574585635359116</v>
      </c>
      <c r="I71" s="2">
        <f t="shared" si="11"/>
        <v>22</v>
      </c>
    </row>
    <row r="72" spans="1:9">
      <c r="A72" s="1" t="s">
        <v>135</v>
      </c>
      <c r="B72" s="1" t="s">
        <v>255</v>
      </c>
      <c r="C72" s="1" t="s">
        <v>136</v>
      </c>
      <c r="D72" s="2">
        <v>10</v>
      </c>
      <c r="E72" s="2">
        <v>18</v>
      </c>
      <c r="F72" s="45">
        <f t="shared" si="8"/>
        <v>28</v>
      </c>
      <c r="G72" s="69">
        <f t="shared" si="9"/>
        <v>68</v>
      </c>
      <c r="H72" s="47">
        <f t="shared" si="10"/>
        <v>0.6428571428571429</v>
      </c>
      <c r="I72" s="2">
        <f t="shared" si="11"/>
        <v>13</v>
      </c>
    </row>
    <row r="73" spans="1:9">
      <c r="A73" s="1" t="s">
        <v>137</v>
      </c>
      <c r="B73" s="1" t="s">
        <v>255</v>
      </c>
      <c r="C73" s="1" t="s">
        <v>138</v>
      </c>
      <c r="D73" s="2">
        <v>5</v>
      </c>
      <c r="E73" s="2">
        <v>6</v>
      </c>
      <c r="F73" s="45">
        <f t="shared" si="8"/>
        <v>11</v>
      </c>
      <c r="G73" s="69">
        <f t="shared" si="9"/>
        <v>78</v>
      </c>
      <c r="H73" s="47">
        <f t="shared" si="10"/>
        <v>0.54545454545454541</v>
      </c>
      <c r="I73" s="2">
        <f t="shared" si="11"/>
        <v>28</v>
      </c>
    </row>
    <row r="74" spans="1:9">
      <c r="A74" s="1" t="s">
        <v>139</v>
      </c>
      <c r="B74" s="1" t="s">
        <v>260</v>
      </c>
      <c r="C74" s="1" t="s">
        <v>140</v>
      </c>
      <c r="D74" s="2">
        <v>0</v>
      </c>
      <c r="E74" s="2">
        <v>56</v>
      </c>
      <c r="F74" s="45">
        <f t="shared" si="8"/>
        <v>56</v>
      </c>
      <c r="G74" s="69">
        <f t="shared" si="9"/>
        <v>52</v>
      </c>
      <c r="H74" s="47">
        <f t="shared" si="10"/>
        <v>1</v>
      </c>
      <c r="I74" s="2">
        <f t="shared" si="11"/>
        <v>1</v>
      </c>
    </row>
    <row r="75" spans="1:9">
      <c r="A75" s="1" t="s">
        <v>141</v>
      </c>
      <c r="B75" s="1" t="s">
        <v>261</v>
      </c>
      <c r="C75" s="1" t="s">
        <v>142</v>
      </c>
      <c r="D75" s="2">
        <v>57</v>
      </c>
      <c r="E75" s="2">
        <v>23</v>
      </c>
      <c r="F75" s="45">
        <f t="shared" si="8"/>
        <v>80</v>
      </c>
      <c r="G75" s="69">
        <f t="shared" si="9"/>
        <v>39</v>
      </c>
      <c r="H75" s="47">
        <f t="shared" si="10"/>
        <v>0.28749999999999998</v>
      </c>
      <c r="I75" s="2">
        <f t="shared" si="11"/>
        <v>75</v>
      </c>
    </row>
    <row r="76" spans="1:9">
      <c r="A76" s="1" t="s">
        <v>143</v>
      </c>
      <c r="B76" s="1" t="s">
        <v>260</v>
      </c>
      <c r="C76" s="1" t="s">
        <v>144</v>
      </c>
      <c r="D76" s="2">
        <v>28</v>
      </c>
      <c r="E76" s="2">
        <v>48</v>
      </c>
      <c r="F76" s="45">
        <f t="shared" si="8"/>
        <v>76</v>
      </c>
      <c r="G76" s="69">
        <f t="shared" si="9"/>
        <v>41</v>
      </c>
      <c r="H76" s="47">
        <f t="shared" si="10"/>
        <v>0.63157894736842102</v>
      </c>
      <c r="I76" s="2">
        <f t="shared" si="11"/>
        <v>16</v>
      </c>
    </row>
    <row r="77" spans="1:9">
      <c r="A77" s="1" t="s">
        <v>145</v>
      </c>
      <c r="B77" s="1" t="s">
        <v>259</v>
      </c>
      <c r="C77" s="1" t="s">
        <v>146</v>
      </c>
      <c r="D77" s="2">
        <v>21</v>
      </c>
      <c r="E77" s="2">
        <v>17</v>
      </c>
      <c r="F77" s="45">
        <f t="shared" si="8"/>
        <v>38</v>
      </c>
      <c r="G77" s="69">
        <f t="shared" si="9"/>
        <v>65</v>
      </c>
      <c r="H77" s="47">
        <f t="shared" si="10"/>
        <v>0.44736842105263158</v>
      </c>
      <c r="I77" s="2">
        <f t="shared" si="11"/>
        <v>51</v>
      </c>
    </row>
    <row r="78" spans="1:9">
      <c r="A78" s="1" t="s">
        <v>147</v>
      </c>
      <c r="B78" s="1" t="s">
        <v>259</v>
      </c>
      <c r="C78" s="1" t="s">
        <v>148</v>
      </c>
      <c r="D78" s="2">
        <v>26</v>
      </c>
      <c r="E78" s="2">
        <v>30</v>
      </c>
      <c r="F78" s="45">
        <f t="shared" si="8"/>
        <v>56</v>
      </c>
      <c r="G78" s="69">
        <f t="shared" si="9"/>
        <v>52</v>
      </c>
      <c r="H78" s="47">
        <f t="shared" si="10"/>
        <v>0.5357142857142857</v>
      </c>
      <c r="I78" s="2">
        <f t="shared" si="11"/>
        <v>30</v>
      </c>
    </row>
    <row r="79" spans="1:9">
      <c r="A79" s="1" t="s">
        <v>149</v>
      </c>
      <c r="B79" s="1" t="s">
        <v>254</v>
      </c>
      <c r="C79" s="1" t="s">
        <v>150</v>
      </c>
      <c r="D79" s="2">
        <v>136</v>
      </c>
      <c r="E79" s="2">
        <v>118</v>
      </c>
      <c r="F79" s="45">
        <f t="shared" si="8"/>
        <v>254</v>
      </c>
      <c r="G79" s="69">
        <f t="shared" si="9"/>
        <v>17</v>
      </c>
      <c r="H79" s="47">
        <f t="shared" si="10"/>
        <v>0.46456692913385828</v>
      </c>
      <c r="I79" s="2">
        <f t="shared" si="11"/>
        <v>45</v>
      </c>
    </row>
    <row r="80" spans="1:9">
      <c r="A80" s="1" t="s">
        <v>151</v>
      </c>
      <c r="B80" s="1" t="s">
        <v>254</v>
      </c>
      <c r="C80" s="1" t="s">
        <v>152</v>
      </c>
      <c r="D80" s="2">
        <v>317</v>
      </c>
      <c r="E80" s="2">
        <v>432</v>
      </c>
      <c r="F80" s="45">
        <f t="shared" si="8"/>
        <v>749</v>
      </c>
      <c r="G80" s="69">
        <f t="shared" si="9"/>
        <v>10</v>
      </c>
      <c r="H80" s="47">
        <f t="shared" si="10"/>
        <v>0.57676902536715624</v>
      </c>
      <c r="I80" s="2">
        <f t="shared" si="11"/>
        <v>21</v>
      </c>
    </row>
    <row r="81" spans="1:9">
      <c r="A81" s="1" t="s">
        <v>153</v>
      </c>
      <c r="B81" s="1" t="s">
        <v>259</v>
      </c>
      <c r="C81" s="1" t="s">
        <v>154</v>
      </c>
      <c r="D81" s="2">
        <v>57</v>
      </c>
      <c r="E81" s="2">
        <v>32</v>
      </c>
      <c r="F81" s="45">
        <f t="shared" si="8"/>
        <v>89</v>
      </c>
      <c r="G81" s="69">
        <f t="shared" si="9"/>
        <v>37</v>
      </c>
      <c r="H81" s="47">
        <f t="shared" si="10"/>
        <v>0.3595505617977528</v>
      </c>
      <c r="I81" s="2">
        <f t="shared" si="11"/>
        <v>66</v>
      </c>
    </row>
    <row r="82" spans="1:9">
      <c r="A82" s="1" t="s">
        <v>155</v>
      </c>
      <c r="B82" s="1" t="s">
        <v>259</v>
      </c>
      <c r="C82" s="1" t="s">
        <v>156</v>
      </c>
      <c r="D82" s="2">
        <v>28</v>
      </c>
      <c r="E82" s="2">
        <v>16</v>
      </c>
      <c r="F82" s="45">
        <f t="shared" si="8"/>
        <v>44</v>
      </c>
      <c r="G82" s="69">
        <f t="shared" si="9"/>
        <v>60</v>
      </c>
      <c r="H82" s="47">
        <f t="shared" si="10"/>
        <v>0.36363636363636365</v>
      </c>
      <c r="I82" s="2">
        <f t="shared" si="11"/>
        <v>65</v>
      </c>
    </row>
    <row r="83" spans="1:9">
      <c r="A83" s="1" t="s">
        <v>157</v>
      </c>
      <c r="B83" s="1" t="s">
        <v>255</v>
      </c>
      <c r="C83" s="1" t="s">
        <v>158</v>
      </c>
      <c r="D83" s="2">
        <v>39</v>
      </c>
      <c r="E83" s="2">
        <v>35</v>
      </c>
      <c r="F83" s="45">
        <f t="shared" si="8"/>
        <v>74</v>
      </c>
      <c r="G83" s="69">
        <f t="shared" si="9"/>
        <v>42</v>
      </c>
      <c r="H83" s="47">
        <f t="shared" si="10"/>
        <v>0.47297297297297297</v>
      </c>
      <c r="I83" s="2">
        <f t="shared" si="11"/>
        <v>42</v>
      </c>
    </row>
    <row r="84" spans="1:9">
      <c r="A84" s="1" t="s">
        <v>159</v>
      </c>
      <c r="B84" s="1" t="s">
        <v>259</v>
      </c>
      <c r="C84" s="1" t="s">
        <v>160</v>
      </c>
      <c r="D84" s="2">
        <v>13</v>
      </c>
      <c r="E84" s="2">
        <v>16</v>
      </c>
      <c r="F84" s="45">
        <f t="shared" si="8"/>
        <v>29</v>
      </c>
      <c r="G84" s="69">
        <f t="shared" si="9"/>
        <v>67</v>
      </c>
      <c r="H84" s="47">
        <f t="shared" si="10"/>
        <v>0.55172413793103448</v>
      </c>
      <c r="I84" s="2">
        <f t="shared" si="11"/>
        <v>26</v>
      </c>
    </row>
    <row r="85" spans="1:9">
      <c r="A85" s="1" t="s">
        <v>161</v>
      </c>
      <c r="B85" s="1" t="s">
        <v>259</v>
      </c>
      <c r="C85" s="1" t="s">
        <v>162</v>
      </c>
      <c r="D85" s="2">
        <v>25</v>
      </c>
      <c r="E85" s="2">
        <v>19</v>
      </c>
      <c r="F85" s="45">
        <f t="shared" si="8"/>
        <v>44</v>
      </c>
      <c r="G85" s="69">
        <f t="shared" si="9"/>
        <v>60</v>
      </c>
      <c r="H85" s="47">
        <f t="shared" si="10"/>
        <v>0.43181818181818182</v>
      </c>
      <c r="I85" s="2">
        <f t="shared" si="11"/>
        <v>54</v>
      </c>
    </row>
    <row r="86" spans="1:9">
      <c r="A86" s="10" t="s">
        <v>163</v>
      </c>
      <c r="B86" s="10" t="s">
        <v>259</v>
      </c>
      <c r="C86" s="10" t="s">
        <v>164</v>
      </c>
      <c r="D86" s="57">
        <v>10</v>
      </c>
      <c r="E86" s="57">
        <v>7</v>
      </c>
      <c r="F86" s="58">
        <f t="shared" si="8"/>
        <v>17</v>
      </c>
      <c r="G86" s="71">
        <f t="shared" si="9"/>
        <v>72</v>
      </c>
      <c r="H86" s="60">
        <f t="shared" si="10"/>
        <v>0.41176470588235292</v>
      </c>
      <c r="I86" s="57">
        <f t="shared" si="11"/>
        <v>57</v>
      </c>
    </row>
    <row r="87" spans="1:9">
      <c r="A87" s="1" t="s">
        <v>165</v>
      </c>
      <c r="B87" s="1" t="s">
        <v>256</v>
      </c>
      <c r="C87" s="1" t="s">
        <v>166</v>
      </c>
      <c r="D87" s="2">
        <v>89</v>
      </c>
      <c r="E87" s="2">
        <v>19</v>
      </c>
      <c r="F87" s="45">
        <f t="shared" si="8"/>
        <v>108</v>
      </c>
      <c r="G87" s="69">
        <f t="shared" si="9"/>
        <v>28</v>
      </c>
      <c r="H87" s="47">
        <f t="shared" si="10"/>
        <v>0.17592592592592593</v>
      </c>
      <c r="I87" s="2">
        <f t="shared" si="11"/>
        <v>83</v>
      </c>
    </row>
    <row r="88" spans="1:9">
      <c r="A88" s="1" t="s">
        <v>167</v>
      </c>
      <c r="B88" s="1" t="s">
        <v>255</v>
      </c>
      <c r="C88" s="1" t="s">
        <v>168</v>
      </c>
      <c r="D88" s="2">
        <v>0</v>
      </c>
      <c r="E88" s="2">
        <v>1</v>
      </c>
      <c r="F88" s="45">
        <f t="shared" si="8"/>
        <v>1</v>
      </c>
      <c r="G88" s="69">
        <f t="shared" si="9"/>
        <v>84</v>
      </c>
      <c r="H88" s="47">
        <f t="shared" si="10"/>
        <v>1</v>
      </c>
      <c r="I88" s="2">
        <f t="shared" si="11"/>
        <v>1</v>
      </c>
    </row>
    <row r="89" spans="1:9">
      <c r="A89" s="1" t="s">
        <v>169</v>
      </c>
      <c r="B89" s="1" t="s">
        <v>254</v>
      </c>
      <c r="C89" s="1" t="s">
        <v>170</v>
      </c>
      <c r="D89" s="2">
        <v>528</v>
      </c>
      <c r="E89" s="2">
        <v>408</v>
      </c>
      <c r="F89" s="45">
        <f t="shared" si="8"/>
        <v>936</v>
      </c>
      <c r="G89" s="69">
        <f t="shared" si="9"/>
        <v>3</v>
      </c>
      <c r="H89" s="47">
        <f t="shared" si="10"/>
        <v>0.4358974358974359</v>
      </c>
      <c r="I89" s="2">
        <f t="shared" si="11"/>
        <v>52</v>
      </c>
    </row>
    <row r="90" spans="1:9">
      <c r="A90" s="1" t="s">
        <v>171</v>
      </c>
      <c r="B90" s="1" t="s">
        <v>259</v>
      </c>
      <c r="C90" s="1" t="s">
        <v>172</v>
      </c>
      <c r="D90" s="2">
        <v>30</v>
      </c>
      <c r="E90" s="2">
        <v>25</v>
      </c>
      <c r="F90" s="45">
        <f t="shared" si="8"/>
        <v>55</v>
      </c>
      <c r="G90" s="69">
        <f t="shared" si="9"/>
        <v>54</v>
      </c>
      <c r="H90" s="47">
        <f t="shared" si="10"/>
        <v>0.45454545454545453</v>
      </c>
      <c r="I90" s="2">
        <f t="shared" si="11"/>
        <v>49</v>
      </c>
    </row>
    <row r="91" spans="1:9">
      <c r="A91" s="1" t="s">
        <v>173</v>
      </c>
      <c r="B91" s="1" t="s">
        <v>259</v>
      </c>
      <c r="C91" s="1" t="s">
        <v>174</v>
      </c>
      <c r="D91" s="2">
        <v>65</v>
      </c>
      <c r="E91" s="2">
        <v>66</v>
      </c>
      <c r="F91" s="45">
        <f t="shared" si="8"/>
        <v>131</v>
      </c>
      <c r="G91" s="69">
        <f t="shared" si="9"/>
        <v>24</v>
      </c>
      <c r="H91" s="47">
        <f t="shared" si="10"/>
        <v>0.50381679389312972</v>
      </c>
      <c r="I91" s="2">
        <f t="shared" si="11"/>
        <v>35</v>
      </c>
    </row>
    <row r="92" spans="1:9">
      <c r="A92" s="1" t="s">
        <v>175</v>
      </c>
      <c r="B92" s="1" t="s">
        <v>259</v>
      </c>
      <c r="C92" s="1" t="s">
        <v>176</v>
      </c>
      <c r="D92" s="2">
        <v>81</v>
      </c>
      <c r="E92" s="2">
        <v>58</v>
      </c>
      <c r="F92" s="45">
        <f t="shared" si="8"/>
        <v>139</v>
      </c>
      <c r="G92" s="69">
        <f t="shared" si="9"/>
        <v>22</v>
      </c>
      <c r="H92" s="47">
        <f t="shared" si="10"/>
        <v>0.41726618705035973</v>
      </c>
      <c r="I92" s="2">
        <f t="shared" si="11"/>
        <v>56</v>
      </c>
    </row>
    <row r="93" spans="1:9">
      <c r="A93" s="1" t="s">
        <v>177</v>
      </c>
      <c r="B93" s="1" t="s">
        <v>259</v>
      </c>
      <c r="C93" s="1" t="s">
        <v>178</v>
      </c>
      <c r="D93" s="2">
        <v>9</v>
      </c>
      <c r="E93" s="2">
        <v>16</v>
      </c>
      <c r="F93" s="45">
        <f t="shared" si="8"/>
        <v>25</v>
      </c>
      <c r="G93" s="69">
        <f t="shared" si="9"/>
        <v>70</v>
      </c>
      <c r="H93" s="47">
        <f t="shared" si="10"/>
        <v>0.64</v>
      </c>
      <c r="I93" s="2">
        <f t="shared" si="11"/>
        <v>14</v>
      </c>
    </row>
    <row r="94" spans="1:9">
      <c r="A94" s="1" t="s">
        <v>179</v>
      </c>
      <c r="B94" s="1" t="s">
        <v>259</v>
      </c>
      <c r="C94" s="1" t="s">
        <v>180</v>
      </c>
      <c r="D94" s="2">
        <v>21</v>
      </c>
      <c r="E94" s="2">
        <v>19</v>
      </c>
      <c r="F94" s="45">
        <f t="shared" si="8"/>
        <v>40</v>
      </c>
      <c r="G94" s="69">
        <f t="shared" si="9"/>
        <v>62</v>
      </c>
      <c r="H94" s="47">
        <f t="shared" si="10"/>
        <v>0.47499999999999998</v>
      </c>
      <c r="I94" s="2">
        <f t="shared" si="11"/>
        <v>40</v>
      </c>
    </row>
    <row r="95" spans="1:9">
      <c r="A95" s="1" t="s">
        <v>181</v>
      </c>
      <c r="B95" s="1" t="s">
        <v>259</v>
      </c>
      <c r="C95" s="1" t="s">
        <v>182</v>
      </c>
      <c r="D95" s="2">
        <v>25</v>
      </c>
      <c r="E95" s="2">
        <v>40</v>
      </c>
      <c r="F95" s="45">
        <f t="shared" si="8"/>
        <v>65</v>
      </c>
      <c r="G95" s="69">
        <f t="shared" si="9"/>
        <v>45</v>
      </c>
      <c r="H95" s="47">
        <f t="shared" si="10"/>
        <v>0.61538461538461542</v>
      </c>
      <c r="I95" s="2">
        <f t="shared" si="11"/>
        <v>17</v>
      </c>
    </row>
    <row r="96" spans="1:9">
      <c r="A96" s="1" t="s">
        <v>183</v>
      </c>
      <c r="B96" s="1" t="s">
        <v>256</v>
      </c>
      <c r="C96" s="1" t="s">
        <v>184</v>
      </c>
      <c r="D96" s="2">
        <v>4</v>
      </c>
      <c r="E96" s="2">
        <v>1</v>
      </c>
      <c r="F96" s="45">
        <f t="shared" si="8"/>
        <v>5</v>
      </c>
      <c r="G96" s="69">
        <f t="shared" si="9"/>
        <v>79</v>
      </c>
      <c r="H96" s="47">
        <f t="shared" si="10"/>
        <v>0.2</v>
      </c>
      <c r="I96" s="2">
        <f t="shared" si="11"/>
        <v>82</v>
      </c>
    </row>
    <row r="97" spans="1:9">
      <c r="A97" s="1" t="s">
        <v>185</v>
      </c>
      <c r="B97" s="1" t="s">
        <v>259</v>
      </c>
      <c r="C97" s="1" t="s">
        <v>186</v>
      </c>
      <c r="D97" s="2">
        <v>37</v>
      </c>
      <c r="E97" s="2">
        <v>24</v>
      </c>
      <c r="F97" s="45">
        <f t="shared" si="8"/>
        <v>61</v>
      </c>
      <c r="G97" s="69">
        <f t="shared" si="9"/>
        <v>48</v>
      </c>
      <c r="H97" s="47">
        <f t="shared" si="10"/>
        <v>0.39344262295081966</v>
      </c>
      <c r="I97" s="2">
        <f t="shared" si="11"/>
        <v>61</v>
      </c>
    </row>
    <row r="98" spans="1:9" ht="14.25" thickBot="1">
      <c r="A98" s="19"/>
      <c r="B98" s="19"/>
      <c r="C98" s="19"/>
    </row>
    <row r="99" spans="1:9" ht="14.25" thickBot="1">
      <c r="C99" s="221" t="s">
        <v>444</v>
      </c>
      <c r="D99" s="222">
        <f>SUM(D12:D97)</f>
        <v>8588</v>
      </c>
      <c r="E99" s="222">
        <f t="shared" ref="E99:F99" si="12">SUM(E12:E97)</f>
        <v>7743</v>
      </c>
      <c r="F99" s="223">
        <f t="shared" si="12"/>
        <v>16331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9E946D18-873E-4D5D-9C01-18017FFA4B32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19" bestFit="1" customWidth="1"/>
    <col min="7" max="9" width="9" style="19"/>
    <col min="11" max="11" width="11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K1" s="66" t="s">
        <v>252</v>
      </c>
    </row>
    <row r="2" spans="1:18" ht="24" customHeight="1">
      <c r="A2" s="3" t="s">
        <v>438</v>
      </c>
      <c r="B2" s="3"/>
      <c r="C2" s="3"/>
      <c r="D2"/>
      <c r="E2"/>
      <c r="F2"/>
      <c r="G2"/>
      <c r="H2"/>
      <c r="I2"/>
      <c r="K2" s="73"/>
    </row>
    <row r="3" spans="1:18" ht="24" customHeight="1">
      <c r="A3" s="3" t="s">
        <v>437</v>
      </c>
      <c r="C3" s="3"/>
      <c r="D3"/>
      <c r="E3"/>
      <c r="F3"/>
      <c r="G3"/>
      <c r="H3"/>
      <c r="I3"/>
      <c r="K3" s="7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>
      <c r="C6" s="20" t="s">
        <v>3</v>
      </c>
      <c r="D6" s="21">
        <f>INDEX(D12:D97,MATCH(C6,C12:C97,0),0)</f>
        <v>11</v>
      </c>
      <c r="E6" s="22">
        <f>INDEX(E12:E97,MATCH(C6,C12:C97,0),0)</f>
        <v>7</v>
      </c>
      <c r="F6" s="22">
        <f>SUM(D6:E6)</f>
        <v>18</v>
      </c>
      <c r="G6" s="23">
        <f>_xlfn.RANK.EQ(F6,$F$12:$F$97,0)</f>
        <v>71</v>
      </c>
      <c r="H6" s="24">
        <f>E6/F6</f>
        <v>0.3888888888888889</v>
      </c>
      <c r="I6" s="25">
        <f>_xlfn.RANK.EQ(H6,$H$12:$H$97,0)</f>
        <v>57</v>
      </c>
    </row>
    <row r="7" spans="1:18">
      <c r="C7" s="26" t="s">
        <v>11</v>
      </c>
      <c r="D7" s="82">
        <f>ROUND(SUMIF($B$12:$B$97,"G",D12:D97)/(COUNTIFS(B12:B97,"G",D12:D97,"&lt;&gt;")),1)</f>
        <v>39.799999999999997</v>
      </c>
      <c r="E7" s="83">
        <f>ROUND(SUMIF($B$12:$B$97,"G",E12:E97)/(COUNTIFS(B12:B97,"G",D12:D97,"&lt;&gt;")),1)</f>
        <v>31.4</v>
      </c>
      <c r="F7" s="83">
        <f>ROUND(SUM(D7:E7),1)</f>
        <v>71.2</v>
      </c>
      <c r="G7" s="28"/>
      <c r="H7" s="29">
        <f>E7/F7</f>
        <v>0.44101123595505615</v>
      </c>
      <c r="I7" s="30"/>
    </row>
    <row r="8" spans="1:18" ht="14.25" thickBot="1">
      <c r="C8" s="31" t="s">
        <v>12</v>
      </c>
      <c r="D8" s="84">
        <f>ROUND(AVERAGE(D12:D97),1)</f>
        <v>103.3</v>
      </c>
      <c r="E8" s="85">
        <f>ROUND(AVERAGE(E12:E97),1)</f>
        <v>89.2</v>
      </c>
      <c r="F8" s="85">
        <f>ROUND(SUM(D8:E8),1)</f>
        <v>192.5</v>
      </c>
      <c r="G8" s="34"/>
      <c r="H8" s="35">
        <f>E8/F8</f>
        <v>0.46337662337662339</v>
      </c>
      <c r="I8" s="36"/>
    </row>
    <row r="9" spans="1:18" ht="14.25" thickBot="1"/>
    <row r="10" spans="1:18" ht="21" customHeight="1">
      <c r="D10" s="270" t="str" cm="1">
        <f t="array" aca="1" ref="D10" ca="1">RIGHT(CELL("filename",A1),4)&amp;"年度（基準日：５月１日）"</f>
        <v>2022年度（基準日：５月１日）</v>
      </c>
      <c r="E10" s="271"/>
      <c r="F10" s="271"/>
      <c r="G10" s="271"/>
      <c r="H10" s="271"/>
      <c r="I10" s="272"/>
    </row>
    <row r="11" spans="1:18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67" t="s">
        <v>8</v>
      </c>
      <c r="H11" s="43" t="s">
        <v>9</v>
      </c>
      <c r="I11" s="68" t="s">
        <v>10</v>
      </c>
    </row>
    <row r="12" spans="1:18">
      <c r="A12" s="1" t="s">
        <v>15</v>
      </c>
      <c r="B12" s="1" t="s">
        <v>254</v>
      </c>
      <c r="C12" s="1" t="s">
        <v>16</v>
      </c>
      <c r="D12" s="2">
        <v>360</v>
      </c>
      <c r="E12" s="2">
        <v>367</v>
      </c>
      <c r="F12" s="45">
        <f t="shared" ref="F12:F17" si="0">SUM(D12:E12)</f>
        <v>727</v>
      </c>
      <c r="G12" s="69">
        <f t="shared" ref="G12:G17" si="1">_xlfn.RANK.EQ(F12,$F$12:$F$98,0)</f>
        <v>9</v>
      </c>
      <c r="H12" s="47">
        <f t="shared" ref="H12:H17" si="2">E12/F12</f>
        <v>0.50481430536451166</v>
      </c>
      <c r="I12" s="2">
        <f t="shared" ref="I12:I17" si="3">_xlfn.RANK.EQ(H12,$H$12:$H$98,0)</f>
        <v>32</v>
      </c>
    </row>
    <row r="13" spans="1:18">
      <c r="A13" s="1" t="s">
        <v>17</v>
      </c>
      <c r="B13" s="1" t="s">
        <v>255</v>
      </c>
      <c r="C13" s="1" t="s">
        <v>18</v>
      </c>
      <c r="D13" s="2">
        <v>0</v>
      </c>
      <c r="E13" s="2">
        <v>5</v>
      </c>
      <c r="F13" s="45">
        <f t="shared" si="0"/>
        <v>5</v>
      </c>
      <c r="G13" s="69">
        <f t="shared" si="1"/>
        <v>77</v>
      </c>
      <c r="H13" s="47">
        <f t="shared" si="2"/>
        <v>1</v>
      </c>
      <c r="I13" s="2">
        <f t="shared" si="3"/>
        <v>1</v>
      </c>
    </row>
    <row r="14" spans="1:18">
      <c r="A14" s="1" t="s">
        <v>19</v>
      </c>
      <c r="B14" s="1" t="s">
        <v>256</v>
      </c>
      <c r="C14" s="1" t="s">
        <v>20</v>
      </c>
      <c r="D14" s="2">
        <v>37</v>
      </c>
      <c r="E14" s="2">
        <v>6</v>
      </c>
      <c r="F14" s="45">
        <f t="shared" si="0"/>
        <v>43</v>
      </c>
      <c r="G14" s="69">
        <f t="shared" si="1"/>
        <v>59</v>
      </c>
      <c r="H14" s="47">
        <f t="shared" si="2"/>
        <v>0.13953488372093023</v>
      </c>
      <c r="I14" s="2">
        <f t="shared" si="3"/>
        <v>79</v>
      </c>
    </row>
    <row r="15" spans="1:18">
      <c r="A15" s="1" t="s">
        <v>21</v>
      </c>
      <c r="B15" s="1" t="s">
        <v>257</v>
      </c>
      <c r="C15" s="1" t="s">
        <v>22</v>
      </c>
      <c r="D15" s="2">
        <v>1</v>
      </c>
      <c r="E15" s="2">
        <v>4</v>
      </c>
      <c r="F15" s="45">
        <f t="shared" si="0"/>
        <v>5</v>
      </c>
      <c r="G15" s="69">
        <f t="shared" si="1"/>
        <v>77</v>
      </c>
      <c r="H15" s="47">
        <f t="shared" si="2"/>
        <v>0.8</v>
      </c>
      <c r="I15" s="2">
        <f t="shared" si="3"/>
        <v>5</v>
      </c>
    </row>
    <row r="16" spans="1:18">
      <c r="A16" s="1" t="s">
        <v>23</v>
      </c>
      <c r="B16" s="1" t="s">
        <v>256</v>
      </c>
      <c r="C16" s="1" t="s">
        <v>24</v>
      </c>
      <c r="D16" s="2">
        <v>7</v>
      </c>
      <c r="E16" s="2">
        <v>9</v>
      </c>
      <c r="F16" s="45">
        <f t="shared" si="0"/>
        <v>16</v>
      </c>
      <c r="G16" s="69">
        <f t="shared" si="1"/>
        <v>73</v>
      </c>
      <c r="H16" s="47">
        <f t="shared" si="2"/>
        <v>0.5625</v>
      </c>
      <c r="I16" s="2">
        <f t="shared" si="3"/>
        <v>17</v>
      </c>
    </row>
    <row r="17" spans="1:9">
      <c r="A17" s="1" t="s">
        <v>25</v>
      </c>
      <c r="B17" s="1" t="s">
        <v>256</v>
      </c>
      <c r="C17" s="1" t="s">
        <v>26</v>
      </c>
      <c r="D17" s="2">
        <v>15</v>
      </c>
      <c r="E17" s="2">
        <v>5</v>
      </c>
      <c r="F17" s="45">
        <f t="shared" si="0"/>
        <v>20</v>
      </c>
      <c r="G17" s="69">
        <f t="shared" si="1"/>
        <v>70</v>
      </c>
      <c r="H17" s="47">
        <f t="shared" si="2"/>
        <v>0.25</v>
      </c>
      <c r="I17" s="2">
        <f t="shared" si="3"/>
        <v>75</v>
      </c>
    </row>
    <row r="18" spans="1:9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70"/>
      <c r="H18" s="54"/>
      <c r="I18" s="51"/>
    </row>
    <row r="19" spans="1:9">
      <c r="A19" s="1" t="s">
        <v>29</v>
      </c>
      <c r="B19" s="1" t="s">
        <v>259</v>
      </c>
      <c r="C19" s="1" t="s">
        <v>30</v>
      </c>
      <c r="D19" s="2">
        <v>18</v>
      </c>
      <c r="E19" s="2">
        <v>33</v>
      </c>
      <c r="F19" s="45">
        <f>SUM(D19:E19)</f>
        <v>51</v>
      </c>
      <c r="G19" s="69">
        <f>_xlfn.RANK.EQ(F19,$F$12:$F$98,0)</f>
        <v>56</v>
      </c>
      <c r="H19" s="47">
        <f>E19/F19</f>
        <v>0.6470588235294118</v>
      </c>
      <c r="I19" s="2">
        <f>_xlfn.RANK.EQ(H19,$H$12:$H$98,0)</f>
        <v>9</v>
      </c>
    </row>
    <row r="20" spans="1:9">
      <c r="A20" s="1" t="s">
        <v>31</v>
      </c>
      <c r="B20" s="1" t="s">
        <v>260</v>
      </c>
      <c r="C20" s="1" t="s">
        <v>32</v>
      </c>
      <c r="D20" s="2">
        <v>33</v>
      </c>
      <c r="E20" s="2">
        <v>20</v>
      </c>
      <c r="F20" s="45">
        <f>SUM(D20:E20)</f>
        <v>53</v>
      </c>
      <c r="G20" s="69">
        <f>_xlfn.RANK.EQ(F20,$F$12:$F$98,0)</f>
        <v>54</v>
      </c>
      <c r="H20" s="47">
        <f>E20/F20</f>
        <v>0.37735849056603776</v>
      </c>
      <c r="I20" s="2">
        <f>_xlfn.RANK.EQ(H20,$H$12:$H$98,0)</f>
        <v>59</v>
      </c>
    </row>
    <row r="21" spans="1:9">
      <c r="A21" s="1" t="s">
        <v>33</v>
      </c>
      <c r="B21" s="1" t="s">
        <v>254</v>
      </c>
      <c r="C21" s="1" t="s">
        <v>34</v>
      </c>
      <c r="D21" s="2">
        <v>426</v>
      </c>
      <c r="E21" s="2">
        <v>356</v>
      </c>
      <c r="F21" s="45">
        <f>SUM(D21:E21)</f>
        <v>782</v>
      </c>
      <c r="G21" s="69">
        <f>_xlfn.RANK.EQ(F21,$F$12:$F$98,0)</f>
        <v>8</v>
      </c>
      <c r="H21" s="47">
        <f>E21/F21</f>
        <v>0.45524296675191817</v>
      </c>
      <c r="I21" s="2">
        <f>_xlfn.RANK.EQ(H21,$H$12:$H$98,0)</f>
        <v>46</v>
      </c>
    </row>
    <row r="22" spans="1:9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70"/>
      <c r="H22" s="54"/>
      <c r="I22" s="51"/>
    </row>
    <row r="23" spans="1:9">
      <c r="A23" s="1" t="s">
        <v>37</v>
      </c>
      <c r="B23" s="1" t="s">
        <v>259</v>
      </c>
      <c r="C23" s="1" t="s">
        <v>38</v>
      </c>
      <c r="D23" s="2">
        <v>36</v>
      </c>
      <c r="E23" s="2">
        <v>19</v>
      </c>
      <c r="F23" s="45">
        <f t="shared" ref="F23:F57" si="4">SUM(D23:E23)</f>
        <v>55</v>
      </c>
      <c r="G23" s="69">
        <f t="shared" ref="G23:G57" si="5">_xlfn.RANK.EQ(F23,$F$12:$F$98,0)</f>
        <v>51</v>
      </c>
      <c r="H23" s="47">
        <f t="shared" ref="H23:H57" si="6">E23/F23</f>
        <v>0.34545454545454546</v>
      </c>
      <c r="I23" s="2">
        <f t="shared" ref="I23:I57" si="7">_xlfn.RANK.EQ(H23,$H$12:$H$98,0)</f>
        <v>67</v>
      </c>
    </row>
    <row r="24" spans="1:9">
      <c r="A24" s="1" t="s">
        <v>39</v>
      </c>
      <c r="B24" s="1" t="s">
        <v>259</v>
      </c>
      <c r="C24" s="1" t="s">
        <v>40</v>
      </c>
      <c r="D24" s="2">
        <v>31</v>
      </c>
      <c r="E24" s="2">
        <v>37</v>
      </c>
      <c r="F24" s="45">
        <f t="shared" si="4"/>
        <v>68</v>
      </c>
      <c r="G24" s="69">
        <f t="shared" si="5"/>
        <v>46</v>
      </c>
      <c r="H24" s="47">
        <f t="shared" si="6"/>
        <v>0.54411764705882348</v>
      </c>
      <c r="I24" s="2">
        <f t="shared" si="7"/>
        <v>23</v>
      </c>
    </row>
    <row r="25" spans="1:9">
      <c r="A25" s="1" t="s">
        <v>41</v>
      </c>
      <c r="B25" s="1" t="s">
        <v>257</v>
      </c>
      <c r="C25" s="1" t="s">
        <v>42</v>
      </c>
      <c r="D25" s="2">
        <v>10</v>
      </c>
      <c r="E25" s="2">
        <v>6</v>
      </c>
      <c r="F25" s="45">
        <f t="shared" si="4"/>
        <v>16</v>
      </c>
      <c r="G25" s="69">
        <f t="shared" si="5"/>
        <v>73</v>
      </c>
      <c r="H25" s="47">
        <f t="shared" si="6"/>
        <v>0.375</v>
      </c>
      <c r="I25" s="2">
        <f t="shared" si="7"/>
        <v>60</v>
      </c>
    </row>
    <row r="26" spans="1:9">
      <c r="A26" s="1" t="s">
        <v>43</v>
      </c>
      <c r="B26" s="1" t="s">
        <v>260</v>
      </c>
      <c r="C26" s="1" t="s">
        <v>44</v>
      </c>
      <c r="D26" s="2">
        <v>49</v>
      </c>
      <c r="E26" s="2">
        <v>28</v>
      </c>
      <c r="F26" s="45">
        <f t="shared" si="4"/>
        <v>77</v>
      </c>
      <c r="G26" s="69">
        <f t="shared" si="5"/>
        <v>43</v>
      </c>
      <c r="H26" s="47">
        <f t="shared" si="6"/>
        <v>0.36363636363636365</v>
      </c>
      <c r="I26" s="2">
        <f t="shared" si="7"/>
        <v>64</v>
      </c>
    </row>
    <row r="27" spans="1:9">
      <c r="A27" s="1" t="s">
        <v>45</v>
      </c>
      <c r="B27" s="1" t="s">
        <v>254</v>
      </c>
      <c r="C27" s="1" t="s">
        <v>46</v>
      </c>
      <c r="D27" s="2">
        <v>492</v>
      </c>
      <c r="E27" s="2">
        <v>488</v>
      </c>
      <c r="F27" s="45">
        <f t="shared" si="4"/>
        <v>980</v>
      </c>
      <c r="G27" s="69">
        <f t="shared" si="5"/>
        <v>2</v>
      </c>
      <c r="H27" s="47">
        <f t="shared" si="6"/>
        <v>0.49795918367346936</v>
      </c>
      <c r="I27" s="2">
        <f t="shared" si="7"/>
        <v>38</v>
      </c>
    </row>
    <row r="28" spans="1:9">
      <c r="A28" s="1" t="s">
        <v>47</v>
      </c>
      <c r="B28" s="1" t="s">
        <v>257</v>
      </c>
      <c r="C28" s="1" t="s">
        <v>48</v>
      </c>
      <c r="D28" s="2">
        <v>1</v>
      </c>
      <c r="E28" s="2">
        <v>0</v>
      </c>
      <c r="F28" s="45">
        <f t="shared" si="4"/>
        <v>1</v>
      </c>
      <c r="G28" s="69">
        <f t="shared" si="5"/>
        <v>82</v>
      </c>
      <c r="H28" s="47">
        <f t="shared" si="6"/>
        <v>0</v>
      </c>
      <c r="I28" s="2">
        <f t="shared" si="7"/>
        <v>81</v>
      </c>
    </row>
    <row r="29" spans="1:9">
      <c r="A29" s="1" t="s">
        <v>49</v>
      </c>
      <c r="B29" s="1" t="s">
        <v>260</v>
      </c>
      <c r="C29" s="1" t="s">
        <v>50</v>
      </c>
      <c r="D29" s="2">
        <v>48</v>
      </c>
      <c r="E29" s="2">
        <v>60</v>
      </c>
      <c r="F29" s="45">
        <f t="shared" si="4"/>
        <v>108</v>
      </c>
      <c r="G29" s="69">
        <f t="shared" si="5"/>
        <v>27</v>
      </c>
      <c r="H29" s="47">
        <f t="shared" si="6"/>
        <v>0.55555555555555558</v>
      </c>
      <c r="I29" s="2">
        <f t="shared" si="7"/>
        <v>19</v>
      </c>
    </row>
    <row r="30" spans="1:9">
      <c r="A30" s="1" t="s">
        <v>51</v>
      </c>
      <c r="B30" s="1" t="s">
        <v>259</v>
      </c>
      <c r="C30" s="1" t="s">
        <v>52</v>
      </c>
      <c r="D30" s="2">
        <v>64</v>
      </c>
      <c r="E30" s="2">
        <v>25</v>
      </c>
      <c r="F30" s="45">
        <f t="shared" si="4"/>
        <v>89</v>
      </c>
      <c r="G30" s="69">
        <f t="shared" si="5"/>
        <v>38</v>
      </c>
      <c r="H30" s="47">
        <f t="shared" si="6"/>
        <v>0.2808988764044944</v>
      </c>
      <c r="I30" s="2">
        <f t="shared" si="7"/>
        <v>71</v>
      </c>
    </row>
    <row r="31" spans="1:9">
      <c r="A31" s="1" t="s">
        <v>53</v>
      </c>
      <c r="B31" s="1" t="s">
        <v>260</v>
      </c>
      <c r="C31" s="1" t="s">
        <v>54</v>
      </c>
      <c r="D31" s="2">
        <v>133</v>
      </c>
      <c r="E31" s="2">
        <v>98</v>
      </c>
      <c r="F31" s="45">
        <f t="shared" si="4"/>
        <v>231</v>
      </c>
      <c r="G31" s="69">
        <f t="shared" si="5"/>
        <v>18</v>
      </c>
      <c r="H31" s="47">
        <f t="shared" si="6"/>
        <v>0.42424242424242425</v>
      </c>
      <c r="I31" s="2">
        <f t="shared" si="7"/>
        <v>53</v>
      </c>
    </row>
    <row r="32" spans="1:9">
      <c r="A32" s="1" t="s">
        <v>55</v>
      </c>
      <c r="B32" s="1" t="s">
        <v>254</v>
      </c>
      <c r="C32" s="1" t="s">
        <v>56</v>
      </c>
      <c r="D32" s="2">
        <v>108</v>
      </c>
      <c r="E32" s="2">
        <v>164</v>
      </c>
      <c r="F32" s="45">
        <f t="shared" si="4"/>
        <v>272</v>
      </c>
      <c r="G32" s="69">
        <f t="shared" si="5"/>
        <v>14</v>
      </c>
      <c r="H32" s="47">
        <f t="shared" si="6"/>
        <v>0.6029411764705882</v>
      </c>
      <c r="I32" s="2">
        <f t="shared" si="7"/>
        <v>13</v>
      </c>
    </row>
    <row r="33" spans="1:9">
      <c r="A33" s="1" t="s">
        <v>57</v>
      </c>
      <c r="B33" s="1" t="s">
        <v>254</v>
      </c>
      <c r="C33" s="1" t="s">
        <v>58</v>
      </c>
      <c r="D33" s="2">
        <v>1221</v>
      </c>
      <c r="E33" s="2">
        <v>721</v>
      </c>
      <c r="F33" s="45">
        <f t="shared" si="4"/>
        <v>1942</v>
      </c>
      <c r="G33" s="69">
        <f t="shared" si="5"/>
        <v>1</v>
      </c>
      <c r="H33" s="47">
        <f t="shared" si="6"/>
        <v>0.37126673532440785</v>
      </c>
      <c r="I33" s="2">
        <f t="shared" si="7"/>
        <v>62</v>
      </c>
    </row>
    <row r="34" spans="1:9">
      <c r="A34" s="1" t="s">
        <v>59</v>
      </c>
      <c r="B34" s="1" t="s">
        <v>258</v>
      </c>
      <c r="C34" s="1" t="s">
        <v>60</v>
      </c>
      <c r="D34" s="2">
        <v>43</v>
      </c>
      <c r="E34" s="2">
        <v>57</v>
      </c>
      <c r="F34" s="45">
        <f t="shared" si="4"/>
        <v>100</v>
      </c>
      <c r="G34" s="69">
        <f t="shared" si="5"/>
        <v>31</v>
      </c>
      <c r="H34" s="47">
        <f t="shared" si="6"/>
        <v>0.56999999999999995</v>
      </c>
      <c r="I34" s="2">
        <f t="shared" si="7"/>
        <v>16</v>
      </c>
    </row>
    <row r="35" spans="1:9">
      <c r="A35" s="1" t="s">
        <v>61</v>
      </c>
      <c r="B35" s="1" t="s">
        <v>257</v>
      </c>
      <c r="C35" s="1" t="s">
        <v>62</v>
      </c>
      <c r="D35" s="2">
        <v>46</v>
      </c>
      <c r="E35" s="2">
        <v>85</v>
      </c>
      <c r="F35" s="45">
        <f t="shared" si="4"/>
        <v>131</v>
      </c>
      <c r="G35" s="69">
        <f t="shared" si="5"/>
        <v>23</v>
      </c>
      <c r="H35" s="47">
        <f t="shared" si="6"/>
        <v>0.64885496183206104</v>
      </c>
      <c r="I35" s="2">
        <f t="shared" si="7"/>
        <v>7</v>
      </c>
    </row>
    <row r="36" spans="1:9">
      <c r="A36" s="1" t="s">
        <v>63</v>
      </c>
      <c r="B36" s="1" t="s">
        <v>257</v>
      </c>
      <c r="C36" s="1" t="s">
        <v>64</v>
      </c>
      <c r="D36" s="2">
        <v>66</v>
      </c>
      <c r="E36" s="2">
        <v>107</v>
      </c>
      <c r="F36" s="45">
        <f t="shared" si="4"/>
        <v>173</v>
      </c>
      <c r="G36" s="69">
        <f t="shared" si="5"/>
        <v>19</v>
      </c>
      <c r="H36" s="47">
        <f t="shared" si="6"/>
        <v>0.61849710982658956</v>
      </c>
      <c r="I36" s="2">
        <f t="shared" si="7"/>
        <v>12</v>
      </c>
    </row>
    <row r="37" spans="1:9">
      <c r="A37" s="1" t="s">
        <v>65</v>
      </c>
      <c r="B37" s="1" t="s">
        <v>256</v>
      </c>
      <c r="C37" s="1" t="s">
        <v>66</v>
      </c>
      <c r="D37" s="2">
        <v>547</v>
      </c>
      <c r="E37" s="2">
        <v>316</v>
      </c>
      <c r="F37" s="45">
        <f t="shared" si="4"/>
        <v>863</v>
      </c>
      <c r="G37" s="69">
        <f t="shared" si="5"/>
        <v>3</v>
      </c>
      <c r="H37" s="47">
        <f t="shared" si="6"/>
        <v>0.36616454229432216</v>
      </c>
      <c r="I37" s="2">
        <f t="shared" si="7"/>
        <v>63</v>
      </c>
    </row>
    <row r="38" spans="1:9">
      <c r="A38" s="1" t="s">
        <v>67</v>
      </c>
      <c r="B38" s="1" t="s">
        <v>260</v>
      </c>
      <c r="C38" s="1" t="s">
        <v>68</v>
      </c>
      <c r="D38" s="2">
        <v>0</v>
      </c>
      <c r="E38" s="2">
        <v>68</v>
      </c>
      <c r="F38" s="45">
        <f t="shared" si="4"/>
        <v>68</v>
      </c>
      <c r="G38" s="69">
        <f t="shared" si="5"/>
        <v>46</v>
      </c>
      <c r="H38" s="47">
        <f t="shared" si="6"/>
        <v>1</v>
      </c>
      <c r="I38" s="2">
        <f t="shared" si="7"/>
        <v>1</v>
      </c>
    </row>
    <row r="39" spans="1:9">
      <c r="A39" s="1" t="s">
        <v>69</v>
      </c>
      <c r="B39" s="1" t="s">
        <v>255</v>
      </c>
      <c r="C39" s="1" t="s">
        <v>70</v>
      </c>
      <c r="D39" s="2">
        <v>8</v>
      </c>
      <c r="E39" s="2">
        <v>52</v>
      </c>
      <c r="F39" s="45">
        <f t="shared" si="4"/>
        <v>60</v>
      </c>
      <c r="G39" s="69">
        <f t="shared" si="5"/>
        <v>48</v>
      </c>
      <c r="H39" s="47">
        <f t="shared" si="6"/>
        <v>0.8666666666666667</v>
      </c>
      <c r="I39" s="2">
        <f t="shared" si="7"/>
        <v>4</v>
      </c>
    </row>
    <row r="40" spans="1:9">
      <c r="A40" s="1" t="s">
        <v>71</v>
      </c>
      <c r="B40" s="1" t="s">
        <v>256</v>
      </c>
      <c r="C40" s="1" t="s">
        <v>72</v>
      </c>
      <c r="D40" s="2">
        <v>61</v>
      </c>
      <c r="E40" s="2">
        <v>54</v>
      </c>
      <c r="F40" s="45">
        <f t="shared" si="4"/>
        <v>115</v>
      </c>
      <c r="G40" s="69">
        <f t="shared" si="5"/>
        <v>25</v>
      </c>
      <c r="H40" s="47">
        <f t="shared" si="6"/>
        <v>0.46956521739130436</v>
      </c>
      <c r="I40" s="2">
        <f t="shared" si="7"/>
        <v>44</v>
      </c>
    </row>
    <row r="41" spans="1:9">
      <c r="A41" s="1" t="s">
        <v>73</v>
      </c>
      <c r="B41" s="1" t="s">
        <v>256</v>
      </c>
      <c r="C41" s="1" t="s">
        <v>74</v>
      </c>
      <c r="D41" s="2">
        <v>91</v>
      </c>
      <c r="E41" s="2">
        <v>14</v>
      </c>
      <c r="F41" s="45">
        <f t="shared" si="4"/>
        <v>105</v>
      </c>
      <c r="G41" s="69">
        <f t="shared" si="5"/>
        <v>29</v>
      </c>
      <c r="H41" s="47">
        <f t="shared" si="6"/>
        <v>0.13333333333333333</v>
      </c>
      <c r="I41" s="2">
        <f t="shared" si="7"/>
        <v>80</v>
      </c>
    </row>
    <row r="42" spans="1:9">
      <c r="A42" s="1" t="s">
        <v>75</v>
      </c>
      <c r="B42" s="1" t="s">
        <v>257</v>
      </c>
      <c r="C42" s="1" t="s">
        <v>76</v>
      </c>
      <c r="D42" s="2">
        <v>120</v>
      </c>
      <c r="E42" s="2">
        <v>172</v>
      </c>
      <c r="F42" s="45">
        <f t="shared" si="4"/>
        <v>292</v>
      </c>
      <c r="G42" s="69">
        <f t="shared" si="5"/>
        <v>13</v>
      </c>
      <c r="H42" s="47">
        <f t="shared" si="6"/>
        <v>0.58904109589041098</v>
      </c>
      <c r="I42" s="2">
        <f t="shared" si="7"/>
        <v>15</v>
      </c>
    </row>
    <row r="43" spans="1:9">
      <c r="A43" s="1" t="s">
        <v>77</v>
      </c>
      <c r="B43" s="1" t="s">
        <v>261</v>
      </c>
      <c r="C43" s="1" t="s">
        <v>78</v>
      </c>
      <c r="D43" s="2">
        <v>73</v>
      </c>
      <c r="E43" s="2">
        <v>71</v>
      </c>
      <c r="F43" s="45">
        <f t="shared" si="4"/>
        <v>144</v>
      </c>
      <c r="G43" s="69">
        <f t="shared" si="5"/>
        <v>21</v>
      </c>
      <c r="H43" s="47">
        <f t="shared" si="6"/>
        <v>0.49305555555555558</v>
      </c>
      <c r="I43" s="2">
        <f t="shared" si="7"/>
        <v>40</v>
      </c>
    </row>
    <row r="44" spans="1:9">
      <c r="A44" s="1" t="s">
        <v>79</v>
      </c>
      <c r="B44" s="1" t="s">
        <v>256</v>
      </c>
      <c r="C44" s="1" t="s">
        <v>80</v>
      </c>
      <c r="D44" s="2">
        <v>53</v>
      </c>
      <c r="E44" s="2">
        <v>40</v>
      </c>
      <c r="F44" s="45">
        <f t="shared" si="4"/>
        <v>93</v>
      </c>
      <c r="G44" s="69">
        <f t="shared" si="5"/>
        <v>35</v>
      </c>
      <c r="H44" s="47">
        <f t="shared" si="6"/>
        <v>0.43010752688172044</v>
      </c>
      <c r="I44" s="2">
        <f t="shared" si="7"/>
        <v>52</v>
      </c>
    </row>
    <row r="45" spans="1:9">
      <c r="A45" s="1" t="s">
        <v>81</v>
      </c>
      <c r="B45" s="1" t="s">
        <v>260</v>
      </c>
      <c r="C45" s="1" t="s">
        <v>82</v>
      </c>
      <c r="D45" s="2">
        <v>166</v>
      </c>
      <c r="E45" s="2">
        <v>172</v>
      </c>
      <c r="F45" s="45">
        <f t="shared" si="4"/>
        <v>338</v>
      </c>
      <c r="G45" s="69">
        <f t="shared" si="5"/>
        <v>12</v>
      </c>
      <c r="H45" s="47">
        <f t="shared" si="6"/>
        <v>0.50887573964497046</v>
      </c>
      <c r="I45" s="2">
        <f t="shared" si="7"/>
        <v>31</v>
      </c>
    </row>
    <row r="46" spans="1:9">
      <c r="A46" s="1" t="s">
        <v>83</v>
      </c>
      <c r="B46" s="1" t="s">
        <v>261</v>
      </c>
      <c r="C46" s="1" t="s">
        <v>84</v>
      </c>
      <c r="D46" s="2">
        <v>28</v>
      </c>
      <c r="E46" s="2">
        <v>12</v>
      </c>
      <c r="F46" s="45">
        <f t="shared" si="4"/>
        <v>40</v>
      </c>
      <c r="G46" s="69">
        <f t="shared" si="5"/>
        <v>60</v>
      </c>
      <c r="H46" s="47">
        <f t="shared" si="6"/>
        <v>0.3</v>
      </c>
      <c r="I46" s="2">
        <f t="shared" si="7"/>
        <v>69</v>
      </c>
    </row>
    <row r="47" spans="1:9">
      <c r="A47" s="1" t="s">
        <v>85</v>
      </c>
      <c r="B47" s="1" t="s">
        <v>254</v>
      </c>
      <c r="C47" s="1" t="s">
        <v>86</v>
      </c>
      <c r="D47" s="2">
        <v>54</v>
      </c>
      <c r="E47" s="2">
        <v>59</v>
      </c>
      <c r="F47" s="45">
        <f t="shared" si="4"/>
        <v>113</v>
      </c>
      <c r="G47" s="69">
        <f t="shared" si="5"/>
        <v>26</v>
      </c>
      <c r="H47" s="47">
        <f t="shared" si="6"/>
        <v>0.52212389380530977</v>
      </c>
      <c r="I47" s="2">
        <f t="shared" si="7"/>
        <v>29</v>
      </c>
    </row>
    <row r="48" spans="1:9">
      <c r="A48" s="1" t="s">
        <v>87</v>
      </c>
      <c r="B48" s="1" t="s">
        <v>256</v>
      </c>
      <c r="C48" s="1" t="s">
        <v>88</v>
      </c>
      <c r="D48" s="2">
        <v>71</v>
      </c>
      <c r="E48" s="2">
        <v>27</v>
      </c>
      <c r="F48" s="45">
        <f t="shared" si="4"/>
        <v>98</v>
      </c>
      <c r="G48" s="69">
        <f t="shared" si="5"/>
        <v>33</v>
      </c>
      <c r="H48" s="47">
        <f t="shared" si="6"/>
        <v>0.27551020408163263</v>
      </c>
      <c r="I48" s="2">
        <f t="shared" si="7"/>
        <v>73</v>
      </c>
    </row>
    <row r="49" spans="1:9">
      <c r="A49" s="1" t="s">
        <v>89</v>
      </c>
      <c r="B49" s="1" t="s">
        <v>255</v>
      </c>
      <c r="C49" s="1" t="s">
        <v>90</v>
      </c>
      <c r="D49" s="2">
        <v>5</v>
      </c>
      <c r="E49" s="2">
        <v>4</v>
      </c>
      <c r="F49" s="45">
        <f t="shared" si="4"/>
        <v>9</v>
      </c>
      <c r="G49" s="69">
        <f t="shared" si="5"/>
        <v>76</v>
      </c>
      <c r="H49" s="47">
        <f t="shared" si="6"/>
        <v>0.44444444444444442</v>
      </c>
      <c r="I49" s="2">
        <f t="shared" si="7"/>
        <v>47</v>
      </c>
    </row>
    <row r="50" spans="1:9">
      <c r="A50" s="1" t="s">
        <v>91</v>
      </c>
      <c r="B50" s="1" t="s">
        <v>259</v>
      </c>
      <c r="C50" s="1" t="s">
        <v>92</v>
      </c>
      <c r="D50" s="2">
        <v>47</v>
      </c>
      <c r="E50" s="2">
        <v>40</v>
      </c>
      <c r="F50" s="45">
        <f t="shared" si="4"/>
        <v>87</v>
      </c>
      <c r="G50" s="69">
        <f t="shared" si="5"/>
        <v>40</v>
      </c>
      <c r="H50" s="47">
        <f t="shared" si="6"/>
        <v>0.45977011494252873</v>
      </c>
      <c r="I50" s="2">
        <f t="shared" si="7"/>
        <v>45</v>
      </c>
    </row>
    <row r="51" spans="1:9">
      <c r="A51" s="1" t="s">
        <v>93</v>
      </c>
      <c r="B51" s="1" t="s">
        <v>259</v>
      </c>
      <c r="C51" s="1" t="s">
        <v>94</v>
      </c>
      <c r="D51" s="2">
        <v>143</v>
      </c>
      <c r="E51" s="2">
        <v>112</v>
      </c>
      <c r="F51" s="45">
        <f t="shared" si="4"/>
        <v>255</v>
      </c>
      <c r="G51" s="69">
        <f t="shared" si="5"/>
        <v>15</v>
      </c>
      <c r="H51" s="47">
        <f t="shared" si="6"/>
        <v>0.4392156862745098</v>
      </c>
      <c r="I51" s="2">
        <f t="shared" si="7"/>
        <v>51</v>
      </c>
    </row>
    <row r="52" spans="1:9">
      <c r="A52" s="1" t="s">
        <v>95</v>
      </c>
      <c r="B52" s="1" t="s">
        <v>261</v>
      </c>
      <c r="C52" s="1" t="s">
        <v>96</v>
      </c>
      <c r="D52" s="2">
        <v>182</v>
      </c>
      <c r="E52" s="2">
        <v>70</v>
      </c>
      <c r="F52" s="45">
        <f t="shared" si="4"/>
        <v>252</v>
      </c>
      <c r="G52" s="69">
        <f t="shared" si="5"/>
        <v>16</v>
      </c>
      <c r="H52" s="47">
        <f t="shared" si="6"/>
        <v>0.27777777777777779</v>
      </c>
      <c r="I52" s="2">
        <f t="shared" si="7"/>
        <v>72</v>
      </c>
    </row>
    <row r="53" spans="1:9">
      <c r="A53" s="1" t="s">
        <v>97</v>
      </c>
      <c r="B53" s="1" t="s">
        <v>259</v>
      </c>
      <c r="C53" s="1" t="s">
        <v>98</v>
      </c>
      <c r="D53" s="2">
        <v>19</v>
      </c>
      <c r="E53" s="2">
        <v>7</v>
      </c>
      <c r="F53" s="45">
        <f t="shared" si="4"/>
        <v>26</v>
      </c>
      <c r="G53" s="69">
        <f t="shared" si="5"/>
        <v>66</v>
      </c>
      <c r="H53" s="47">
        <f t="shared" si="6"/>
        <v>0.26923076923076922</v>
      </c>
      <c r="I53" s="2">
        <f t="shared" si="7"/>
        <v>74</v>
      </c>
    </row>
    <row r="54" spans="1:9">
      <c r="A54" s="1" t="s">
        <v>99</v>
      </c>
      <c r="B54" s="1" t="s">
        <v>259</v>
      </c>
      <c r="C54" s="1" t="s">
        <v>100</v>
      </c>
      <c r="D54" s="2">
        <v>58</v>
      </c>
      <c r="E54" s="2">
        <v>25</v>
      </c>
      <c r="F54" s="45">
        <f t="shared" si="4"/>
        <v>83</v>
      </c>
      <c r="G54" s="69">
        <f t="shared" si="5"/>
        <v>41</v>
      </c>
      <c r="H54" s="47">
        <f t="shared" si="6"/>
        <v>0.30120481927710846</v>
      </c>
      <c r="I54" s="2">
        <f t="shared" si="7"/>
        <v>68</v>
      </c>
    </row>
    <row r="55" spans="1:9">
      <c r="A55" s="1" t="s">
        <v>101</v>
      </c>
      <c r="B55" s="1" t="s">
        <v>259</v>
      </c>
      <c r="C55" s="1" t="s">
        <v>102</v>
      </c>
      <c r="D55" s="2">
        <v>35</v>
      </c>
      <c r="E55" s="2">
        <v>21</v>
      </c>
      <c r="F55" s="45">
        <f t="shared" si="4"/>
        <v>56</v>
      </c>
      <c r="G55" s="69">
        <f t="shared" si="5"/>
        <v>50</v>
      </c>
      <c r="H55" s="47">
        <f t="shared" si="6"/>
        <v>0.375</v>
      </c>
      <c r="I55" s="2">
        <f t="shared" si="7"/>
        <v>60</v>
      </c>
    </row>
    <row r="56" spans="1:9">
      <c r="A56" s="1" t="s">
        <v>103</v>
      </c>
      <c r="B56" s="1" t="s">
        <v>259</v>
      </c>
      <c r="C56" s="1" t="s">
        <v>104</v>
      </c>
      <c r="D56" s="2">
        <v>43</v>
      </c>
      <c r="E56" s="2">
        <v>49</v>
      </c>
      <c r="F56" s="45">
        <f t="shared" si="4"/>
        <v>92</v>
      </c>
      <c r="G56" s="69">
        <f t="shared" si="5"/>
        <v>36</v>
      </c>
      <c r="H56" s="47">
        <f t="shared" si="6"/>
        <v>0.53260869565217395</v>
      </c>
      <c r="I56" s="2">
        <f t="shared" si="7"/>
        <v>24</v>
      </c>
    </row>
    <row r="57" spans="1:9">
      <c r="A57" s="1" t="s">
        <v>105</v>
      </c>
      <c r="B57" s="1" t="s">
        <v>260</v>
      </c>
      <c r="C57" s="1" t="s">
        <v>106</v>
      </c>
      <c r="D57" s="2">
        <v>71</v>
      </c>
      <c r="E57" s="2">
        <v>52</v>
      </c>
      <c r="F57" s="45">
        <f t="shared" si="4"/>
        <v>123</v>
      </c>
      <c r="G57" s="69">
        <f t="shared" si="5"/>
        <v>24</v>
      </c>
      <c r="H57" s="47">
        <f t="shared" si="6"/>
        <v>0.42276422764227645</v>
      </c>
      <c r="I57" s="2">
        <f t="shared" si="7"/>
        <v>54</v>
      </c>
    </row>
    <row r="58" spans="1:9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70"/>
      <c r="H58" s="54"/>
      <c r="I58" s="51"/>
    </row>
    <row r="59" spans="1:9">
      <c r="A59" s="1" t="s">
        <v>109</v>
      </c>
      <c r="B59" s="1" t="s">
        <v>254</v>
      </c>
      <c r="C59" s="1" t="s">
        <v>110</v>
      </c>
      <c r="D59" s="2">
        <v>418</v>
      </c>
      <c r="E59" s="2">
        <v>435</v>
      </c>
      <c r="F59" s="45">
        <f t="shared" ref="F59:F87" si="8">SUM(D59:E59)</f>
        <v>853</v>
      </c>
      <c r="G59" s="69">
        <f t="shared" ref="G59:G87" si="9">_xlfn.RANK.EQ(F59,$F$12:$F$98,0)</f>
        <v>5</v>
      </c>
      <c r="H59" s="47">
        <f t="shared" ref="H59:H87" si="10">E59/F59</f>
        <v>0.50996483001172332</v>
      </c>
      <c r="I59" s="2">
        <f t="shared" ref="I59:I87" si="11">_xlfn.RANK.EQ(H59,$H$12:$H$98,0)</f>
        <v>30</v>
      </c>
    </row>
    <row r="60" spans="1:9">
      <c r="A60" s="1" t="s">
        <v>111</v>
      </c>
      <c r="B60" s="1" t="s">
        <v>256</v>
      </c>
      <c r="C60" s="1" t="s">
        <v>112</v>
      </c>
      <c r="D60" s="2">
        <v>57</v>
      </c>
      <c r="E60" s="2">
        <v>23</v>
      </c>
      <c r="F60" s="45">
        <f t="shared" si="8"/>
        <v>80</v>
      </c>
      <c r="G60" s="69">
        <f t="shared" si="9"/>
        <v>42</v>
      </c>
      <c r="H60" s="47">
        <f t="shared" si="10"/>
        <v>0.28749999999999998</v>
      </c>
      <c r="I60" s="2">
        <f t="shared" si="11"/>
        <v>70</v>
      </c>
    </row>
    <row r="61" spans="1:9">
      <c r="A61" s="1" t="s">
        <v>113</v>
      </c>
      <c r="B61" s="1" t="s">
        <v>255</v>
      </c>
      <c r="C61" s="1" t="s">
        <v>114</v>
      </c>
      <c r="D61" s="2">
        <v>6</v>
      </c>
      <c r="E61" s="2">
        <v>19</v>
      </c>
      <c r="F61" s="45">
        <f t="shared" si="8"/>
        <v>25</v>
      </c>
      <c r="G61" s="69">
        <f t="shared" si="9"/>
        <v>68</v>
      </c>
      <c r="H61" s="47">
        <f t="shared" si="10"/>
        <v>0.76</v>
      </c>
      <c r="I61" s="2">
        <f t="shared" si="11"/>
        <v>6</v>
      </c>
    </row>
    <row r="62" spans="1:9">
      <c r="A62" s="1" t="s">
        <v>115</v>
      </c>
      <c r="B62" s="1" t="s">
        <v>256</v>
      </c>
      <c r="C62" s="1" t="s">
        <v>116</v>
      </c>
      <c r="D62" s="2">
        <v>68</v>
      </c>
      <c r="E62" s="2">
        <v>21</v>
      </c>
      <c r="F62" s="45">
        <f t="shared" si="8"/>
        <v>89</v>
      </c>
      <c r="G62" s="69">
        <f t="shared" si="9"/>
        <v>38</v>
      </c>
      <c r="H62" s="47">
        <f t="shared" si="10"/>
        <v>0.23595505617977527</v>
      </c>
      <c r="I62" s="2">
        <f t="shared" si="11"/>
        <v>77</v>
      </c>
    </row>
    <row r="63" spans="1:9">
      <c r="A63" s="1" t="s">
        <v>117</v>
      </c>
      <c r="B63" s="1" t="s">
        <v>259</v>
      </c>
      <c r="C63" s="1" t="s">
        <v>118</v>
      </c>
      <c r="D63" s="2">
        <v>25</v>
      </c>
      <c r="E63" s="2">
        <v>20</v>
      </c>
      <c r="F63" s="45">
        <f t="shared" si="8"/>
        <v>45</v>
      </c>
      <c r="G63" s="69">
        <f t="shared" si="9"/>
        <v>58</v>
      </c>
      <c r="H63" s="47">
        <f t="shared" si="10"/>
        <v>0.44444444444444442</v>
      </c>
      <c r="I63" s="2">
        <f t="shared" si="11"/>
        <v>47</v>
      </c>
    </row>
    <row r="64" spans="1:9">
      <c r="A64" s="1" t="s">
        <v>119</v>
      </c>
      <c r="B64" s="1" t="s">
        <v>257</v>
      </c>
      <c r="C64" s="1" t="s">
        <v>120</v>
      </c>
      <c r="D64" s="2">
        <v>19</v>
      </c>
      <c r="E64" s="2">
        <v>21</v>
      </c>
      <c r="F64" s="45">
        <f t="shared" si="8"/>
        <v>40</v>
      </c>
      <c r="G64" s="69">
        <f t="shared" si="9"/>
        <v>60</v>
      </c>
      <c r="H64" s="47">
        <f t="shared" si="10"/>
        <v>0.52500000000000002</v>
      </c>
      <c r="I64" s="2">
        <f t="shared" si="11"/>
        <v>28</v>
      </c>
    </row>
    <row r="65" spans="1:9">
      <c r="A65" s="1" t="s">
        <v>121</v>
      </c>
      <c r="B65" s="1" t="s">
        <v>258</v>
      </c>
      <c r="C65" s="1" t="s">
        <v>122</v>
      </c>
      <c r="D65" s="2">
        <v>1</v>
      </c>
      <c r="E65" s="2">
        <v>1</v>
      </c>
      <c r="F65" s="45">
        <f t="shared" si="8"/>
        <v>2</v>
      </c>
      <c r="G65" s="69">
        <f t="shared" si="9"/>
        <v>80</v>
      </c>
      <c r="H65" s="47">
        <f t="shared" si="10"/>
        <v>0.5</v>
      </c>
      <c r="I65" s="2">
        <f t="shared" si="11"/>
        <v>33</v>
      </c>
    </row>
    <row r="66" spans="1:9">
      <c r="A66" s="1" t="s">
        <v>123</v>
      </c>
      <c r="B66" s="1" t="s">
        <v>254</v>
      </c>
      <c r="C66" s="1" t="s">
        <v>124</v>
      </c>
      <c r="D66" s="2">
        <v>439</v>
      </c>
      <c r="E66" s="2">
        <v>413</v>
      </c>
      <c r="F66" s="45">
        <f t="shared" si="8"/>
        <v>852</v>
      </c>
      <c r="G66" s="69">
        <f t="shared" si="9"/>
        <v>6</v>
      </c>
      <c r="H66" s="47">
        <f t="shared" si="10"/>
        <v>0.48474178403755869</v>
      </c>
      <c r="I66" s="2">
        <f t="shared" si="11"/>
        <v>41</v>
      </c>
    </row>
    <row r="67" spans="1:9">
      <c r="A67" s="1" t="s">
        <v>125</v>
      </c>
      <c r="B67" s="1" t="s">
        <v>255</v>
      </c>
      <c r="C67" s="1" t="s">
        <v>126</v>
      </c>
      <c r="D67" s="2">
        <v>1</v>
      </c>
      <c r="E67" s="2">
        <v>1</v>
      </c>
      <c r="F67" s="45">
        <f t="shared" si="8"/>
        <v>2</v>
      </c>
      <c r="G67" s="69">
        <f t="shared" si="9"/>
        <v>80</v>
      </c>
      <c r="H67" s="47">
        <f t="shared" si="10"/>
        <v>0.5</v>
      </c>
      <c r="I67" s="2">
        <f t="shared" si="11"/>
        <v>33</v>
      </c>
    </row>
    <row r="68" spans="1:9">
      <c r="A68" s="1" t="s">
        <v>127</v>
      </c>
      <c r="B68" s="1" t="s">
        <v>256</v>
      </c>
      <c r="C68" s="1" t="s">
        <v>128</v>
      </c>
      <c r="D68" s="2">
        <v>44</v>
      </c>
      <c r="E68" s="2">
        <v>55</v>
      </c>
      <c r="F68" s="45">
        <f t="shared" si="8"/>
        <v>99</v>
      </c>
      <c r="G68" s="69">
        <f t="shared" si="9"/>
        <v>32</v>
      </c>
      <c r="H68" s="47">
        <f t="shared" si="10"/>
        <v>0.55555555555555558</v>
      </c>
      <c r="I68" s="2">
        <f t="shared" si="11"/>
        <v>19</v>
      </c>
    </row>
    <row r="69" spans="1:9">
      <c r="A69" s="1" t="s">
        <v>129</v>
      </c>
      <c r="B69" s="1" t="s">
        <v>254</v>
      </c>
      <c r="C69" s="1" t="s">
        <v>130</v>
      </c>
      <c r="D69" s="2">
        <v>391</v>
      </c>
      <c r="E69" s="2">
        <v>439</v>
      </c>
      <c r="F69" s="45">
        <f t="shared" si="8"/>
        <v>830</v>
      </c>
      <c r="G69" s="69">
        <f t="shared" si="9"/>
        <v>7</v>
      </c>
      <c r="H69" s="47">
        <f t="shared" si="10"/>
        <v>0.52891566265060241</v>
      </c>
      <c r="I69" s="2">
        <f t="shared" si="11"/>
        <v>26</v>
      </c>
    </row>
    <row r="70" spans="1:9">
      <c r="A70" s="1" t="s">
        <v>131</v>
      </c>
      <c r="B70" s="1" t="s">
        <v>255</v>
      </c>
      <c r="C70" s="1" t="s">
        <v>132</v>
      </c>
      <c r="D70" s="2">
        <v>12</v>
      </c>
      <c r="E70" s="2">
        <v>21</v>
      </c>
      <c r="F70" s="45">
        <f t="shared" si="8"/>
        <v>33</v>
      </c>
      <c r="G70" s="69">
        <f t="shared" si="9"/>
        <v>64</v>
      </c>
      <c r="H70" s="47">
        <f t="shared" si="10"/>
        <v>0.63636363636363635</v>
      </c>
      <c r="I70" s="2">
        <f t="shared" si="11"/>
        <v>10</v>
      </c>
    </row>
    <row r="71" spans="1:9">
      <c r="A71" s="1" t="s">
        <v>133</v>
      </c>
      <c r="B71" s="1" t="s">
        <v>254</v>
      </c>
      <c r="C71" s="1" t="s">
        <v>134</v>
      </c>
      <c r="D71" s="2">
        <v>204</v>
      </c>
      <c r="E71" s="2">
        <v>261</v>
      </c>
      <c r="F71" s="45">
        <f t="shared" si="8"/>
        <v>465</v>
      </c>
      <c r="G71" s="69">
        <f t="shared" si="9"/>
        <v>11</v>
      </c>
      <c r="H71" s="47">
        <f t="shared" si="10"/>
        <v>0.56129032258064515</v>
      </c>
      <c r="I71" s="2">
        <f t="shared" si="11"/>
        <v>18</v>
      </c>
    </row>
    <row r="72" spans="1:9">
      <c r="A72" s="1" t="s">
        <v>135</v>
      </c>
      <c r="B72" s="1" t="s">
        <v>255</v>
      </c>
      <c r="C72" s="1" t="s">
        <v>136</v>
      </c>
      <c r="D72" s="2">
        <v>8</v>
      </c>
      <c r="E72" s="2">
        <v>13</v>
      </c>
      <c r="F72" s="45">
        <f t="shared" si="8"/>
        <v>21</v>
      </c>
      <c r="G72" s="69">
        <f t="shared" si="9"/>
        <v>69</v>
      </c>
      <c r="H72" s="47">
        <f t="shared" si="10"/>
        <v>0.61904761904761907</v>
      </c>
      <c r="I72" s="2">
        <f t="shared" si="11"/>
        <v>11</v>
      </c>
    </row>
    <row r="73" spans="1:9">
      <c r="A73" s="1" t="s">
        <v>137</v>
      </c>
      <c r="B73" s="1" t="s">
        <v>255</v>
      </c>
      <c r="C73" s="1" t="s">
        <v>138</v>
      </c>
      <c r="D73" s="2">
        <v>7</v>
      </c>
      <c r="E73" s="2">
        <v>7</v>
      </c>
      <c r="F73" s="45">
        <f t="shared" si="8"/>
        <v>14</v>
      </c>
      <c r="G73" s="69">
        <f t="shared" si="9"/>
        <v>75</v>
      </c>
      <c r="H73" s="47">
        <f t="shared" si="10"/>
        <v>0.5</v>
      </c>
      <c r="I73" s="2">
        <f t="shared" si="11"/>
        <v>33</v>
      </c>
    </row>
    <row r="74" spans="1:9">
      <c r="A74" s="1" t="s">
        <v>139</v>
      </c>
      <c r="B74" s="1" t="s">
        <v>260</v>
      </c>
      <c r="C74" s="1" t="s">
        <v>140</v>
      </c>
      <c r="D74" s="2">
        <v>0</v>
      </c>
      <c r="E74" s="2">
        <v>38</v>
      </c>
      <c r="F74" s="45">
        <f t="shared" si="8"/>
        <v>38</v>
      </c>
      <c r="G74" s="69">
        <f t="shared" si="9"/>
        <v>62</v>
      </c>
      <c r="H74" s="47">
        <f t="shared" si="10"/>
        <v>1</v>
      </c>
      <c r="I74" s="2">
        <f t="shared" si="11"/>
        <v>1</v>
      </c>
    </row>
    <row r="75" spans="1:9">
      <c r="A75" s="1" t="s">
        <v>141</v>
      </c>
      <c r="B75" s="1" t="s">
        <v>261</v>
      </c>
      <c r="C75" s="1" t="s">
        <v>142</v>
      </c>
      <c r="D75" s="2">
        <v>71</v>
      </c>
      <c r="E75" s="2">
        <v>23</v>
      </c>
      <c r="F75" s="45">
        <f t="shared" si="8"/>
        <v>94</v>
      </c>
      <c r="G75" s="69">
        <f t="shared" si="9"/>
        <v>34</v>
      </c>
      <c r="H75" s="47">
        <f t="shared" si="10"/>
        <v>0.24468085106382978</v>
      </c>
      <c r="I75" s="2">
        <f t="shared" si="11"/>
        <v>76</v>
      </c>
    </row>
    <row r="76" spans="1:9">
      <c r="A76" s="1" t="s">
        <v>143</v>
      </c>
      <c r="B76" s="1" t="s">
        <v>260</v>
      </c>
      <c r="C76" s="1" t="s">
        <v>144</v>
      </c>
      <c r="D76" s="2">
        <v>31</v>
      </c>
      <c r="E76" s="2">
        <v>45</v>
      </c>
      <c r="F76" s="45">
        <f t="shared" si="8"/>
        <v>76</v>
      </c>
      <c r="G76" s="69">
        <f t="shared" si="9"/>
        <v>44</v>
      </c>
      <c r="H76" s="47">
        <f t="shared" si="10"/>
        <v>0.59210526315789469</v>
      </c>
      <c r="I76" s="2">
        <f t="shared" si="11"/>
        <v>14</v>
      </c>
    </row>
    <row r="77" spans="1:9">
      <c r="A77" s="1" t="s">
        <v>145</v>
      </c>
      <c r="B77" s="1" t="s">
        <v>259</v>
      </c>
      <c r="C77" s="1" t="s">
        <v>146</v>
      </c>
      <c r="D77" s="2">
        <v>20</v>
      </c>
      <c r="E77" s="2">
        <v>18</v>
      </c>
      <c r="F77" s="45">
        <f t="shared" si="8"/>
        <v>38</v>
      </c>
      <c r="G77" s="69">
        <f t="shared" si="9"/>
        <v>62</v>
      </c>
      <c r="H77" s="47">
        <f t="shared" si="10"/>
        <v>0.47368421052631576</v>
      </c>
      <c r="I77" s="2">
        <f t="shared" si="11"/>
        <v>43</v>
      </c>
    </row>
    <row r="78" spans="1:9">
      <c r="A78" s="1" t="s">
        <v>147</v>
      </c>
      <c r="B78" s="1" t="s">
        <v>259</v>
      </c>
      <c r="C78" s="1" t="s">
        <v>148</v>
      </c>
      <c r="D78" s="2">
        <v>29</v>
      </c>
      <c r="E78" s="2">
        <v>29</v>
      </c>
      <c r="F78" s="45">
        <f t="shared" si="8"/>
        <v>58</v>
      </c>
      <c r="G78" s="69">
        <f t="shared" si="9"/>
        <v>49</v>
      </c>
      <c r="H78" s="47">
        <f t="shared" si="10"/>
        <v>0.5</v>
      </c>
      <c r="I78" s="2">
        <f t="shared" si="11"/>
        <v>33</v>
      </c>
    </row>
    <row r="79" spans="1:9">
      <c r="A79" s="1" t="s">
        <v>149</v>
      </c>
      <c r="B79" s="1" t="s">
        <v>254</v>
      </c>
      <c r="C79" s="1" t="s">
        <v>150</v>
      </c>
      <c r="D79" s="2">
        <v>113</v>
      </c>
      <c r="E79" s="2">
        <v>126</v>
      </c>
      <c r="F79" s="45">
        <f t="shared" si="8"/>
        <v>239</v>
      </c>
      <c r="G79" s="69">
        <f t="shared" si="9"/>
        <v>17</v>
      </c>
      <c r="H79" s="47">
        <f t="shared" si="10"/>
        <v>0.52719665271966532</v>
      </c>
      <c r="I79" s="2">
        <f t="shared" si="11"/>
        <v>27</v>
      </c>
    </row>
    <row r="80" spans="1:9">
      <c r="A80" s="1" t="s">
        <v>151</v>
      </c>
      <c r="B80" s="1" t="s">
        <v>254</v>
      </c>
      <c r="C80" s="1" t="s">
        <v>152</v>
      </c>
      <c r="D80" s="2">
        <v>318</v>
      </c>
      <c r="E80" s="2">
        <v>381</v>
      </c>
      <c r="F80" s="45">
        <f t="shared" si="8"/>
        <v>699</v>
      </c>
      <c r="G80" s="69">
        <f t="shared" si="9"/>
        <v>10</v>
      </c>
      <c r="H80" s="47">
        <f t="shared" si="10"/>
        <v>0.54506437768240346</v>
      </c>
      <c r="I80" s="2">
        <f t="shared" si="11"/>
        <v>22</v>
      </c>
    </row>
    <row r="81" spans="1:9">
      <c r="A81" s="1" t="s">
        <v>153</v>
      </c>
      <c r="B81" s="1" t="s">
        <v>259</v>
      </c>
      <c r="C81" s="1" t="s">
        <v>154</v>
      </c>
      <c r="D81" s="2">
        <v>67</v>
      </c>
      <c r="E81" s="2">
        <v>41</v>
      </c>
      <c r="F81" s="45">
        <f t="shared" si="8"/>
        <v>108</v>
      </c>
      <c r="G81" s="69">
        <f t="shared" si="9"/>
        <v>27</v>
      </c>
      <c r="H81" s="47">
        <f t="shared" si="10"/>
        <v>0.37962962962962965</v>
      </c>
      <c r="I81" s="2">
        <f t="shared" si="11"/>
        <v>58</v>
      </c>
    </row>
    <row r="82" spans="1:9">
      <c r="A82" s="1" t="s">
        <v>155</v>
      </c>
      <c r="B82" s="1" t="s">
        <v>259</v>
      </c>
      <c r="C82" s="1" t="s">
        <v>156</v>
      </c>
      <c r="D82" s="2">
        <v>35</v>
      </c>
      <c r="E82" s="2">
        <v>20</v>
      </c>
      <c r="F82" s="45">
        <f t="shared" si="8"/>
        <v>55</v>
      </c>
      <c r="G82" s="69">
        <f t="shared" si="9"/>
        <v>51</v>
      </c>
      <c r="H82" s="47">
        <f t="shared" si="10"/>
        <v>0.36363636363636365</v>
      </c>
      <c r="I82" s="2">
        <f t="shared" si="11"/>
        <v>64</v>
      </c>
    </row>
    <row r="83" spans="1:9">
      <c r="A83" s="1" t="s">
        <v>157</v>
      </c>
      <c r="B83" s="1" t="s">
        <v>255</v>
      </c>
      <c r="C83" s="1" t="s">
        <v>158</v>
      </c>
      <c r="D83" s="2">
        <v>46</v>
      </c>
      <c r="E83" s="2">
        <v>45</v>
      </c>
      <c r="F83" s="45">
        <f t="shared" si="8"/>
        <v>91</v>
      </c>
      <c r="G83" s="69">
        <f t="shared" si="9"/>
        <v>37</v>
      </c>
      <c r="H83" s="47">
        <f t="shared" si="10"/>
        <v>0.49450549450549453</v>
      </c>
      <c r="I83" s="2">
        <f t="shared" si="11"/>
        <v>39</v>
      </c>
    </row>
    <row r="84" spans="1:9">
      <c r="A84" s="1" t="s">
        <v>159</v>
      </c>
      <c r="B84" s="1" t="s">
        <v>259</v>
      </c>
      <c r="C84" s="1" t="s">
        <v>160</v>
      </c>
      <c r="D84" s="2">
        <v>13</v>
      </c>
      <c r="E84" s="2">
        <v>13</v>
      </c>
      <c r="F84" s="45">
        <f t="shared" si="8"/>
        <v>26</v>
      </c>
      <c r="G84" s="69">
        <f t="shared" si="9"/>
        <v>66</v>
      </c>
      <c r="H84" s="47">
        <f t="shared" si="10"/>
        <v>0.5</v>
      </c>
      <c r="I84" s="2">
        <f t="shared" si="11"/>
        <v>33</v>
      </c>
    </row>
    <row r="85" spans="1:9">
      <c r="A85" s="1" t="s">
        <v>161</v>
      </c>
      <c r="B85" s="1" t="s">
        <v>259</v>
      </c>
      <c r="C85" s="1" t="s">
        <v>162</v>
      </c>
      <c r="D85" s="2">
        <v>25</v>
      </c>
      <c r="E85" s="2">
        <v>23</v>
      </c>
      <c r="F85" s="45">
        <f t="shared" si="8"/>
        <v>48</v>
      </c>
      <c r="G85" s="69">
        <f t="shared" si="9"/>
        <v>57</v>
      </c>
      <c r="H85" s="47">
        <f t="shared" si="10"/>
        <v>0.47916666666666669</v>
      </c>
      <c r="I85" s="2">
        <f t="shared" si="11"/>
        <v>42</v>
      </c>
    </row>
    <row r="86" spans="1:9">
      <c r="A86" s="10" t="s">
        <v>163</v>
      </c>
      <c r="B86" s="10" t="s">
        <v>259</v>
      </c>
      <c r="C86" s="10" t="s">
        <v>164</v>
      </c>
      <c r="D86" s="57">
        <v>11</v>
      </c>
      <c r="E86" s="57">
        <v>7</v>
      </c>
      <c r="F86" s="58">
        <f t="shared" si="8"/>
        <v>18</v>
      </c>
      <c r="G86" s="71">
        <f t="shared" si="9"/>
        <v>71</v>
      </c>
      <c r="H86" s="60">
        <f t="shared" si="10"/>
        <v>0.3888888888888889</v>
      </c>
      <c r="I86" s="57">
        <f t="shared" si="11"/>
        <v>57</v>
      </c>
    </row>
    <row r="87" spans="1:9">
      <c r="A87" s="1" t="s">
        <v>165</v>
      </c>
      <c r="B87" s="1" t="s">
        <v>256</v>
      </c>
      <c r="C87" s="1" t="s">
        <v>166</v>
      </c>
      <c r="D87" s="2">
        <v>81</v>
      </c>
      <c r="E87" s="2">
        <v>23</v>
      </c>
      <c r="F87" s="45">
        <f t="shared" si="8"/>
        <v>104</v>
      </c>
      <c r="G87" s="69">
        <f t="shared" si="9"/>
        <v>30</v>
      </c>
      <c r="H87" s="47">
        <f t="shared" si="10"/>
        <v>0.22115384615384615</v>
      </c>
      <c r="I87" s="2">
        <f t="shared" si="11"/>
        <v>78</v>
      </c>
    </row>
    <row r="88" spans="1:9">
      <c r="A88" s="49" t="s">
        <v>167</v>
      </c>
      <c r="B88" s="49" t="s">
        <v>255</v>
      </c>
      <c r="C88" s="49" t="s">
        <v>168</v>
      </c>
      <c r="D88" s="51"/>
      <c r="E88" s="51"/>
      <c r="F88" s="52"/>
      <c r="G88" s="70"/>
      <c r="H88" s="54"/>
      <c r="I88" s="51"/>
    </row>
    <row r="89" spans="1:9">
      <c r="A89" s="1" t="s">
        <v>169</v>
      </c>
      <c r="B89" s="1" t="s">
        <v>254</v>
      </c>
      <c r="C89" s="1" t="s">
        <v>170</v>
      </c>
      <c r="D89" s="2">
        <v>508</v>
      </c>
      <c r="E89" s="2">
        <v>347</v>
      </c>
      <c r="F89" s="45">
        <f t="shared" ref="F89:F97" si="12">SUM(D89:E89)</f>
        <v>855</v>
      </c>
      <c r="G89" s="69">
        <f t="shared" ref="G89:G97" si="13">_xlfn.RANK.EQ(F89,$F$12:$F$98,0)</f>
        <v>4</v>
      </c>
      <c r="H89" s="47">
        <f t="shared" ref="H89:H97" si="14">E89/F89</f>
        <v>0.40584795321637429</v>
      </c>
      <c r="I89" s="2">
        <f t="shared" ref="I89:I97" si="15">_xlfn.RANK.EQ(H89,$H$12:$H$98,0)</f>
        <v>56</v>
      </c>
    </row>
    <row r="90" spans="1:9">
      <c r="A90" s="1" t="s">
        <v>171</v>
      </c>
      <c r="B90" s="1" t="s">
        <v>259</v>
      </c>
      <c r="C90" s="1" t="s">
        <v>172</v>
      </c>
      <c r="D90" s="2">
        <v>29</v>
      </c>
      <c r="E90" s="2">
        <v>23</v>
      </c>
      <c r="F90" s="45">
        <f t="shared" si="12"/>
        <v>52</v>
      </c>
      <c r="G90" s="69">
        <f t="shared" si="13"/>
        <v>55</v>
      </c>
      <c r="H90" s="47">
        <f t="shared" si="14"/>
        <v>0.44230769230769229</v>
      </c>
      <c r="I90" s="2">
        <f t="shared" si="15"/>
        <v>50</v>
      </c>
    </row>
    <row r="91" spans="1:9">
      <c r="A91" s="1" t="s">
        <v>173</v>
      </c>
      <c r="B91" s="1" t="s">
        <v>259</v>
      </c>
      <c r="C91" s="1" t="s">
        <v>174</v>
      </c>
      <c r="D91" s="2">
        <v>67</v>
      </c>
      <c r="E91" s="2">
        <v>83</v>
      </c>
      <c r="F91" s="45">
        <f t="shared" si="12"/>
        <v>150</v>
      </c>
      <c r="G91" s="69">
        <f t="shared" si="13"/>
        <v>20</v>
      </c>
      <c r="H91" s="47">
        <f t="shared" si="14"/>
        <v>0.55333333333333334</v>
      </c>
      <c r="I91" s="2">
        <f t="shared" si="15"/>
        <v>21</v>
      </c>
    </row>
    <row r="92" spans="1:9">
      <c r="A92" s="1" t="s">
        <v>175</v>
      </c>
      <c r="B92" s="1" t="s">
        <v>259</v>
      </c>
      <c r="C92" s="1" t="s">
        <v>176</v>
      </c>
      <c r="D92" s="2">
        <v>94</v>
      </c>
      <c r="E92" s="2">
        <v>50</v>
      </c>
      <c r="F92" s="45">
        <f t="shared" si="12"/>
        <v>144</v>
      </c>
      <c r="G92" s="69">
        <f t="shared" si="13"/>
        <v>21</v>
      </c>
      <c r="H92" s="47">
        <f t="shared" si="14"/>
        <v>0.34722222222222221</v>
      </c>
      <c r="I92" s="2">
        <f t="shared" si="15"/>
        <v>66</v>
      </c>
    </row>
    <row r="93" spans="1:9">
      <c r="A93" s="1" t="s">
        <v>177</v>
      </c>
      <c r="B93" s="1" t="s">
        <v>259</v>
      </c>
      <c r="C93" s="1" t="s">
        <v>178</v>
      </c>
      <c r="D93" s="2">
        <v>10</v>
      </c>
      <c r="E93" s="2">
        <v>8</v>
      </c>
      <c r="F93" s="45">
        <f t="shared" si="12"/>
        <v>18</v>
      </c>
      <c r="G93" s="69">
        <f t="shared" si="13"/>
        <v>71</v>
      </c>
      <c r="H93" s="47">
        <f t="shared" si="14"/>
        <v>0.44444444444444442</v>
      </c>
      <c r="I93" s="2">
        <f t="shared" si="15"/>
        <v>47</v>
      </c>
    </row>
    <row r="94" spans="1:9">
      <c r="A94" s="1" t="s">
        <v>179</v>
      </c>
      <c r="B94" s="1" t="s">
        <v>259</v>
      </c>
      <c r="C94" s="1" t="s">
        <v>180</v>
      </c>
      <c r="D94" s="2">
        <v>15</v>
      </c>
      <c r="E94" s="2">
        <v>17</v>
      </c>
      <c r="F94" s="45">
        <f t="shared" si="12"/>
        <v>32</v>
      </c>
      <c r="G94" s="69">
        <f t="shared" si="13"/>
        <v>65</v>
      </c>
      <c r="H94" s="47">
        <f t="shared" si="14"/>
        <v>0.53125</v>
      </c>
      <c r="I94" s="2">
        <f t="shared" si="15"/>
        <v>25</v>
      </c>
    </row>
    <row r="95" spans="1:9">
      <c r="A95" s="1" t="s">
        <v>181</v>
      </c>
      <c r="B95" s="1" t="s">
        <v>259</v>
      </c>
      <c r="C95" s="1" t="s">
        <v>182</v>
      </c>
      <c r="D95" s="2">
        <v>19</v>
      </c>
      <c r="E95" s="2">
        <v>35</v>
      </c>
      <c r="F95" s="45">
        <f t="shared" si="12"/>
        <v>54</v>
      </c>
      <c r="G95" s="69">
        <f t="shared" si="13"/>
        <v>53</v>
      </c>
      <c r="H95" s="47">
        <f t="shared" si="14"/>
        <v>0.64814814814814814</v>
      </c>
      <c r="I95" s="2">
        <f t="shared" si="15"/>
        <v>8</v>
      </c>
    </row>
    <row r="96" spans="1:9">
      <c r="A96" s="1" t="s">
        <v>183</v>
      </c>
      <c r="B96" s="1" t="s">
        <v>256</v>
      </c>
      <c r="C96" s="1" t="s">
        <v>184</v>
      </c>
      <c r="D96" s="2">
        <v>5</v>
      </c>
      <c r="E96" s="2">
        <v>0</v>
      </c>
      <c r="F96" s="45">
        <f t="shared" si="12"/>
        <v>5</v>
      </c>
      <c r="G96" s="69">
        <f t="shared" si="13"/>
        <v>77</v>
      </c>
      <c r="H96" s="47">
        <f t="shared" si="14"/>
        <v>0</v>
      </c>
      <c r="I96" s="2">
        <f t="shared" si="15"/>
        <v>81</v>
      </c>
    </row>
    <row r="97" spans="1:9">
      <c r="A97" s="1" t="s">
        <v>185</v>
      </c>
      <c r="B97" s="1" t="s">
        <v>259</v>
      </c>
      <c r="C97" s="1" t="s">
        <v>186</v>
      </c>
      <c r="D97" s="2">
        <v>41</v>
      </c>
      <c r="E97" s="2">
        <v>29</v>
      </c>
      <c r="F97" s="45">
        <f t="shared" si="12"/>
        <v>70</v>
      </c>
      <c r="G97" s="69">
        <f t="shared" si="13"/>
        <v>45</v>
      </c>
      <c r="H97" s="47">
        <f t="shared" si="14"/>
        <v>0.41428571428571431</v>
      </c>
      <c r="I97" s="2">
        <f t="shared" si="15"/>
        <v>55</v>
      </c>
    </row>
    <row r="98" spans="1:9" ht="14.25" thickBot="1">
      <c r="A98" s="19"/>
      <c r="B98" s="19"/>
      <c r="C98" s="19"/>
    </row>
    <row r="99" spans="1:9" ht="14.25" thickBot="1">
      <c r="C99" s="221" t="s">
        <v>444</v>
      </c>
      <c r="D99" s="222">
        <f>SUM(D12:D97)</f>
        <v>8468</v>
      </c>
      <c r="E99" s="222">
        <f t="shared" ref="E99:F99" si="16">SUM(E12:E97)</f>
        <v>7311</v>
      </c>
      <c r="F99" s="223">
        <f t="shared" si="16"/>
        <v>15779</v>
      </c>
    </row>
  </sheetData>
  <autoFilter ref="A11:I11" xr:uid="{00000000-0009-0000-0000-000016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823DB4F8-1EBA-4A63-90D6-F82A864BD834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E814E-1B34-4BE4-9E24-6270C5042ACB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19" bestFit="1" customWidth="1"/>
    <col min="7" max="9" width="9" style="19"/>
    <col min="11" max="11" width="11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K1" s="66" t="s">
        <v>252</v>
      </c>
    </row>
    <row r="2" spans="1:18" ht="24" customHeight="1">
      <c r="A2" s="3" t="s">
        <v>438</v>
      </c>
      <c r="B2" s="3"/>
      <c r="C2" s="3"/>
      <c r="D2"/>
      <c r="E2"/>
      <c r="F2"/>
      <c r="G2"/>
      <c r="H2"/>
      <c r="I2"/>
      <c r="K2" s="73"/>
    </row>
    <row r="3" spans="1:18" ht="24" customHeight="1">
      <c r="A3" s="3" t="s">
        <v>437</v>
      </c>
      <c r="C3" s="3"/>
      <c r="D3"/>
      <c r="E3"/>
      <c r="F3"/>
      <c r="G3"/>
      <c r="H3"/>
      <c r="I3"/>
      <c r="K3" s="7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>
      <c r="C6" s="20" t="s">
        <v>3</v>
      </c>
      <c r="D6" s="21">
        <f>INDEX(D12:D97,MATCH(C6,C12:C97,0),0)</f>
        <v>13</v>
      </c>
      <c r="E6" s="22">
        <f>INDEX(E12:E97,MATCH(C6,C12:C97,0),0)</f>
        <v>7</v>
      </c>
      <c r="F6" s="22">
        <f>SUM(D6:E6)</f>
        <v>20</v>
      </c>
      <c r="G6" s="23">
        <f>_xlfn.RANK.EQ(F6,$F$12:$F$97,0)</f>
        <v>70</v>
      </c>
      <c r="H6" s="24">
        <f>E6/F6</f>
        <v>0.35</v>
      </c>
      <c r="I6" s="25">
        <f>_xlfn.RANK.EQ(H6,$H$12:$H$97,0)</f>
        <v>60</v>
      </c>
    </row>
    <row r="7" spans="1:18">
      <c r="C7" s="26" t="s">
        <v>11</v>
      </c>
      <c r="D7" s="82">
        <f>ROUND(SUMIF($B$12:$B$97,"G",D12:D97)/(COUNTIFS(B12:B97,"G",D12:D97,"&lt;&gt;")),1)</f>
        <v>45.5</v>
      </c>
      <c r="E7" s="83">
        <f>ROUND(SUMIF($B$12:$B$97,"G",E12:E97)/(COUNTIFS(B12:B97,"G",D12:D97,"&lt;&gt;")),1)</f>
        <v>28.8</v>
      </c>
      <c r="F7" s="83">
        <f>ROUND(SUM(D7:E7),1)</f>
        <v>74.3</v>
      </c>
      <c r="G7" s="28"/>
      <c r="H7" s="29">
        <f>E7/F7</f>
        <v>0.38761776581426649</v>
      </c>
      <c r="I7" s="30"/>
    </row>
    <row r="8" spans="1:18" ht="14.25" thickBot="1">
      <c r="C8" s="31" t="s">
        <v>12</v>
      </c>
      <c r="D8" s="84">
        <f>ROUND(AVERAGE(D12:D97),1)</f>
        <v>104.2</v>
      </c>
      <c r="E8" s="85">
        <f>ROUND(AVERAGE(E12:E97),1)</f>
        <v>83.2</v>
      </c>
      <c r="F8" s="85">
        <f>ROUND(SUM(D8:E8),1)</f>
        <v>187.4</v>
      </c>
      <c r="G8" s="34"/>
      <c r="H8" s="35">
        <f>E8/F8</f>
        <v>0.4439701173959445</v>
      </c>
      <c r="I8" s="36"/>
    </row>
    <row r="9" spans="1:18" ht="14.25" thickBot="1"/>
    <row r="10" spans="1:18" ht="21" customHeight="1">
      <c r="D10" s="270" t="str" cm="1">
        <f t="array" aca="1" ref="D10" ca="1">RIGHT(CELL("filename",A1),4)&amp;"年度（基準日：５月１日）"</f>
        <v>2023年度（基準日：５月１日）</v>
      </c>
      <c r="E10" s="271"/>
      <c r="F10" s="271"/>
      <c r="G10" s="271"/>
      <c r="H10" s="271"/>
      <c r="I10" s="272"/>
    </row>
    <row r="11" spans="1:18" ht="27">
      <c r="A11" s="219" t="s">
        <v>13</v>
      </c>
      <c r="B11" s="38" t="s">
        <v>14</v>
      </c>
      <c r="C11" s="219" t="s">
        <v>6</v>
      </c>
      <c r="D11" s="40" t="s">
        <v>0</v>
      </c>
      <c r="E11" s="40" t="s">
        <v>1</v>
      </c>
      <c r="F11" s="41" t="s">
        <v>7</v>
      </c>
      <c r="G11" s="67" t="s">
        <v>8</v>
      </c>
      <c r="H11" s="43" t="s">
        <v>9</v>
      </c>
      <c r="I11" s="68" t="s">
        <v>10</v>
      </c>
    </row>
    <row r="12" spans="1:18">
      <c r="A12" s="1" t="s">
        <v>15</v>
      </c>
      <c r="B12" s="1" t="s">
        <v>254</v>
      </c>
      <c r="C12" s="1" t="s">
        <v>16</v>
      </c>
      <c r="D12" s="2">
        <v>372</v>
      </c>
      <c r="E12" s="2">
        <v>353</v>
      </c>
      <c r="F12" s="45">
        <f>SUM(D12:E12)</f>
        <v>725</v>
      </c>
      <c r="G12" s="69">
        <f>_xlfn.RANK.EQ(F12,$F$12:$F$98,0)</f>
        <v>9</v>
      </c>
      <c r="H12" s="47">
        <f>E12/F12</f>
        <v>0.48689655172413793</v>
      </c>
      <c r="I12" s="2">
        <f>_xlfn.RANK.EQ(H12,$H$12:$H$98,0)</f>
        <v>34</v>
      </c>
    </row>
    <row r="13" spans="1:18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70"/>
      <c r="H13" s="54"/>
      <c r="I13" s="51"/>
    </row>
    <row r="14" spans="1:18">
      <c r="A14" s="1" t="s">
        <v>19</v>
      </c>
      <c r="B14" s="1" t="s">
        <v>256</v>
      </c>
      <c r="C14" s="1" t="s">
        <v>20</v>
      </c>
      <c r="D14" s="2">
        <v>43</v>
      </c>
      <c r="E14" s="2">
        <v>6</v>
      </c>
      <c r="F14" s="45">
        <f>SUM(D14:E14)</f>
        <v>49</v>
      </c>
      <c r="G14" s="69">
        <f>_xlfn.RANK.EQ(F14,$F$12:$F$98,0)</f>
        <v>55</v>
      </c>
      <c r="H14" s="47">
        <f>E14/F14</f>
        <v>0.12244897959183673</v>
      </c>
      <c r="I14" s="2">
        <f>_xlfn.RANK.EQ(H14,$H$12:$H$98,0)</f>
        <v>80</v>
      </c>
    </row>
    <row r="15" spans="1:18">
      <c r="A15" s="1" t="s">
        <v>21</v>
      </c>
      <c r="B15" s="1" t="s">
        <v>257</v>
      </c>
      <c r="C15" s="1" t="s">
        <v>22</v>
      </c>
      <c r="D15" s="2">
        <v>4</v>
      </c>
      <c r="E15" s="2">
        <v>2</v>
      </c>
      <c r="F15" s="45">
        <f>SUM(D15:E15)</f>
        <v>6</v>
      </c>
      <c r="G15" s="69">
        <f>_xlfn.RANK.EQ(F15,$F$12:$F$98,0)</f>
        <v>76</v>
      </c>
      <c r="H15" s="47">
        <f>E15/F15</f>
        <v>0.33333333333333331</v>
      </c>
      <c r="I15" s="2">
        <f>_xlfn.RANK.EQ(H15,$H$12:$H$98,0)</f>
        <v>62</v>
      </c>
    </row>
    <row r="16" spans="1:18">
      <c r="A16" s="1" t="s">
        <v>23</v>
      </c>
      <c r="B16" s="1" t="s">
        <v>256</v>
      </c>
      <c r="C16" s="1" t="s">
        <v>24</v>
      </c>
      <c r="D16" s="2">
        <v>10</v>
      </c>
      <c r="E16" s="2">
        <v>10</v>
      </c>
      <c r="F16" s="45">
        <f>SUM(D16:E16)</f>
        <v>20</v>
      </c>
      <c r="G16" s="69">
        <f>_xlfn.RANK.EQ(F16,$F$12:$F$98,0)</f>
        <v>70</v>
      </c>
      <c r="H16" s="47">
        <f>E16/F16</f>
        <v>0.5</v>
      </c>
      <c r="I16" s="2">
        <f>_xlfn.RANK.EQ(H16,$H$12:$H$98,0)</f>
        <v>28</v>
      </c>
    </row>
    <row r="17" spans="1:9">
      <c r="A17" s="1" t="s">
        <v>25</v>
      </c>
      <c r="B17" s="1" t="s">
        <v>256</v>
      </c>
      <c r="C17" s="1" t="s">
        <v>26</v>
      </c>
      <c r="D17" s="2">
        <v>18</v>
      </c>
      <c r="E17" s="2">
        <v>4</v>
      </c>
      <c r="F17" s="45">
        <f>SUM(D17:E17)</f>
        <v>22</v>
      </c>
      <c r="G17" s="69">
        <f>_xlfn.RANK.EQ(F17,$F$12:$F$98,0)</f>
        <v>68</v>
      </c>
      <c r="H17" s="47">
        <f>E17/F17</f>
        <v>0.18181818181818182</v>
      </c>
      <c r="I17" s="2">
        <f>_xlfn.RANK.EQ(H17,$H$12:$H$98,0)</f>
        <v>78</v>
      </c>
    </row>
    <row r="18" spans="1:9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70"/>
      <c r="H18" s="54"/>
      <c r="I18" s="51"/>
    </row>
    <row r="19" spans="1:9">
      <c r="A19" s="1" t="s">
        <v>29</v>
      </c>
      <c r="B19" s="1" t="s">
        <v>259</v>
      </c>
      <c r="C19" s="1" t="s">
        <v>30</v>
      </c>
      <c r="D19" s="2">
        <v>20</v>
      </c>
      <c r="E19" s="2">
        <v>29</v>
      </c>
      <c r="F19" s="45">
        <f>SUM(D19:E19)</f>
        <v>49</v>
      </c>
      <c r="G19" s="69">
        <f>_xlfn.RANK.EQ(F19,$F$12:$F$98,0)</f>
        <v>55</v>
      </c>
      <c r="H19" s="47">
        <f>E19/F19</f>
        <v>0.59183673469387754</v>
      </c>
      <c r="I19" s="2">
        <f>_xlfn.RANK.EQ(H19,$H$12:$H$98,0)</f>
        <v>10</v>
      </c>
    </row>
    <row r="20" spans="1:9">
      <c r="A20" s="1" t="s">
        <v>31</v>
      </c>
      <c r="B20" s="1" t="s">
        <v>260</v>
      </c>
      <c r="C20" s="1" t="s">
        <v>32</v>
      </c>
      <c r="D20" s="2">
        <v>22</v>
      </c>
      <c r="E20" s="2">
        <v>17</v>
      </c>
      <c r="F20" s="45">
        <f>SUM(D20:E20)</f>
        <v>39</v>
      </c>
      <c r="G20" s="69">
        <f>_xlfn.RANK.EQ(F20,$F$12:$F$98,0)</f>
        <v>59</v>
      </c>
      <c r="H20" s="47">
        <f>E20/F20</f>
        <v>0.4358974358974359</v>
      </c>
      <c r="I20" s="2">
        <f>_xlfn.RANK.EQ(H20,$H$12:$H$98,0)</f>
        <v>43</v>
      </c>
    </row>
    <row r="21" spans="1:9">
      <c r="A21" s="1" t="s">
        <v>33</v>
      </c>
      <c r="B21" s="1" t="s">
        <v>254</v>
      </c>
      <c r="C21" s="1" t="s">
        <v>34</v>
      </c>
      <c r="D21" s="2">
        <v>398</v>
      </c>
      <c r="E21" s="2">
        <v>320</v>
      </c>
      <c r="F21" s="45">
        <f>SUM(D21:E21)</f>
        <v>718</v>
      </c>
      <c r="G21" s="69">
        <f>_xlfn.RANK.EQ(F21,$F$12:$F$98,0)</f>
        <v>10</v>
      </c>
      <c r="H21" s="47">
        <f>E21/F21</f>
        <v>0.44568245125348188</v>
      </c>
      <c r="I21" s="2">
        <f>_xlfn.RANK.EQ(H21,$H$12:$H$98,0)</f>
        <v>40</v>
      </c>
    </row>
    <row r="22" spans="1:9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70"/>
      <c r="H22" s="54"/>
      <c r="I22" s="51"/>
    </row>
    <row r="23" spans="1:9">
      <c r="A23" s="1" t="s">
        <v>37</v>
      </c>
      <c r="B23" s="1" t="s">
        <v>259</v>
      </c>
      <c r="C23" s="1" t="s">
        <v>38</v>
      </c>
      <c r="D23" s="2">
        <v>44</v>
      </c>
      <c r="E23" s="2">
        <v>20</v>
      </c>
      <c r="F23" s="45">
        <f t="shared" ref="F23:F54" si="0">SUM(D23:E23)</f>
        <v>64</v>
      </c>
      <c r="G23" s="69">
        <f t="shared" ref="G23:G54" si="1">_xlfn.RANK.EQ(F23,$F$12:$F$98,0)</f>
        <v>45</v>
      </c>
      <c r="H23" s="47">
        <f t="shared" ref="H23:H66" si="2">E23/F23</f>
        <v>0.3125</v>
      </c>
      <c r="I23" s="2">
        <f t="shared" ref="I23:I54" si="3">_xlfn.RANK.EQ(H23,$H$12:$H$98,0)</f>
        <v>65</v>
      </c>
    </row>
    <row r="24" spans="1:9">
      <c r="A24" s="1" t="s">
        <v>39</v>
      </c>
      <c r="B24" s="1" t="s">
        <v>259</v>
      </c>
      <c r="C24" s="1" t="s">
        <v>40</v>
      </c>
      <c r="D24" s="2">
        <v>51</v>
      </c>
      <c r="E24" s="2">
        <v>29</v>
      </c>
      <c r="F24" s="45">
        <f t="shared" si="0"/>
        <v>80</v>
      </c>
      <c r="G24" s="69">
        <f t="shared" si="1"/>
        <v>39</v>
      </c>
      <c r="H24" s="47">
        <f t="shared" si="2"/>
        <v>0.36249999999999999</v>
      </c>
      <c r="I24" s="2">
        <f t="shared" si="3"/>
        <v>58</v>
      </c>
    </row>
    <row r="25" spans="1:9">
      <c r="A25" s="1" t="s">
        <v>41</v>
      </c>
      <c r="B25" s="1" t="s">
        <v>257</v>
      </c>
      <c r="C25" s="1" t="s">
        <v>42</v>
      </c>
      <c r="D25" s="2">
        <v>8</v>
      </c>
      <c r="E25" s="2">
        <v>5</v>
      </c>
      <c r="F25" s="45">
        <f t="shared" si="0"/>
        <v>13</v>
      </c>
      <c r="G25" s="69">
        <f t="shared" si="1"/>
        <v>74</v>
      </c>
      <c r="H25" s="47">
        <f t="shared" si="2"/>
        <v>0.38461538461538464</v>
      </c>
      <c r="I25" s="2">
        <f t="shared" si="3"/>
        <v>53</v>
      </c>
    </row>
    <row r="26" spans="1:9">
      <c r="A26" s="1" t="s">
        <v>43</v>
      </c>
      <c r="B26" s="1" t="s">
        <v>260</v>
      </c>
      <c r="C26" s="1" t="s">
        <v>44</v>
      </c>
      <c r="D26" s="2">
        <v>38</v>
      </c>
      <c r="E26" s="2">
        <v>23</v>
      </c>
      <c r="F26" s="45">
        <f t="shared" si="0"/>
        <v>61</v>
      </c>
      <c r="G26" s="69">
        <f t="shared" si="1"/>
        <v>51</v>
      </c>
      <c r="H26" s="47">
        <f t="shared" si="2"/>
        <v>0.37704918032786883</v>
      </c>
      <c r="I26" s="2">
        <f t="shared" si="3"/>
        <v>55</v>
      </c>
    </row>
    <row r="27" spans="1:9">
      <c r="A27" s="1" t="s">
        <v>45</v>
      </c>
      <c r="B27" s="1" t="s">
        <v>254</v>
      </c>
      <c r="C27" s="1" t="s">
        <v>46</v>
      </c>
      <c r="D27" s="2">
        <v>489</v>
      </c>
      <c r="E27" s="2">
        <v>498</v>
      </c>
      <c r="F27" s="45">
        <f t="shared" si="0"/>
        <v>987</v>
      </c>
      <c r="G27" s="69">
        <f t="shared" si="1"/>
        <v>2</v>
      </c>
      <c r="H27" s="47">
        <f t="shared" si="2"/>
        <v>0.50455927051671734</v>
      </c>
      <c r="I27" s="2">
        <f t="shared" si="3"/>
        <v>27</v>
      </c>
    </row>
    <row r="28" spans="1:9">
      <c r="A28" s="1" t="s">
        <v>47</v>
      </c>
      <c r="B28" s="1" t="s">
        <v>257</v>
      </c>
      <c r="C28" s="1" t="s">
        <v>48</v>
      </c>
      <c r="D28" s="2">
        <v>0</v>
      </c>
      <c r="E28" s="2">
        <v>1</v>
      </c>
      <c r="F28" s="45">
        <f t="shared" si="0"/>
        <v>1</v>
      </c>
      <c r="G28" s="69">
        <f t="shared" si="1"/>
        <v>80</v>
      </c>
      <c r="H28" s="47">
        <f t="shared" si="2"/>
        <v>1</v>
      </c>
      <c r="I28" s="2">
        <f t="shared" si="3"/>
        <v>1</v>
      </c>
    </row>
    <row r="29" spans="1:9">
      <c r="A29" s="1" t="s">
        <v>49</v>
      </c>
      <c r="B29" s="1" t="s">
        <v>260</v>
      </c>
      <c r="C29" s="1" t="s">
        <v>50</v>
      </c>
      <c r="D29" s="2">
        <v>43</v>
      </c>
      <c r="E29" s="2">
        <v>48</v>
      </c>
      <c r="F29" s="45">
        <f t="shared" si="0"/>
        <v>91</v>
      </c>
      <c r="G29" s="69">
        <f t="shared" si="1"/>
        <v>33</v>
      </c>
      <c r="H29" s="47">
        <f t="shared" si="2"/>
        <v>0.52747252747252749</v>
      </c>
      <c r="I29" s="2">
        <f t="shared" si="3"/>
        <v>19</v>
      </c>
    </row>
    <row r="30" spans="1:9">
      <c r="A30" s="1" t="s">
        <v>51</v>
      </c>
      <c r="B30" s="1" t="s">
        <v>259</v>
      </c>
      <c r="C30" s="1" t="s">
        <v>52</v>
      </c>
      <c r="D30" s="2">
        <v>62</v>
      </c>
      <c r="E30" s="2">
        <v>24</v>
      </c>
      <c r="F30" s="45">
        <f t="shared" si="0"/>
        <v>86</v>
      </c>
      <c r="G30" s="69">
        <f t="shared" si="1"/>
        <v>37</v>
      </c>
      <c r="H30" s="47">
        <f t="shared" si="2"/>
        <v>0.27906976744186046</v>
      </c>
      <c r="I30" s="2">
        <f t="shared" si="3"/>
        <v>72</v>
      </c>
    </row>
    <row r="31" spans="1:9">
      <c r="A31" s="1" t="s">
        <v>53</v>
      </c>
      <c r="B31" s="1" t="s">
        <v>260</v>
      </c>
      <c r="C31" s="1" t="s">
        <v>54</v>
      </c>
      <c r="D31" s="2">
        <v>139</v>
      </c>
      <c r="E31" s="2">
        <v>85</v>
      </c>
      <c r="F31" s="45">
        <f t="shared" si="0"/>
        <v>224</v>
      </c>
      <c r="G31" s="69">
        <f t="shared" si="1"/>
        <v>18</v>
      </c>
      <c r="H31" s="47">
        <f t="shared" si="2"/>
        <v>0.3794642857142857</v>
      </c>
      <c r="I31" s="2">
        <f t="shared" si="3"/>
        <v>54</v>
      </c>
    </row>
    <row r="32" spans="1:9">
      <c r="A32" s="1" t="s">
        <v>55</v>
      </c>
      <c r="B32" s="1" t="s">
        <v>254</v>
      </c>
      <c r="C32" s="1" t="s">
        <v>56</v>
      </c>
      <c r="D32" s="2">
        <v>111</v>
      </c>
      <c r="E32" s="2">
        <v>114</v>
      </c>
      <c r="F32" s="45">
        <f t="shared" si="0"/>
        <v>225</v>
      </c>
      <c r="G32" s="69">
        <f t="shared" si="1"/>
        <v>17</v>
      </c>
      <c r="H32" s="47">
        <f t="shared" si="2"/>
        <v>0.50666666666666671</v>
      </c>
      <c r="I32" s="2">
        <f t="shared" si="3"/>
        <v>25</v>
      </c>
    </row>
    <row r="33" spans="1:9">
      <c r="A33" s="1" t="s">
        <v>57</v>
      </c>
      <c r="B33" s="1" t="s">
        <v>254</v>
      </c>
      <c r="C33" s="1" t="s">
        <v>58</v>
      </c>
      <c r="D33" s="2">
        <v>1160</v>
      </c>
      <c r="E33" s="2">
        <v>741</v>
      </c>
      <c r="F33" s="45">
        <f t="shared" si="0"/>
        <v>1901</v>
      </c>
      <c r="G33" s="69">
        <f t="shared" si="1"/>
        <v>1</v>
      </c>
      <c r="H33" s="47">
        <f t="shared" si="2"/>
        <v>0.38979484481851656</v>
      </c>
      <c r="I33" s="2">
        <f t="shared" si="3"/>
        <v>52</v>
      </c>
    </row>
    <row r="34" spans="1:9">
      <c r="A34" s="1" t="s">
        <v>59</v>
      </c>
      <c r="B34" s="1" t="s">
        <v>258</v>
      </c>
      <c r="C34" s="1" t="s">
        <v>60</v>
      </c>
      <c r="D34" s="2">
        <v>26</v>
      </c>
      <c r="E34" s="2">
        <v>37</v>
      </c>
      <c r="F34" s="45">
        <f t="shared" si="0"/>
        <v>63</v>
      </c>
      <c r="G34" s="69">
        <f t="shared" si="1"/>
        <v>49</v>
      </c>
      <c r="H34" s="47">
        <f t="shared" si="2"/>
        <v>0.58730158730158732</v>
      </c>
      <c r="I34" s="2">
        <f t="shared" si="3"/>
        <v>12</v>
      </c>
    </row>
    <row r="35" spans="1:9">
      <c r="A35" s="1" t="s">
        <v>61</v>
      </c>
      <c r="B35" s="1" t="s">
        <v>257</v>
      </c>
      <c r="C35" s="1" t="s">
        <v>62</v>
      </c>
      <c r="D35" s="2">
        <v>49</v>
      </c>
      <c r="E35" s="2">
        <v>95</v>
      </c>
      <c r="F35" s="45">
        <f t="shared" si="0"/>
        <v>144</v>
      </c>
      <c r="G35" s="69">
        <f t="shared" si="1"/>
        <v>23</v>
      </c>
      <c r="H35" s="47">
        <f t="shared" si="2"/>
        <v>0.65972222222222221</v>
      </c>
      <c r="I35" s="2">
        <f t="shared" si="3"/>
        <v>9</v>
      </c>
    </row>
    <row r="36" spans="1:9">
      <c r="A36" s="1" t="s">
        <v>63</v>
      </c>
      <c r="B36" s="1" t="s">
        <v>257</v>
      </c>
      <c r="C36" s="1" t="s">
        <v>64</v>
      </c>
      <c r="D36" s="2">
        <v>75</v>
      </c>
      <c r="E36" s="2">
        <v>102</v>
      </c>
      <c r="F36" s="45">
        <f t="shared" si="0"/>
        <v>177</v>
      </c>
      <c r="G36" s="69">
        <f t="shared" si="1"/>
        <v>19</v>
      </c>
      <c r="H36" s="47">
        <f t="shared" si="2"/>
        <v>0.57627118644067798</v>
      </c>
      <c r="I36" s="2">
        <f t="shared" si="3"/>
        <v>14</v>
      </c>
    </row>
    <row r="37" spans="1:9">
      <c r="A37" s="1" t="s">
        <v>65</v>
      </c>
      <c r="B37" s="1" t="s">
        <v>256</v>
      </c>
      <c r="C37" s="1" t="s">
        <v>66</v>
      </c>
      <c r="D37" s="2">
        <v>566</v>
      </c>
      <c r="E37" s="2">
        <v>270</v>
      </c>
      <c r="F37" s="45">
        <f t="shared" si="0"/>
        <v>836</v>
      </c>
      <c r="G37" s="69">
        <f t="shared" si="1"/>
        <v>5</v>
      </c>
      <c r="H37" s="47">
        <f t="shared" si="2"/>
        <v>0.32296650717703351</v>
      </c>
      <c r="I37" s="2">
        <f t="shared" si="3"/>
        <v>64</v>
      </c>
    </row>
    <row r="38" spans="1:9">
      <c r="A38" s="1" t="s">
        <v>67</v>
      </c>
      <c r="B38" s="1" t="s">
        <v>260</v>
      </c>
      <c r="C38" s="1" t="s">
        <v>68</v>
      </c>
      <c r="D38" s="2">
        <v>0</v>
      </c>
      <c r="E38" s="2">
        <v>64</v>
      </c>
      <c r="F38" s="45">
        <f t="shared" si="0"/>
        <v>64</v>
      </c>
      <c r="G38" s="69">
        <f t="shared" si="1"/>
        <v>45</v>
      </c>
      <c r="H38" s="47">
        <f t="shared" si="2"/>
        <v>1</v>
      </c>
      <c r="I38" s="2">
        <f t="shared" si="3"/>
        <v>1</v>
      </c>
    </row>
    <row r="39" spans="1:9">
      <c r="A39" s="1" t="s">
        <v>69</v>
      </c>
      <c r="B39" s="1" t="s">
        <v>255</v>
      </c>
      <c r="C39" s="1" t="s">
        <v>70</v>
      </c>
      <c r="D39" s="2">
        <v>11</v>
      </c>
      <c r="E39" s="2">
        <v>53</v>
      </c>
      <c r="F39" s="45">
        <f t="shared" si="0"/>
        <v>64</v>
      </c>
      <c r="G39" s="69">
        <f t="shared" si="1"/>
        <v>45</v>
      </c>
      <c r="H39" s="47">
        <f t="shared" si="2"/>
        <v>0.828125</v>
      </c>
      <c r="I39" s="2">
        <f t="shared" si="3"/>
        <v>5</v>
      </c>
    </row>
    <row r="40" spans="1:9">
      <c r="A40" s="1" t="s">
        <v>71</v>
      </c>
      <c r="B40" s="1" t="s">
        <v>256</v>
      </c>
      <c r="C40" s="1" t="s">
        <v>72</v>
      </c>
      <c r="D40" s="2">
        <v>55</v>
      </c>
      <c r="E40" s="2">
        <v>57</v>
      </c>
      <c r="F40" s="45">
        <f t="shared" si="0"/>
        <v>112</v>
      </c>
      <c r="G40" s="69">
        <f t="shared" si="1"/>
        <v>26</v>
      </c>
      <c r="H40" s="47">
        <f t="shared" si="2"/>
        <v>0.5089285714285714</v>
      </c>
      <c r="I40" s="2">
        <f t="shared" si="3"/>
        <v>22</v>
      </c>
    </row>
    <row r="41" spans="1:9">
      <c r="A41" s="1" t="s">
        <v>73</v>
      </c>
      <c r="B41" s="1" t="s">
        <v>256</v>
      </c>
      <c r="C41" s="1" t="s">
        <v>74</v>
      </c>
      <c r="D41" s="2">
        <v>87</v>
      </c>
      <c r="E41" s="2">
        <v>13</v>
      </c>
      <c r="F41" s="45">
        <f t="shared" si="0"/>
        <v>100</v>
      </c>
      <c r="G41" s="69">
        <f t="shared" si="1"/>
        <v>29</v>
      </c>
      <c r="H41" s="47">
        <f t="shared" si="2"/>
        <v>0.13</v>
      </c>
      <c r="I41" s="2">
        <f t="shared" si="3"/>
        <v>79</v>
      </c>
    </row>
    <row r="42" spans="1:9">
      <c r="A42" s="1" t="s">
        <v>75</v>
      </c>
      <c r="B42" s="1" t="s">
        <v>257</v>
      </c>
      <c r="C42" s="1" t="s">
        <v>76</v>
      </c>
      <c r="D42" s="2">
        <v>114</v>
      </c>
      <c r="E42" s="2">
        <v>165</v>
      </c>
      <c r="F42" s="45">
        <f t="shared" si="0"/>
        <v>279</v>
      </c>
      <c r="G42" s="69">
        <f t="shared" si="1"/>
        <v>13</v>
      </c>
      <c r="H42" s="47">
        <f t="shared" si="2"/>
        <v>0.59139784946236562</v>
      </c>
      <c r="I42" s="2">
        <f t="shared" si="3"/>
        <v>11</v>
      </c>
    </row>
    <row r="43" spans="1:9">
      <c r="A43" s="1" t="s">
        <v>77</v>
      </c>
      <c r="B43" s="1" t="s">
        <v>261</v>
      </c>
      <c r="C43" s="1" t="s">
        <v>78</v>
      </c>
      <c r="D43" s="2">
        <v>85</v>
      </c>
      <c r="E43" s="2">
        <v>65</v>
      </c>
      <c r="F43" s="45">
        <f t="shared" si="0"/>
        <v>150</v>
      </c>
      <c r="G43" s="69">
        <f t="shared" si="1"/>
        <v>21</v>
      </c>
      <c r="H43" s="47">
        <f t="shared" si="2"/>
        <v>0.43333333333333335</v>
      </c>
      <c r="I43" s="2">
        <f t="shared" si="3"/>
        <v>44</v>
      </c>
    </row>
    <row r="44" spans="1:9">
      <c r="A44" s="1" t="s">
        <v>79</v>
      </c>
      <c r="B44" s="1" t="s">
        <v>256</v>
      </c>
      <c r="C44" s="1" t="s">
        <v>80</v>
      </c>
      <c r="D44" s="2">
        <v>41</v>
      </c>
      <c r="E44" s="2">
        <v>48</v>
      </c>
      <c r="F44" s="45">
        <f t="shared" si="0"/>
        <v>89</v>
      </c>
      <c r="G44" s="69">
        <f t="shared" si="1"/>
        <v>35</v>
      </c>
      <c r="H44" s="47">
        <f t="shared" si="2"/>
        <v>0.5393258426966292</v>
      </c>
      <c r="I44" s="2">
        <f t="shared" si="3"/>
        <v>17</v>
      </c>
    </row>
    <row r="45" spans="1:9">
      <c r="A45" s="1" t="s">
        <v>81</v>
      </c>
      <c r="B45" s="1" t="s">
        <v>260</v>
      </c>
      <c r="C45" s="1" t="s">
        <v>82</v>
      </c>
      <c r="D45" s="2">
        <v>184</v>
      </c>
      <c r="E45" s="2">
        <v>147</v>
      </c>
      <c r="F45" s="45">
        <f t="shared" si="0"/>
        <v>331</v>
      </c>
      <c r="G45" s="69">
        <f t="shared" si="1"/>
        <v>12</v>
      </c>
      <c r="H45" s="47">
        <f t="shared" si="2"/>
        <v>0.44410876132930516</v>
      </c>
      <c r="I45" s="2">
        <f t="shared" si="3"/>
        <v>41</v>
      </c>
    </row>
    <row r="46" spans="1:9">
      <c r="A46" s="1" t="s">
        <v>83</v>
      </c>
      <c r="B46" s="1" t="s">
        <v>261</v>
      </c>
      <c r="C46" s="1" t="s">
        <v>84</v>
      </c>
      <c r="D46" s="2">
        <v>22</v>
      </c>
      <c r="E46" s="2">
        <v>10</v>
      </c>
      <c r="F46" s="45">
        <f t="shared" si="0"/>
        <v>32</v>
      </c>
      <c r="G46" s="69">
        <f t="shared" si="1"/>
        <v>63</v>
      </c>
      <c r="H46" s="47">
        <f t="shared" si="2"/>
        <v>0.3125</v>
      </c>
      <c r="I46" s="2">
        <f t="shared" si="3"/>
        <v>65</v>
      </c>
    </row>
    <row r="47" spans="1:9">
      <c r="A47" s="1" t="s">
        <v>85</v>
      </c>
      <c r="B47" s="1" t="s">
        <v>254</v>
      </c>
      <c r="C47" s="1" t="s">
        <v>86</v>
      </c>
      <c r="D47" s="2">
        <v>75</v>
      </c>
      <c r="E47" s="2">
        <v>64</v>
      </c>
      <c r="F47" s="45">
        <f t="shared" si="0"/>
        <v>139</v>
      </c>
      <c r="G47" s="69">
        <f t="shared" si="1"/>
        <v>24</v>
      </c>
      <c r="H47" s="47">
        <f t="shared" si="2"/>
        <v>0.46043165467625902</v>
      </c>
      <c r="I47" s="2">
        <f t="shared" si="3"/>
        <v>38</v>
      </c>
    </row>
    <row r="48" spans="1:9">
      <c r="A48" s="1" t="s">
        <v>87</v>
      </c>
      <c r="B48" s="1" t="s">
        <v>256</v>
      </c>
      <c r="C48" s="1" t="s">
        <v>88</v>
      </c>
      <c r="D48" s="2">
        <v>78</v>
      </c>
      <c r="E48" s="2">
        <v>30</v>
      </c>
      <c r="F48" s="45">
        <f t="shared" si="0"/>
        <v>108</v>
      </c>
      <c r="G48" s="69">
        <f t="shared" si="1"/>
        <v>28</v>
      </c>
      <c r="H48" s="47">
        <f t="shared" si="2"/>
        <v>0.27777777777777779</v>
      </c>
      <c r="I48" s="2">
        <f t="shared" si="3"/>
        <v>73</v>
      </c>
    </row>
    <row r="49" spans="1:9">
      <c r="A49" s="1" t="s">
        <v>89</v>
      </c>
      <c r="B49" s="1" t="s">
        <v>255</v>
      </c>
      <c r="C49" s="1" t="s">
        <v>90</v>
      </c>
      <c r="D49" s="2">
        <v>1</v>
      </c>
      <c r="E49" s="2">
        <v>1</v>
      </c>
      <c r="F49" s="45">
        <f t="shared" si="0"/>
        <v>2</v>
      </c>
      <c r="G49" s="69">
        <f t="shared" si="1"/>
        <v>79</v>
      </c>
      <c r="H49" s="47">
        <f t="shared" si="2"/>
        <v>0.5</v>
      </c>
      <c r="I49" s="2">
        <f t="shared" si="3"/>
        <v>28</v>
      </c>
    </row>
    <row r="50" spans="1:9">
      <c r="A50" s="1" t="s">
        <v>91</v>
      </c>
      <c r="B50" s="1" t="s">
        <v>259</v>
      </c>
      <c r="C50" s="1" t="s">
        <v>92</v>
      </c>
      <c r="D50" s="2">
        <v>51</v>
      </c>
      <c r="E50" s="2">
        <v>37</v>
      </c>
      <c r="F50" s="45">
        <f t="shared" si="0"/>
        <v>88</v>
      </c>
      <c r="G50" s="69">
        <f t="shared" si="1"/>
        <v>36</v>
      </c>
      <c r="H50" s="47">
        <f t="shared" si="2"/>
        <v>0.42045454545454547</v>
      </c>
      <c r="I50" s="2">
        <f t="shared" si="3"/>
        <v>46</v>
      </c>
    </row>
    <row r="51" spans="1:9">
      <c r="A51" s="1" t="s">
        <v>93</v>
      </c>
      <c r="B51" s="1" t="s">
        <v>259</v>
      </c>
      <c r="C51" s="1" t="s">
        <v>94</v>
      </c>
      <c r="D51" s="2">
        <v>178</v>
      </c>
      <c r="E51" s="2">
        <v>99</v>
      </c>
      <c r="F51" s="45">
        <f t="shared" si="0"/>
        <v>277</v>
      </c>
      <c r="G51" s="69">
        <f t="shared" si="1"/>
        <v>14</v>
      </c>
      <c r="H51" s="47">
        <f t="shared" si="2"/>
        <v>0.35740072202166068</v>
      </c>
      <c r="I51" s="2">
        <f t="shared" si="3"/>
        <v>59</v>
      </c>
    </row>
    <row r="52" spans="1:9">
      <c r="A52" s="1" t="s">
        <v>95</v>
      </c>
      <c r="B52" s="1" t="s">
        <v>261</v>
      </c>
      <c r="C52" s="1" t="s">
        <v>96</v>
      </c>
      <c r="D52" s="2">
        <v>163</v>
      </c>
      <c r="E52" s="2">
        <v>70</v>
      </c>
      <c r="F52" s="45">
        <f t="shared" si="0"/>
        <v>233</v>
      </c>
      <c r="G52" s="69">
        <f t="shared" si="1"/>
        <v>16</v>
      </c>
      <c r="H52" s="47">
        <f t="shared" si="2"/>
        <v>0.30042918454935624</v>
      </c>
      <c r="I52" s="2">
        <f t="shared" si="3"/>
        <v>69</v>
      </c>
    </row>
    <row r="53" spans="1:9">
      <c r="A53" s="1" t="s">
        <v>97</v>
      </c>
      <c r="B53" s="1" t="s">
        <v>259</v>
      </c>
      <c r="C53" s="1" t="s">
        <v>98</v>
      </c>
      <c r="D53" s="2">
        <v>19</v>
      </c>
      <c r="E53" s="2">
        <v>5</v>
      </c>
      <c r="F53" s="45">
        <f t="shared" si="0"/>
        <v>24</v>
      </c>
      <c r="G53" s="69">
        <f t="shared" si="1"/>
        <v>65</v>
      </c>
      <c r="H53" s="47">
        <f t="shared" si="2"/>
        <v>0.20833333333333334</v>
      </c>
      <c r="I53" s="2">
        <f t="shared" si="3"/>
        <v>75</v>
      </c>
    </row>
    <row r="54" spans="1:9">
      <c r="A54" s="1" t="s">
        <v>99</v>
      </c>
      <c r="B54" s="1" t="s">
        <v>259</v>
      </c>
      <c r="C54" s="1" t="s">
        <v>100</v>
      </c>
      <c r="D54" s="2">
        <v>52</v>
      </c>
      <c r="E54" s="2">
        <v>23</v>
      </c>
      <c r="F54" s="45">
        <f t="shared" si="0"/>
        <v>75</v>
      </c>
      <c r="G54" s="69">
        <f t="shared" si="1"/>
        <v>41</v>
      </c>
      <c r="H54" s="47">
        <f t="shared" si="2"/>
        <v>0.30666666666666664</v>
      </c>
      <c r="I54" s="2">
        <f t="shared" si="3"/>
        <v>67</v>
      </c>
    </row>
    <row r="55" spans="1:9">
      <c r="A55" s="1" t="s">
        <v>101</v>
      </c>
      <c r="B55" s="1" t="s">
        <v>259</v>
      </c>
      <c r="C55" s="1" t="s">
        <v>102</v>
      </c>
      <c r="D55" s="2">
        <v>34</v>
      </c>
      <c r="E55" s="2">
        <v>23</v>
      </c>
      <c r="F55" s="45">
        <f t="shared" ref="F55:F86" si="4">SUM(D55:E55)</f>
        <v>57</v>
      </c>
      <c r="G55" s="69">
        <f t="shared" ref="G55:G86" si="5">_xlfn.RANK.EQ(F55,$F$12:$F$98,0)</f>
        <v>52</v>
      </c>
      <c r="H55" s="47">
        <f t="shared" si="2"/>
        <v>0.40350877192982454</v>
      </c>
      <c r="I55" s="2">
        <f t="shared" ref="I55:I86" si="6">_xlfn.RANK.EQ(H55,$H$12:$H$98,0)</f>
        <v>51</v>
      </c>
    </row>
    <row r="56" spans="1:9">
      <c r="A56" s="1" t="s">
        <v>103</v>
      </c>
      <c r="B56" s="1" t="s">
        <v>259</v>
      </c>
      <c r="C56" s="1" t="s">
        <v>104</v>
      </c>
      <c r="D56" s="2">
        <v>54</v>
      </c>
      <c r="E56" s="2">
        <v>38</v>
      </c>
      <c r="F56" s="45">
        <f t="shared" si="4"/>
        <v>92</v>
      </c>
      <c r="G56" s="69">
        <f t="shared" si="5"/>
        <v>32</v>
      </c>
      <c r="H56" s="47">
        <f t="shared" si="2"/>
        <v>0.41304347826086957</v>
      </c>
      <c r="I56" s="2">
        <f t="shared" si="6"/>
        <v>47</v>
      </c>
    </row>
    <row r="57" spans="1:9">
      <c r="A57" s="1" t="s">
        <v>105</v>
      </c>
      <c r="B57" s="1" t="s">
        <v>260</v>
      </c>
      <c r="C57" s="1" t="s">
        <v>106</v>
      </c>
      <c r="D57" s="2">
        <v>67</v>
      </c>
      <c r="E57" s="2">
        <v>59</v>
      </c>
      <c r="F57" s="45">
        <f t="shared" si="4"/>
        <v>126</v>
      </c>
      <c r="G57" s="69">
        <f t="shared" si="5"/>
        <v>25</v>
      </c>
      <c r="H57" s="47">
        <f t="shared" si="2"/>
        <v>0.46825396825396826</v>
      </c>
      <c r="I57" s="2">
        <f t="shared" si="6"/>
        <v>36</v>
      </c>
    </row>
    <row r="58" spans="1:9">
      <c r="A58" s="1" t="s">
        <v>107</v>
      </c>
      <c r="B58" s="1" t="s">
        <v>258</v>
      </c>
      <c r="C58" s="1" t="s">
        <v>108</v>
      </c>
      <c r="D58" s="2">
        <v>0</v>
      </c>
      <c r="E58" s="2">
        <v>1</v>
      </c>
      <c r="F58" s="45">
        <f t="shared" si="4"/>
        <v>1</v>
      </c>
      <c r="G58" s="69">
        <f t="shared" si="5"/>
        <v>80</v>
      </c>
      <c r="H58" s="47">
        <f t="shared" si="2"/>
        <v>1</v>
      </c>
      <c r="I58" s="2">
        <f t="shared" si="6"/>
        <v>1</v>
      </c>
    </row>
    <row r="59" spans="1:9">
      <c r="A59" s="1" t="s">
        <v>109</v>
      </c>
      <c r="B59" s="1" t="s">
        <v>254</v>
      </c>
      <c r="C59" s="1" t="s">
        <v>110</v>
      </c>
      <c r="D59" s="2">
        <v>398</v>
      </c>
      <c r="E59" s="2">
        <v>409</v>
      </c>
      <c r="F59" s="45">
        <f t="shared" si="4"/>
        <v>807</v>
      </c>
      <c r="G59" s="69">
        <f t="shared" si="5"/>
        <v>7</v>
      </c>
      <c r="H59" s="47">
        <f t="shared" si="2"/>
        <v>0.50681536555142503</v>
      </c>
      <c r="I59" s="2">
        <f t="shared" si="6"/>
        <v>24</v>
      </c>
    </row>
    <row r="60" spans="1:9">
      <c r="A60" s="1" t="s">
        <v>111</v>
      </c>
      <c r="B60" s="1" t="s">
        <v>256</v>
      </c>
      <c r="C60" s="1" t="s">
        <v>112</v>
      </c>
      <c r="D60" s="2">
        <v>44</v>
      </c>
      <c r="E60" s="2">
        <v>22</v>
      </c>
      <c r="F60" s="45">
        <f t="shared" si="4"/>
        <v>66</v>
      </c>
      <c r="G60" s="69">
        <f t="shared" si="5"/>
        <v>44</v>
      </c>
      <c r="H60" s="47">
        <f t="shared" si="2"/>
        <v>0.33333333333333331</v>
      </c>
      <c r="I60" s="2">
        <f t="shared" si="6"/>
        <v>62</v>
      </c>
    </row>
    <row r="61" spans="1:9">
      <c r="A61" s="1" t="s">
        <v>113</v>
      </c>
      <c r="B61" s="1" t="s">
        <v>255</v>
      </c>
      <c r="C61" s="1" t="s">
        <v>114</v>
      </c>
      <c r="D61" s="2">
        <v>6</v>
      </c>
      <c r="E61" s="2">
        <v>17</v>
      </c>
      <c r="F61" s="45">
        <f t="shared" si="4"/>
        <v>23</v>
      </c>
      <c r="G61" s="69">
        <f t="shared" si="5"/>
        <v>67</v>
      </c>
      <c r="H61" s="47">
        <f t="shared" si="2"/>
        <v>0.73913043478260865</v>
      </c>
      <c r="I61" s="2">
        <f t="shared" si="6"/>
        <v>7</v>
      </c>
    </row>
    <row r="62" spans="1:9">
      <c r="A62" s="1" t="s">
        <v>115</v>
      </c>
      <c r="B62" s="1" t="s">
        <v>256</v>
      </c>
      <c r="C62" s="1" t="s">
        <v>116</v>
      </c>
      <c r="D62" s="2">
        <v>73</v>
      </c>
      <c r="E62" s="2">
        <v>17</v>
      </c>
      <c r="F62" s="45">
        <f t="shared" si="4"/>
        <v>90</v>
      </c>
      <c r="G62" s="69">
        <f t="shared" si="5"/>
        <v>34</v>
      </c>
      <c r="H62" s="47">
        <f t="shared" si="2"/>
        <v>0.18888888888888888</v>
      </c>
      <c r="I62" s="2">
        <f t="shared" si="6"/>
        <v>77</v>
      </c>
    </row>
    <row r="63" spans="1:9">
      <c r="A63" s="1" t="s">
        <v>117</v>
      </c>
      <c r="B63" s="1" t="s">
        <v>259</v>
      </c>
      <c r="C63" s="1" t="s">
        <v>118</v>
      </c>
      <c r="D63" s="2">
        <v>35</v>
      </c>
      <c r="E63" s="2">
        <v>18</v>
      </c>
      <c r="F63" s="45">
        <f t="shared" si="4"/>
        <v>53</v>
      </c>
      <c r="G63" s="69">
        <f t="shared" si="5"/>
        <v>54</v>
      </c>
      <c r="H63" s="47">
        <f t="shared" si="2"/>
        <v>0.33962264150943394</v>
      </c>
      <c r="I63" s="2">
        <f t="shared" si="6"/>
        <v>61</v>
      </c>
    </row>
    <row r="64" spans="1:9">
      <c r="A64" s="1" t="s">
        <v>119</v>
      </c>
      <c r="B64" s="1" t="s">
        <v>257</v>
      </c>
      <c r="C64" s="1" t="s">
        <v>120</v>
      </c>
      <c r="D64" s="2">
        <v>18</v>
      </c>
      <c r="E64" s="2">
        <v>19</v>
      </c>
      <c r="F64" s="45">
        <f t="shared" si="4"/>
        <v>37</v>
      </c>
      <c r="G64" s="69">
        <f t="shared" si="5"/>
        <v>61</v>
      </c>
      <c r="H64" s="47">
        <f t="shared" si="2"/>
        <v>0.51351351351351349</v>
      </c>
      <c r="I64" s="2">
        <f t="shared" si="6"/>
        <v>21</v>
      </c>
    </row>
    <row r="65" spans="1:9">
      <c r="A65" s="1" t="s">
        <v>121</v>
      </c>
      <c r="B65" s="1" t="s">
        <v>258</v>
      </c>
      <c r="C65" s="1" t="s">
        <v>122</v>
      </c>
      <c r="D65" s="2">
        <v>1</v>
      </c>
      <c r="E65" s="2">
        <v>2</v>
      </c>
      <c r="F65" s="45">
        <f t="shared" si="4"/>
        <v>3</v>
      </c>
      <c r="G65" s="69">
        <f t="shared" si="5"/>
        <v>78</v>
      </c>
      <c r="H65" s="47">
        <f t="shared" si="2"/>
        <v>0.66666666666666663</v>
      </c>
      <c r="I65" s="2">
        <f t="shared" si="6"/>
        <v>8</v>
      </c>
    </row>
    <row r="66" spans="1:9">
      <c r="A66" s="1" t="s">
        <v>123</v>
      </c>
      <c r="B66" s="1" t="s">
        <v>254</v>
      </c>
      <c r="C66" s="1" t="s">
        <v>124</v>
      </c>
      <c r="D66" s="2">
        <v>452</v>
      </c>
      <c r="E66" s="2">
        <v>377</v>
      </c>
      <c r="F66" s="45">
        <f t="shared" si="4"/>
        <v>829</v>
      </c>
      <c r="G66" s="69">
        <f t="shared" si="5"/>
        <v>6</v>
      </c>
      <c r="H66" s="47">
        <f t="shared" si="2"/>
        <v>0.45476477683956573</v>
      </c>
      <c r="I66" s="2">
        <f t="shared" si="6"/>
        <v>39</v>
      </c>
    </row>
    <row r="67" spans="1:9">
      <c r="A67" s="1" t="s">
        <v>125</v>
      </c>
      <c r="B67" s="1" t="s">
        <v>255</v>
      </c>
      <c r="C67" s="1" t="s">
        <v>126</v>
      </c>
      <c r="D67" s="2">
        <v>0</v>
      </c>
      <c r="E67" s="2">
        <v>0</v>
      </c>
      <c r="F67" s="45">
        <f t="shared" si="4"/>
        <v>0</v>
      </c>
      <c r="G67" s="69">
        <f t="shared" si="5"/>
        <v>82</v>
      </c>
      <c r="H67" s="228">
        <v>0</v>
      </c>
      <c r="I67" s="2">
        <f t="shared" si="6"/>
        <v>81</v>
      </c>
    </row>
    <row r="68" spans="1:9">
      <c r="A68" s="1" t="s">
        <v>127</v>
      </c>
      <c r="B68" s="1" t="s">
        <v>256</v>
      </c>
      <c r="C68" s="1" t="s">
        <v>128</v>
      </c>
      <c r="D68" s="2">
        <v>34</v>
      </c>
      <c r="E68" s="2">
        <v>30</v>
      </c>
      <c r="F68" s="45">
        <f t="shared" si="4"/>
        <v>64</v>
      </c>
      <c r="G68" s="69">
        <f t="shared" si="5"/>
        <v>45</v>
      </c>
      <c r="H68" s="47">
        <f t="shared" ref="H68:H87" si="7">E68/F68</f>
        <v>0.46875</v>
      </c>
      <c r="I68" s="2">
        <f t="shared" si="6"/>
        <v>35</v>
      </c>
    </row>
    <row r="69" spans="1:9">
      <c r="A69" s="1" t="s">
        <v>129</v>
      </c>
      <c r="B69" s="1" t="s">
        <v>254</v>
      </c>
      <c r="C69" s="1" t="s">
        <v>130</v>
      </c>
      <c r="D69" s="2">
        <v>414</v>
      </c>
      <c r="E69" s="2">
        <v>424</v>
      </c>
      <c r="F69" s="45">
        <f t="shared" si="4"/>
        <v>838</v>
      </c>
      <c r="G69" s="69">
        <f t="shared" si="5"/>
        <v>4</v>
      </c>
      <c r="H69" s="47">
        <f t="shared" si="7"/>
        <v>0.5059665871121718</v>
      </c>
      <c r="I69" s="2">
        <f t="shared" si="6"/>
        <v>26</v>
      </c>
    </row>
    <row r="70" spans="1:9">
      <c r="A70" s="1" t="s">
        <v>131</v>
      </c>
      <c r="B70" s="1" t="s">
        <v>255</v>
      </c>
      <c r="C70" s="1" t="s">
        <v>132</v>
      </c>
      <c r="D70" s="2">
        <v>13</v>
      </c>
      <c r="E70" s="2">
        <v>18</v>
      </c>
      <c r="F70" s="45">
        <f t="shared" si="4"/>
        <v>31</v>
      </c>
      <c r="G70" s="69">
        <f t="shared" si="5"/>
        <v>64</v>
      </c>
      <c r="H70" s="47">
        <f t="shared" si="7"/>
        <v>0.58064516129032262</v>
      </c>
      <c r="I70" s="2">
        <f t="shared" si="6"/>
        <v>13</v>
      </c>
    </row>
    <row r="71" spans="1:9">
      <c r="A71" s="1" t="s">
        <v>133</v>
      </c>
      <c r="B71" s="1" t="s">
        <v>254</v>
      </c>
      <c r="C71" s="1" t="s">
        <v>134</v>
      </c>
      <c r="D71" s="2">
        <v>226</v>
      </c>
      <c r="E71" s="2">
        <v>260</v>
      </c>
      <c r="F71" s="45">
        <f t="shared" si="4"/>
        <v>486</v>
      </c>
      <c r="G71" s="69">
        <f t="shared" si="5"/>
        <v>11</v>
      </c>
      <c r="H71" s="47">
        <f t="shared" si="7"/>
        <v>0.53497942386831276</v>
      </c>
      <c r="I71" s="2">
        <f t="shared" si="6"/>
        <v>18</v>
      </c>
    </row>
    <row r="72" spans="1:9">
      <c r="A72" s="1" t="s">
        <v>135</v>
      </c>
      <c r="B72" s="1" t="s">
        <v>255</v>
      </c>
      <c r="C72" s="1" t="s">
        <v>136</v>
      </c>
      <c r="D72" s="2">
        <v>3</v>
      </c>
      <c r="E72" s="2">
        <v>10</v>
      </c>
      <c r="F72" s="45">
        <f t="shared" si="4"/>
        <v>13</v>
      </c>
      <c r="G72" s="69">
        <f t="shared" si="5"/>
        <v>74</v>
      </c>
      <c r="H72" s="47">
        <f t="shared" si="7"/>
        <v>0.76923076923076927</v>
      </c>
      <c r="I72" s="2">
        <f t="shared" si="6"/>
        <v>6</v>
      </c>
    </row>
    <row r="73" spans="1:9">
      <c r="A73" s="1" t="s">
        <v>137</v>
      </c>
      <c r="B73" s="1" t="s">
        <v>255</v>
      </c>
      <c r="C73" s="1" t="s">
        <v>138</v>
      </c>
      <c r="D73" s="2">
        <v>8</v>
      </c>
      <c r="E73" s="2">
        <v>7</v>
      </c>
      <c r="F73" s="45">
        <f t="shared" si="4"/>
        <v>15</v>
      </c>
      <c r="G73" s="69">
        <f t="shared" si="5"/>
        <v>73</v>
      </c>
      <c r="H73" s="47">
        <f t="shared" si="7"/>
        <v>0.46666666666666667</v>
      </c>
      <c r="I73" s="2">
        <f t="shared" si="6"/>
        <v>37</v>
      </c>
    </row>
    <row r="74" spans="1:9">
      <c r="A74" s="1" t="s">
        <v>139</v>
      </c>
      <c r="B74" s="1" t="s">
        <v>260</v>
      </c>
      <c r="C74" s="1" t="s">
        <v>140</v>
      </c>
      <c r="D74" s="2">
        <v>0</v>
      </c>
      <c r="E74" s="2">
        <v>24</v>
      </c>
      <c r="F74" s="45">
        <f t="shared" si="4"/>
        <v>24</v>
      </c>
      <c r="G74" s="69">
        <f t="shared" si="5"/>
        <v>65</v>
      </c>
      <c r="H74" s="47">
        <f t="shared" si="7"/>
        <v>1</v>
      </c>
      <c r="I74" s="2">
        <f t="shared" si="6"/>
        <v>1</v>
      </c>
    </row>
    <row r="75" spans="1:9">
      <c r="A75" s="1" t="s">
        <v>141</v>
      </c>
      <c r="B75" s="1" t="s">
        <v>261</v>
      </c>
      <c r="C75" s="1" t="s">
        <v>142</v>
      </c>
      <c r="D75" s="2">
        <v>76</v>
      </c>
      <c r="E75" s="2">
        <v>20</v>
      </c>
      <c r="F75" s="45">
        <f t="shared" si="4"/>
        <v>96</v>
      </c>
      <c r="G75" s="69">
        <f t="shared" si="5"/>
        <v>30</v>
      </c>
      <c r="H75" s="47">
        <f t="shared" si="7"/>
        <v>0.20833333333333334</v>
      </c>
      <c r="I75" s="2">
        <f t="shared" si="6"/>
        <v>75</v>
      </c>
    </row>
    <row r="76" spans="1:9">
      <c r="A76" s="1" t="s">
        <v>143</v>
      </c>
      <c r="B76" s="1" t="s">
        <v>260</v>
      </c>
      <c r="C76" s="1" t="s">
        <v>144</v>
      </c>
      <c r="D76" s="2">
        <v>33</v>
      </c>
      <c r="E76" s="2">
        <v>34</v>
      </c>
      <c r="F76" s="45">
        <f t="shared" si="4"/>
        <v>67</v>
      </c>
      <c r="G76" s="69">
        <f t="shared" si="5"/>
        <v>43</v>
      </c>
      <c r="H76" s="47">
        <f t="shared" si="7"/>
        <v>0.5074626865671642</v>
      </c>
      <c r="I76" s="2">
        <f t="shared" si="6"/>
        <v>23</v>
      </c>
    </row>
    <row r="77" spans="1:9">
      <c r="A77" s="1" t="s">
        <v>145</v>
      </c>
      <c r="B77" s="1" t="s">
        <v>259</v>
      </c>
      <c r="C77" s="1" t="s">
        <v>146</v>
      </c>
      <c r="D77" s="2">
        <v>20</v>
      </c>
      <c r="E77" s="2">
        <v>15</v>
      </c>
      <c r="F77" s="45">
        <f t="shared" si="4"/>
        <v>35</v>
      </c>
      <c r="G77" s="69">
        <f t="shared" si="5"/>
        <v>62</v>
      </c>
      <c r="H77" s="47">
        <f t="shared" si="7"/>
        <v>0.42857142857142855</v>
      </c>
      <c r="I77" s="2">
        <f t="shared" si="6"/>
        <v>45</v>
      </c>
    </row>
    <row r="78" spans="1:9">
      <c r="A78" s="1" t="s">
        <v>147</v>
      </c>
      <c r="B78" s="1" t="s">
        <v>259</v>
      </c>
      <c r="C78" s="1" t="s">
        <v>148</v>
      </c>
      <c r="D78" s="2">
        <v>27</v>
      </c>
      <c r="E78" s="2">
        <v>27</v>
      </c>
      <c r="F78" s="45">
        <f t="shared" si="4"/>
        <v>54</v>
      </c>
      <c r="G78" s="69">
        <f t="shared" si="5"/>
        <v>53</v>
      </c>
      <c r="H78" s="47">
        <f t="shared" si="7"/>
        <v>0.5</v>
      </c>
      <c r="I78" s="2">
        <f t="shared" si="6"/>
        <v>28</v>
      </c>
    </row>
    <row r="79" spans="1:9">
      <c r="A79" s="1" t="s">
        <v>149</v>
      </c>
      <c r="B79" s="1" t="s">
        <v>254</v>
      </c>
      <c r="C79" s="1" t="s">
        <v>150</v>
      </c>
      <c r="D79" s="2">
        <v>121</v>
      </c>
      <c r="E79" s="2">
        <v>147</v>
      </c>
      <c r="F79" s="45">
        <f t="shared" si="4"/>
        <v>268</v>
      </c>
      <c r="G79" s="69">
        <f t="shared" si="5"/>
        <v>15</v>
      </c>
      <c r="H79" s="47">
        <f t="shared" si="7"/>
        <v>0.54850746268656714</v>
      </c>
      <c r="I79" s="2">
        <f t="shared" si="6"/>
        <v>16</v>
      </c>
    </row>
    <row r="80" spans="1:9">
      <c r="A80" s="1" t="s">
        <v>151</v>
      </c>
      <c r="B80" s="1" t="s">
        <v>254</v>
      </c>
      <c r="C80" s="1" t="s">
        <v>152</v>
      </c>
      <c r="D80" s="2">
        <v>372</v>
      </c>
      <c r="E80" s="2">
        <v>359</v>
      </c>
      <c r="F80" s="45">
        <f t="shared" si="4"/>
        <v>731</v>
      </c>
      <c r="G80" s="69">
        <f t="shared" si="5"/>
        <v>8</v>
      </c>
      <c r="H80" s="47">
        <f t="shared" si="7"/>
        <v>0.49110807113543092</v>
      </c>
      <c r="I80" s="2">
        <f t="shared" si="6"/>
        <v>33</v>
      </c>
    </row>
    <row r="81" spans="1:9">
      <c r="A81" s="1" t="s">
        <v>153</v>
      </c>
      <c r="B81" s="1" t="s">
        <v>259</v>
      </c>
      <c r="C81" s="1" t="s">
        <v>154</v>
      </c>
      <c r="D81" s="2">
        <v>65</v>
      </c>
      <c r="E81" s="2">
        <v>45</v>
      </c>
      <c r="F81" s="45">
        <f t="shared" si="4"/>
        <v>110</v>
      </c>
      <c r="G81" s="69">
        <f t="shared" si="5"/>
        <v>27</v>
      </c>
      <c r="H81" s="47">
        <f t="shared" si="7"/>
        <v>0.40909090909090912</v>
      </c>
      <c r="I81" s="2">
        <f t="shared" si="6"/>
        <v>49</v>
      </c>
    </row>
    <row r="82" spans="1:9">
      <c r="A82" s="1" t="s">
        <v>155</v>
      </c>
      <c r="B82" s="1" t="s">
        <v>259</v>
      </c>
      <c r="C82" s="1" t="s">
        <v>156</v>
      </c>
      <c r="D82" s="2">
        <v>28</v>
      </c>
      <c r="E82" s="2">
        <v>19</v>
      </c>
      <c r="F82" s="45">
        <f t="shared" si="4"/>
        <v>47</v>
      </c>
      <c r="G82" s="69">
        <f t="shared" si="5"/>
        <v>58</v>
      </c>
      <c r="H82" s="47">
        <f t="shared" si="7"/>
        <v>0.40425531914893614</v>
      </c>
      <c r="I82" s="2">
        <f t="shared" si="6"/>
        <v>50</v>
      </c>
    </row>
    <row r="83" spans="1:9">
      <c r="A83" s="1" t="s">
        <v>157</v>
      </c>
      <c r="B83" s="1" t="s">
        <v>255</v>
      </c>
      <c r="C83" s="1" t="s">
        <v>158</v>
      </c>
      <c r="D83" s="2">
        <v>41</v>
      </c>
      <c r="E83" s="2">
        <v>45</v>
      </c>
      <c r="F83" s="45">
        <f t="shared" si="4"/>
        <v>86</v>
      </c>
      <c r="G83" s="69">
        <f t="shared" si="5"/>
        <v>37</v>
      </c>
      <c r="H83" s="47">
        <f t="shared" si="7"/>
        <v>0.52325581395348841</v>
      </c>
      <c r="I83" s="2">
        <f t="shared" si="6"/>
        <v>20</v>
      </c>
    </row>
    <row r="84" spans="1:9">
      <c r="A84" s="1" t="s">
        <v>159</v>
      </c>
      <c r="B84" s="1" t="s">
        <v>259</v>
      </c>
      <c r="C84" s="1" t="s">
        <v>160</v>
      </c>
      <c r="D84" s="2">
        <v>9</v>
      </c>
      <c r="E84" s="2">
        <v>12</v>
      </c>
      <c r="F84" s="45">
        <f t="shared" si="4"/>
        <v>21</v>
      </c>
      <c r="G84" s="69">
        <f t="shared" si="5"/>
        <v>69</v>
      </c>
      <c r="H84" s="47">
        <f t="shared" si="7"/>
        <v>0.5714285714285714</v>
      </c>
      <c r="I84" s="2">
        <f t="shared" si="6"/>
        <v>15</v>
      </c>
    </row>
    <row r="85" spans="1:9">
      <c r="A85" s="1" t="s">
        <v>161</v>
      </c>
      <c r="B85" s="1" t="s">
        <v>259</v>
      </c>
      <c r="C85" s="1" t="s">
        <v>162</v>
      </c>
      <c r="D85" s="2">
        <v>27</v>
      </c>
      <c r="E85" s="2">
        <v>21</v>
      </c>
      <c r="F85" s="45">
        <f t="shared" si="4"/>
        <v>48</v>
      </c>
      <c r="G85" s="69">
        <f t="shared" si="5"/>
        <v>57</v>
      </c>
      <c r="H85" s="47">
        <f t="shared" si="7"/>
        <v>0.4375</v>
      </c>
      <c r="I85" s="2">
        <f t="shared" si="6"/>
        <v>42</v>
      </c>
    </row>
    <row r="86" spans="1:9">
      <c r="A86" s="10" t="s">
        <v>163</v>
      </c>
      <c r="B86" s="10" t="s">
        <v>259</v>
      </c>
      <c r="C86" s="10" t="s">
        <v>164</v>
      </c>
      <c r="D86" s="57">
        <v>13</v>
      </c>
      <c r="E86" s="57">
        <v>7</v>
      </c>
      <c r="F86" s="58">
        <f t="shared" si="4"/>
        <v>20</v>
      </c>
      <c r="G86" s="71">
        <f t="shared" si="5"/>
        <v>70</v>
      </c>
      <c r="H86" s="60">
        <f t="shared" si="7"/>
        <v>0.35</v>
      </c>
      <c r="I86" s="57">
        <f t="shared" si="6"/>
        <v>60</v>
      </c>
    </row>
    <row r="87" spans="1:9">
      <c r="A87" s="1" t="s">
        <v>165</v>
      </c>
      <c r="B87" s="1" t="s">
        <v>256</v>
      </c>
      <c r="C87" s="1" t="s">
        <v>166</v>
      </c>
      <c r="D87" s="2">
        <v>69</v>
      </c>
      <c r="E87" s="2">
        <v>27</v>
      </c>
      <c r="F87" s="45">
        <f t="shared" ref="F87:F118" si="8">SUM(D87:E87)</f>
        <v>96</v>
      </c>
      <c r="G87" s="69">
        <f t="shared" ref="G87:G118" si="9">_xlfn.RANK.EQ(F87,$F$12:$F$98,0)</f>
        <v>30</v>
      </c>
      <c r="H87" s="47">
        <f t="shared" si="7"/>
        <v>0.28125</v>
      </c>
      <c r="I87" s="2">
        <f t="shared" ref="I87:I118" si="10">_xlfn.RANK.EQ(H87,$H$12:$H$98,0)</f>
        <v>71</v>
      </c>
    </row>
    <row r="88" spans="1:9">
      <c r="A88" s="1" t="s">
        <v>167</v>
      </c>
      <c r="B88" s="1" t="s">
        <v>255</v>
      </c>
      <c r="C88" s="1" t="s">
        <v>168</v>
      </c>
      <c r="D88" s="2">
        <v>0</v>
      </c>
      <c r="E88" s="2">
        <v>0</v>
      </c>
      <c r="F88" s="45">
        <f t="shared" si="8"/>
        <v>0</v>
      </c>
      <c r="G88" s="69">
        <f t="shared" si="9"/>
        <v>82</v>
      </c>
      <c r="H88" s="228">
        <v>0</v>
      </c>
      <c r="I88" s="2">
        <f t="shared" si="10"/>
        <v>81</v>
      </c>
    </row>
    <row r="89" spans="1:9">
      <c r="A89" s="1" t="s">
        <v>169</v>
      </c>
      <c r="B89" s="1" t="s">
        <v>254</v>
      </c>
      <c r="C89" s="1" t="s">
        <v>170</v>
      </c>
      <c r="D89" s="2">
        <v>554</v>
      </c>
      <c r="E89" s="2">
        <v>335</v>
      </c>
      <c r="F89" s="45">
        <f t="shared" si="8"/>
        <v>889</v>
      </c>
      <c r="G89" s="69">
        <f t="shared" si="9"/>
        <v>3</v>
      </c>
      <c r="H89" s="47">
        <f t="shared" ref="H89:H97" si="11">E89/F89</f>
        <v>0.37682789651293586</v>
      </c>
      <c r="I89" s="2">
        <f t="shared" si="10"/>
        <v>56</v>
      </c>
    </row>
    <row r="90" spans="1:9">
      <c r="A90" s="1" t="s">
        <v>171</v>
      </c>
      <c r="B90" s="1" t="s">
        <v>259</v>
      </c>
      <c r="C90" s="1" t="s">
        <v>172</v>
      </c>
      <c r="D90" s="2">
        <v>43</v>
      </c>
      <c r="E90" s="2">
        <v>19</v>
      </c>
      <c r="F90" s="45">
        <f t="shared" si="8"/>
        <v>62</v>
      </c>
      <c r="G90" s="69">
        <f t="shared" si="9"/>
        <v>50</v>
      </c>
      <c r="H90" s="47">
        <f t="shared" si="11"/>
        <v>0.30645161290322581</v>
      </c>
      <c r="I90" s="2">
        <f t="shared" si="10"/>
        <v>68</v>
      </c>
    </row>
    <row r="91" spans="1:9">
      <c r="A91" s="1" t="s">
        <v>173</v>
      </c>
      <c r="B91" s="1" t="s">
        <v>259</v>
      </c>
      <c r="C91" s="1" t="s">
        <v>174</v>
      </c>
      <c r="D91" s="2">
        <v>79</v>
      </c>
      <c r="E91" s="2">
        <v>79</v>
      </c>
      <c r="F91" s="45">
        <f t="shared" si="8"/>
        <v>158</v>
      </c>
      <c r="G91" s="69">
        <f t="shared" si="9"/>
        <v>20</v>
      </c>
      <c r="H91" s="47">
        <f t="shared" si="11"/>
        <v>0.5</v>
      </c>
      <c r="I91" s="2">
        <f t="shared" si="10"/>
        <v>28</v>
      </c>
    </row>
    <row r="92" spans="1:9">
      <c r="A92" s="1" t="s">
        <v>175</v>
      </c>
      <c r="B92" s="1" t="s">
        <v>259</v>
      </c>
      <c r="C92" s="1" t="s">
        <v>176</v>
      </c>
      <c r="D92" s="2">
        <v>106</v>
      </c>
      <c r="E92" s="2">
        <v>44</v>
      </c>
      <c r="F92" s="45">
        <f t="shared" si="8"/>
        <v>150</v>
      </c>
      <c r="G92" s="69">
        <f t="shared" si="9"/>
        <v>21</v>
      </c>
      <c r="H92" s="47">
        <f t="shared" si="11"/>
        <v>0.29333333333333333</v>
      </c>
      <c r="I92" s="2">
        <f t="shared" si="10"/>
        <v>70</v>
      </c>
    </row>
    <row r="93" spans="1:9">
      <c r="A93" s="1" t="s">
        <v>177</v>
      </c>
      <c r="B93" s="1" t="s">
        <v>259</v>
      </c>
      <c r="C93" s="1" t="s">
        <v>178</v>
      </c>
      <c r="D93" s="2">
        <v>14</v>
      </c>
      <c r="E93" s="2">
        <v>5</v>
      </c>
      <c r="F93" s="45">
        <f t="shared" si="8"/>
        <v>19</v>
      </c>
      <c r="G93" s="69">
        <f t="shared" si="9"/>
        <v>72</v>
      </c>
      <c r="H93" s="47">
        <f t="shared" si="11"/>
        <v>0.26315789473684209</v>
      </c>
      <c r="I93" s="2">
        <f t="shared" si="10"/>
        <v>74</v>
      </c>
    </row>
    <row r="94" spans="1:9">
      <c r="A94" s="1" t="s">
        <v>179</v>
      </c>
      <c r="B94" s="1" t="s">
        <v>259</v>
      </c>
      <c r="C94" s="1" t="s">
        <v>180</v>
      </c>
      <c r="D94" s="2">
        <v>24</v>
      </c>
      <c r="E94" s="2">
        <v>14</v>
      </c>
      <c r="F94" s="45">
        <f t="shared" si="8"/>
        <v>38</v>
      </c>
      <c r="G94" s="69">
        <f t="shared" si="9"/>
        <v>60</v>
      </c>
      <c r="H94" s="47">
        <f t="shared" si="11"/>
        <v>0.36842105263157893</v>
      </c>
      <c r="I94" s="2">
        <f t="shared" si="10"/>
        <v>57</v>
      </c>
    </row>
    <row r="95" spans="1:9">
      <c r="A95" s="1" t="s">
        <v>181</v>
      </c>
      <c r="B95" s="1" t="s">
        <v>259</v>
      </c>
      <c r="C95" s="1" t="s">
        <v>182</v>
      </c>
      <c r="D95" s="2">
        <v>39</v>
      </c>
      <c r="E95" s="2">
        <v>39</v>
      </c>
      <c r="F95" s="45">
        <f t="shared" si="8"/>
        <v>78</v>
      </c>
      <c r="G95" s="69">
        <f t="shared" si="9"/>
        <v>40</v>
      </c>
      <c r="H95" s="47">
        <f t="shared" si="11"/>
        <v>0.5</v>
      </c>
      <c r="I95" s="2">
        <f t="shared" si="10"/>
        <v>28</v>
      </c>
    </row>
    <row r="96" spans="1:9">
      <c r="A96" s="1" t="s">
        <v>183</v>
      </c>
      <c r="B96" s="1" t="s">
        <v>256</v>
      </c>
      <c r="C96" s="1" t="s">
        <v>184</v>
      </c>
      <c r="D96" s="2">
        <v>4</v>
      </c>
      <c r="E96" s="2">
        <v>0</v>
      </c>
      <c r="F96" s="45">
        <f t="shared" si="8"/>
        <v>4</v>
      </c>
      <c r="G96" s="69">
        <f t="shared" si="9"/>
        <v>77</v>
      </c>
      <c r="H96" s="47">
        <f t="shared" si="11"/>
        <v>0</v>
      </c>
      <c r="I96" s="2">
        <f t="shared" si="10"/>
        <v>81</v>
      </c>
    </row>
    <row r="97" spans="1:9">
      <c r="A97" s="1" t="s">
        <v>185</v>
      </c>
      <c r="B97" s="1" t="s">
        <v>259</v>
      </c>
      <c r="C97" s="1" t="s">
        <v>186</v>
      </c>
      <c r="D97" s="2">
        <v>43</v>
      </c>
      <c r="E97" s="2">
        <v>30</v>
      </c>
      <c r="F97" s="45">
        <f t="shared" si="8"/>
        <v>73</v>
      </c>
      <c r="G97" s="69">
        <f t="shared" si="9"/>
        <v>42</v>
      </c>
      <c r="H97" s="47">
        <f t="shared" si="11"/>
        <v>0.41095890410958902</v>
      </c>
      <c r="I97" s="2">
        <f t="shared" si="10"/>
        <v>48</v>
      </c>
    </row>
    <row r="98" spans="1:9" ht="14.25" thickBot="1">
      <c r="A98" s="19"/>
      <c r="B98" s="19"/>
      <c r="C98" s="19"/>
    </row>
    <row r="99" spans="1:9" ht="14.25" thickBot="1">
      <c r="C99" s="221" t="s">
        <v>444</v>
      </c>
      <c r="D99" s="222">
        <f>SUM(D12:D97)</f>
        <v>8651</v>
      </c>
      <c r="E99" s="222">
        <f t="shared" ref="E99:F99" si="12">SUM(E12:E97)</f>
        <v>6902</v>
      </c>
      <c r="F99" s="223">
        <f t="shared" si="12"/>
        <v>15553</v>
      </c>
    </row>
  </sheetData>
  <autoFilter ref="A11:I11" xr:uid="{00000000-0009-0000-0000-000016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73731F9D-1767-40E7-9B74-D7B8EAED7D82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5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style="73" customWidth="1"/>
    <col min="2" max="2" width="11.625" style="73" customWidth="1"/>
    <col min="3" max="3" width="11.25" style="73" customWidth="1"/>
    <col min="4" max="4" width="10" style="73" customWidth="1"/>
    <col min="5" max="5" width="12" style="73" customWidth="1"/>
    <col min="6" max="6" width="2.875" style="73" customWidth="1"/>
    <col min="7" max="7" width="11.625" style="73" customWidth="1"/>
    <col min="8" max="8" width="11.25" style="73" customWidth="1"/>
    <col min="9" max="9" width="10" style="73" customWidth="1"/>
    <col min="10" max="10" width="12" style="73" customWidth="1"/>
    <col min="11" max="11" width="0.625" style="73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L1" s="66" t="s">
        <v>252</v>
      </c>
    </row>
    <row r="2" spans="1:18" ht="24" customHeight="1">
      <c r="A2" s="3" t="s">
        <v>266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267</v>
      </c>
      <c r="C3" s="3"/>
      <c r="D3"/>
      <c r="E3"/>
      <c r="F3"/>
      <c r="G3"/>
      <c r="H3"/>
      <c r="I3"/>
      <c r="J3"/>
    </row>
    <row r="4" spans="1:18">
      <c r="A4" s="9"/>
      <c r="B4" s="9"/>
      <c r="C4" s="9"/>
      <c r="L4" s="8"/>
      <c r="M4" s="8"/>
      <c r="N4" s="8"/>
      <c r="O4" s="8"/>
      <c r="P4" s="8"/>
      <c r="Q4" s="8"/>
      <c r="R4" s="8"/>
    </row>
    <row r="5" spans="1:18" s="8" customFormat="1" ht="18" customHeight="1">
      <c r="A5" s="74"/>
      <c r="B5" s="9" t="s">
        <v>2</v>
      </c>
      <c r="C5" s="74"/>
      <c r="D5" s="74"/>
      <c r="E5" s="74"/>
      <c r="F5" s="74"/>
      <c r="G5" s="9"/>
      <c r="H5" s="74"/>
      <c r="I5" s="74"/>
      <c r="J5" s="74"/>
      <c r="K5" s="73"/>
    </row>
    <row r="6" spans="1:18" s="8" customFormat="1" ht="17.25" customHeight="1">
      <c r="A6" s="77"/>
      <c r="B6" s="241" t="s">
        <v>436</v>
      </c>
      <c r="C6" s="87" t="s">
        <v>270</v>
      </c>
      <c r="D6" s="92">
        <f>AVERAGE('12.グラフデータ'!D9:H9)</f>
        <v>43.8</v>
      </c>
      <c r="E6" s="243" t="str">
        <f>'12.グラフデータ'!AD9</f>
        <v>隔年で増減</v>
      </c>
      <c r="F6" s="93"/>
      <c r="G6" s="245" t="s">
        <v>435</v>
      </c>
      <c r="H6" s="87" t="s">
        <v>270</v>
      </c>
      <c r="I6" s="94">
        <f>AVERAGE('12.グラフデータ'!D10:H10)</f>
        <v>0.4798</v>
      </c>
      <c r="J6" s="243" t="str">
        <f>'12.グラフデータ'!AD10</f>
        <v>年度により増減</v>
      </c>
      <c r="K6" s="73"/>
    </row>
    <row r="7" spans="1:18" s="8" customFormat="1" ht="17.25" customHeight="1">
      <c r="A7" s="77"/>
      <c r="B7" s="242"/>
      <c r="C7" s="95" t="s">
        <v>271</v>
      </c>
      <c r="D7" s="96">
        <f>'12.グラフデータ'!H9-'12.グラフデータ'!D9</f>
        <v>-7</v>
      </c>
      <c r="E7" s="244"/>
      <c r="F7" s="93"/>
      <c r="G7" s="246"/>
      <c r="H7" s="95" t="s">
        <v>271</v>
      </c>
      <c r="I7" s="78">
        <f>'12.グラフデータ'!H10-'12.グラフデータ'!D10</f>
        <v>2.5000000000000022E-2</v>
      </c>
      <c r="J7" s="244"/>
      <c r="K7" s="73"/>
    </row>
    <row r="8" spans="1:18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3"/>
    </row>
    <row r="9" spans="1:18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3"/>
    </row>
    <row r="10" spans="1:18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8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8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8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8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8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8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280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AVERAGE('12.グラフデータ'!D16:H16)</f>
        <v>7660.6</v>
      </c>
      <c r="E26" s="243" t="str">
        <f>'12.グラフデータ'!AD16</f>
        <v>減少傾向⤵</v>
      </c>
      <c r="F26" s="93"/>
      <c r="G26" s="245" t="s">
        <v>435</v>
      </c>
      <c r="H26" s="87" t="s">
        <v>270</v>
      </c>
      <c r="I26" s="94">
        <f>AVERAGE('12.グラフデータ'!D17:H17)</f>
        <v>0.37320000000000003</v>
      </c>
      <c r="J26" s="243" t="str">
        <f>'12.グラフデータ'!AD17</f>
        <v>同程度で推移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'12.グラフデータ'!H16-'12.グラフデータ'!D16</f>
        <v>-1207</v>
      </c>
      <c r="E27" s="244"/>
      <c r="F27" s="93"/>
      <c r="G27" s="246"/>
      <c r="H27" s="95" t="s">
        <v>271</v>
      </c>
      <c r="I27" s="78">
        <f>'12.グラフデータ'!H17-'12.グラフデータ'!D17</f>
        <v>-7.0000000000000062E-3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8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8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8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8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8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8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8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8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8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8"/>
      <c r="M42" s="8"/>
      <c r="N42" s="8"/>
      <c r="O42" s="8"/>
      <c r="P42" s="8"/>
      <c r="Q42" s="8"/>
      <c r="R42" s="8"/>
    </row>
    <row r="43" spans="1:18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8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327" priority="27" operator="containsText" text="―">
      <formula>NOT(ISERROR(SEARCH("―",E6)))</formula>
    </cfRule>
    <cfRule type="containsText" dxfId="326" priority="28" operator="containsText" text="隔年で">
      <formula>NOT(ISERROR(SEARCH("隔年で",E6)))</formula>
    </cfRule>
    <cfRule type="containsText" dxfId="325" priority="29" operator="containsText" text="年度により">
      <formula>NOT(ISERROR(SEARCH("年度により",E6)))</formula>
    </cfRule>
    <cfRule type="containsText" dxfId="324" priority="30" operator="containsText" text="減少傾向">
      <formula>NOT(ISERROR(SEARCH("減少傾向",E6)))</formula>
    </cfRule>
    <cfRule type="containsText" dxfId="323" priority="31" operator="containsText" text="増加傾向">
      <formula>NOT(ISERROR(SEARCH("増加傾向",E6)))</formula>
    </cfRule>
    <cfRule type="containsText" dxfId="322" priority="32" operator="containsText" text="同程度">
      <formula>NOT(ISERROR(SEARCH("同程度",E6)))</formula>
    </cfRule>
  </conditionalFormatting>
  <conditionalFormatting sqref="E6:E7">
    <cfRule type="containsText" dxfId="321" priority="25" operator="containsText" text="最新年度のみ減少">
      <formula>NOT(ISERROR(SEARCH("最新年度のみ減少",E6)))</formula>
    </cfRule>
    <cfRule type="containsText" dxfId="320" priority="26" operator="containsText" text="最新年度のみ増加">
      <formula>NOT(ISERROR(SEARCH("最新年度のみ増加",E6)))</formula>
    </cfRule>
  </conditionalFormatting>
  <conditionalFormatting sqref="J6">
    <cfRule type="containsText" dxfId="319" priority="19" operator="containsText" text="―">
      <formula>NOT(ISERROR(SEARCH("―",J6)))</formula>
    </cfRule>
    <cfRule type="containsText" dxfId="318" priority="20" operator="containsText" text="隔年で">
      <formula>NOT(ISERROR(SEARCH("隔年で",J6)))</formula>
    </cfRule>
    <cfRule type="containsText" dxfId="317" priority="21" operator="containsText" text="年度により">
      <formula>NOT(ISERROR(SEARCH("年度により",J6)))</formula>
    </cfRule>
    <cfRule type="containsText" dxfId="316" priority="22" operator="containsText" text="減少傾向">
      <formula>NOT(ISERROR(SEARCH("減少傾向",J6)))</formula>
    </cfRule>
    <cfRule type="containsText" dxfId="315" priority="23" operator="containsText" text="増加傾向">
      <formula>NOT(ISERROR(SEARCH("増加傾向",J6)))</formula>
    </cfRule>
    <cfRule type="containsText" dxfId="314" priority="24" operator="containsText" text="同程度">
      <formula>NOT(ISERROR(SEARCH("同程度",J6)))</formula>
    </cfRule>
  </conditionalFormatting>
  <conditionalFormatting sqref="J6:J7">
    <cfRule type="containsText" dxfId="313" priority="17" operator="containsText" text="最新年度のみ減少">
      <formula>NOT(ISERROR(SEARCH("最新年度のみ減少",J6)))</formula>
    </cfRule>
    <cfRule type="containsText" dxfId="312" priority="18" operator="containsText" text="最新年度のみ増加">
      <formula>NOT(ISERROR(SEARCH("最新年度のみ増加",J6)))</formula>
    </cfRule>
  </conditionalFormatting>
  <conditionalFormatting sqref="E26">
    <cfRule type="containsText" dxfId="311" priority="11" operator="containsText" text="―">
      <formula>NOT(ISERROR(SEARCH("―",E26)))</formula>
    </cfRule>
    <cfRule type="containsText" dxfId="310" priority="12" operator="containsText" text="隔年で">
      <formula>NOT(ISERROR(SEARCH("隔年で",E26)))</formula>
    </cfRule>
    <cfRule type="containsText" dxfId="309" priority="13" operator="containsText" text="年度により">
      <formula>NOT(ISERROR(SEARCH("年度により",E26)))</formula>
    </cfRule>
    <cfRule type="containsText" dxfId="308" priority="14" operator="containsText" text="減少傾向">
      <formula>NOT(ISERROR(SEARCH("減少傾向",E26)))</formula>
    </cfRule>
    <cfRule type="containsText" dxfId="307" priority="15" operator="containsText" text="増加傾向">
      <formula>NOT(ISERROR(SEARCH("増加傾向",E26)))</formula>
    </cfRule>
    <cfRule type="containsText" dxfId="306" priority="16" operator="containsText" text="同程度">
      <formula>NOT(ISERROR(SEARCH("同程度",E26)))</formula>
    </cfRule>
  </conditionalFormatting>
  <conditionalFormatting sqref="E26:E27">
    <cfRule type="containsText" dxfId="305" priority="9" operator="containsText" text="最新年度のみ減少">
      <formula>NOT(ISERROR(SEARCH("最新年度のみ減少",E26)))</formula>
    </cfRule>
    <cfRule type="containsText" dxfId="304" priority="10" operator="containsText" text="最新年度のみ増加">
      <formula>NOT(ISERROR(SEARCH("最新年度のみ増加",E26)))</formula>
    </cfRule>
  </conditionalFormatting>
  <conditionalFormatting sqref="J26">
    <cfRule type="containsText" dxfId="303" priority="3" operator="containsText" text="―">
      <formula>NOT(ISERROR(SEARCH("―",J26)))</formula>
    </cfRule>
    <cfRule type="containsText" dxfId="302" priority="4" operator="containsText" text="隔年で">
      <formula>NOT(ISERROR(SEARCH("隔年で",J26)))</formula>
    </cfRule>
    <cfRule type="containsText" dxfId="301" priority="5" operator="containsText" text="年度により">
      <formula>NOT(ISERROR(SEARCH("年度により",J26)))</formula>
    </cfRule>
    <cfRule type="containsText" dxfId="300" priority="6" operator="containsText" text="減少傾向">
      <formula>NOT(ISERROR(SEARCH("減少傾向",J26)))</formula>
    </cfRule>
    <cfRule type="containsText" dxfId="299" priority="7" operator="containsText" text="増加傾向">
      <formula>NOT(ISERROR(SEARCH("増加傾向",J26)))</formula>
    </cfRule>
    <cfRule type="containsText" dxfId="298" priority="8" operator="containsText" text="同程度">
      <formula>NOT(ISERROR(SEARCH("同程度",J26)))</formula>
    </cfRule>
  </conditionalFormatting>
  <conditionalFormatting sqref="J26:J27">
    <cfRule type="containsText" dxfId="297" priority="1" operator="containsText" text="最新年度のみ減少">
      <formula>NOT(ISERROR(SEARCH("最新年度のみ減少",J26)))</formula>
    </cfRule>
    <cfRule type="containsText" dxfId="296" priority="2" operator="containsText" text="最新年度のみ増加">
      <formula>NOT(ISERROR(SEARCH("最新年度のみ増加",J26)))</formula>
    </cfRule>
  </conditionalFormatting>
  <dataValidations count="1">
    <dataValidation type="list" allowBlank="1" showInputMessage="1" showErrorMessage="1" sqref="F6:F7 F26:F27" xr:uid="{D6347DF9-F7E9-4088-A0D9-036796017236}">
      <formula1>$C$44:$C$46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B82FBFD3-BE01-46FA-B40F-78F543867A05}">
            <xm:f>NOT(ISERROR(SEARCH("無し",'12-1-2.学士課程(平均)'!K26)))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5428BE1E-B195-4C4B-AE0E-53CCA5A08F9D}">
            <xm:f>NOT(ISERROR(SEARCH("変動",'12-1-2.学士課程(平均)'!K26)))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584C9315-825D-480B-A651-943CA285BED7}">
            <xm:f>NOT(ISERROR(SEARCH("減少",'12-1-2.学士課程(平均)'!K26)))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EEE03CE3-D193-4736-AA8E-FABF3657863F}">
            <xm:f>NOT(ISERROR(SEARCH("増加",'12-1-2.学士課程(平均)'!K26)))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3E98CE3E-F5AB-414A-A131-AED3041FF9BB}">
            <xm:f>NOT(ISERROR(SEARCH("安定",'12-1-2.学士課程(平均)'!K26)))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34036-FD8E-45BA-B82D-B69994861194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5" width="7.5" style="19" bestFit="1" customWidth="1"/>
    <col min="6" max="6" width="9.125" style="19" customWidth="1"/>
    <col min="7" max="9" width="9" style="19"/>
    <col min="11" max="11" width="11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K1" s="66" t="s">
        <v>252</v>
      </c>
    </row>
    <row r="2" spans="1:18" ht="24" customHeight="1">
      <c r="A2" s="3" t="s">
        <v>438</v>
      </c>
      <c r="B2" s="3"/>
      <c r="C2" s="3"/>
      <c r="D2"/>
      <c r="E2"/>
      <c r="F2"/>
      <c r="G2"/>
      <c r="H2"/>
      <c r="I2"/>
      <c r="K2" s="73"/>
    </row>
    <row r="3" spans="1:18" ht="24" customHeight="1">
      <c r="A3" s="3" t="s">
        <v>437</v>
      </c>
      <c r="C3" s="3"/>
      <c r="D3"/>
      <c r="E3"/>
      <c r="F3"/>
      <c r="G3"/>
      <c r="H3"/>
      <c r="I3"/>
      <c r="K3" s="7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ht="27.75" thickBot="1"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>
      <c r="C6" s="20" t="s">
        <v>3</v>
      </c>
      <c r="D6" s="21">
        <f>INDEX(D12:D97,MATCH(C6,C12:C97,0),0)</f>
        <v>16</v>
      </c>
      <c r="E6" s="22">
        <f>INDEX(E12:E97,MATCH(C6,C12:C97,0),0)</f>
        <v>14</v>
      </c>
      <c r="F6" s="22">
        <f>SUM(D6:E6)</f>
        <v>30</v>
      </c>
      <c r="G6" s="23">
        <f>_xlfn.RANK.EQ(F6,$F$12:$F$97,0)</f>
        <v>64</v>
      </c>
      <c r="H6" s="24">
        <f>E6/F6</f>
        <v>0.46666666666666667</v>
      </c>
      <c r="I6" s="25">
        <f>_xlfn.RANK.EQ(H6,$H$12:$H$97,0)</f>
        <v>31</v>
      </c>
    </row>
    <row r="7" spans="1:18">
      <c r="C7" s="26" t="s">
        <v>11</v>
      </c>
      <c r="D7" s="82">
        <f>ROUND(SUMIF($B$12:$B$97,"G",D12:D97)/(COUNTIFS(B12:B97,"G",D12:D97,"&lt;&gt;")),1)</f>
        <v>48.8</v>
      </c>
      <c r="E7" s="83">
        <f>ROUND(SUMIF($B$12:$B$97,"G",E12:E97)/(COUNTIFS(B12:B97,"G",D12:D97,"&lt;&gt;")),1)</f>
        <v>27.4</v>
      </c>
      <c r="F7" s="83">
        <f>ROUND(SUM(D7:E7),1)</f>
        <v>76.2</v>
      </c>
      <c r="G7" s="28"/>
      <c r="H7" s="29">
        <f>E7/F7</f>
        <v>0.35958005249343827</v>
      </c>
      <c r="I7" s="30"/>
    </row>
    <row r="8" spans="1:18" ht="14.25" thickBot="1">
      <c r="C8" s="31" t="s">
        <v>12</v>
      </c>
      <c r="D8" s="84">
        <f>ROUND(AVERAGE(D12:D97),1)</f>
        <v>104.4</v>
      </c>
      <c r="E8" s="85">
        <f>ROUND(AVERAGE(E12:E97),1)</f>
        <v>78.8</v>
      </c>
      <c r="F8" s="85">
        <f>ROUND(SUM(D8:E8),1)</f>
        <v>183.2</v>
      </c>
      <c r="G8" s="34"/>
      <c r="H8" s="35">
        <f>E8/F8</f>
        <v>0.43013100436681223</v>
      </c>
      <c r="I8" s="36"/>
    </row>
    <row r="9" spans="1:18" ht="14.25" thickBot="1"/>
    <row r="10" spans="1:18" ht="21" customHeight="1">
      <c r="D10" s="270" t="str" cm="1">
        <f t="array" aca="1" ref="D10" ca="1">RIGHT(CELL("filename",A1),4)&amp;"年度（基準日：５月１日）"</f>
        <v>2024年度（基準日：５月１日）</v>
      </c>
      <c r="E10" s="271"/>
      <c r="F10" s="271"/>
      <c r="G10" s="271"/>
      <c r="H10" s="271"/>
      <c r="I10" s="272"/>
    </row>
    <row r="11" spans="1:18" ht="27">
      <c r="A11" s="219" t="s">
        <v>13</v>
      </c>
      <c r="B11" s="38" t="s">
        <v>14</v>
      </c>
      <c r="C11" s="219" t="s">
        <v>6</v>
      </c>
      <c r="D11" s="40" t="s">
        <v>0</v>
      </c>
      <c r="E11" s="40" t="s">
        <v>1</v>
      </c>
      <c r="F11" s="41" t="s">
        <v>7</v>
      </c>
      <c r="G11" s="67" t="s">
        <v>8</v>
      </c>
      <c r="H11" s="43" t="s">
        <v>9</v>
      </c>
      <c r="I11" s="68" t="s">
        <v>10</v>
      </c>
    </row>
    <row r="12" spans="1:18">
      <c r="A12" s="1" t="s">
        <v>15</v>
      </c>
      <c r="B12" s="1" t="s">
        <v>254</v>
      </c>
      <c r="C12" s="1" t="s">
        <v>16</v>
      </c>
      <c r="D12" s="2">
        <v>346</v>
      </c>
      <c r="E12" s="2">
        <v>296</v>
      </c>
      <c r="F12" s="45">
        <f>SUM(D12:E12)</f>
        <v>642</v>
      </c>
      <c r="G12" s="69">
        <f>_xlfn.RANK.EQ(F12,$F$12:$F$98,0)</f>
        <v>10</v>
      </c>
      <c r="H12" s="47">
        <f>E12/F12</f>
        <v>0.46105919003115264</v>
      </c>
      <c r="I12" s="2">
        <f>_xlfn.RANK.EQ(H12,$H$12:$H$98,0)</f>
        <v>32</v>
      </c>
    </row>
    <row r="13" spans="1:18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70"/>
      <c r="H13" s="54"/>
      <c r="I13" s="51"/>
    </row>
    <row r="14" spans="1:18">
      <c r="A14" s="1" t="s">
        <v>19</v>
      </c>
      <c r="B14" s="1" t="s">
        <v>256</v>
      </c>
      <c r="C14" s="1" t="s">
        <v>20</v>
      </c>
      <c r="D14" s="2">
        <v>33</v>
      </c>
      <c r="E14" s="2">
        <v>9</v>
      </c>
      <c r="F14" s="45">
        <f>SUM(D14:E14)</f>
        <v>42</v>
      </c>
      <c r="G14" s="69">
        <f>_xlfn.RANK.EQ(F14,$F$12:$F$98,0)</f>
        <v>56</v>
      </c>
      <c r="H14" s="47">
        <f>E14/F14</f>
        <v>0.21428571428571427</v>
      </c>
      <c r="I14" s="2">
        <f>_xlfn.RANK.EQ(H14,$H$12:$H$98,0)</f>
        <v>77</v>
      </c>
    </row>
    <row r="15" spans="1:18">
      <c r="A15" s="1" t="s">
        <v>21</v>
      </c>
      <c r="B15" s="1" t="s">
        <v>257</v>
      </c>
      <c r="C15" s="1" t="s">
        <v>22</v>
      </c>
      <c r="D15" s="2">
        <v>3</v>
      </c>
      <c r="E15" s="2">
        <v>4</v>
      </c>
      <c r="F15" s="45">
        <f>SUM(D15:E15)</f>
        <v>7</v>
      </c>
      <c r="G15" s="69">
        <f>_xlfn.RANK.EQ(F15,$F$12:$F$98,0)</f>
        <v>76</v>
      </c>
      <c r="H15" s="47">
        <f>E15/F15</f>
        <v>0.5714285714285714</v>
      </c>
      <c r="I15" s="2">
        <f>_xlfn.RANK.EQ(H15,$H$12:$H$98,0)</f>
        <v>14</v>
      </c>
    </row>
    <row r="16" spans="1:18">
      <c r="A16" s="1" t="s">
        <v>23</v>
      </c>
      <c r="B16" s="1" t="s">
        <v>256</v>
      </c>
      <c r="C16" s="1" t="s">
        <v>24</v>
      </c>
      <c r="D16" s="2">
        <v>12</v>
      </c>
      <c r="E16" s="2">
        <v>7</v>
      </c>
      <c r="F16" s="45">
        <f>SUM(D16:E16)</f>
        <v>19</v>
      </c>
      <c r="G16" s="69">
        <f>_xlfn.RANK.EQ(F16,$F$12:$F$98,0)</f>
        <v>71</v>
      </c>
      <c r="H16" s="47">
        <f>E16/F16</f>
        <v>0.36842105263157893</v>
      </c>
      <c r="I16" s="2">
        <f>_xlfn.RANK.EQ(H16,$H$12:$H$98,0)</f>
        <v>55</v>
      </c>
    </row>
    <row r="17" spans="1:9">
      <c r="A17" s="1" t="s">
        <v>25</v>
      </c>
      <c r="B17" s="1" t="s">
        <v>256</v>
      </c>
      <c r="C17" s="1" t="s">
        <v>26</v>
      </c>
      <c r="D17" s="2">
        <v>20</v>
      </c>
      <c r="E17" s="2">
        <v>9</v>
      </c>
      <c r="F17" s="45">
        <f>SUM(D17:E17)</f>
        <v>29</v>
      </c>
      <c r="G17" s="69">
        <f>_xlfn.RANK.EQ(F17,$F$12:$F$98,0)</f>
        <v>65</v>
      </c>
      <c r="H17" s="47">
        <f>E17/F17</f>
        <v>0.31034482758620691</v>
      </c>
      <c r="I17" s="2">
        <f>_xlfn.RANK.EQ(H17,$H$12:$H$98,0)</f>
        <v>64</v>
      </c>
    </row>
    <row r="18" spans="1:9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70"/>
      <c r="H18" s="54"/>
      <c r="I18" s="51"/>
    </row>
    <row r="19" spans="1:9">
      <c r="A19" s="1" t="s">
        <v>29</v>
      </c>
      <c r="B19" s="1" t="s">
        <v>259</v>
      </c>
      <c r="C19" s="1" t="s">
        <v>30</v>
      </c>
      <c r="D19" s="2">
        <v>23</v>
      </c>
      <c r="E19" s="2">
        <v>19</v>
      </c>
      <c r="F19" s="45">
        <f>SUM(D19:E19)</f>
        <v>42</v>
      </c>
      <c r="G19" s="69">
        <f>_xlfn.RANK.EQ(F19,$F$12:$F$98,0)</f>
        <v>56</v>
      </c>
      <c r="H19" s="47">
        <f>E19/F19</f>
        <v>0.45238095238095238</v>
      </c>
      <c r="I19" s="2">
        <f>_xlfn.RANK.EQ(H19,$H$12:$H$98,0)</f>
        <v>36</v>
      </c>
    </row>
    <row r="20" spans="1:9">
      <c r="A20" s="1" t="s">
        <v>31</v>
      </c>
      <c r="B20" s="1" t="s">
        <v>260</v>
      </c>
      <c r="C20" s="1" t="s">
        <v>32</v>
      </c>
      <c r="D20" s="2">
        <v>26</v>
      </c>
      <c r="E20" s="2">
        <v>14</v>
      </c>
      <c r="F20" s="45">
        <f>SUM(D20:E20)</f>
        <v>40</v>
      </c>
      <c r="G20" s="69">
        <f>_xlfn.RANK.EQ(F20,$F$12:$F$98,0)</f>
        <v>58</v>
      </c>
      <c r="H20" s="47">
        <f>E20/F20</f>
        <v>0.35</v>
      </c>
      <c r="I20" s="2">
        <f>_xlfn.RANK.EQ(H20,$H$12:$H$98,0)</f>
        <v>58</v>
      </c>
    </row>
    <row r="21" spans="1:9">
      <c r="A21" s="1" t="s">
        <v>33</v>
      </c>
      <c r="B21" s="1" t="s">
        <v>254</v>
      </c>
      <c r="C21" s="1" t="s">
        <v>34</v>
      </c>
      <c r="D21" s="2">
        <v>393</v>
      </c>
      <c r="E21" s="2">
        <v>288</v>
      </c>
      <c r="F21" s="45">
        <f>SUM(D21:E21)</f>
        <v>681</v>
      </c>
      <c r="G21" s="69">
        <f>_xlfn.RANK.EQ(F21,$F$12:$F$98,0)</f>
        <v>9</v>
      </c>
      <c r="H21" s="47">
        <f>E21/F21</f>
        <v>0.42290748898678415</v>
      </c>
      <c r="I21" s="2">
        <f>_xlfn.RANK.EQ(H21,$H$12:$H$98,0)</f>
        <v>39</v>
      </c>
    </row>
    <row r="22" spans="1:9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70"/>
      <c r="H22" s="54"/>
      <c r="I22" s="51"/>
    </row>
    <row r="23" spans="1:9">
      <c r="A23" s="1" t="s">
        <v>37</v>
      </c>
      <c r="B23" s="1" t="s">
        <v>259</v>
      </c>
      <c r="C23" s="1" t="s">
        <v>38</v>
      </c>
      <c r="D23" s="2">
        <v>43</v>
      </c>
      <c r="E23" s="2">
        <v>18</v>
      </c>
      <c r="F23" s="45">
        <f t="shared" ref="F23:F54" si="0">SUM(D23:E23)</f>
        <v>61</v>
      </c>
      <c r="G23" s="69">
        <f t="shared" ref="G23:G54" si="1">_xlfn.RANK.EQ(F23,$F$12:$F$98,0)</f>
        <v>50</v>
      </c>
      <c r="H23" s="47">
        <f t="shared" ref="H23:H48" si="2">E23/F23</f>
        <v>0.29508196721311475</v>
      </c>
      <c r="I23" s="2">
        <f t="shared" ref="I23:I54" si="3">_xlfn.RANK.EQ(H23,$H$12:$H$98,0)</f>
        <v>68</v>
      </c>
    </row>
    <row r="24" spans="1:9">
      <c r="A24" s="1" t="s">
        <v>39</v>
      </c>
      <c r="B24" s="1" t="s">
        <v>259</v>
      </c>
      <c r="C24" s="1" t="s">
        <v>40</v>
      </c>
      <c r="D24" s="2">
        <v>43</v>
      </c>
      <c r="E24" s="2">
        <v>27</v>
      </c>
      <c r="F24" s="45">
        <f t="shared" si="0"/>
        <v>70</v>
      </c>
      <c r="G24" s="69">
        <f t="shared" si="1"/>
        <v>44</v>
      </c>
      <c r="H24" s="47">
        <f t="shared" si="2"/>
        <v>0.38571428571428573</v>
      </c>
      <c r="I24" s="2">
        <f t="shared" si="3"/>
        <v>50</v>
      </c>
    </row>
    <row r="25" spans="1:9">
      <c r="A25" s="1" t="s">
        <v>41</v>
      </c>
      <c r="B25" s="1" t="s">
        <v>257</v>
      </c>
      <c r="C25" s="1" t="s">
        <v>42</v>
      </c>
      <c r="D25" s="2">
        <v>9</v>
      </c>
      <c r="E25" s="2">
        <v>6</v>
      </c>
      <c r="F25" s="45">
        <f t="shared" si="0"/>
        <v>15</v>
      </c>
      <c r="G25" s="69">
        <f t="shared" si="1"/>
        <v>74</v>
      </c>
      <c r="H25" s="47">
        <f t="shared" si="2"/>
        <v>0.4</v>
      </c>
      <c r="I25" s="2">
        <f t="shared" si="3"/>
        <v>47</v>
      </c>
    </row>
    <row r="26" spans="1:9">
      <c r="A26" s="1" t="s">
        <v>43</v>
      </c>
      <c r="B26" s="1" t="s">
        <v>260</v>
      </c>
      <c r="C26" s="1" t="s">
        <v>44</v>
      </c>
      <c r="D26" s="2">
        <v>29</v>
      </c>
      <c r="E26" s="2">
        <v>21</v>
      </c>
      <c r="F26" s="45">
        <f t="shared" si="0"/>
        <v>50</v>
      </c>
      <c r="G26" s="69">
        <f t="shared" si="1"/>
        <v>55</v>
      </c>
      <c r="H26" s="47">
        <f t="shared" si="2"/>
        <v>0.42</v>
      </c>
      <c r="I26" s="2">
        <f t="shared" si="3"/>
        <v>42</v>
      </c>
    </row>
    <row r="27" spans="1:9">
      <c r="A27" s="1" t="s">
        <v>45</v>
      </c>
      <c r="B27" s="1" t="s">
        <v>254</v>
      </c>
      <c r="C27" s="1" t="s">
        <v>46</v>
      </c>
      <c r="D27" s="2">
        <v>503</v>
      </c>
      <c r="E27" s="2">
        <v>447</v>
      </c>
      <c r="F27" s="45">
        <f t="shared" si="0"/>
        <v>950</v>
      </c>
      <c r="G27" s="69">
        <f t="shared" si="1"/>
        <v>2</v>
      </c>
      <c r="H27" s="47">
        <f t="shared" si="2"/>
        <v>0.47052631578947368</v>
      </c>
      <c r="I27" s="2">
        <f t="shared" si="3"/>
        <v>30</v>
      </c>
    </row>
    <row r="28" spans="1:9">
      <c r="A28" s="1" t="s">
        <v>47</v>
      </c>
      <c r="B28" s="1" t="s">
        <v>257</v>
      </c>
      <c r="C28" s="1" t="s">
        <v>48</v>
      </c>
      <c r="D28" s="2">
        <v>0</v>
      </c>
      <c r="E28" s="2">
        <v>1</v>
      </c>
      <c r="F28" s="45">
        <f t="shared" si="0"/>
        <v>1</v>
      </c>
      <c r="G28" s="69">
        <f t="shared" si="1"/>
        <v>80</v>
      </c>
      <c r="H28" s="47">
        <f t="shared" si="2"/>
        <v>1</v>
      </c>
      <c r="I28" s="2">
        <f t="shared" si="3"/>
        <v>1</v>
      </c>
    </row>
    <row r="29" spans="1:9">
      <c r="A29" s="1" t="s">
        <v>49</v>
      </c>
      <c r="B29" s="1" t="s">
        <v>260</v>
      </c>
      <c r="C29" s="1" t="s">
        <v>50</v>
      </c>
      <c r="D29" s="2">
        <v>32</v>
      </c>
      <c r="E29" s="2">
        <v>39</v>
      </c>
      <c r="F29" s="45">
        <f t="shared" si="0"/>
        <v>71</v>
      </c>
      <c r="G29" s="69">
        <f t="shared" si="1"/>
        <v>42</v>
      </c>
      <c r="H29" s="47">
        <f t="shared" si="2"/>
        <v>0.54929577464788737</v>
      </c>
      <c r="I29" s="2">
        <f t="shared" si="3"/>
        <v>17</v>
      </c>
    </row>
    <row r="30" spans="1:9">
      <c r="A30" s="1" t="s">
        <v>51</v>
      </c>
      <c r="B30" s="1" t="s">
        <v>259</v>
      </c>
      <c r="C30" s="1" t="s">
        <v>52</v>
      </c>
      <c r="D30" s="2">
        <v>69</v>
      </c>
      <c r="E30" s="2">
        <v>32</v>
      </c>
      <c r="F30" s="45">
        <f t="shared" si="0"/>
        <v>101</v>
      </c>
      <c r="G30" s="69">
        <f t="shared" si="1"/>
        <v>29</v>
      </c>
      <c r="H30" s="47">
        <f t="shared" si="2"/>
        <v>0.31683168316831684</v>
      </c>
      <c r="I30" s="2">
        <f t="shared" si="3"/>
        <v>63</v>
      </c>
    </row>
    <row r="31" spans="1:9">
      <c r="A31" s="1" t="s">
        <v>53</v>
      </c>
      <c r="B31" s="1" t="s">
        <v>260</v>
      </c>
      <c r="C31" s="1" t="s">
        <v>54</v>
      </c>
      <c r="D31" s="2">
        <v>130</v>
      </c>
      <c r="E31" s="2">
        <v>95</v>
      </c>
      <c r="F31" s="45">
        <f t="shared" si="0"/>
        <v>225</v>
      </c>
      <c r="G31" s="69">
        <f t="shared" si="1"/>
        <v>17</v>
      </c>
      <c r="H31" s="47">
        <f t="shared" si="2"/>
        <v>0.42222222222222222</v>
      </c>
      <c r="I31" s="2">
        <f t="shared" si="3"/>
        <v>40</v>
      </c>
    </row>
    <row r="32" spans="1:9">
      <c r="A32" s="1" t="s">
        <v>55</v>
      </c>
      <c r="B32" s="1" t="s">
        <v>254</v>
      </c>
      <c r="C32" s="1" t="s">
        <v>56</v>
      </c>
      <c r="D32" s="2">
        <v>105</v>
      </c>
      <c r="E32" s="2">
        <v>120</v>
      </c>
      <c r="F32" s="45">
        <f t="shared" si="0"/>
        <v>225</v>
      </c>
      <c r="G32" s="69">
        <f t="shared" si="1"/>
        <v>17</v>
      </c>
      <c r="H32" s="47">
        <f t="shared" si="2"/>
        <v>0.53333333333333333</v>
      </c>
      <c r="I32" s="2">
        <f t="shared" si="3"/>
        <v>19</v>
      </c>
    </row>
    <row r="33" spans="1:9">
      <c r="A33" s="1" t="s">
        <v>57</v>
      </c>
      <c r="B33" s="1" t="s">
        <v>254</v>
      </c>
      <c r="C33" s="1" t="s">
        <v>58</v>
      </c>
      <c r="D33" s="2">
        <v>1110</v>
      </c>
      <c r="E33" s="2">
        <v>767</v>
      </c>
      <c r="F33" s="45">
        <f t="shared" si="0"/>
        <v>1877</v>
      </c>
      <c r="G33" s="69">
        <f t="shared" si="1"/>
        <v>1</v>
      </c>
      <c r="H33" s="47">
        <f t="shared" si="2"/>
        <v>0.4086307938199254</v>
      </c>
      <c r="I33" s="2">
        <f t="shared" si="3"/>
        <v>45</v>
      </c>
    </row>
    <row r="34" spans="1:9">
      <c r="A34" s="1" t="s">
        <v>59</v>
      </c>
      <c r="B34" s="1" t="s">
        <v>258</v>
      </c>
      <c r="C34" s="1" t="s">
        <v>60</v>
      </c>
      <c r="D34" s="2">
        <v>28</v>
      </c>
      <c r="E34" s="2">
        <v>43</v>
      </c>
      <c r="F34" s="45">
        <f t="shared" si="0"/>
        <v>71</v>
      </c>
      <c r="G34" s="69">
        <f t="shared" si="1"/>
        <v>42</v>
      </c>
      <c r="H34" s="47">
        <f t="shared" si="2"/>
        <v>0.60563380281690138</v>
      </c>
      <c r="I34" s="2">
        <f t="shared" si="3"/>
        <v>10</v>
      </c>
    </row>
    <row r="35" spans="1:9">
      <c r="A35" s="1" t="s">
        <v>61</v>
      </c>
      <c r="B35" s="1" t="s">
        <v>257</v>
      </c>
      <c r="C35" s="1" t="s">
        <v>62</v>
      </c>
      <c r="D35" s="2">
        <v>52</v>
      </c>
      <c r="E35" s="2">
        <v>101</v>
      </c>
      <c r="F35" s="45">
        <f t="shared" si="0"/>
        <v>153</v>
      </c>
      <c r="G35" s="69">
        <f t="shared" si="1"/>
        <v>22</v>
      </c>
      <c r="H35" s="47">
        <f t="shared" si="2"/>
        <v>0.66013071895424835</v>
      </c>
      <c r="I35" s="2">
        <f t="shared" si="3"/>
        <v>9</v>
      </c>
    </row>
    <row r="36" spans="1:9">
      <c r="A36" s="1" t="s">
        <v>63</v>
      </c>
      <c r="B36" s="1" t="s">
        <v>257</v>
      </c>
      <c r="C36" s="1" t="s">
        <v>64</v>
      </c>
      <c r="D36" s="2">
        <v>75</v>
      </c>
      <c r="E36" s="2">
        <v>114</v>
      </c>
      <c r="F36" s="45">
        <f t="shared" si="0"/>
        <v>189</v>
      </c>
      <c r="G36" s="69">
        <f t="shared" si="1"/>
        <v>19</v>
      </c>
      <c r="H36" s="47">
        <f t="shared" si="2"/>
        <v>0.60317460317460314</v>
      </c>
      <c r="I36" s="2">
        <f t="shared" si="3"/>
        <v>11</v>
      </c>
    </row>
    <row r="37" spans="1:9">
      <c r="A37" s="1" t="s">
        <v>65</v>
      </c>
      <c r="B37" s="1" t="s">
        <v>256</v>
      </c>
      <c r="C37" s="1" t="s">
        <v>66</v>
      </c>
      <c r="D37" s="2">
        <v>549</v>
      </c>
      <c r="E37" s="2">
        <v>238</v>
      </c>
      <c r="F37" s="45">
        <f t="shared" si="0"/>
        <v>787</v>
      </c>
      <c r="G37" s="69">
        <f t="shared" si="1"/>
        <v>5</v>
      </c>
      <c r="H37" s="47">
        <f t="shared" si="2"/>
        <v>0.30241423125794153</v>
      </c>
      <c r="I37" s="2">
        <f t="shared" si="3"/>
        <v>67</v>
      </c>
    </row>
    <row r="38" spans="1:9">
      <c r="A38" s="1" t="s">
        <v>67</v>
      </c>
      <c r="B38" s="1" t="s">
        <v>260</v>
      </c>
      <c r="C38" s="1" t="s">
        <v>68</v>
      </c>
      <c r="D38" s="2">
        <v>0</v>
      </c>
      <c r="E38" s="2">
        <v>65</v>
      </c>
      <c r="F38" s="45">
        <f t="shared" si="0"/>
        <v>65</v>
      </c>
      <c r="G38" s="69">
        <f t="shared" si="1"/>
        <v>46</v>
      </c>
      <c r="H38" s="47">
        <f t="shared" si="2"/>
        <v>1</v>
      </c>
      <c r="I38" s="2">
        <f t="shared" si="3"/>
        <v>1</v>
      </c>
    </row>
    <row r="39" spans="1:9">
      <c r="A39" s="1" t="s">
        <v>69</v>
      </c>
      <c r="B39" s="1" t="s">
        <v>255</v>
      </c>
      <c r="C39" s="1" t="s">
        <v>70</v>
      </c>
      <c r="D39" s="2">
        <v>12</v>
      </c>
      <c r="E39" s="2">
        <v>52</v>
      </c>
      <c r="F39" s="45">
        <f t="shared" si="0"/>
        <v>64</v>
      </c>
      <c r="G39" s="69">
        <f t="shared" si="1"/>
        <v>49</v>
      </c>
      <c r="H39" s="47">
        <f t="shared" si="2"/>
        <v>0.8125</v>
      </c>
      <c r="I39" s="2">
        <f t="shared" si="3"/>
        <v>5</v>
      </c>
    </row>
    <row r="40" spans="1:9">
      <c r="A40" s="1" t="s">
        <v>71</v>
      </c>
      <c r="B40" s="1" t="s">
        <v>256</v>
      </c>
      <c r="C40" s="1" t="s">
        <v>72</v>
      </c>
      <c r="D40" s="2">
        <v>48</v>
      </c>
      <c r="E40" s="2">
        <v>47</v>
      </c>
      <c r="F40" s="45">
        <f t="shared" si="0"/>
        <v>95</v>
      </c>
      <c r="G40" s="69">
        <f t="shared" si="1"/>
        <v>30</v>
      </c>
      <c r="H40" s="47">
        <f t="shared" si="2"/>
        <v>0.49473684210526314</v>
      </c>
      <c r="I40" s="2">
        <f t="shared" si="3"/>
        <v>26</v>
      </c>
    </row>
    <row r="41" spans="1:9">
      <c r="A41" s="1" t="s">
        <v>73</v>
      </c>
      <c r="B41" s="1" t="s">
        <v>256</v>
      </c>
      <c r="C41" s="1" t="s">
        <v>74</v>
      </c>
      <c r="D41" s="2">
        <v>86</v>
      </c>
      <c r="E41" s="2">
        <v>7</v>
      </c>
      <c r="F41" s="45">
        <f t="shared" si="0"/>
        <v>93</v>
      </c>
      <c r="G41" s="69">
        <f t="shared" si="1"/>
        <v>31</v>
      </c>
      <c r="H41" s="47">
        <f t="shared" si="2"/>
        <v>7.5268817204301078E-2</v>
      </c>
      <c r="I41" s="2">
        <f t="shared" si="3"/>
        <v>80</v>
      </c>
    </row>
    <row r="42" spans="1:9">
      <c r="A42" s="1" t="s">
        <v>75</v>
      </c>
      <c r="B42" s="1" t="s">
        <v>257</v>
      </c>
      <c r="C42" s="1" t="s">
        <v>76</v>
      </c>
      <c r="D42" s="2">
        <v>118</v>
      </c>
      <c r="E42" s="2">
        <v>173</v>
      </c>
      <c r="F42" s="45">
        <f t="shared" si="0"/>
        <v>291</v>
      </c>
      <c r="G42" s="69">
        <f t="shared" si="1"/>
        <v>13</v>
      </c>
      <c r="H42" s="47">
        <f t="shared" si="2"/>
        <v>0.59450171821305842</v>
      </c>
      <c r="I42" s="2">
        <f t="shared" si="3"/>
        <v>12</v>
      </c>
    </row>
    <row r="43" spans="1:9">
      <c r="A43" s="1" t="s">
        <v>77</v>
      </c>
      <c r="B43" s="1" t="s">
        <v>261</v>
      </c>
      <c r="C43" s="1" t="s">
        <v>78</v>
      </c>
      <c r="D43" s="2">
        <v>90</v>
      </c>
      <c r="E43" s="2">
        <v>62</v>
      </c>
      <c r="F43" s="45">
        <f t="shared" si="0"/>
        <v>152</v>
      </c>
      <c r="G43" s="69">
        <f t="shared" si="1"/>
        <v>23</v>
      </c>
      <c r="H43" s="47">
        <f t="shared" si="2"/>
        <v>0.40789473684210525</v>
      </c>
      <c r="I43" s="2">
        <f t="shared" si="3"/>
        <v>46</v>
      </c>
    </row>
    <row r="44" spans="1:9">
      <c r="A44" s="1" t="s">
        <v>79</v>
      </c>
      <c r="B44" s="1" t="s">
        <v>256</v>
      </c>
      <c r="C44" s="1" t="s">
        <v>80</v>
      </c>
      <c r="D44" s="2">
        <v>34</v>
      </c>
      <c r="E44" s="2">
        <v>42</v>
      </c>
      <c r="F44" s="45">
        <f t="shared" si="0"/>
        <v>76</v>
      </c>
      <c r="G44" s="69">
        <f t="shared" si="1"/>
        <v>39</v>
      </c>
      <c r="H44" s="47">
        <f t="shared" si="2"/>
        <v>0.55263157894736847</v>
      </c>
      <c r="I44" s="2">
        <f t="shared" si="3"/>
        <v>16</v>
      </c>
    </row>
    <row r="45" spans="1:9">
      <c r="A45" s="1" t="s">
        <v>81</v>
      </c>
      <c r="B45" s="1" t="s">
        <v>260</v>
      </c>
      <c r="C45" s="1" t="s">
        <v>82</v>
      </c>
      <c r="D45" s="2">
        <v>180</v>
      </c>
      <c r="E45" s="2">
        <v>127</v>
      </c>
      <c r="F45" s="45">
        <f t="shared" si="0"/>
        <v>307</v>
      </c>
      <c r="G45" s="69">
        <f t="shared" si="1"/>
        <v>12</v>
      </c>
      <c r="H45" s="47">
        <f t="shared" si="2"/>
        <v>0.41368078175895767</v>
      </c>
      <c r="I45" s="2">
        <f t="shared" si="3"/>
        <v>44</v>
      </c>
    </row>
    <row r="46" spans="1:9">
      <c r="A46" s="1" t="s">
        <v>83</v>
      </c>
      <c r="B46" s="1" t="s">
        <v>261</v>
      </c>
      <c r="C46" s="1" t="s">
        <v>84</v>
      </c>
      <c r="D46" s="2">
        <v>17</v>
      </c>
      <c r="E46" s="2">
        <v>8</v>
      </c>
      <c r="F46" s="45">
        <f t="shared" si="0"/>
        <v>25</v>
      </c>
      <c r="G46" s="69">
        <f t="shared" si="1"/>
        <v>68</v>
      </c>
      <c r="H46" s="47">
        <f t="shared" si="2"/>
        <v>0.32</v>
      </c>
      <c r="I46" s="2">
        <f t="shared" si="3"/>
        <v>61</v>
      </c>
    </row>
    <row r="47" spans="1:9">
      <c r="A47" s="1" t="s">
        <v>85</v>
      </c>
      <c r="B47" s="1" t="s">
        <v>254</v>
      </c>
      <c r="C47" s="1" t="s">
        <v>86</v>
      </c>
      <c r="D47" s="2">
        <v>101</v>
      </c>
      <c r="E47" s="2">
        <v>55</v>
      </c>
      <c r="F47" s="45">
        <f t="shared" si="0"/>
        <v>156</v>
      </c>
      <c r="G47" s="69">
        <f t="shared" si="1"/>
        <v>21</v>
      </c>
      <c r="H47" s="47">
        <f t="shared" si="2"/>
        <v>0.35256410256410259</v>
      </c>
      <c r="I47" s="2">
        <f t="shared" si="3"/>
        <v>56</v>
      </c>
    </row>
    <row r="48" spans="1:9">
      <c r="A48" s="1" t="s">
        <v>87</v>
      </c>
      <c r="B48" s="1" t="s">
        <v>256</v>
      </c>
      <c r="C48" s="1" t="s">
        <v>88</v>
      </c>
      <c r="D48" s="2">
        <v>72</v>
      </c>
      <c r="E48" s="2">
        <v>30</v>
      </c>
      <c r="F48" s="45">
        <f t="shared" si="0"/>
        <v>102</v>
      </c>
      <c r="G48" s="69">
        <f t="shared" si="1"/>
        <v>28</v>
      </c>
      <c r="H48" s="47">
        <f t="shared" si="2"/>
        <v>0.29411764705882354</v>
      </c>
      <c r="I48" s="2">
        <f t="shared" si="3"/>
        <v>69</v>
      </c>
    </row>
    <row r="49" spans="1:9">
      <c r="A49" s="1" t="s">
        <v>89</v>
      </c>
      <c r="B49" s="1" t="s">
        <v>255</v>
      </c>
      <c r="C49" s="1" t="s">
        <v>90</v>
      </c>
      <c r="D49" s="2">
        <v>0</v>
      </c>
      <c r="E49" s="2">
        <v>0</v>
      </c>
      <c r="F49" s="45">
        <f t="shared" si="0"/>
        <v>0</v>
      </c>
      <c r="G49" s="69">
        <f t="shared" si="1"/>
        <v>81</v>
      </c>
      <c r="H49" s="228">
        <v>0</v>
      </c>
      <c r="I49" s="2">
        <f t="shared" si="3"/>
        <v>81</v>
      </c>
    </row>
    <row r="50" spans="1:9">
      <c r="A50" s="1" t="s">
        <v>91</v>
      </c>
      <c r="B50" s="1" t="s">
        <v>259</v>
      </c>
      <c r="C50" s="1" t="s">
        <v>92</v>
      </c>
      <c r="D50" s="2">
        <v>63</v>
      </c>
      <c r="E50" s="2">
        <v>46</v>
      </c>
      <c r="F50" s="45">
        <f t="shared" si="0"/>
        <v>109</v>
      </c>
      <c r="G50" s="69">
        <f t="shared" si="1"/>
        <v>27</v>
      </c>
      <c r="H50" s="47">
        <f t="shared" ref="H50:H66" si="4">E50/F50</f>
        <v>0.42201834862385323</v>
      </c>
      <c r="I50" s="2">
        <f t="shared" si="3"/>
        <v>41</v>
      </c>
    </row>
    <row r="51" spans="1:9">
      <c r="A51" s="1" t="s">
        <v>93</v>
      </c>
      <c r="B51" s="1" t="s">
        <v>259</v>
      </c>
      <c r="C51" s="1" t="s">
        <v>94</v>
      </c>
      <c r="D51" s="2">
        <v>181</v>
      </c>
      <c r="E51" s="2">
        <v>85</v>
      </c>
      <c r="F51" s="45">
        <f t="shared" si="0"/>
        <v>266</v>
      </c>
      <c r="G51" s="69">
        <f t="shared" si="1"/>
        <v>14</v>
      </c>
      <c r="H51" s="47">
        <f t="shared" si="4"/>
        <v>0.31954887218045114</v>
      </c>
      <c r="I51" s="2">
        <f t="shared" si="3"/>
        <v>62</v>
      </c>
    </row>
    <row r="52" spans="1:9">
      <c r="A52" s="1" t="s">
        <v>95</v>
      </c>
      <c r="B52" s="1" t="s">
        <v>261</v>
      </c>
      <c r="C52" s="1" t="s">
        <v>96</v>
      </c>
      <c r="D52" s="2">
        <v>185</v>
      </c>
      <c r="E52" s="2">
        <v>68</v>
      </c>
      <c r="F52" s="45">
        <f t="shared" si="0"/>
        <v>253</v>
      </c>
      <c r="G52" s="69">
        <f t="shared" si="1"/>
        <v>16</v>
      </c>
      <c r="H52" s="47">
        <f t="shared" si="4"/>
        <v>0.26877470355731226</v>
      </c>
      <c r="I52" s="2">
        <f t="shared" si="3"/>
        <v>72</v>
      </c>
    </row>
    <row r="53" spans="1:9">
      <c r="A53" s="1" t="s">
        <v>97</v>
      </c>
      <c r="B53" s="1" t="s">
        <v>259</v>
      </c>
      <c r="C53" s="1" t="s">
        <v>98</v>
      </c>
      <c r="D53" s="2">
        <v>24</v>
      </c>
      <c r="E53" s="2">
        <v>7</v>
      </c>
      <c r="F53" s="45">
        <f t="shared" si="0"/>
        <v>31</v>
      </c>
      <c r="G53" s="69">
        <f t="shared" si="1"/>
        <v>63</v>
      </c>
      <c r="H53" s="47">
        <f t="shared" si="4"/>
        <v>0.22580645161290322</v>
      </c>
      <c r="I53" s="2">
        <f t="shared" si="3"/>
        <v>75</v>
      </c>
    </row>
    <row r="54" spans="1:9">
      <c r="A54" s="1" t="s">
        <v>99</v>
      </c>
      <c r="B54" s="1" t="s">
        <v>259</v>
      </c>
      <c r="C54" s="1" t="s">
        <v>100</v>
      </c>
      <c r="D54" s="2">
        <v>61</v>
      </c>
      <c r="E54" s="2">
        <v>21</v>
      </c>
      <c r="F54" s="45">
        <f t="shared" si="0"/>
        <v>82</v>
      </c>
      <c r="G54" s="69">
        <f t="shared" si="1"/>
        <v>37</v>
      </c>
      <c r="H54" s="47">
        <f t="shared" si="4"/>
        <v>0.25609756097560976</v>
      </c>
      <c r="I54" s="2">
        <f t="shared" si="3"/>
        <v>73</v>
      </c>
    </row>
    <row r="55" spans="1:9">
      <c r="A55" s="1" t="s">
        <v>101</v>
      </c>
      <c r="B55" s="1" t="s">
        <v>259</v>
      </c>
      <c r="C55" s="1" t="s">
        <v>102</v>
      </c>
      <c r="D55" s="2">
        <v>45</v>
      </c>
      <c r="E55" s="2">
        <v>20</v>
      </c>
      <c r="F55" s="45">
        <f t="shared" ref="F55:F86" si="5">SUM(D55:E55)</f>
        <v>65</v>
      </c>
      <c r="G55" s="69">
        <f t="shared" ref="G55:G86" si="6">_xlfn.RANK.EQ(F55,$F$12:$F$98,0)</f>
        <v>46</v>
      </c>
      <c r="H55" s="47">
        <f t="shared" si="4"/>
        <v>0.30769230769230771</v>
      </c>
      <c r="I55" s="2">
        <f t="shared" ref="I55:I86" si="7">_xlfn.RANK.EQ(H55,$H$12:$H$98,0)</f>
        <v>65</v>
      </c>
    </row>
    <row r="56" spans="1:9">
      <c r="A56" s="1" t="s">
        <v>103</v>
      </c>
      <c r="B56" s="1" t="s">
        <v>259</v>
      </c>
      <c r="C56" s="1" t="s">
        <v>104</v>
      </c>
      <c r="D56" s="2">
        <v>53</v>
      </c>
      <c r="E56" s="2">
        <v>40</v>
      </c>
      <c r="F56" s="45">
        <f t="shared" si="5"/>
        <v>93</v>
      </c>
      <c r="G56" s="69">
        <f t="shared" si="6"/>
        <v>31</v>
      </c>
      <c r="H56" s="47">
        <f t="shared" si="4"/>
        <v>0.43010752688172044</v>
      </c>
      <c r="I56" s="2">
        <f t="shared" si="7"/>
        <v>37</v>
      </c>
    </row>
    <row r="57" spans="1:9">
      <c r="A57" s="1" t="s">
        <v>105</v>
      </c>
      <c r="B57" s="1" t="s">
        <v>260</v>
      </c>
      <c r="C57" s="1" t="s">
        <v>106</v>
      </c>
      <c r="D57" s="2">
        <v>71</v>
      </c>
      <c r="E57" s="2">
        <v>59</v>
      </c>
      <c r="F57" s="45">
        <f t="shared" si="5"/>
        <v>130</v>
      </c>
      <c r="G57" s="69">
        <f t="shared" si="6"/>
        <v>25</v>
      </c>
      <c r="H57" s="47">
        <f t="shared" si="4"/>
        <v>0.45384615384615384</v>
      </c>
      <c r="I57" s="2">
        <f t="shared" si="7"/>
        <v>35</v>
      </c>
    </row>
    <row r="58" spans="1:9">
      <c r="A58" s="1" t="s">
        <v>107</v>
      </c>
      <c r="B58" s="1" t="s">
        <v>258</v>
      </c>
      <c r="C58" s="1" t="s">
        <v>108</v>
      </c>
      <c r="D58" s="2">
        <v>0</v>
      </c>
      <c r="E58" s="2">
        <v>2</v>
      </c>
      <c r="F58" s="45">
        <f t="shared" si="5"/>
        <v>2</v>
      </c>
      <c r="G58" s="69">
        <f t="shared" si="6"/>
        <v>79</v>
      </c>
      <c r="H58" s="47">
        <f t="shared" si="4"/>
        <v>1</v>
      </c>
      <c r="I58" s="2">
        <f t="shared" si="7"/>
        <v>1</v>
      </c>
    </row>
    <row r="59" spans="1:9">
      <c r="A59" s="1" t="s">
        <v>109</v>
      </c>
      <c r="B59" s="1" t="s">
        <v>254</v>
      </c>
      <c r="C59" s="1" t="s">
        <v>110</v>
      </c>
      <c r="D59" s="2">
        <v>349</v>
      </c>
      <c r="E59" s="2">
        <v>342</v>
      </c>
      <c r="F59" s="45">
        <f t="shared" si="5"/>
        <v>691</v>
      </c>
      <c r="G59" s="69">
        <f t="shared" si="6"/>
        <v>8</v>
      </c>
      <c r="H59" s="47">
        <f t="shared" si="4"/>
        <v>0.49493487698986977</v>
      </c>
      <c r="I59" s="2">
        <f t="shared" si="7"/>
        <v>25</v>
      </c>
    </row>
    <row r="60" spans="1:9">
      <c r="A60" s="1" t="s">
        <v>111</v>
      </c>
      <c r="B60" s="1" t="s">
        <v>256</v>
      </c>
      <c r="C60" s="1" t="s">
        <v>112</v>
      </c>
      <c r="D60" s="2">
        <v>37</v>
      </c>
      <c r="E60" s="2">
        <v>20</v>
      </c>
      <c r="F60" s="45">
        <f t="shared" si="5"/>
        <v>57</v>
      </c>
      <c r="G60" s="69">
        <f t="shared" si="6"/>
        <v>53</v>
      </c>
      <c r="H60" s="47">
        <f t="shared" si="4"/>
        <v>0.35087719298245612</v>
      </c>
      <c r="I60" s="2">
        <f t="shared" si="7"/>
        <v>57</v>
      </c>
    </row>
    <row r="61" spans="1:9">
      <c r="A61" s="1" t="s">
        <v>113</v>
      </c>
      <c r="B61" s="1" t="s">
        <v>255</v>
      </c>
      <c r="C61" s="1" t="s">
        <v>114</v>
      </c>
      <c r="D61" s="2">
        <v>9</v>
      </c>
      <c r="E61" s="2">
        <v>9</v>
      </c>
      <c r="F61" s="45">
        <f t="shared" si="5"/>
        <v>18</v>
      </c>
      <c r="G61" s="69">
        <f t="shared" si="6"/>
        <v>72</v>
      </c>
      <c r="H61" s="47">
        <f t="shared" si="4"/>
        <v>0.5</v>
      </c>
      <c r="I61" s="2">
        <f t="shared" si="7"/>
        <v>23</v>
      </c>
    </row>
    <row r="62" spans="1:9">
      <c r="A62" s="1" t="s">
        <v>115</v>
      </c>
      <c r="B62" s="1" t="s">
        <v>256</v>
      </c>
      <c r="C62" s="1" t="s">
        <v>116</v>
      </c>
      <c r="D62" s="2">
        <v>73</v>
      </c>
      <c r="E62" s="2">
        <v>19</v>
      </c>
      <c r="F62" s="45">
        <f t="shared" si="5"/>
        <v>92</v>
      </c>
      <c r="G62" s="69">
        <f t="shared" si="6"/>
        <v>33</v>
      </c>
      <c r="H62" s="47">
        <f t="shared" si="4"/>
        <v>0.20652173913043478</v>
      </c>
      <c r="I62" s="2">
        <f t="shared" si="7"/>
        <v>78</v>
      </c>
    </row>
    <row r="63" spans="1:9">
      <c r="A63" s="1" t="s">
        <v>117</v>
      </c>
      <c r="B63" s="1" t="s">
        <v>259</v>
      </c>
      <c r="C63" s="1" t="s">
        <v>118</v>
      </c>
      <c r="D63" s="2">
        <v>30</v>
      </c>
      <c r="E63" s="2">
        <v>22</v>
      </c>
      <c r="F63" s="45">
        <f t="shared" si="5"/>
        <v>52</v>
      </c>
      <c r="G63" s="69">
        <f t="shared" si="6"/>
        <v>54</v>
      </c>
      <c r="H63" s="47">
        <f t="shared" si="4"/>
        <v>0.42307692307692307</v>
      </c>
      <c r="I63" s="2">
        <f t="shared" si="7"/>
        <v>38</v>
      </c>
    </row>
    <row r="64" spans="1:9">
      <c r="A64" s="1" t="s">
        <v>119</v>
      </c>
      <c r="B64" s="1" t="s">
        <v>257</v>
      </c>
      <c r="C64" s="1" t="s">
        <v>120</v>
      </c>
      <c r="D64" s="2">
        <v>17</v>
      </c>
      <c r="E64" s="2">
        <v>17</v>
      </c>
      <c r="F64" s="45">
        <f t="shared" si="5"/>
        <v>34</v>
      </c>
      <c r="G64" s="69">
        <f t="shared" si="6"/>
        <v>61</v>
      </c>
      <c r="H64" s="47">
        <f t="shared" si="4"/>
        <v>0.5</v>
      </c>
      <c r="I64" s="2">
        <f t="shared" si="7"/>
        <v>23</v>
      </c>
    </row>
    <row r="65" spans="1:9">
      <c r="A65" s="1" t="s">
        <v>121</v>
      </c>
      <c r="B65" s="1" t="s">
        <v>258</v>
      </c>
      <c r="C65" s="1" t="s">
        <v>122</v>
      </c>
      <c r="D65" s="2">
        <v>1</v>
      </c>
      <c r="E65" s="2">
        <v>2</v>
      </c>
      <c r="F65" s="45">
        <f t="shared" si="5"/>
        <v>3</v>
      </c>
      <c r="G65" s="69">
        <f t="shared" si="6"/>
        <v>77</v>
      </c>
      <c r="H65" s="47">
        <f t="shared" si="4"/>
        <v>0.66666666666666663</v>
      </c>
      <c r="I65" s="2">
        <f t="shared" si="7"/>
        <v>8</v>
      </c>
    </row>
    <row r="66" spans="1:9">
      <c r="A66" s="1" t="s">
        <v>123</v>
      </c>
      <c r="B66" s="1" t="s">
        <v>254</v>
      </c>
      <c r="C66" s="1" t="s">
        <v>124</v>
      </c>
      <c r="D66" s="2">
        <v>486</v>
      </c>
      <c r="E66" s="2">
        <v>346</v>
      </c>
      <c r="F66" s="45">
        <f t="shared" si="5"/>
        <v>832</v>
      </c>
      <c r="G66" s="69">
        <f t="shared" si="6"/>
        <v>4</v>
      </c>
      <c r="H66" s="47">
        <f t="shared" si="4"/>
        <v>0.41586538461538464</v>
      </c>
      <c r="I66" s="2">
        <f t="shared" si="7"/>
        <v>43</v>
      </c>
    </row>
    <row r="67" spans="1:9">
      <c r="A67" s="1" t="s">
        <v>125</v>
      </c>
      <c r="B67" s="1" t="s">
        <v>255</v>
      </c>
      <c r="C67" s="1" t="s">
        <v>126</v>
      </c>
      <c r="D67" s="2">
        <v>0</v>
      </c>
      <c r="E67" s="2">
        <v>0</v>
      </c>
      <c r="F67" s="45">
        <f t="shared" si="5"/>
        <v>0</v>
      </c>
      <c r="G67" s="69">
        <f t="shared" si="6"/>
        <v>81</v>
      </c>
      <c r="H67" s="228">
        <v>0</v>
      </c>
      <c r="I67" s="2">
        <f t="shared" si="7"/>
        <v>81</v>
      </c>
    </row>
    <row r="68" spans="1:9">
      <c r="A68" s="1" t="s">
        <v>127</v>
      </c>
      <c r="B68" s="1" t="s">
        <v>256</v>
      </c>
      <c r="C68" s="1" t="s">
        <v>128</v>
      </c>
      <c r="D68" s="2">
        <v>39</v>
      </c>
      <c r="E68" s="2">
        <v>45</v>
      </c>
      <c r="F68" s="45">
        <f t="shared" si="5"/>
        <v>84</v>
      </c>
      <c r="G68" s="69">
        <f t="shared" si="6"/>
        <v>36</v>
      </c>
      <c r="H68" s="47">
        <f t="shared" ref="H68:H87" si="8">E68/F68</f>
        <v>0.5357142857142857</v>
      </c>
      <c r="I68" s="2">
        <f t="shared" si="7"/>
        <v>18</v>
      </c>
    </row>
    <row r="69" spans="1:9">
      <c r="A69" s="1" t="s">
        <v>129</v>
      </c>
      <c r="B69" s="1" t="s">
        <v>254</v>
      </c>
      <c r="C69" s="1" t="s">
        <v>130</v>
      </c>
      <c r="D69" s="2">
        <v>395</v>
      </c>
      <c r="E69" s="2">
        <v>381</v>
      </c>
      <c r="F69" s="45">
        <f t="shared" si="5"/>
        <v>776</v>
      </c>
      <c r="G69" s="69">
        <f t="shared" si="6"/>
        <v>6</v>
      </c>
      <c r="H69" s="47">
        <f t="shared" si="8"/>
        <v>0.49097938144329895</v>
      </c>
      <c r="I69" s="2">
        <f t="shared" si="7"/>
        <v>28</v>
      </c>
    </row>
    <row r="70" spans="1:9">
      <c r="A70" s="1" t="s">
        <v>131</v>
      </c>
      <c r="B70" s="1" t="s">
        <v>255</v>
      </c>
      <c r="C70" s="1" t="s">
        <v>132</v>
      </c>
      <c r="D70" s="2">
        <v>15</v>
      </c>
      <c r="E70" s="2">
        <v>19</v>
      </c>
      <c r="F70" s="45">
        <f t="shared" si="5"/>
        <v>34</v>
      </c>
      <c r="G70" s="69">
        <f t="shared" si="6"/>
        <v>61</v>
      </c>
      <c r="H70" s="47">
        <f t="shared" si="8"/>
        <v>0.55882352941176472</v>
      </c>
      <c r="I70" s="2">
        <f t="shared" si="7"/>
        <v>15</v>
      </c>
    </row>
    <row r="71" spans="1:9">
      <c r="A71" s="1" t="s">
        <v>133</v>
      </c>
      <c r="B71" s="1" t="s">
        <v>254</v>
      </c>
      <c r="C71" s="1" t="s">
        <v>134</v>
      </c>
      <c r="D71" s="2">
        <v>267</v>
      </c>
      <c r="E71" s="2">
        <v>272</v>
      </c>
      <c r="F71" s="45">
        <f t="shared" si="5"/>
        <v>539</v>
      </c>
      <c r="G71" s="69">
        <f t="shared" si="6"/>
        <v>11</v>
      </c>
      <c r="H71" s="47">
        <f t="shared" si="8"/>
        <v>0.50463821892393323</v>
      </c>
      <c r="I71" s="2">
        <f t="shared" si="7"/>
        <v>22</v>
      </c>
    </row>
    <row r="72" spans="1:9">
      <c r="A72" s="1" t="s">
        <v>135</v>
      </c>
      <c r="B72" s="1" t="s">
        <v>255</v>
      </c>
      <c r="C72" s="1" t="s">
        <v>136</v>
      </c>
      <c r="D72" s="2">
        <v>5</v>
      </c>
      <c r="E72" s="2">
        <v>12</v>
      </c>
      <c r="F72" s="45">
        <f t="shared" si="5"/>
        <v>17</v>
      </c>
      <c r="G72" s="69">
        <f t="shared" si="6"/>
        <v>73</v>
      </c>
      <c r="H72" s="47">
        <f t="shared" si="8"/>
        <v>0.70588235294117652</v>
      </c>
      <c r="I72" s="2">
        <f t="shared" si="7"/>
        <v>7</v>
      </c>
    </row>
    <row r="73" spans="1:9">
      <c r="A73" s="1" t="s">
        <v>137</v>
      </c>
      <c r="B73" s="1" t="s">
        <v>255</v>
      </c>
      <c r="C73" s="1" t="s">
        <v>138</v>
      </c>
      <c r="D73" s="2">
        <v>4</v>
      </c>
      <c r="E73" s="2">
        <v>10</v>
      </c>
      <c r="F73" s="45">
        <f t="shared" si="5"/>
        <v>14</v>
      </c>
      <c r="G73" s="69">
        <f t="shared" si="6"/>
        <v>75</v>
      </c>
      <c r="H73" s="47">
        <f t="shared" si="8"/>
        <v>0.7142857142857143</v>
      </c>
      <c r="I73" s="2">
        <f t="shared" si="7"/>
        <v>6</v>
      </c>
    </row>
    <row r="74" spans="1:9">
      <c r="A74" s="1" t="s">
        <v>139</v>
      </c>
      <c r="B74" s="1" t="s">
        <v>260</v>
      </c>
      <c r="C74" s="1" t="s">
        <v>140</v>
      </c>
      <c r="D74" s="2">
        <v>0</v>
      </c>
      <c r="E74" s="2">
        <v>26</v>
      </c>
      <c r="F74" s="45">
        <f t="shared" si="5"/>
        <v>26</v>
      </c>
      <c r="G74" s="69">
        <f t="shared" si="6"/>
        <v>67</v>
      </c>
      <c r="H74" s="47">
        <f t="shared" si="8"/>
        <v>1</v>
      </c>
      <c r="I74" s="2">
        <f t="shared" si="7"/>
        <v>1</v>
      </c>
    </row>
    <row r="75" spans="1:9">
      <c r="A75" s="1" t="s">
        <v>141</v>
      </c>
      <c r="B75" s="1" t="s">
        <v>261</v>
      </c>
      <c r="C75" s="1" t="s">
        <v>142</v>
      </c>
      <c r="D75" s="2">
        <v>58</v>
      </c>
      <c r="E75" s="2">
        <v>22</v>
      </c>
      <c r="F75" s="45">
        <f t="shared" si="5"/>
        <v>80</v>
      </c>
      <c r="G75" s="69">
        <f t="shared" si="6"/>
        <v>38</v>
      </c>
      <c r="H75" s="47">
        <f t="shared" si="8"/>
        <v>0.27500000000000002</v>
      </c>
      <c r="I75" s="2">
        <f t="shared" si="7"/>
        <v>71</v>
      </c>
    </row>
    <row r="76" spans="1:9">
      <c r="A76" s="1" t="s">
        <v>143</v>
      </c>
      <c r="B76" s="1" t="s">
        <v>260</v>
      </c>
      <c r="C76" s="1" t="s">
        <v>144</v>
      </c>
      <c r="D76" s="2">
        <v>30</v>
      </c>
      <c r="E76" s="2">
        <v>29</v>
      </c>
      <c r="F76" s="45">
        <f t="shared" si="5"/>
        <v>59</v>
      </c>
      <c r="G76" s="69">
        <f t="shared" si="6"/>
        <v>52</v>
      </c>
      <c r="H76" s="47">
        <f t="shared" si="8"/>
        <v>0.49152542372881358</v>
      </c>
      <c r="I76" s="2">
        <f t="shared" si="7"/>
        <v>27</v>
      </c>
    </row>
    <row r="77" spans="1:9">
      <c r="A77" s="1" t="s">
        <v>145</v>
      </c>
      <c r="B77" s="1" t="s">
        <v>259</v>
      </c>
      <c r="C77" s="1" t="s">
        <v>146</v>
      </c>
      <c r="D77" s="2">
        <v>22</v>
      </c>
      <c r="E77" s="2">
        <v>7</v>
      </c>
      <c r="F77" s="45">
        <f t="shared" si="5"/>
        <v>29</v>
      </c>
      <c r="G77" s="69">
        <f t="shared" si="6"/>
        <v>65</v>
      </c>
      <c r="H77" s="47">
        <f t="shared" si="8"/>
        <v>0.2413793103448276</v>
      </c>
      <c r="I77" s="2">
        <f t="shared" si="7"/>
        <v>74</v>
      </c>
    </row>
    <row r="78" spans="1:9">
      <c r="A78" s="1" t="s">
        <v>147</v>
      </c>
      <c r="B78" s="1" t="s">
        <v>259</v>
      </c>
      <c r="C78" s="1" t="s">
        <v>148</v>
      </c>
      <c r="D78" s="2">
        <v>39</v>
      </c>
      <c r="E78" s="2">
        <v>26</v>
      </c>
      <c r="F78" s="45">
        <f t="shared" si="5"/>
        <v>65</v>
      </c>
      <c r="G78" s="69">
        <f t="shared" si="6"/>
        <v>46</v>
      </c>
      <c r="H78" s="47">
        <f t="shared" si="8"/>
        <v>0.4</v>
      </c>
      <c r="I78" s="2">
        <f t="shared" si="7"/>
        <v>47</v>
      </c>
    </row>
    <row r="79" spans="1:9">
      <c r="A79" s="1" t="s">
        <v>149</v>
      </c>
      <c r="B79" s="1" t="s">
        <v>254</v>
      </c>
      <c r="C79" s="1" t="s">
        <v>150</v>
      </c>
      <c r="D79" s="2">
        <v>124</v>
      </c>
      <c r="E79" s="2">
        <v>131</v>
      </c>
      <c r="F79" s="45">
        <f t="shared" si="5"/>
        <v>255</v>
      </c>
      <c r="G79" s="69">
        <f t="shared" si="6"/>
        <v>15</v>
      </c>
      <c r="H79" s="47">
        <f t="shared" si="8"/>
        <v>0.51372549019607838</v>
      </c>
      <c r="I79" s="2">
        <f t="shared" si="7"/>
        <v>20</v>
      </c>
    </row>
    <row r="80" spans="1:9">
      <c r="A80" s="1" t="s">
        <v>151</v>
      </c>
      <c r="B80" s="1" t="s">
        <v>254</v>
      </c>
      <c r="C80" s="1" t="s">
        <v>152</v>
      </c>
      <c r="D80" s="2">
        <v>380</v>
      </c>
      <c r="E80" s="2">
        <v>343</v>
      </c>
      <c r="F80" s="45">
        <f t="shared" si="5"/>
        <v>723</v>
      </c>
      <c r="G80" s="69">
        <f t="shared" si="6"/>
        <v>7</v>
      </c>
      <c r="H80" s="47">
        <f t="shared" si="8"/>
        <v>0.47441217150760717</v>
      </c>
      <c r="I80" s="2">
        <f t="shared" si="7"/>
        <v>29</v>
      </c>
    </row>
    <row r="81" spans="1:9">
      <c r="A81" s="1" t="s">
        <v>153</v>
      </c>
      <c r="B81" s="1" t="s">
        <v>259</v>
      </c>
      <c r="C81" s="1" t="s">
        <v>154</v>
      </c>
      <c r="D81" s="2">
        <v>63</v>
      </c>
      <c r="E81" s="2">
        <v>28</v>
      </c>
      <c r="F81" s="45">
        <f t="shared" si="5"/>
        <v>91</v>
      </c>
      <c r="G81" s="69">
        <f t="shared" si="6"/>
        <v>34</v>
      </c>
      <c r="H81" s="47">
        <f t="shared" si="8"/>
        <v>0.30769230769230771</v>
      </c>
      <c r="I81" s="2">
        <f t="shared" si="7"/>
        <v>65</v>
      </c>
    </row>
    <row r="82" spans="1:9">
      <c r="A82" s="1" t="s">
        <v>155</v>
      </c>
      <c r="B82" s="1" t="s">
        <v>259</v>
      </c>
      <c r="C82" s="1" t="s">
        <v>156</v>
      </c>
      <c r="D82" s="2">
        <v>37</v>
      </c>
      <c r="E82" s="2">
        <v>23</v>
      </c>
      <c r="F82" s="45">
        <f t="shared" si="5"/>
        <v>60</v>
      </c>
      <c r="G82" s="69">
        <f t="shared" si="6"/>
        <v>51</v>
      </c>
      <c r="H82" s="47">
        <f t="shared" si="8"/>
        <v>0.38333333333333336</v>
      </c>
      <c r="I82" s="2">
        <f t="shared" si="7"/>
        <v>51</v>
      </c>
    </row>
    <row r="83" spans="1:9">
      <c r="A83" s="1" t="s">
        <v>157</v>
      </c>
      <c r="B83" s="1" t="s">
        <v>255</v>
      </c>
      <c r="C83" s="1" t="s">
        <v>158</v>
      </c>
      <c r="D83" s="2">
        <v>36</v>
      </c>
      <c r="E83" s="2">
        <v>38</v>
      </c>
      <c r="F83" s="45">
        <f t="shared" si="5"/>
        <v>74</v>
      </c>
      <c r="G83" s="69">
        <f t="shared" si="6"/>
        <v>40</v>
      </c>
      <c r="H83" s="47">
        <f t="shared" si="8"/>
        <v>0.51351351351351349</v>
      </c>
      <c r="I83" s="2">
        <f t="shared" si="7"/>
        <v>21</v>
      </c>
    </row>
    <row r="84" spans="1:9">
      <c r="A84" s="1" t="s">
        <v>159</v>
      </c>
      <c r="B84" s="1" t="s">
        <v>259</v>
      </c>
      <c r="C84" s="1" t="s">
        <v>160</v>
      </c>
      <c r="D84" s="2">
        <v>9</v>
      </c>
      <c r="E84" s="2">
        <v>13</v>
      </c>
      <c r="F84" s="45">
        <f t="shared" si="5"/>
        <v>22</v>
      </c>
      <c r="G84" s="69">
        <f t="shared" si="6"/>
        <v>69</v>
      </c>
      <c r="H84" s="47">
        <f t="shared" si="8"/>
        <v>0.59090909090909094</v>
      </c>
      <c r="I84" s="2">
        <f t="shared" si="7"/>
        <v>13</v>
      </c>
    </row>
    <row r="85" spans="1:9">
      <c r="A85" s="1" t="s">
        <v>161</v>
      </c>
      <c r="B85" s="1" t="s">
        <v>259</v>
      </c>
      <c r="C85" s="1" t="s">
        <v>162</v>
      </c>
      <c r="D85" s="2">
        <v>24</v>
      </c>
      <c r="E85" s="2">
        <v>16</v>
      </c>
      <c r="F85" s="45">
        <f t="shared" si="5"/>
        <v>40</v>
      </c>
      <c r="G85" s="69">
        <f t="shared" si="6"/>
        <v>58</v>
      </c>
      <c r="H85" s="47">
        <f t="shared" si="8"/>
        <v>0.4</v>
      </c>
      <c r="I85" s="2">
        <f t="shared" si="7"/>
        <v>47</v>
      </c>
    </row>
    <row r="86" spans="1:9">
      <c r="A86" s="10" t="s">
        <v>163</v>
      </c>
      <c r="B86" s="10" t="s">
        <v>259</v>
      </c>
      <c r="C86" s="10" t="s">
        <v>164</v>
      </c>
      <c r="D86" s="57">
        <v>16</v>
      </c>
      <c r="E86" s="57">
        <v>14</v>
      </c>
      <c r="F86" s="58">
        <f t="shared" si="5"/>
        <v>30</v>
      </c>
      <c r="G86" s="71">
        <f t="shared" si="6"/>
        <v>64</v>
      </c>
      <c r="H86" s="60">
        <f t="shared" si="8"/>
        <v>0.46666666666666667</v>
      </c>
      <c r="I86" s="57">
        <f t="shared" si="7"/>
        <v>31</v>
      </c>
    </row>
    <row r="87" spans="1:9">
      <c r="A87" s="1" t="s">
        <v>165</v>
      </c>
      <c r="B87" s="1" t="s">
        <v>256</v>
      </c>
      <c r="C87" s="1" t="s">
        <v>166</v>
      </c>
      <c r="D87" s="2">
        <v>95</v>
      </c>
      <c r="E87" s="2">
        <v>17</v>
      </c>
      <c r="F87" s="45">
        <f t="shared" ref="F87:F118" si="9">SUM(D87:E87)</f>
        <v>112</v>
      </c>
      <c r="G87" s="69">
        <f t="shared" ref="G87:G118" si="10">_xlfn.RANK.EQ(F87,$F$12:$F$98,0)</f>
        <v>26</v>
      </c>
      <c r="H87" s="47">
        <f t="shared" si="8"/>
        <v>0.15178571428571427</v>
      </c>
      <c r="I87" s="2">
        <f t="shared" ref="I87:I118" si="11">_xlfn.RANK.EQ(H87,$H$12:$H$98,0)</f>
        <v>79</v>
      </c>
    </row>
    <row r="88" spans="1:9">
      <c r="A88" s="1" t="s">
        <v>167</v>
      </c>
      <c r="B88" s="1" t="s">
        <v>255</v>
      </c>
      <c r="C88" s="1" t="s">
        <v>168</v>
      </c>
      <c r="D88" s="2">
        <v>0</v>
      </c>
      <c r="E88" s="2">
        <v>0</v>
      </c>
      <c r="F88" s="45">
        <f t="shared" si="9"/>
        <v>0</v>
      </c>
      <c r="G88" s="69">
        <f t="shared" si="10"/>
        <v>81</v>
      </c>
      <c r="H88" s="228">
        <v>0</v>
      </c>
      <c r="I88" s="2">
        <f t="shared" si="11"/>
        <v>81</v>
      </c>
    </row>
    <row r="89" spans="1:9">
      <c r="A89" s="1" t="s">
        <v>169</v>
      </c>
      <c r="B89" s="1" t="s">
        <v>254</v>
      </c>
      <c r="C89" s="1" t="s">
        <v>170</v>
      </c>
      <c r="D89" s="2">
        <v>554</v>
      </c>
      <c r="E89" s="2">
        <v>334</v>
      </c>
      <c r="F89" s="45">
        <f t="shared" si="9"/>
        <v>888</v>
      </c>
      <c r="G89" s="69">
        <f t="shared" si="10"/>
        <v>3</v>
      </c>
      <c r="H89" s="47">
        <f t="shared" ref="H89:H97" si="12">E89/F89</f>
        <v>0.37612612612612611</v>
      </c>
      <c r="I89" s="2">
        <f t="shared" si="11"/>
        <v>54</v>
      </c>
    </row>
    <row r="90" spans="1:9">
      <c r="A90" s="1" t="s">
        <v>171</v>
      </c>
      <c r="B90" s="1" t="s">
        <v>259</v>
      </c>
      <c r="C90" s="1" t="s">
        <v>172</v>
      </c>
      <c r="D90" s="2">
        <v>54</v>
      </c>
      <c r="E90" s="2">
        <v>15</v>
      </c>
      <c r="F90" s="45">
        <f t="shared" si="9"/>
        <v>69</v>
      </c>
      <c r="G90" s="69">
        <f t="shared" si="10"/>
        <v>45</v>
      </c>
      <c r="H90" s="47">
        <f t="shared" si="12"/>
        <v>0.21739130434782608</v>
      </c>
      <c r="I90" s="2">
        <f t="shared" si="11"/>
        <v>76</v>
      </c>
    </row>
    <row r="91" spans="1:9">
      <c r="A91" s="1" t="s">
        <v>173</v>
      </c>
      <c r="B91" s="1" t="s">
        <v>259</v>
      </c>
      <c r="C91" s="1" t="s">
        <v>174</v>
      </c>
      <c r="D91" s="2">
        <v>79</v>
      </c>
      <c r="E91" s="2">
        <v>66</v>
      </c>
      <c r="F91" s="45">
        <f t="shared" si="9"/>
        <v>145</v>
      </c>
      <c r="G91" s="69">
        <f t="shared" si="10"/>
        <v>24</v>
      </c>
      <c r="H91" s="47">
        <f t="shared" si="12"/>
        <v>0.45517241379310347</v>
      </c>
      <c r="I91" s="2">
        <f t="shared" si="11"/>
        <v>34</v>
      </c>
    </row>
    <row r="92" spans="1:9">
      <c r="A92" s="1" t="s">
        <v>175</v>
      </c>
      <c r="B92" s="1" t="s">
        <v>259</v>
      </c>
      <c r="C92" s="1" t="s">
        <v>176</v>
      </c>
      <c r="D92" s="2">
        <v>108</v>
      </c>
      <c r="E92" s="2">
        <v>57</v>
      </c>
      <c r="F92" s="45">
        <f t="shared" si="9"/>
        <v>165</v>
      </c>
      <c r="G92" s="69">
        <f t="shared" si="10"/>
        <v>20</v>
      </c>
      <c r="H92" s="47">
        <f t="shared" si="12"/>
        <v>0.34545454545454546</v>
      </c>
      <c r="I92" s="2">
        <f t="shared" si="11"/>
        <v>59</v>
      </c>
    </row>
    <row r="93" spans="1:9">
      <c r="A93" s="1" t="s">
        <v>177</v>
      </c>
      <c r="B93" s="1" t="s">
        <v>259</v>
      </c>
      <c r="C93" s="1" t="s">
        <v>178</v>
      </c>
      <c r="D93" s="2">
        <v>15</v>
      </c>
      <c r="E93" s="2">
        <v>6</v>
      </c>
      <c r="F93" s="45">
        <f t="shared" si="9"/>
        <v>21</v>
      </c>
      <c r="G93" s="69">
        <f t="shared" si="10"/>
        <v>70</v>
      </c>
      <c r="H93" s="47">
        <f t="shared" si="12"/>
        <v>0.2857142857142857</v>
      </c>
      <c r="I93" s="2">
        <f t="shared" si="11"/>
        <v>70</v>
      </c>
    </row>
    <row r="94" spans="1:9">
      <c r="A94" s="1" t="s">
        <v>179</v>
      </c>
      <c r="B94" s="1" t="s">
        <v>259</v>
      </c>
      <c r="C94" s="1" t="s">
        <v>180</v>
      </c>
      <c r="D94" s="2">
        <v>19</v>
      </c>
      <c r="E94" s="2">
        <v>16</v>
      </c>
      <c r="F94" s="45">
        <f t="shared" si="9"/>
        <v>35</v>
      </c>
      <c r="G94" s="69">
        <f t="shared" si="10"/>
        <v>60</v>
      </c>
      <c r="H94" s="47">
        <f t="shared" si="12"/>
        <v>0.45714285714285713</v>
      </c>
      <c r="I94" s="2">
        <f t="shared" si="11"/>
        <v>33</v>
      </c>
    </row>
    <row r="95" spans="1:9">
      <c r="A95" s="1" t="s">
        <v>181</v>
      </c>
      <c r="B95" s="1" t="s">
        <v>259</v>
      </c>
      <c r="C95" s="1" t="s">
        <v>182</v>
      </c>
      <c r="D95" s="2">
        <v>55</v>
      </c>
      <c r="E95" s="2">
        <v>34</v>
      </c>
      <c r="F95" s="45">
        <f t="shared" si="9"/>
        <v>89</v>
      </c>
      <c r="G95" s="69">
        <f t="shared" si="10"/>
        <v>35</v>
      </c>
      <c r="H95" s="47">
        <f t="shared" si="12"/>
        <v>0.38202247191011235</v>
      </c>
      <c r="I95" s="2">
        <f t="shared" si="11"/>
        <v>52</v>
      </c>
    </row>
    <row r="96" spans="1:9">
      <c r="A96" s="1" t="s">
        <v>183</v>
      </c>
      <c r="B96" s="1" t="s">
        <v>256</v>
      </c>
      <c r="C96" s="1" t="s">
        <v>184</v>
      </c>
      <c r="D96" s="2">
        <v>2</v>
      </c>
      <c r="E96" s="2">
        <v>1</v>
      </c>
      <c r="F96" s="45">
        <f t="shared" si="9"/>
        <v>3</v>
      </c>
      <c r="G96" s="69">
        <f t="shared" si="10"/>
        <v>77</v>
      </c>
      <c r="H96" s="47">
        <f t="shared" si="12"/>
        <v>0.33333333333333331</v>
      </c>
      <c r="I96" s="2">
        <f t="shared" si="11"/>
        <v>60</v>
      </c>
    </row>
    <row r="97" spans="1:9">
      <c r="A97" s="1" t="s">
        <v>185</v>
      </c>
      <c r="B97" s="1" t="s">
        <v>259</v>
      </c>
      <c r="C97" s="1" t="s">
        <v>186</v>
      </c>
      <c r="D97" s="2">
        <v>46</v>
      </c>
      <c r="E97" s="2">
        <v>28</v>
      </c>
      <c r="F97" s="45">
        <f t="shared" si="9"/>
        <v>74</v>
      </c>
      <c r="G97" s="69">
        <f t="shared" si="10"/>
        <v>40</v>
      </c>
      <c r="H97" s="47">
        <f t="shared" si="12"/>
        <v>0.3783783783783784</v>
      </c>
      <c r="I97" s="2">
        <f t="shared" si="11"/>
        <v>53</v>
      </c>
    </row>
    <row r="98" spans="1:9" ht="14.25" thickBot="1">
      <c r="A98" s="19"/>
      <c r="B98" s="19"/>
      <c r="C98" s="19"/>
    </row>
    <row r="99" spans="1:9" ht="14.25" thickBot="1">
      <c r="C99" s="221" t="s">
        <v>444</v>
      </c>
      <c r="D99" s="222">
        <f>SUM(D12:D97)</f>
        <v>8666</v>
      </c>
      <c r="E99" s="222">
        <f t="shared" ref="E99:F99" si="13">SUM(E12:E97)</f>
        <v>6537</v>
      </c>
      <c r="F99" s="223">
        <f t="shared" si="13"/>
        <v>15203</v>
      </c>
    </row>
  </sheetData>
  <autoFilter ref="A11:I11" xr:uid="{00000000-0009-0000-0000-000016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516EA248-43A2-420E-99E8-3C45493A4622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283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/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>
        <f>INDEX(D12:D97,MATCH(C6,C12:C97,0),0)</f>
        <v>9</v>
      </c>
      <c r="E6" s="22">
        <f>INDEX(E12:E97,MATCH(C6,C12:C97,0),0)</f>
        <v>10</v>
      </c>
      <c r="F6" s="22">
        <f>SUM(D6:E6)</f>
        <v>19</v>
      </c>
      <c r="G6" s="23">
        <f>_xlfn.RANK.EQ(F6,$F$12:$F$97,0)</f>
        <v>67</v>
      </c>
      <c r="H6" s="24">
        <f>E6/F6</f>
        <v>0.52631578947368418</v>
      </c>
      <c r="I6" s="25">
        <f>_xlfn.RANK.EQ(H6,$H$12:$H$97,0)</f>
        <v>12</v>
      </c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44</v>
      </c>
      <c r="E7" s="83">
        <f>ROUND(SUMIF($B$12:$B$97,"G",E12:E97)/(COUNTIFS(B12:B97,"G",D12:D97,"&lt;&gt;")),1)</f>
        <v>33.6</v>
      </c>
      <c r="F7" s="83">
        <f>ROUND(SUM(D7:E7),1)</f>
        <v>77.599999999999994</v>
      </c>
      <c r="G7" s="28"/>
      <c r="H7" s="29">
        <f>E7/F7</f>
        <v>0.43298969072164956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105.7</v>
      </c>
      <c r="E8" s="85">
        <f>ROUND(AVERAGE(E12:E97),1)</f>
        <v>81.099999999999994</v>
      </c>
      <c r="F8" s="85">
        <f>ROUND(SUM(D8:E8),1)</f>
        <v>186.8</v>
      </c>
      <c r="G8" s="34"/>
      <c r="H8" s="35">
        <f>E8/F8</f>
        <v>0.43415417558886504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2020年度（基準日：５月１日）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448</v>
      </c>
      <c r="E12" s="2">
        <v>364</v>
      </c>
      <c r="F12" s="45">
        <f>SUM(D12:E12)</f>
        <v>812</v>
      </c>
      <c r="G12" s="46">
        <f>_xlfn.RANK.EQ(F12,$F$12:$F$97,0)</f>
        <v>6</v>
      </c>
      <c r="H12" s="47">
        <f>E12/F12</f>
        <v>0.44827586206896552</v>
      </c>
      <c r="I12" s="2">
        <f>_xlfn.RANK.EQ(H12,$H$12:$H$97,0)</f>
        <v>31</v>
      </c>
    </row>
    <row r="13" spans="1:18" s="19" customFormat="1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53"/>
      <c r="H13" s="54"/>
      <c r="I13" s="51"/>
    </row>
    <row r="14" spans="1:18" s="19" customFormat="1">
      <c r="A14" s="1" t="s">
        <v>19</v>
      </c>
      <c r="B14" s="1" t="s">
        <v>256</v>
      </c>
      <c r="C14" s="1" t="s">
        <v>20</v>
      </c>
      <c r="D14" s="2">
        <v>37</v>
      </c>
      <c r="E14" s="2">
        <v>22</v>
      </c>
      <c r="F14" s="45">
        <f t="shared" ref="F14:F21" si="0">SUM(D14:E14)</f>
        <v>59</v>
      </c>
      <c r="G14" s="46">
        <f t="shared" ref="G14:G21" si="1">_xlfn.RANK.EQ(F14,$F$12:$F$97,0)</f>
        <v>48</v>
      </c>
      <c r="H14" s="47">
        <f t="shared" ref="H14:H21" si="2">E14/F14</f>
        <v>0.3728813559322034</v>
      </c>
      <c r="I14" s="2">
        <f t="shared" ref="I14:I21" si="3">_xlfn.RANK.EQ(H14,$H$12:$H$97,0)</f>
        <v>53</v>
      </c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1</v>
      </c>
      <c r="E15" s="2">
        <v>0</v>
      </c>
      <c r="F15" s="45">
        <f t="shared" si="0"/>
        <v>1</v>
      </c>
      <c r="G15" s="46">
        <f t="shared" si="1"/>
        <v>76</v>
      </c>
      <c r="H15" s="47">
        <f t="shared" si="2"/>
        <v>0</v>
      </c>
      <c r="I15" s="2">
        <f t="shared" si="3"/>
        <v>75</v>
      </c>
    </row>
    <row r="16" spans="1:18" s="19" customFormat="1">
      <c r="A16" s="1" t="s">
        <v>23</v>
      </c>
      <c r="B16" s="1" t="s">
        <v>256</v>
      </c>
      <c r="C16" s="1" t="s">
        <v>24</v>
      </c>
      <c r="D16" s="2">
        <v>19</v>
      </c>
      <c r="E16" s="2">
        <v>14</v>
      </c>
      <c r="F16" s="45">
        <f t="shared" si="0"/>
        <v>33</v>
      </c>
      <c r="G16" s="46">
        <f t="shared" si="1"/>
        <v>58</v>
      </c>
      <c r="H16" s="47">
        <f t="shared" si="2"/>
        <v>0.42424242424242425</v>
      </c>
      <c r="I16" s="2">
        <f t="shared" si="3"/>
        <v>39</v>
      </c>
    </row>
    <row r="17" spans="1:9" s="19" customFormat="1">
      <c r="A17" s="1" t="s">
        <v>25</v>
      </c>
      <c r="B17" s="1" t="s">
        <v>256</v>
      </c>
      <c r="C17" s="1" t="s">
        <v>26</v>
      </c>
      <c r="D17" s="2">
        <v>12</v>
      </c>
      <c r="E17" s="2">
        <v>5</v>
      </c>
      <c r="F17" s="45">
        <f t="shared" si="0"/>
        <v>17</v>
      </c>
      <c r="G17" s="46">
        <f t="shared" si="1"/>
        <v>69</v>
      </c>
      <c r="H17" s="47">
        <f t="shared" si="2"/>
        <v>0.29411764705882354</v>
      </c>
      <c r="I17" s="2">
        <f t="shared" si="3"/>
        <v>64</v>
      </c>
    </row>
    <row r="18" spans="1:9" s="19" customFormat="1">
      <c r="A18" s="1" t="s">
        <v>27</v>
      </c>
      <c r="B18" s="1" t="s">
        <v>258</v>
      </c>
      <c r="C18" s="1" t="s">
        <v>28</v>
      </c>
      <c r="D18" s="2">
        <v>2</v>
      </c>
      <c r="E18" s="2">
        <v>2</v>
      </c>
      <c r="F18" s="45">
        <f t="shared" si="0"/>
        <v>4</v>
      </c>
      <c r="G18" s="46">
        <f t="shared" si="1"/>
        <v>72</v>
      </c>
      <c r="H18" s="47">
        <f t="shared" si="2"/>
        <v>0.5</v>
      </c>
      <c r="I18" s="2">
        <f t="shared" si="3"/>
        <v>15</v>
      </c>
    </row>
    <row r="19" spans="1:9" s="19" customFormat="1">
      <c r="A19" s="1" t="s">
        <v>29</v>
      </c>
      <c r="B19" s="1" t="s">
        <v>259</v>
      </c>
      <c r="C19" s="1" t="s">
        <v>30</v>
      </c>
      <c r="D19" s="2">
        <v>23</v>
      </c>
      <c r="E19" s="2">
        <v>20</v>
      </c>
      <c r="F19" s="45">
        <f t="shared" si="0"/>
        <v>43</v>
      </c>
      <c r="G19" s="46">
        <f t="shared" si="1"/>
        <v>55</v>
      </c>
      <c r="H19" s="47">
        <f t="shared" si="2"/>
        <v>0.46511627906976744</v>
      </c>
      <c r="I19" s="2">
        <f t="shared" si="3"/>
        <v>27</v>
      </c>
    </row>
    <row r="20" spans="1:9" s="19" customFormat="1">
      <c r="A20" s="1" t="s">
        <v>31</v>
      </c>
      <c r="B20" s="1" t="s">
        <v>260</v>
      </c>
      <c r="C20" s="1" t="s">
        <v>32</v>
      </c>
      <c r="D20" s="2">
        <v>43</v>
      </c>
      <c r="E20" s="2">
        <v>29</v>
      </c>
      <c r="F20" s="45">
        <f t="shared" si="0"/>
        <v>72</v>
      </c>
      <c r="G20" s="46">
        <f t="shared" si="1"/>
        <v>39</v>
      </c>
      <c r="H20" s="47">
        <f t="shared" si="2"/>
        <v>0.40277777777777779</v>
      </c>
      <c r="I20" s="2">
        <f t="shared" si="3"/>
        <v>46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471</v>
      </c>
      <c r="E21" s="2">
        <v>351</v>
      </c>
      <c r="F21" s="45">
        <f t="shared" si="0"/>
        <v>822</v>
      </c>
      <c r="G21" s="46">
        <f t="shared" si="1"/>
        <v>5</v>
      </c>
      <c r="H21" s="47">
        <f t="shared" si="2"/>
        <v>0.42700729927007297</v>
      </c>
      <c r="I21" s="2">
        <f t="shared" si="3"/>
        <v>37</v>
      </c>
    </row>
    <row r="22" spans="1:9" s="19" customFormat="1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53"/>
      <c r="H22" s="54"/>
      <c r="I22" s="51"/>
    </row>
    <row r="23" spans="1:9" s="19" customFormat="1">
      <c r="A23" s="1" t="s">
        <v>37</v>
      </c>
      <c r="B23" s="1" t="s">
        <v>259</v>
      </c>
      <c r="C23" s="1" t="s">
        <v>38</v>
      </c>
      <c r="D23" s="2">
        <v>20</v>
      </c>
      <c r="E23" s="2">
        <v>10</v>
      </c>
      <c r="F23" s="45">
        <f>SUM(D23:E23)</f>
        <v>30</v>
      </c>
      <c r="G23" s="46">
        <f>_xlfn.RANK.EQ(F23,$F$12:$F$97,0)</f>
        <v>60</v>
      </c>
      <c r="H23" s="47">
        <f>E23/F23</f>
        <v>0.33333333333333331</v>
      </c>
      <c r="I23" s="2">
        <f>_xlfn.RANK.EQ(H23,$H$12:$H$97,0)</f>
        <v>60</v>
      </c>
    </row>
    <row r="24" spans="1:9" s="19" customFormat="1">
      <c r="A24" s="1" t="s">
        <v>39</v>
      </c>
      <c r="B24" s="1" t="s">
        <v>259</v>
      </c>
      <c r="C24" s="1" t="s">
        <v>40</v>
      </c>
      <c r="D24" s="2">
        <v>23</v>
      </c>
      <c r="E24" s="2">
        <v>9</v>
      </c>
      <c r="F24" s="45">
        <f>SUM(D24:E24)</f>
        <v>32</v>
      </c>
      <c r="G24" s="46">
        <f>_xlfn.RANK.EQ(F24,$F$12:$F$97,0)</f>
        <v>59</v>
      </c>
      <c r="H24" s="47">
        <f>E24/F24</f>
        <v>0.28125</v>
      </c>
      <c r="I24" s="2">
        <f>_xlfn.RANK.EQ(H24,$H$12:$H$97,0)</f>
        <v>66</v>
      </c>
    </row>
    <row r="25" spans="1:9" s="19" customFormat="1">
      <c r="A25" s="1" t="s">
        <v>41</v>
      </c>
      <c r="B25" s="1" t="s">
        <v>257</v>
      </c>
      <c r="C25" s="1" t="s">
        <v>42</v>
      </c>
      <c r="D25" s="2">
        <v>2</v>
      </c>
      <c r="E25" s="2">
        <v>1</v>
      </c>
      <c r="F25" s="45">
        <f>SUM(D25:E25)</f>
        <v>3</v>
      </c>
      <c r="G25" s="46">
        <f>_xlfn.RANK.EQ(F25,$F$12:$F$97,0)</f>
        <v>74</v>
      </c>
      <c r="H25" s="47">
        <f>E25/F25</f>
        <v>0.33333333333333331</v>
      </c>
      <c r="I25" s="2">
        <f>_xlfn.RANK.EQ(H25,$H$12:$H$97,0)</f>
        <v>60</v>
      </c>
    </row>
    <row r="26" spans="1:9" s="19" customFormat="1">
      <c r="A26" s="1" t="s">
        <v>43</v>
      </c>
      <c r="B26" s="1" t="s">
        <v>260</v>
      </c>
      <c r="C26" s="1" t="s">
        <v>44</v>
      </c>
      <c r="D26" s="2">
        <v>18</v>
      </c>
      <c r="E26" s="2">
        <v>4</v>
      </c>
      <c r="F26" s="45">
        <f>SUM(D26:E26)</f>
        <v>22</v>
      </c>
      <c r="G26" s="46">
        <f>_xlfn.RANK.EQ(F26,$F$12:$F$97,0)</f>
        <v>66</v>
      </c>
      <c r="H26" s="47">
        <f>E26/F26</f>
        <v>0.18181818181818182</v>
      </c>
      <c r="I26" s="2">
        <f>_xlfn.RANK.EQ(H26,$H$12:$H$97,0)</f>
        <v>74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374</v>
      </c>
      <c r="E27" s="2">
        <v>366</v>
      </c>
      <c r="F27" s="45">
        <f>SUM(D27:E27)</f>
        <v>740</v>
      </c>
      <c r="G27" s="46">
        <f>_xlfn.RANK.EQ(F27,$F$12:$F$97,0)</f>
        <v>7</v>
      </c>
      <c r="H27" s="47">
        <f>E27/F27</f>
        <v>0.49459459459459459</v>
      </c>
      <c r="I27" s="2">
        <f>_xlfn.RANK.EQ(H27,$H$12:$H$97,0)</f>
        <v>18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1" t="s">
        <v>49</v>
      </c>
      <c r="B29" s="1" t="s">
        <v>260</v>
      </c>
      <c r="C29" s="1" t="s">
        <v>50</v>
      </c>
      <c r="D29" s="2">
        <v>14</v>
      </c>
      <c r="E29" s="2">
        <v>11</v>
      </c>
      <c r="F29" s="45">
        <f t="shared" ref="F29:F48" si="4">SUM(D29:E29)</f>
        <v>25</v>
      </c>
      <c r="G29" s="46">
        <f t="shared" ref="G29:G48" si="5">_xlfn.RANK.EQ(F29,$F$12:$F$97,0)</f>
        <v>65</v>
      </c>
      <c r="H29" s="47">
        <f t="shared" ref="H29:H48" si="6">E29/F29</f>
        <v>0.44</v>
      </c>
      <c r="I29" s="2">
        <f t="shared" ref="I29:I48" si="7">_xlfn.RANK.EQ(H29,$H$12:$H$97,0)</f>
        <v>34</v>
      </c>
    </row>
    <row r="30" spans="1:9" s="19" customFormat="1">
      <c r="A30" s="1" t="s">
        <v>51</v>
      </c>
      <c r="B30" s="1" t="s">
        <v>259</v>
      </c>
      <c r="C30" s="1" t="s">
        <v>52</v>
      </c>
      <c r="D30" s="2">
        <v>46</v>
      </c>
      <c r="E30" s="2">
        <v>43</v>
      </c>
      <c r="F30" s="45">
        <f t="shared" si="4"/>
        <v>89</v>
      </c>
      <c r="G30" s="46">
        <f t="shared" si="5"/>
        <v>34</v>
      </c>
      <c r="H30" s="47">
        <f t="shared" si="6"/>
        <v>0.48314606741573035</v>
      </c>
      <c r="I30" s="2">
        <f t="shared" si="7"/>
        <v>22</v>
      </c>
    </row>
    <row r="31" spans="1:9" s="19" customFormat="1">
      <c r="A31" s="1" t="s">
        <v>53</v>
      </c>
      <c r="B31" s="1" t="s">
        <v>260</v>
      </c>
      <c r="C31" s="1" t="s">
        <v>54</v>
      </c>
      <c r="D31" s="2">
        <v>75</v>
      </c>
      <c r="E31" s="2">
        <v>40</v>
      </c>
      <c r="F31" s="45">
        <f t="shared" si="4"/>
        <v>115</v>
      </c>
      <c r="G31" s="46">
        <f t="shared" si="5"/>
        <v>27</v>
      </c>
      <c r="H31" s="47">
        <f t="shared" si="6"/>
        <v>0.34782608695652173</v>
      </c>
      <c r="I31" s="2">
        <f t="shared" si="7"/>
        <v>56</v>
      </c>
    </row>
    <row r="32" spans="1:9" s="19" customFormat="1">
      <c r="A32" s="1" t="s">
        <v>55</v>
      </c>
      <c r="B32" s="1" t="s">
        <v>254</v>
      </c>
      <c r="C32" s="1" t="s">
        <v>56</v>
      </c>
      <c r="D32" s="2">
        <v>173</v>
      </c>
      <c r="E32" s="2">
        <v>164</v>
      </c>
      <c r="F32" s="45">
        <f t="shared" si="4"/>
        <v>337</v>
      </c>
      <c r="G32" s="46">
        <f t="shared" si="5"/>
        <v>12</v>
      </c>
      <c r="H32" s="47">
        <f t="shared" si="6"/>
        <v>0.48664688427299702</v>
      </c>
      <c r="I32" s="2">
        <f t="shared" si="7"/>
        <v>20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955</v>
      </c>
      <c r="E33" s="2">
        <v>624</v>
      </c>
      <c r="F33" s="45">
        <f t="shared" si="4"/>
        <v>1579</v>
      </c>
      <c r="G33" s="46">
        <f t="shared" si="5"/>
        <v>1</v>
      </c>
      <c r="H33" s="47">
        <f t="shared" si="6"/>
        <v>0.39518682710576314</v>
      </c>
      <c r="I33" s="2">
        <f t="shared" si="7"/>
        <v>48</v>
      </c>
    </row>
    <row r="34" spans="1:9" s="19" customFormat="1">
      <c r="A34" s="1" t="s">
        <v>59</v>
      </c>
      <c r="B34" s="1" t="s">
        <v>258</v>
      </c>
      <c r="C34" s="1" t="s">
        <v>60</v>
      </c>
      <c r="D34" s="2">
        <v>125</v>
      </c>
      <c r="E34" s="2">
        <v>145</v>
      </c>
      <c r="F34" s="45">
        <f t="shared" si="4"/>
        <v>270</v>
      </c>
      <c r="G34" s="46">
        <f t="shared" si="5"/>
        <v>13</v>
      </c>
      <c r="H34" s="47">
        <f t="shared" si="6"/>
        <v>0.53703703703703709</v>
      </c>
      <c r="I34" s="2">
        <f t="shared" si="7"/>
        <v>11</v>
      </c>
    </row>
    <row r="35" spans="1:9" s="19" customFormat="1">
      <c r="A35" s="1" t="s">
        <v>61</v>
      </c>
      <c r="B35" s="1" t="s">
        <v>257</v>
      </c>
      <c r="C35" s="1" t="s">
        <v>62</v>
      </c>
      <c r="D35" s="2">
        <v>33</v>
      </c>
      <c r="E35" s="2">
        <v>64</v>
      </c>
      <c r="F35" s="45">
        <f t="shared" si="4"/>
        <v>97</v>
      </c>
      <c r="G35" s="46">
        <f t="shared" si="5"/>
        <v>31</v>
      </c>
      <c r="H35" s="47">
        <f t="shared" si="6"/>
        <v>0.65979381443298968</v>
      </c>
      <c r="I35" s="2">
        <f t="shared" si="7"/>
        <v>5</v>
      </c>
    </row>
    <row r="36" spans="1:9" s="19" customFormat="1">
      <c r="A36" s="1" t="s">
        <v>63</v>
      </c>
      <c r="B36" s="1" t="s">
        <v>257</v>
      </c>
      <c r="C36" s="1" t="s">
        <v>64</v>
      </c>
      <c r="D36" s="2">
        <v>23</v>
      </c>
      <c r="E36" s="2">
        <v>42</v>
      </c>
      <c r="F36" s="45">
        <f t="shared" si="4"/>
        <v>65</v>
      </c>
      <c r="G36" s="46">
        <f t="shared" si="5"/>
        <v>46</v>
      </c>
      <c r="H36" s="47">
        <f t="shared" si="6"/>
        <v>0.64615384615384619</v>
      </c>
      <c r="I36" s="2">
        <f t="shared" si="7"/>
        <v>6</v>
      </c>
    </row>
    <row r="37" spans="1:9" s="19" customFormat="1">
      <c r="A37" s="1" t="s">
        <v>65</v>
      </c>
      <c r="B37" s="1" t="s">
        <v>256</v>
      </c>
      <c r="C37" s="1" t="s">
        <v>66</v>
      </c>
      <c r="D37" s="2">
        <v>421</v>
      </c>
      <c r="E37" s="2">
        <v>169</v>
      </c>
      <c r="F37" s="45">
        <f t="shared" si="4"/>
        <v>590</v>
      </c>
      <c r="G37" s="46">
        <f t="shared" si="5"/>
        <v>9</v>
      </c>
      <c r="H37" s="47">
        <f t="shared" si="6"/>
        <v>0.28644067796610168</v>
      </c>
      <c r="I37" s="2">
        <f t="shared" si="7"/>
        <v>65</v>
      </c>
    </row>
    <row r="38" spans="1:9" s="19" customFormat="1">
      <c r="A38" s="1" t="s">
        <v>67</v>
      </c>
      <c r="B38" s="1" t="s">
        <v>260</v>
      </c>
      <c r="C38" s="1" t="s">
        <v>68</v>
      </c>
      <c r="D38" s="2">
        <v>0</v>
      </c>
      <c r="E38" s="2">
        <v>72</v>
      </c>
      <c r="F38" s="45">
        <f t="shared" si="4"/>
        <v>72</v>
      </c>
      <c r="G38" s="46">
        <f t="shared" si="5"/>
        <v>39</v>
      </c>
      <c r="H38" s="47">
        <f t="shared" si="6"/>
        <v>1</v>
      </c>
      <c r="I38" s="2">
        <f t="shared" si="7"/>
        <v>1</v>
      </c>
    </row>
    <row r="39" spans="1:9" s="19" customFormat="1">
      <c r="A39" s="1" t="s">
        <v>69</v>
      </c>
      <c r="B39" s="1" t="s">
        <v>255</v>
      </c>
      <c r="C39" s="1" t="s">
        <v>70</v>
      </c>
      <c r="D39" s="2">
        <v>5</v>
      </c>
      <c r="E39" s="2">
        <v>13</v>
      </c>
      <c r="F39" s="45">
        <f t="shared" si="4"/>
        <v>18</v>
      </c>
      <c r="G39" s="46">
        <f t="shared" si="5"/>
        <v>68</v>
      </c>
      <c r="H39" s="47">
        <f t="shared" si="6"/>
        <v>0.72222222222222221</v>
      </c>
      <c r="I39" s="2">
        <f t="shared" si="7"/>
        <v>3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93</v>
      </c>
      <c r="E40" s="2">
        <v>69</v>
      </c>
      <c r="F40" s="45">
        <f t="shared" si="4"/>
        <v>162</v>
      </c>
      <c r="G40" s="46">
        <f t="shared" si="5"/>
        <v>19</v>
      </c>
      <c r="H40" s="47">
        <f t="shared" si="6"/>
        <v>0.42592592592592593</v>
      </c>
      <c r="I40" s="2">
        <f t="shared" si="7"/>
        <v>38</v>
      </c>
    </row>
    <row r="41" spans="1:9" s="19" customFormat="1">
      <c r="A41" s="1" t="s">
        <v>73</v>
      </c>
      <c r="B41" s="1" t="s">
        <v>256</v>
      </c>
      <c r="C41" s="1" t="s">
        <v>74</v>
      </c>
      <c r="D41" s="2">
        <v>46</v>
      </c>
      <c r="E41" s="2">
        <v>17</v>
      </c>
      <c r="F41" s="45">
        <f t="shared" si="4"/>
        <v>63</v>
      </c>
      <c r="G41" s="46">
        <f t="shared" si="5"/>
        <v>47</v>
      </c>
      <c r="H41" s="47">
        <f t="shared" si="6"/>
        <v>0.26984126984126983</v>
      </c>
      <c r="I41" s="2">
        <f t="shared" si="7"/>
        <v>67</v>
      </c>
    </row>
    <row r="42" spans="1:9" s="19" customFormat="1">
      <c r="A42" s="1" t="s">
        <v>75</v>
      </c>
      <c r="B42" s="1" t="s">
        <v>257</v>
      </c>
      <c r="C42" s="1" t="s">
        <v>76</v>
      </c>
      <c r="D42" s="2">
        <v>47</v>
      </c>
      <c r="E42" s="2">
        <v>81</v>
      </c>
      <c r="F42" s="45">
        <f t="shared" si="4"/>
        <v>128</v>
      </c>
      <c r="G42" s="46">
        <f t="shared" si="5"/>
        <v>26</v>
      </c>
      <c r="H42" s="47">
        <f t="shared" si="6"/>
        <v>0.6328125</v>
      </c>
      <c r="I42" s="2">
        <f t="shared" si="7"/>
        <v>7</v>
      </c>
    </row>
    <row r="43" spans="1:9" s="19" customFormat="1">
      <c r="A43" s="1" t="s">
        <v>77</v>
      </c>
      <c r="B43" s="1" t="s">
        <v>261</v>
      </c>
      <c r="C43" s="1" t="s">
        <v>78</v>
      </c>
      <c r="D43" s="2">
        <v>43</v>
      </c>
      <c r="E43" s="2">
        <v>37</v>
      </c>
      <c r="F43" s="45">
        <f t="shared" si="4"/>
        <v>80</v>
      </c>
      <c r="G43" s="46">
        <f t="shared" si="5"/>
        <v>36</v>
      </c>
      <c r="H43" s="47">
        <f t="shared" si="6"/>
        <v>0.46250000000000002</v>
      </c>
      <c r="I43" s="2">
        <f t="shared" si="7"/>
        <v>28</v>
      </c>
    </row>
    <row r="44" spans="1:9" s="19" customFormat="1">
      <c r="A44" s="1" t="s">
        <v>79</v>
      </c>
      <c r="B44" s="1" t="s">
        <v>256</v>
      </c>
      <c r="C44" s="1" t="s">
        <v>80</v>
      </c>
      <c r="D44" s="2">
        <v>36</v>
      </c>
      <c r="E44" s="2">
        <v>35</v>
      </c>
      <c r="F44" s="45">
        <f t="shared" si="4"/>
        <v>71</v>
      </c>
      <c r="G44" s="46">
        <f t="shared" si="5"/>
        <v>42</v>
      </c>
      <c r="H44" s="47">
        <f t="shared" si="6"/>
        <v>0.49295774647887325</v>
      </c>
      <c r="I44" s="2">
        <f t="shared" si="7"/>
        <v>19</v>
      </c>
    </row>
    <row r="45" spans="1:9" s="19" customFormat="1">
      <c r="A45" s="1" t="s">
        <v>81</v>
      </c>
      <c r="B45" s="1" t="s">
        <v>260</v>
      </c>
      <c r="C45" s="1" t="s">
        <v>82</v>
      </c>
      <c r="D45" s="2">
        <v>118</v>
      </c>
      <c r="E45" s="2">
        <v>57</v>
      </c>
      <c r="F45" s="45">
        <f t="shared" si="4"/>
        <v>175</v>
      </c>
      <c r="G45" s="46">
        <f t="shared" si="5"/>
        <v>17</v>
      </c>
      <c r="H45" s="47">
        <f t="shared" si="6"/>
        <v>0.32571428571428573</v>
      </c>
      <c r="I45" s="2">
        <f t="shared" si="7"/>
        <v>63</v>
      </c>
    </row>
    <row r="46" spans="1:9" s="19" customFormat="1">
      <c r="A46" s="1" t="s">
        <v>83</v>
      </c>
      <c r="B46" s="1" t="s">
        <v>261</v>
      </c>
      <c r="C46" s="1" t="s">
        <v>84</v>
      </c>
      <c r="D46" s="2">
        <v>86</v>
      </c>
      <c r="E46" s="2">
        <v>48</v>
      </c>
      <c r="F46" s="45">
        <f t="shared" si="4"/>
        <v>134</v>
      </c>
      <c r="G46" s="46">
        <f t="shared" si="5"/>
        <v>24</v>
      </c>
      <c r="H46" s="47">
        <f t="shared" si="6"/>
        <v>0.35820895522388058</v>
      </c>
      <c r="I46" s="2">
        <f t="shared" si="7"/>
        <v>55</v>
      </c>
    </row>
    <row r="47" spans="1:9" s="19" customFormat="1">
      <c r="A47" s="1" t="s">
        <v>85</v>
      </c>
      <c r="B47" s="1" t="s">
        <v>254</v>
      </c>
      <c r="C47" s="1" t="s">
        <v>86</v>
      </c>
      <c r="D47" s="2">
        <v>60</v>
      </c>
      <c r="E47" s="2">
        <v>82</v>
      </c>
      <c r="F47" s="45">
        <f t="shared" si="4"/>
        <v>142</v>
      </c>
      <c r="G47" s="46">
        <f t="shared" si="5"/>
        <v>23</v>
      </c>
      <c r="H47" s="47">
        <f t="shared" si="6"/>
        <v>0.57746478873239437</v>
      </c>
      <c r="I47" s="2">
        <f t="shared" si="7"/>
        <v>8</v>
      </c>
    </row>
    <row r="48" spans="1:9" s="19" customFormat="1">
      <c r="A48" s="1" t="s">
        <v>87</v>
      </c>
      <c r="B48" s="1" t="s">
        <v>256</v>
      </c>
      <c r="C48" s="1" t="s">
        <v>88</v>
      </c>
      <c r="D48" s="2">
        <v>45</v>
      </c>
      <c r="E48" s="2">
        <v>32</v>
      </c>
      <c r="F48" s="45">
        <f t="shared" si="4"/>
        <v>77</v>
      </c>
      <c r="G48" s="46">
        <f t="shared" si="5"/>
        <v>37</v>
      </c>
      <c r="H48" s="47">
        <f t="shared" si="6"/>
        <v>0.41558441558441561</v>
      </c>
      <c r="I48" s="2">
        <f t="shared" si="7"/>
        <v>40</v>
      </c>
    </row>
    <row r="49" spans="1:9" s="19" customFormat="1">
      <c r="A49" s="49" t="s">
        <v>89</v>
      </c>
      <c r="B49" s="49" t="s">
        <v>255</v>
      </c>
      <c r="C49" s="49" t="s">
        <v>90</v>
      </c>
      <c r="D49" s="51"/>
      <c r="E49" s="51"/>
      <c r="F49" s="52"/>
      <c r="G49" s="53"/>
      <c r="H49" s="54"/>
      <c r="I49" s="51"/>
    </row>
    <row r="50" spans="1:9" s="19" customFormat="1">
      <c r="A50" s="1" t="s">
        <v>91</v>
      </c>
      <c r="B50" s="1" t="s">
        <v>259</v>
      </c>
      <c r="C50" s="1" t="s">
        <v>92</v>
      </c>
      <c r="D50" s="2">
        <v>62</v>
      </c>
      <c r="E50" s="2">
        <v>33</v>
      </c>
      <c r="F50" s="45">
        <f t="shared" ref="F50:F66" si="8">SUM(D50:E50)</f>
        <v>95</v>
      </c>
      <c r="G50" s="46">
        <f t="shared" ref="G50:G66" si="9">_xlfn.RANK.EQ(F50,$F$12:$F$97,0)</f>
        <v>33</v>
      </c>
      <c r="H50" s="47">
        <f t="shared" ref="H50:H66" si="10">E50/F50</f>
        <v>0.3473684210526316</v>
      </c>
      <c r="I50" s="2">
        <f t="shared" ref="I50:I66" si="11">_xlfn.RANK.EQ(H50,$H$12:$H$97,0)</f>
        <v>57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120</v>
      </c>
      <c r="E51" s="2">
        <v>113</v>
      </c>
      <c r="F51" s="45">
        <f t="shared" si="8"/>
        <v>233</v>
      </c>
      <c r="G51" s="46">
        <f t="shared" si="9"/>
        <v>15</v>
      </c>
      <c r="H51" s="47">
        <f t="shared" si="10"/>
        <v>0.48497854077253216</v>
      </c>
      <c r="I51" s="2">
        <f t="shared" si="11"/>
        <v>21</v>
      </c>
    </row>
    <row r="52" spans="1:9" s="19" customFormat="1">
      <c r="A52" s="1" t="s">
        <v>95</v>
      </c>
      <c r="B52" s="1" t="s">
        <v>261</v>
      </c>
      <c r="C52" s="1" t="s">
        <v>96</v>
      </c>
      <c r="D52" s="2">
        <v>139</v>
      </c>
      <c r="E52" s="2">
        <v>86</v>
      </c>
      <c r="F52" s="45">
        <f t="shared" si="8"/>
        <v>225</v>
      </c>
      <c r="G52" s="46">
        <f t="shared" si="9"/>
        <v>16</v>
      </c>
      <c r="H52" s="47">
        <f t="shared" si="10"/>
        <v>0.38222222222222224</v>
      </c>
      <c r="I52" s="2">
        <f t="shared" si="11"/>
        <v>52</v>
      </c>
    </row>
    <row r="53" spans="1:9" s="19" customFormat="1">
      <c r="A53" s="1" t="s">
        <v>97</v>
      </c>
      <c r="B53" s="1" t="s">
        <v>259</v>
      </c>
      <c r="C53" s="1" t="s">
        <v>98</v>
      </c>
      <c r="D53" s="2">
        <v>15</v>
      </c>
      <c r="E53" s="2">
        <v>12</v>
      </c>
      <c r="F53" s="45">
        <f t="shared" si="8"/>
        <v>27</v>
      </c>
      <c r="G53" s="46">
        <f t="shared" si="9"/>
        <v>62</v>
      </c>
      <c r="H53" s="47">
        <f t="shared" si="10"/>
        <v>0.44444444444444442</v>
      </c>
      <c r="I53" s="2">
        <f t="shared" si="11"/>
        <v>33</v>
      </c>
    </row>
    <row r="54" spans="1:9" s="19" customFormat="1">
      <c r="A54" s="1" t="s">
        <v>99</v>
      </c>
      <c r="B54" s="1" t="s">
        <v>259</v>
      </c>
      <c r="C54" s="1" t="s">
        <v>100</v>
      </c>
      <c r="D54" s="2">
        <v>34</v>
      </c>
      <c r="E54" s="2">
        <v>20</v>
      </c>
      <c r="F54" s="45">
        <f t="shared" si="8"/>
        <v>54</v>
      </c>
      <c r="G54" s="46">
        <f t="shared" si="9"/>
        <v>50</v>
      </c>
      <c r="H54" s="47">
        <f t="shared" si="10"/>
        <v>0.37037037037037035</v>
      </c>
      <c r="I54" s="2">
        <f t="shared" si="11"/>
        <v>54</v>
      </c>
    </row>
    <row r="55" spans="1:9" s="19" customFormat="1">
      <c r="A55" s="1" t="s">
        <v>101</v>
      </c>
      <c r="B55" s="1" t="s">
        <v>259</v>
      </c>
      <c r="C55" s="1" t="s">
        <v>102</v>
      </c>
      <c r="D55" s="2">
        <v>52</v>
      </c>
      <c r="E55" s="2">
        <v>46</v>
      </c>
      <c r="F55" s="45">
        <f t="shared" si="8"/>
        <v>98</v>
      </c>
      <c r="G55" s="46">
        <f t="shared" si="9"/>
        <v>30</v>
      </c>
      <c r="H55" s="47">
        <f t="shared" si="10"/>
        <v>0.46938775510204084</v>
      </c>
      <c r="I55" s="2">
        <f t="shared" si="11"/>
        <v>26</v>
      </c>
    </row>
    <row r="56" spans="1:9" s="19" customFormat="1">
      <c r="A56" s="1" t="s">
        <v>103</v>
      </c>
      <c r="B56" s="1" t="s">
        <v>259</v>
      </c>
      <c r="C56" s="1" t="s">
        <v>104</v>
      </c>
      <c r="D56" s="2">
        <v>78</v>
      </c>
      <c r="E56" s="2">
        <v>54</v>
      </c>
      <c r="F56" s="45">
        <f t="shared" si="8"/>
        <v>132</v>
      </c>
      <c r="G56" s="46">
        <f t="shared" si="9"/>
        <v>25</v>
      </c>
      <c r="H56" s="47">
        <f t="shared" si="10"/>
        <v>0.40909090909090912</v>
      </c>
      <c r="I56" s="2">
        <f t="shared" si="11"/>
        <v>44</v>
      </c>
    </row>
    <row r="57" spans="1:9" s="19" customFormat="1">
      <c r="A57" s="1" t="s">
        <v>105</v>
      </c>
      <c r="B57" s="1" t="s">
        <v>260</v>
      </c>
      <c r="C57" s="1" t="s">
        <v>106</v>
      </c>
      <c r="D57" s="2">
        <v>61</v>
      </c>
      <c r="E57" s="2">
        <v>39</v>
      </c>
      <c r="F57" s="45">
        <f t="shared" si="8"/>
        <v>100</v>
      </c>
      <c r="G57" s="46">
        <f t="shared" si="9"/>
        <v>29</v>
      </c>
      <c r="H57" s="47">
        <f t="shared" si="10"/>
        <v>0.39</v>
      </c>
      <c r="I57" s="2">
        <f t="shared" si="11"/>
        <v>50</v>
      </c>
    </row>
    <row r="58" spans="1:9" s="19" customFormat="1">
      <c r="A58" s="1" t="s">
        <v>107</v>
      </c>
      <c r="B58" s="1" t="s">
        <v>258</v>
      </c>
      <c r="C58" s="1" t="s">
        <v>108</v>
      </c>
      <c r="D58" s="2">
        <v>25</v>
      </c>
      <c r="E58" s="2">
        <v>9</v>
      </c>
      <c r="F58" s="45">
        <f t="shared" si="8"/>
        <v>34</v>
      </c>
      <c r="G58" s="46">
        <f t="shared" si="9"/>
        <v>57</v>
      </c>
      <c r="H58" s="47">
        <f t="shared" si="10"/>
        <v>0.26470588235294118</v>
      </c>
      <c r="I58" s="2">
        <f t="shared" si="11"/>
        <v>68</v>
      </c>
    </row>
    <row r="59" spans="1:9" s="19" customFormat="1">
      <c r="A59" s="1" t="s">
        <v>109</v>
      </c>
      <c r="B59" s="1" t="s">
        <v>254</v>
      </c>
      <c r="C59" s="1" t="s">
        <v>110</v>
      </c>
      <c r="D59" s="2">
        <v>320</v>
      </c>
      <c r="E59" s="2">
        <v>320</v>
      </c>
      <c r="F59" s="45">
        <f t="shared" si="8"/>
        <v>640</v>
      </c>
      <c r="G59" s="46">
        <f t="shared" si="9"/>
        <v>8</v>
      </c>
      <c r="H59" s="47">
        <f t="shared" si="10"/>
        <v>0.5</v>
      </c>
      <c r="I59" s="2">
        <f t="shared" si="11"/>
        <v>15</v>
      </c>
    </row>
    <row r="60" spans="1:9" s="19" customFormat="1">
      <c r="A60" s="1" t="s">
        <v>111</v>
      </c>
      <c r="B60" s="1" t="s">
        <v>256</v>
      </c>
      <c r="C60" s="1" t="s">
        <v>112</v>
      </c>
      <c r="D60" s="2">
        <v>56</v>
      </c>
      <c r="E60" s="2">
        <v>16</v>
      </c>
      <c r="F60" s="45">
        <f t="shared" si="8"/>
        <v>72</v>
      </c>
      <c r="G60" s="46">
        <f t="shared" si="9"/>
        <v>39</v>
      </c>
      <c r="H60" s="47">
        <f t="shared" si="10"/>
        <v>0.22222222222222221</v>
      </c>
      <c r="I60" s="2">
        <f t="shared" si="11"/>
        <v>73</v>
      </c>
    </row>
    <row r="61" spans="1:9" s="19" customFormat="1">
      <c r="A61" s="1" t="s">
        <v>113</v>
      </c>
      <c r="B61" s="1" t="s">
        <v>255</v>
      </c>
      <c r="C61" s="1" t="s">
        <v>114</v>
      </c>
      <c r="D61" s="2">
        <v>2</v>
      </c>
      <c r="E61" s="2">
        <v>0</v>
      </c>
      <c r="F61" s="45">
        <f t="shared" si="8"/>
        <v>2</v>
      </c>
      <c r="G61" s="46">
        <f t="shared" si="9"/>
        <v>75</v>
      </c>
      <c r="H61" s="47">
        <f t="shared" si="10"/>
        <v>0</v>
      </c>
      <c r="I61" s="2">
        <f t="shared" si="11"/>
        <v>75</v>
      </c>
    </row>
    <row r="62" spans="1:9" s="19" customFormat="1">
      <c r="A62" s="1" t="s">
        <v>115</v>
      </c>
      <c r="B62" s="1" t="s">
        <v>256</v>
      </c>
      <c r="C62" s="1" t="s">
        <v>116</v>
      </c>
      <c r="D62" s="2">
        <v>36</v>
      </c>
      <c r="E62" s="2">
        <v>12</v>
      </c>
      <c r="F62" s="45">
        <f t="shared" si="8"/>
        <v>48</v>
      </c>
      <c r="G62" s="46">
        <f t="shared" si="9"/>
        <v>53</v>
      </c>
      <c r="H62" s="47">
        <f t="shared" si="10"/>
        <v>0.25</v>
      </c>
      <c r="I62" s="2">
        <f t="shared" si="11"/>
        <v>70</v>
      </c>
    </row>
    <row r="63" spans="1:9" s="19" customFormat="1">
      <c r="A63" s="1" t="s">
        <v>117</v>
      </c>
      <c r="B63" s="1" t="s">
        <v>259</v>
      </c>
      <c r="C63" s="1" t="s">
        <v>118</v>
      </c>
      <c r="D63" s="2">
        <v>28</v>
      </c>
      <c r="E63" s="2">
        <v>24</v>
      </c>
      <c r="F63" s="45">
        <f t="shared" si="8"/>
        <v>52</v>
      </c>
      <c r="G63" s="46">
        <f t="shared" si="9"/>
        <v>51</v>
      </c>
      <c r="H63" s="47">
        <f t="shared" si="10"/>
        <v>0.46153846153846156</v>
      </c>
      <c r="I63" s="2">
        <f t="shared" si="11"/>
        <v>29</v>
      </c>
    </row>
    <row r="64" spans="1:9" s="19" customFormat="1">
      <c r="A64" s="1" t="s">
        <v>119</v>
      </c>
      <c r="B64" s="1" t="s">
        <v>257</v>
      </c>
      <c r="C64" s="1" t="s">
        <v>120</v>
      </c>
      <c r="D64" s="2">
        <v>3</v>
      </c>
      <c r="E64" s="2">
        <v>1</v>
      </c>
      <c r="F64" s="45">
        <f t="shared" si="8"/>
        <v>4</v>
      </c>
      <c r="G64" s="46">
        <f t="shared" si="9"/>
        <v>72</v>
      </c>
      <c r="H64" s="47">
        <f t="shared" si="10"/>
        <v>0.25</v>
      </c>
      <c r="I64" s="2">
        <f t="shared" si="11"/>
        <v>70</v>
      </c>
    </row>
    <row r="65" spans="1:9" s="19" customFormat="1">
      <c r="A65" s="1" t="s">
        <v>121</v>
      </c>
      <c r="B65" s="1" t="s">
        <v>258</v>
      </c>
      <c r="C65" s="1" t="s">
        <v>122</v>
      </c>
      <c r="D65" s="2">
        <v>18</v>
      </c>
      <c r="E65" s="2">
        <v>20</v>
      </c>
      <c r="F65" s="45">
        <f t="shared" si="8"/>
        <v>38</v>
      </c>
      <c r="G65" s="46">
        <f t="shared" si="9"/>
        <v>56</v>
      </c>
      <c r="H65" s="47">
        <f t="shared" si="10"/>
        <v>0.52631578947368418</v>
      </c>
      <c r="I65" s="2">
        <f t="shared" si="11"/>
        <v>12</v>
      </c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629</v>
      </c>
      <c r="E66" s="2">
        <v>444</v>
      </c>
      <c r="F66" s="45">
        <f t="shared" si="8"/>
        <v>1073</v>
      </c>
      <c r="G66" s="46">
        <f t="shared" si="9"/>
        <v>2</v>
      </c>
      <c r="H66" s="47">
        <f t="shared" si="10"/>
        <v>0.41379310344827586</v>
      </c>
      <c r="I66" s="2">
        <f t="shared" si="11"/>
        <v>42</v>
      </c>
    </row>
    <row r="67" spans="1:9" s="19" customFormat="1">
      <c r="A67" s="49" t="s">
        <v>125</v>
      </c>
      <c r="B67" s="49" t="s">
        <v>255</v>
      </c>
      <c r="C67" s="49" t="s">
        <v>126</v>
      </c>
      <c r="D67" s="51"/>
      <c r="E67" s="51"/>
      <c r="F67" s="52"/>
      <c r="G67" s="53"/>
      <c r="H67" s="54"/>
      <c r="I67" s="51"/>
    </row>
    <row r="68" spans="1:9" s="19" customFormat="1">
      <c r="A68" s="1" t="s">
        <v>127</v>
      </c>
      <c r="B68" s="1" t="s">
        <v>256</v>
      </c>
      <c r="C68" s="1" t="s">
        <v>128</v>
      </c>
      <c r="D68" s="2">
        <v>32</v>
      </c>
      <c r="E68" s="2">
        <v>26</v>
      </c>
      <c r="F68" s="45">
        <f>SUM(D68:E68)</f>
        <v>58</v>
      </c>
      <c r="G68" s="46">
        <f>_xlfn.RANK.EQ(F68,$F$12:$F$97,0)</f>
        <v>49</v>
      </c>
      <c r="H68" s="47">
        <f>E68/F68</f>
        <v>0.44827586206896552</v>
      </c>
      <c r="I68" s="2">
        <f>_xlfn.RANK.EQ(H68,$H$12:$H$97,0)</f>
        <v>31</v>
      </c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531</v>
      </c>
      <c r="E69" s="2">
        <v>417</v>
      </c>
      <c r="F69" s="45">
        <f>SUM(D69:E69)</f>
        <v>948</v>
      </c>
      <c r="G69" s="46">
        <f>_xlfn.RANK.EQ(F69,$F$12:$F$97,0)</f>
        <v>3</v>
      </c>
      <c r="H69" s="47">
        <f>E69/F69</f>
        <v>0.439873417721519</v>
      </c>
      <c r="I69" s="2">
        <f>_xlfn.RANK.EQ(H69,$H$12:$H$97,0)</f>
        <v>35</v>
      </c>
    </row>
    <row r="70" spans="1:9" s="19" customFormat="1">
      <c r="A70" s="49" t="s">
        <v>131</v>
      </c>
      <c r="B70" s="49" t="s">
        <v>255</v>
      </c>
      <c r="C70" s="49" t="s">
        <v>132</v>
      </c>
      <c r="D70" s="51"/>
      <c r="E70" s="51"/>
      <c r="F70" s="52"/>
      <c r="G70" s="53"/>
      <c r="H70" s="54"/>
      <c r="I70" s="51"/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197</v>
      </c>
      <c r="E71" s="2">
        <v>184</v>
      </c>
      <c r="F71" s="45">
        <f>SUM(D71:E71)</f>
        <v>381</v>
      </c>
      <c r="G71" s="46">
        <f>_xlfn.RANK.EQ(F71,$F$12:$F$97,0)</f>
        <v>11</v>
      </c>
      <c r="H71" s="47">
        <f>E71/F71</f>
        <v>0.48293963254593175</v>
      </c>
      <c r="I71" s="2">
        <f>_xlfn.RANK.EQ(H71,$H$12:$H$97,0)</f>
        <v>23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2</v>
      </c>
      <c r="E72" s="2">
        <v>4</v>
      </c>
      <c r="F72" s="45">
        <f>SUM(D72:E72)</f>
        <v>6</v>
      </c>
      <c r="G72" s="46">
        <f>_xlfn.RANK.EQ(F72,$F$12:$F$97,0)</f>
        <v>71</v>
      </c>
      <c r="H72" s="47">
        <f>E72/F72</f>
        <v>0.66666666666666663</v>
      </c>
      <c r="I72" s="2">
        <f>_xlfn.RANK.EQ(H72,$H$12:$H$97,0)</f>
        <v>4</v>
      </c>
    </row>
    <row r="73" spans="1:9" s="19" customFormat="1">
      <c r="A73" s="49" t="s">
        <v>137</v>
      </c>
      <c r="B73" s="49" t="s">
        <v>255</v>
      </c>
      <c r="C73" s="49" t="s">
        <v>138</v>
      </c>
      <c r="D73" s="51"/>
      <c r="E73" s="51"/>
      <c r="F73" s="52"/>
      <c r="G73" s="53"/>
      <c r="H73" s="54"/>
      <c r="I73" s="51"/>
    </row>
    <row r="74" spans="1:9" s="19" customFormat="1">
      <c r="A74" s="1" t="s">
        <v>139</v>
      </c>
      <c r="B74" s="1" t="s">
        <v>260</v>
      </c>
      <c r="C74" s="1" t="s">
        <v>140</v>
      </c>
      <c r="D74" s="2">
        <v>0</v>
      </c>
      <c r="E74" s="2">
        <v>29</v>
      </c>
      <c r="F74" s="45">
        <f t="shared" ref="F74:F82" si="12">SUM(D74:E74)</f>
        <v>29</v>
      </c>
      <c r="G74" s="46">
        <f t="shared" ref="G74:G82" si="13">_xlfn.RANK.EQ(F74,$F$12:$F$97,0)</f>
        <v>61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s="19" customFormat="1">
      <c r="A75" s="1" t="s">
        <v>141</v>
      </c>
      <c r="B75" s="1" t="s">
        <v>261</v>
      </c>
      <c r="C75" s="1" t="s">
        <v>142</v>
      </c>
      <c r="D75" s="2">
        <v>100</v>
      </c>
      <c r="E75" s="2">
        <v>66</v>
      </c>
      <c r="F75" s="45">
        <f t="shared" si="12"/>
        <v>166</v>
      </c>
      <c r="G75" s="46">
        <f t="shared" si="13"/>
        <v>18</v>
      </c>
      <c r="H75" s="47">
        <f t="shared" si="14"/>
        <v>0.39759036144578314</v>
      </c>
      <c r="I75" s="2">
        <f t="shared" si="15"/>
        <v>47</v>
      </c>
    </row>
    <row r="76" spans="1:9" s="19" customFormat="1">
      <c r="A76" s="1" t="s">
        <v>143</v>
      </c>
      <c r="B76" s="1" t="s">
        <v>260</v>
      </c>
      <c r="C76" s="1" t="s">
        <v>144</v>
      </c>
      <c r="D76" s="2">
        <v>6</v>
      </c>
      <c r="E76" s="2">
        <v>3</v>
      </c>
      <c r="F76" s="45">
        <f t="shared" si="12"/>
        <v>9</v>
      </c>
      <c r="G76" s="46">
        <f t="shared" si="13"/>
        <v>70</v>
      </c>
      <c r="H76" s="47">
        <f t="shared" si="14"/>
        <v>0.33333333333333331</v>
      </c>
      <c r="I76" s="2">
        <f t="shared" si="15"/>
        <v>60</v>
      </c>
    </row>
    <row r="77" spans="1:9" s="19" customFormat="1">
      <c r="A77" s="1" t="s">
        <v>145</v>
      </c>
      <c r="B77" s="1" t="s">
        <v>259</v>
      </c>
      <c r="C77" s="1" t="s">
        <v>146</v>
      </c>
      <c r="D77" s="2">
        <v>45</v>
      </c>
      <c r="E77" s="2">
        <v>23</v>
      </c>
      <c r="F77" s="45">
        <f t="shared" si="12"/>
        <v>68</v>
      </c>
      <c r="G77" s="46">
        <f t="shared" si="13"/>
        <v>44</v>
      </c>
      <c r="H77" s="47">
        <f t="shared" si="14"/>
        <v>0.33823529411764708</v>
      </c>
      <c r="I77" s="2">
        <f t="shared" si="15"/>
        <v>59</v>
      </c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30</v>
      </c>
      <c r="E78" s="2">
        <v>21</v>
      </c>
      <c r="F78" s="45">
        <f t="shared" si="12"/>
        <v>51</v>
      </c>
      <c r="G78" s="46">
        <f t="shared" si="13"/>
        <v>52</v>
      </c>
      <c r="H78" s="47">
        <f t="shared" si="14"/>
        <v>0.41176470588235292</v>
      </c>
      <c r="I78" s="2">
        <f t="shared" si="15"/>
        <v>43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139</v>
      </c>
      <c r="E79" s="2">
        <v>128</v>
      </c>
      <c r="F79" s="45">
        <f t="shared" si="12"/>
        <v>267</v>
      </c>
      <c r="G79" s="46">
        <f t="shared" si="13"/>
        <v>14</v>
      </c>
      <c r="H79" s="47">
        <f t="shared" si="14"/>
        <v>0.47940074906367042</v>
      </c>
      <c r="I79" s="2">
        <f t="shared" si="15"/>
        <v>24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311</v>
      </c>
      <c r="E80" s="2">
        <v>257</v>
      </c>
      <c r="F80" s="45">
        <f t="shared" si="12"/>
        <v>568</v>
      </c>
      <c r="G80" s="46">
        <f t="shared" si="13"/>
        <v>10</v>
      </c>
      <c r="H80" s="47">
        <f t="shared" si="14"/>
        <v>0.45246478873239437</v>
      </c>
      <c r="I80" s="2">
        <f t="shared" si="15"/>
        <v>30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55</v>
      </c>
      <c r="E81" s="2">
        <v>54</v>
      </c>
      <c r="F81" s="45">
        <f t="shared" si="12"/>
        <v>109</v>
      </c>
      <c r="G81" s="46">
        <f t="shared" si="13"/>
        <v>28</v>
      </c>
      <c r="H81" s="47">
        <f t="shared" si="14"/>
        <v>0.49541284403669728</v>
      </c>
      <c r="I81" s="2">
        <f t="shared" si="15"/>
        <v>17</v>
      </c>
    </row>
    <row r="82" spans="1:9" s="19" customFormat="1">
      <c r="A82" s="1" t="s">
        <v>155</v>
      </c>
      <c r="B82" s="1" t="s">
        <v>259</v>
      </c>
      <c r="C82" s="1" t="s">
        <v>156</v>
      </c>
      <c r="D82" s="2">
        <v>47</v>
      </c>
      <c r="E82" s="2">
        <v>49</v>
      </c>
      <c r="F82" s="45">
        <f t="shared" si="12"/>
        <v>96</v>
      </c>
      <c r="G82" s="46">
        <f t="shared" si="13"/>
        <v>32</v>
      </c>
      <c r="H82" s="47">
        <f t="shared" si="14"/>
        <v>0.51041666666666663</v>
      </c>
      <c r="I82" s="2">
        <f t="shared" si="15"/>
        <v>14</v>
      </c>
    </row>
    <row r="83" spans="1:9" s="19" customFormat="1">
      <c r="A83" s="49" t="s">
        <v>157</v>
      </c>
      <c r="B83" s="49" t="s">
        <v>255</v>
      </c>
      <c r="C83" s="49" t="s">
        <v>158</v>
      </c>
      <c r="D83" s="51"/>
      <c r="E83" s="51"/>
      <c r="F83" s="52"/>
      <c r="G83" s="53"/>
      <c r="H83" s="54"/>
      <c r="I83" s="51"/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17</v>
      </c>
      <c r="E84" s="2">
        <v>9</v>
      </c>
      <c r="F84" s="45">
        <f>SUM(D84:E84)</f>
        <v>26</v>
      </c>
      <c r="G84" s="46">
        <f>_xlfn.RANK.EQ(F84,$F$12:$F$97,0)</f>
        <v>64</v>
      </c>
      <c r="H84" s="47">
        <f>E84/F84</f>
        <v>0.34615384615384615</v>
      </c>
      <c r="I84" s="2">
        <f>_xlfn.RANK.EQ(H84,$H$12:$H$97,0)</f>
        <v>58</v>
      </c>
    </row>
    <row r="85" spans="1:9" s="19" customFormat="1">
      <c r="A85" s="1" t="s">
        <v>161</v>
      </c>
      <c r="B85" s="1" t="s">
        <v>259</v>
      </c>
      <c r="C85" s="1" t="s">
        <v>162</v>
      </c>
      <c r="D85" s="2">
        <v>35</v>
      </c>
      <c r="E85" s="2">
        <v>41</v>
      </c>
      <c r="F85" s="45">
        <f>SUM(D85:E85)</f>
        <v>76</v>
      </c>
      <c r="G85" s="46">
        <f>_xlfn.RANK.EQ(F85,$F$12:$F$97,0)</f>
        <v>38</v>
      </c>
      <c r="H85" s="47">
        <f>E85/F85</f>
        <v>0.53947368421052633</v>
      </c>
      <c r="I85" s="2">
        <f>_xlfn.RANK.EQ(H85,$H$12:$H$97,0)</f>
        <v>10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9</v>
      </c>
      <c r="E86" s="57">
        <v>10</v>
      </c>
      <c r="F86" s="58">
        <f>SUM(D86:E86)</f>
        <v>19</v>
      </c>
      <c r="G86" s="59">
        <f>_xlfn.RANK.EQ(F86,$F$12:$F$97,0)</f>
        <v>67</v>
      </c>
      <c r="H86" s="60">
        <f>E86/F86</f>
        <v>0.52631578947368418</v>
      </c>
      <c r="I86" s="57">
        <f>_xlfn.RANK.EQ(H86,$H$12:$H$97,0)</f>
        <v>12</v>
      </c>
    </row>
    <row r="87" spans="1:9" s="19" customFormat="1">
      <c r="A87" s="1" t="s">
        <v>165</v>
      </c>
      <c r="B87" s="1" t="s">
        <v>256</v>
      </c>
      <c r="C87" s="1" t="s">
        <v>166</v>
      </c>
      <c r="D87" s="2">
        <v>121</v>
      </c>
      <c r="E87" s="2">
        <v>36</v>
      </c>
      <c r="F87" s="45">
        <f>SUM(D87:E87)</f>
        <v>157</v>
      </c>
      <c r="G87" s="46">
        <f>_xlfn.RANK.EQ(F87,$F$12:$F$97,0)</f>
        <v>20</v>
      </c>
      <c r="H87" s="47">
        <f>E87/F87</f>
        <v>0.22929936305732485</v>
      </c>
      <c r="I87" s="2">
        <f>_xlfn.RANK.EQ(H87,$H$12:$H$97,0)</f>
        <v>72</v>
      </c>
    </row>
    <row r="88" spans="1:9" s="19" customFormat="1">
      <c r="A88" s="49" t="s">
        <v>167</v>
      </c>
      <c r="B88" s="49" t="s">
        <v>255</v>
      </c>
      <c r="C88" s="49" t="s">
        <v>168</v>
      </c>
      <c r="D88" s="51"/>
      <c r="E88" s="51"/>
      <c r="F88" s="52"/>
      <c r="G88" s="53"/>
      <c r="H88" s="54"/>
      <c r="I88" s="51"/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489</v>
      </c>
      <c r="E89" s="2">
        <v>347</v>
      </c>
      <c r="F89" s="45">
        <f t="shared" ref="F89:F97" si="16">SUM(D89:E89)</f>
        <v>836</v>
      </c>
      <c r="G89" s="46">
        <f t="shared" ref="G89:G97" si="17">_xlfn.RANK.EQ(F89,$F$12:$F$97,0)</f>
        <v>4</v>
      </c>
      <c r="H89" s="47">
        <f t="shared" ref="H89:H95" si="18">E89/F89</f>
        <v>0.4150717703349282</v>
      </c>
      <c r="I89" s="2">
        <f t="shared" ref="I89:I97" si="19">_xlfn.RANK.EQ(H89,$H$12:$H$97,0)</f>
        <v>41</v>
      </c>
    </row>
    <row r="90" spans="1:9" s="19" customFormat="1">
      <c r="A90" s="1" t="s">
        <v>171</v>
      </c>
      <c r="B90" s="1" t="s">
        <v>259</v>
      </c>
      <c r="C90" s="1" t="s">
        <v>172</v>
      </c>
      <c r="D90" s="2">
        <v>35</v>
      </c>
      <c r="E90" s="2">
        <v>12</v>
      </c>
      <c r="F90" s="45">
        <f t="shared" si="16"/>
        <v>47</v>
      </c>
      <c r="G90" s="46">
        <f t="shared" si="17"/>
        <v>54</v>
      </c>
      <c r="H90" s="47">
        <f t="shared" si="18"/>
        <v>0.25531914893617019</v>
      </c>
      <c r="I90" s="2">
        <f t="shared" si="19"/>
        <v>69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89</v>
      </c>
      <c r="E91" s="2">
        <v>67</v>
      </c>
      <c r="F91" s="45">
        <f t="shared" si="16"/>
        <v>156</v>
      </c>
      <c r="G91" s="46">
        <f t="shared" si="17"/>
        <v>21</v>
      </c>
      <c r="H91" s="47">
        <f t="shared" si="18"/>
        <v>0.42948717948717946</v>
      </c>
      <c r="I91" s="2">
        <f t="shared" si="19"/>
        <v>36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92</v>
      </c>
      <c r="E92" s="2">
        <v>59</v>
      </c>
      <c r="F92" s="45">
        <f t="shared" si="16"/>
        <v>151</v>
      </c>
      <c r="G92" s="46">
        <f t="shared" si="17"/>
        <v>22</v>
      </c>
      <c r="H92" s="47">
        <f t="shared" si="18"/>
        <v>0.39072847682119205</v>
      </c>
      <c r="I92" s="2">
        <f t="shared" si="19"/>
        <v>49</v>
      </c>
    </row>
    <row r="93" spans="1:9" s="19" customFormat="1">
      <c r="A93" s="1" t="s">
        <v>177</v>
      </c>
      <c r="B93" s="1" t="s">
        <v>259</v>
      </c>
      <c r="C93" s="1" t="s">
        <v>178</v>
      </c>
      <c r="D93" s="2">
        <v>12</v>
      </c>
      <c r="E93" s="2">
        <v>15</v>
      </c>
      <c r="F93" s="45">
        <f t="shared" si="16"/>
        <v>27</v>
      </c>
      <c r="G93" s="46">
        <f t="shared" si="17"/>
        <v>62</v>
      </c>
      <c r="H93" s="47">
        <f t="shared" si="18"/>
        <v>0.55555555555555558</v>
      </c>
      <c r="I93" s="2">
        <f t="shared" si="19"/>
        <v>9</v>
      </c>
    </row>
    <row r="94" spans="1:9" s="19" customFormat="1">
      <c r="A94" s="1" t="s">
        <v>179</v>
      </c>
      <c r="B94" s="1" t="s">
        <v>259</v>
      </c>
      <c r="C94" s="1" t="s">
        <v>180</v>
      </c>
      <c r="D94" s="2">
        <v>37</v>
      </c>
      <c r="E94" s="2">
        <v>33</v>
      </c>
      <c r="F94" s="45">
        <f t="shared" si="16"/>
        <v>70</v>
      </c>
      <c r="G94" s="46">
        <f t="shared" si="17"/>
        <v>43</v>
      </c>
      <c r="H94" s="47">
        <f t="shared" si="18"/>
        <v>0.47142857142857142</v>
      </c>
      <c r="I94" s="2">
        <f t="shared" si="19"/>
        <v>25</v>
      </c>
    </row>
    <row r="95" spans="1:9" s="19" customFormat="1">
      <c r="A95" s="1" t="s">
        <v>181</v>
      </c>
      <c r="B95" s="1" t="s">
        <v>259</v>
      </c>
      <c r="C95" s="1" t="s">
        <v>182</v>
      </c>
      <c r="D95" s="2">
        <v>53</v>
      </c>
      <c r="E95" s="2">
        <v>36</v>
      </c>
      <c r="F95" s="45">
        <f t="shared" si="16"/>
        <v>89</v>
      </c>
      <c r="G95" s="46">
        <f t="shared" si="17"/>
        <v>34</v>
      </c>
      <c r="H95" s="47">
        <f t="shared" si="18"/>
        <v>0.4044943820224719</v>
      </c>
      <c r="I95" s="2">
        <f t="shared" si="19"/>
        <v>45</v>
      </c>
    </row>
    <row r="96" spans="1:9" s="19" customFormat="1">
      <c r="A96" s="1" t="s">
        <v>183</v>
      </c>
      <c r="B96" s="1" t="s">
        <v>256</v>
      </c>
      <c r="C96" s="1" t="s">
        <v>184</v>
      </c>
      <c r="D96" s="2">
        <v>0</v>
      </c>
      <c r="E96" s="2">
        <v>0</v>
      </c>
      <c r="F96" s="45">
        <f t="shared" si="16"/>
        <v>0</v>
      </c>
      <c r="G96" s="46">
        <f t="shared" si="17"/>
        <v>77</v>
      </c>
      <c r="H96" s="228">
        <v>0</v>
      </c>
      <c r="I96" s="2">
        <f t="shared" si="19"/>
        <v>75</v>
      </c>
    </row>
    <row r="97" spans="1:9" s="19" customFormat="1">
      <c r="A97" s="1" t="s">
        <v>185</v>
      </c>
      <c r="B97" s="1" t="s">
        <v>259</v>
      </c>
      <c r="C97" s="1" t="s">
        <v>186</v>
      </c>
      <c r="D97" s="2">
        <v>42</v>
      </c>
      <c r="E97" s="2">
        <v>26</v>
      </c>
      <c r="F97" s="45">
        <f t="shared" si="16"/>
        <v>68</v>
      </c>
      <c r="G97" s="46">
        <f t="shared" si="17"/>
        <v>44</v>
      </c>
      <c r="H97" s="47">
        <f>E97/F97</f>
        <v>0.38235294117647056</v>
      </c>
      <c r="I97" s="2">
        <f t="shared" si="19"/>
        <v>51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8141</v>
      </c>
      <c r="E99" s="222">
        <f t="shared" ref="E99:F99" si="20">SUM(E12:E97)</f>
        <v>6243</v>
      </c>
      <c r="F99" s="223">
        <f t="shared" si="20"/>
        <v>14384</v>
      </c>
    </row>
  </sheetData>
  <autoFilter ref="A11:I97" xr:uid="{00000000-0009-0000-0000-00001A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BF5586F1-68A9-4C65-AD8A-250ABC0868B8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283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/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>
        <f>INDEX(D12:D97,MATCH(C6,C12:C97,0),0)</f>
        <v>11</v>
      </c>
      <c r="E6" s="22">
        <f>INDEX(E12:E97,MATCH(C6,C12:C97,0),0)</f>
        <v>11</v>
      </c>
      <c r="F6" s="22">
        <f>SUM(D6:E6)</f>
        <v>22</v>
      </c>
      <c r="G6" s="23">
        <f>_xlfn.RANK.EQ(F6,$F$12:$F$97,0)</f>
        <v>65</v>
      </c>
      <c r="H6" s="24">
        <f>E6/F6</f>
        <v>0.5</v>
      </c>
      <c r="I6" s="25">
        <f>_xlfn.RANK.EQ(H6,$H$12:$H$97,0)</f>
        <v>14</v>
      </c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44.9</v>
      </c>
      <c r="E7" s="83">
        <f>ROUND(SUMIF($B$12:$B$97,"G",E12:E97)/(COUNTIFS(B12:B97,"G",D12:D97,"&lt;&gt;")),1)</f>
        <v>33.4</v>
      </c>
      <c r="F7" s="83">
        <f>ROUND(SUM(D7:E7),1)</f>
        <v>78.3</v>
      </c>
      <c r="G7" s="28"/>
      <c r="H7" s="29">
        <f>E7/F7</f>
        <v>0.42656449553001274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105.5</v>
      </c>
      <c r="E8" s="85">
        <f>ROUND(AVERAGE(E12:E97),1)</f>
        <v>82.8</v>
      </c>
      <c r="F8" s="85">
        <f>ROUND(SUM(D8:E8),1)</f>
        <v>188.3</v>
      </c>
      <c r="G8" s="34"/>
      <c r="H8" s="35">
        <f>E8/F8</f>
        <v>0.43972384492830585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2021年度（基準日：５月１日）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463</v>
      </c>
      <c r="E12" s="2">
        <v>363</v>
      </c>
      <c r="F12" s="45">
        <f>SUM(D12:E12)</f>
        <v>826</v>
      </c>
      <c r="G12" s="46">
        <f>_xlfn.RANK.EQ(F12,$F$12:$F$97,0)</f>
        <v>6</v>
      </c>
      <c r="H12" s="47">
        <f>E12/F12</f>
        <v>0.43946731234866826</v>
      </c>
      <c r="I12" s="2">
        <f>_xlfn.RANK.EQ(H12,$H$12:$H$97,0)</f>
        <v>39</v>
      </c>
    </row>
    <row r="13" spans="1:18" s="19" customFormat="1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53"/>
      <c r="H13" s="54"/>
      <c r="I13" s="51"/>
    </row>
    <row r="14" spans="1:18" s="19" customFormat="1">
      <c r="A14" s="1" t="s">
        <v>19</v>
      </c>
      <c r="B14" s="1" t="s">
        <v>256</v>
      </c>
      <c r="C14" s="1" t="s">
        <v>20</v>
      </c>
      <c r="D14" s="2">
        <v>35</v>
      </c>
      <c r="E14" s="2">
        <v>16</v>
      </c>
      <c r="F14" s="45">
        <f t="shared" ref="F14:F21" si="0">SUM(D14:E14)</f>
        <v>51</v>
      </c>
      <c r="G14" s="46">
        <f t="shared" ref="G14:G21" si="1">_xlfn.RANK.EQ(F14,$F$12:$F$97,0)</f>
        <v>49</v>
      </c>
      <c r="H14" s="47">
        <f t="shared" ref="H14:H21" si="2">E14/F14</f>
        <v>0.31372549019607843</v>
      </c>
      <c r="I14" s="2">
        <f t="shared" ref="I14:I21" si="3">_xlfn.RANK.EQ(H14,$H$12:$H$97,0)</f>
        <v>63</v>
      </c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1</v>
      </c>
      <c r="E15" s="2">
        <v>0</v>
      </c>
      <c r="F15" s="45">
        <f t="shared" si="0"/>
        <v>1</v>
      </c>
      <c r="G15" s="46">
        <f t="shared" si="1"/>
        <v>75</v>
      </c>
      <c r="H15" s="47">
        <f t="shared" si="2"/>
        <v>0</v>
      </c>
      <c r="I15" s="2">
        <f t="shared" si="3"/>
        <v>75</v>
      </c>
    </row>
    <row r="16" spans="1:18" s="19" customFormat="1">
      <c r="A16" s="1" t="s">
        <v>23</v>
      </c>
      <c r="B16" s="1" t="s">
        <v>256</v>
      </c>
      <c r="C16" s="1" t="s">
        <v>24</v>
      </c>
      <c r="D16" s="2">
        <v>18</v>
      </c>
      <c r="E16" s="2">
        <v>17</v>
      </c>
      <c r="F16" s="45">
        <f t="shared" si="0"/>
        <v>35</v>
      </c>
      <c r="G16" s="46">
        <f t="shared" si="1"/>
        <v>55</v>
      </c>
      <c r="H16" s="47">
        <f t="shared" si="2"/>
        <v>0.48571428571428571</v>
      </c>
      <c r="I16" s="2">
        <f t="shared" si="3"/>
        <v>26</v>
      </c>
    </row>
    <row r="17" spans="1:9" s="19" customFormat="1">
      <c r="A17" s="1" t="s">
        <v>25</v>
      </c>
      <c r="B17" s="1" t="s">
        <v>256</v>
      </c>
      <c r="C17" s="1" t="s">
        <v>26</v>
      </c>
      <c r="D17" s="2">
        <v>10</v>
      </c>
      <c r="E17" s="2">
        <v>5</v>
      </c>
      <c r="F17" s="45">
        <f t="shared" si="0"/>
        <v>15</v>
      </c>
      <c r="G17" s="46">
        <f t="shared" si="1"/>
        <v>68</v>
      </c>
      <c r="H17" s="47">
        <f t="shared" si="2"/>
        <v>0.33333333333333331</v>
      </c>
      <c r="I17" s="2">
        <f t="shared" si="3"/>
        <v>61</v>
      </c>
    </row>
    <row r="18" spans="1:9" s="19" customFormat="1">
      <c r="A18" s="1" t="s">
        <v>27</v>
      </c>
      <c r="B18" s="1" t="s">
        <v>258</v>
      </c>
      <c r="C18" s="1" t="s">
        <v>28</v>
      </c>
      <c r="D18" s="2">
        <v>2</v>
      </c>
      <c r="E18" s="2">
        <v>2</v>
      </c>
      <c r="F18" s="45">
        <f t="shared" si="0"/>
        <v>4</v>
      </c>
      <c r="G18" s="46">
        <f t="shared" si="1"/>
        <v>72</v>
      </c>
      <c r="H18" s="47">
        <f t="shared" si="2"/>
        <v>0.5</v>
      </c>
      <c r="I18" s="2">
        <f t="shared" si="3"/>
        <v>14</v>
      </c>
    </row>
    <row r="19" spans="1:9" s="19" customFormat="1">
      <c r="A19" s="1" t="s">
        <v>29</v>
      </c>
      <c r="B19" s="1" t="s">
        <v>259</v>
      </c>
      <c r="C19" s="1" t="s">
        <v>30</v>
      </c>
      <c r="D19" s="2">
        <v>24</v>
      </c>
      <c r="E19" s="2">
        <v>16</v>
      </c>
      <c r="F19" s="45">
        <f t="shared" si="0"/>
        <v>40</v>
      </c>
      <c r="G19" s="46">
        <f t="shared" si="1"/>
        <v>54</v>
      </c>
      <c r="H19" s="47">
        <f t="shared" si="2"/>
        <v>0.4</v>
      </c>
      <c r="I19" s="2">
        <f t="shared" si="3"/>
        <v>49</v>
      </c>
    </row>
    <row r="20" spans="1:9" s="19" customFormat="1">
      <c r="A20" s="1" t="s">
        <v>31</v>
      </c>
      <c r="B20" s="1" t="s">
        <v>260</v>
      </c>
      <c r="C20" s="1" t="s">
        <v>32</v>
      </c>
      <c r="D20" s="2">
        <v>37</v>
      </c>
      <c r="E20" s="2">
        <v>37</v>
      </c>
      <c r="F20" s="45">
        <f t="shared" si="0"/>
        <v>74</v>
      </c>
      <c r="G20" s="46">
        <f t="shared" si="1"/>
        <v>39</v>
      </c>
      <c r="H20" s="47">
        <f t="shared" si="2"/>
        <v>0.5</v>
      </c>
      <c r="I20" s="2">
        <f t="shared" si="3"/>
        <v>14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497</v>
      </c>
      <c r="E21" s="2">
        <v>391</v>
      </c>
      <c r="F21" s="45">
        <f t="shared" si="0"/>
        <v>888</v>
      </c>
      <c r="G21" s="46">
        <f t="shared" si="1"/>
        <v>4</v>
      </c>
      <c r="H21" s="47">
        <f t="shared" si="2"/>
        <v>0.44031531531531531</v>
      </c>
      <c r="I21" s="2">
        <f t="shared" si="3"/>
        <v>38</v>
      </c>
    </row>
    <row r="22" spans="1:9" s="19" customFormat="1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53"/>
      <c r="H22" s="54"/>
      <c r="I22" s="51"/>
    </row>
    <row r="23" spans="1:9" s="19" customFormat="1">
      <c r="A23" s="1" t="s">
        <v>37</v>
      </c>
      <c r="B23" s="1" t="s">
        <v>259</v>
      </c>
      <c r="C23" s="1" t="s">
        <v>38</v>
      </c>
      <c r="D23" s="2">
        <v>24</v>
      </c>
      <c r="E23" s="2">
        <v>9</v>
      </c>
      <c r="F23" s="45">
        <f>SUM(D23:E23)</f>
        <v>33</v>
      </c>
      <c r="G23" s="46">
        <f>_xlfn.RANK.EQ(F23,$F$12:$F$97,0)</f>
        <v>57</v>
      </c>
      <c r="H23" s="47">
        <f>E23/F23</f>
        <v>0.27272727272727271</v>
      </c>
      <c r="I23" s="2">
        <f>_xlfn.RANK.EQ(H23,$H$12:$H$97,0)</f>
        <v>69</v>
      </c>
    </row>
    <row r="24" spans="1:9" s="19" customFormat="1">
      <c r="A24" s="1" t="s">
        <v>39</v>
      </c>
      <c r="B24" s="1" t="s">
        <v>259</v>
      </c>
      <c r="C24" s="1" t="s">
        <v>40</v>
      </c>
      <c r="D24" s="2">
        <v>19</v>
      </c>
      <c r="E24" s="2">
        <v>11</v>
      </c>
      <c r="F24" s="45">
        <f>SUM(D24:E24)</f>
        <v>30</v>
      </c>
      <c r="G24" s="46">
        <f>_xlfn.RANK.EQ(F24,$F$12:$F$97,0)</f>
        <v>59</v>
      </c>
      <c r="H24" s="47">
        <f>E24/F24</f>
        <v>0.36666666666666664</v>
      </c>
      <c r="I24" s="2">
        <f>_xlfn.RANK.EQ(H24,$H$12:$H$97,0)</f>
        <v>58</v>
      </c>
    </row>
    <row r="25" spans="1:9" s="19" customFormat="1">
      <c r="A25" s="1" t="s">
        <v>41</v>
      </c>
      <c r="B25" s="1" t="s">
        <v>257</v>
      </c>
      <c r="C25" s="1" t="s">
        <v>42</v>
      </c>
      <c r="D25" s="2">
        <v>2</v>
      </c>
      <c r="E25" s="2">
        <v>2</v>
      </c>
      <c r="F25" s="45">
        <f>SUM(D25:E25)</f>
        <v>4</v>
      </c>
      <c r="G25" s="46">
        <f>_xlfn.RANK.EQ(F25,$F$12:$F$97,0)</f>
        <v>72</v>
      </c>
      <c r="H25" s="47">
        <f>E25/F25</f>
        <v>0.5</v>
      </c>
      <c r="I25" s="2">
        <f>_xlfn.RANK.EQ(H25,$H$12:$H$97,0)</f>
        <v>14</v>
      </c>
    </row>
    <row r="26" spans="1:9" s="19" customFormat="1">
      <c r="A26" s="1" t="s">
        <v>43</v>
      </c>
      <c r="B26" s="1" t="s">
        <v>260</v>
      </c>
      <c r="C26" s="1" t="s">
        <v>44</v>
      </c>
      <c r="D26" s="2">
        <v>15</v>
      </c>
      <c r="E26" s="2">
        <v>4</v>
      </c>
      <c r="F26" s="45">
        <f>SUM(D26:E26)</f>
        <v>19</v>
      </c>
      <c r="G26" s="46">
        <f>_xlfn.RANK.EQ(F26,$F$12:$F$97,0)</f>
        <v>66</v>
      </c>
      <c r="H26" s="47">
        <f>E26/F26</f>
        <v>0.21052631578947367</v>
      </c>
      <c r="I26" s="2">
        <f>_xlfn.RANK.EQ(H26,$H$12:$H$97,0)</f>
        <v>72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423</v>
      </c>
      <c r="E27" s="2">
        <v>369</v>
      </c>
      <c r="F27" s="45">
        <f>SUM(D27:E27)</f>
        <v>792</v>
      </c>
      <c r="G27" s="46">
        <f>_xlfn.RANK.EQ(F27,$F$12:$F$97,0)</f>
        <v>8</v>
      </c>
      <c r="H27" s="47">
        <f>E27/F27</f>
        <v>0.46590909090909088</v>
      </c>
      <c r="I27" s="2">
        <f>_xlfn.RANK.EQ(H27,$H$12:$H$97,0)</f>
        <v>32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1" t="s">
        <v>49</v>
      </c>
      <c r="B29" s="1" t="s">
        <v>260</v>
      </c>
      <c r="C29" s="1" t="s">
        <v>50</v>
      </c>
      <c r="D29" s="2">
        <v>17</v>
      </c>
      <c r="E29" s="2">
        <v>12</v>
      </c>
      <c r="F29" s="45">
        <f t="shared" ref="F29:F48" si="4">SUM(D29:E29)</f>
        <v>29</v>
      </c>
      <c r="G29" s="46">
        <f t="shared" ref="G29:G48" si="5">_xlfn.RANK.EQ(F29,$F$12:$F$97,0)</f>
        <v>60</v>
      </c>
      <c r="H29" s="47">
        <f t="shared" ref="H29:H36" si="6">E29/F29</f>
        <v>0.41379310344827586</v>
      </c>
      <c r="I29" s="2">
        <f t="shared" ref="I29:I48" si="7">_xlfn.RANK.EQ(H29,$H$12:$H$97,0)</f>
        <v>46</v>
      </c>
    </row>
    <row r="30" spans="1:9" s="19" customFormat="1">
      <c r="A30" s="1" t="s">
        <v>51</v>
      </c>
      <c r="B30" s="1" t="s">
        <v>259</v>
      </c>
      <c r="C30" s="1" t="s">
        <v>52</v>
      </c>
      <c r="D30" s="2">
        <v>44</v>
      </c>
      <c r="E30" s="2">
        <v>41</v>
      </c>
      <c r="F30" s="45">
        <f t="shared" si="4"/>
        <v>85</v>
      </c>
      <c r="G30" s="46">
        <f t="shared" si="5"/>
        <v>35</v>
      </c>
      <c r="H30" s="47">
        <f t="shared" si="6"/>
        <v>0.4823529411764706</v>
      </c>
      <c r="I30" s="2">
        <f t="shared" si="7"/>
        <v>29</v>
      </c>
    </row>
    <row r="31" spans="1:9" s="19" customFormat="1">
      <c r="A31" s="1" t="s">
        <v>53</v>
      </c>
      <c r="B31" s="1" t="s">
        <v>260</v>
      </c>
      <c r="C31" s="1" t="s">
        <v>54</v>
      </c>
      <c r="D31" s="2">
        <v>77</v>
      </c>
      <c r="E31" s="2">
        <v>53</v>
      </c>
      <c r="F31" s="45">
        <f t="shared" si="4"/>
        <v>130</v>
      </c>
      <c r="G31" s="46">
        <f t="shared" si="5"/>
        <v>26</v>
      </c>
      <c r="H31" s="47">
        <f t="shared" si="6"/>
        <v>0.40769230769230769</v>
      </c>
      <c r="I31" s="2">
        <f t="shared" si="7"/>
        <v>47</v>
      </c>
    </row>
    <row r="32" spans="1:9" s="19" customFormat="1">
      <c r="A32" s="1" t="s">
        <v>55</v>
      </c>
      <c r="B32" s="1" t="s">
        <v>254</v>
      </c>
      <c r="C32" s="1" t="s">
        <v>56</v>
      </c>
      <c r="D32" s="2">
        <v>162</v>
      </c>
      <c r="E32" s="2">
        <v>169</v>
      </c>
      <c r="F32" s="45">
        <f t="shared" si="4"/>
        <v>331</v>
      </c>
      <c r="G32" s="46">
        <f t="shared" si="5"/>
        <v>11</v>
      </c>
      <c r="H32" s="47">
        <f t="shared" si="6"/>
        <v>0.51057401812688818</v>
      </c>
      <c r="I32" s="2">
        <f t="shared" si="7"/>
        <v>13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1070</v>
      </c>
      <c r="E33" s="2">
        <v>703</v>
      </c>
      <c r="F33" s="45">
        <f t="shared" si="4"/>
        <v>1773</v>
      </c>
      <c r="G33" s="46">
        <f t="shared" si="5"/>
        <v>1</v>
      </c>
      <c r="H33" s="47">
        <f t="shared" si="6"/>
        <v>0.39650310208685841</v>
      </c>
      <c r="I33" s="2">
        <f t="shared" si="7"/>
        <v>50</v>
      </c>
    </row>
    <row r="34" spans="1:9" s="19" customFormat="1">
      <c r="A34" s="1" t="s">
        <v>59</v>
      </c>
      <c r="B34" s="1" t="s">
        <v>258</v>
      </c>
      <c r="C34" s="1" t="s">
        <v>60</v>
      </c>
      <c r="D34" s="2">
        <v>119</v>
      </c>
      <c r="E34" s="2">
        <v>151</v>
      </c>
      <c r="F34" s="45">
        <f t="shared" si="4"/>
        <v>270</v>
      </c>
      <c r="G34" s="46">
        <f t="shared" si="5"/>
        <v>13</v>
      </c>
      <c r="H34" s="47">
        <f t="shared" si="6"/>
        <v>0.55925925925925923</v>
      </c>
      <c r="I34" s="2">
        <f t="shared" si="7"/>
        <v>9</v>
      </c>
    </row>
    <row r="35" spans="1:9" s="19" customFormat="1">
      <c r="A35" s="1" t="s">
        <v>61</v>
      </c>
      <c r="B35" s="1" t="s">
        <v>257</v>
      </c>
      <c r="C35" s="1" t="s">
        <v>62</v>
      </c>
      <c r="D35" s="2">
        <v>37</v>
      </c>
      <c r="E35" s="2">
        <v>63</v>
      </c>
      <c r="F35" s="45">
        <f t="shared" si="4"/>
        <v>100</v>
      </c>
      <c r="G35" s="46">
        <f t="shared" si="5"/>
        <v>28</v>
      </c>
      <c r="H35" s="47">
        <f t="shared" si="6"/>
        <v>0.63</v>
      </c>
      <c r="I35" s="2">
        <f t="shared" si="7"/>
        <v>5</v>
      </c>
    </row>
    <row r="36" spans="1:9" s="19" customFormat="1">
      <c r="A36" s="1" t="s">
        <v>63</v>
      </c>
      <c r="B36" s="1" t="s">
        <v>257</v>
      </c>
      <c r="C36" s="1" t="s">
        <v>64</v>
      </c>
      <c r="D36" s="2">
        <v>28</v>
      </c>
      <c r="E36" s="2">
        <v>48</v>
      </c>
      <c r="F36" s="45">
        <f t="shared" si="4"/>
        <v>76</v>
      </c>
      <c r="G36" s="46">
        <f t="shared" si="5"/>
        <v>38</v>
      </c>
      <c r="H36" s="47">
        <f t="shared" si="6"/>
        <v>0.63157894736842102</v>
      </c>
      <c r="I36" s="2">
        <f t="shared" si="7"/>
        <v>4</v>
      </c>
    </row>
    <row r="37" spans="1:9" s="19" customFormat="1">
      <c r="A37" s="1" t="s">
        <v>65</v>
      </c>
      <c r="B37" s="1" t="s">
        <v>256</v>
      </c>
      <c r="C37" s="1" t="s">
        <v>66</v>
      </c>
      <c r="D37" s="2">
        <v>0</v>
      </c>
      <c r="E37" s="2">
        <v>0</v>
      </c>
      <c r="F37" s="45">
        <f t="shared" si="4"/>
        <v>0</v>
      </c>
      <c r="G37" s="46">
        <f t="shared" si="5"/>
        <v>77</v>
      </c>
      <c r="H37" s="228">
        <v>0</v>
      </c>
      <c r="I37" s="2">
        <f t="shared" si="7"/>
        <v>75</v>
      </c>
    </row>
    <row r="38" spans="1:9" s="19" customFormat="1">
      <c r="A38" s="1" t="s">
        <v>67</v>
      </c>
      <c r="B38" s="1" t="s">
        <v>260</v>
      </c>
      <c r="C38" s="1" t="s">
        <v>68</v>
      </c>
      <c r="D38" s="2">
        <v>0</v>
      </c>
      <c r="E38" s="2">
        <v>77</v>
      </c>
      <c r="F38" s="45">
        <f t="shared" si="4"/>
        <v>77</v>
      </c>
      <c r="G38" s="46">
        <f t="shared" si="5"/>
        <v>37</v>
      </c>
      <c r="H38" s="47">
        <f t="shared" ref="H38:H48" si="8">E38/F38</f>
        <v>1</v>
      </c>
      <c r="I38" s="2">
        <f t="shared" si="7"/>
        <v>1</v>
      </c>
    </row>
    <row r="39" spans="1:9" s="19" customFormat="1">
      <c r="A39" s="1" t="s">
        <v>69</v>
      </c>
      <c r="B39" s="1" t="s">
        <v>255</v>
      </c>
      <c r="C39" s="1" t="s">
        <v>70</v>
      </c>
      <c r="D39" s="2">
        <v>5</v>
      </c>
      <c r="E39" s="2">
        <v>11</v>
      </c>
      <c r="F39" s="45">
        <f t="shared" si="4"/>
        <v>16</v>
      </c>
      <c r="G39" s="46">
        <f t="shared" si="5"/>
        <v>67</v>
      </c>
      <c r="H39" s="47">
        <f t="shared" si="8"/>
        <v>0.6875</v>
      </c>
      <c r="I39" s="2">
        <f t="shared" si="7"/>
        <v>3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107</v>
      </c>
      <c r="E40" s="2">
        <v>81</v>
      </c>
      <c r="F40" s="45">
        <f t="shared" si="4"/>
        <v>188</v>
      </c>
      <c r="G40" s="46">
        <f t="shared" si="5"/>
        <v>16</v>
      </c>
      <c r="H40" s="47">
        <f t="shared" si="8"/>
        <v>0.43085106382978722</v>
      </c>
      <c r="I40" s="2">
        <f t="shared" si="7"/>
        <v>40</v>
      </c>
    </row>
    <row r="41" spans="1:9" s="19" customFormat="1">
      <c r="A41" s="1" t="s">
        <v>73</v>
      </c>
      <c r="B41" s="1" t="s">
        <v>256</v>
      </c>
      <c r="C41" s="1" t="s">
        <v>74</v>
      </c>
      <c r="D41" s="2">
        <v>39</v>
      </c>
      <c r="E41" s="2">
        <v>16</v>
      </c>
      <c r="F41" s="45">
        <f t="shared" si="4"/>
        <v>55</v>
      </c>
      <c r="G41" s="46">
        <f t="shared" si="5"/>
        <v>48</v>
      </c>
      <c r="H41" s="47">
        <f t="shared" si="8"/>
        <v>0.29090909090909089</v>
      </c>
      <c r="I41" s="2">
        <f t="shared" si="7"/>
        <v>64</v>
      </c>
    </row>
    <row r="42" spans="1:9" s="19" customFormat="1">
      <c r="A42" s="1" t="s">
        <v>75</v>
      </c>
      <c r="B42" s="1" t="s">
        <v>257</v>
      </c>
      <c r="C42" s="1" t="s">
        <v>76</v>
      </c>
      <c r="D42" s="2">
        <v>58</v>
      </c>
      <c r="E42" s="2">
        <v>76</v>
      </c>
      <c r="F42" s="45">
        <f t="shared" si="4"/>
        <v>134</v>
      </c>
      <c r="G42" s="46">
        <f t="shared" si="5"/>
        <v>24</v>
      </c>
      <c r="H42" s="47">
        <f t="shared" si="8"/>
        <v>0.56716417910447758</v>
      </c>
      <c r="I42" s="2">
        <f t="shared" si="7"/>
        <v>8</v>
      </c>
    </row>
    <row r="43" spans="1:9" s="19" customFormat="1">
      <c r="A43" s="1" t="s">
        <v>77</v>
      </c>
      <c r="B43" s="1" t="s">
        <v>261</v>
      </c>
      <c r="C43" s="1" t="s">
        <v>78</v>
      </c>
      <c r="D43" s="2">
        <v>50</v>
      </c>
      <c r="E43" s="2">
        <v>32</v>
      </c>
      <c r="F43" s="45">
        <f t="shared" si="4"/>
        <v>82</v>
      </c>
      <c r="G43" s="46">
        <f t="shared" si="5"/>
        <v>36</v>
      </c>
      <c r="H43" s="47">
        <f t="shared" si="8"/>
        <v>0.3902439024390244</v>
      </c>
      <c r="I43" s="2">
        <f t="shared" si="7"/>
        <v>53</v>
      </c>
    </row>
    <row r="44" spans="1:9" s="19" customFormat="1">
      <c r="A44" s="1" t="s">
        <v>79</v>
      </c>
      <c r="B44" s="1" t="s">
        <v>256</v>
      </c>
      <c r="C44" s="1" t="s">
        <v>80</v>
      </c>
      <c r="D44" s="2">
        <v>40</v>
      </c>
      <c r="E44" s="2">
        <v>47</v>
      </c>
      <c r="F44" s="45">
        <f t="shared" si="4"/>
        <v>87</v>
      </c>
      <c r="G44" s="46">
        <f t="shared" si="5"/>
        <v>32</v>
      </c>
      <c r="H44" s="47">
        <f t="shared" si="8"/>
        <v>0.54022988505747127</v>
      </c>
      <c r="I44" s="2">
        <f t="shared" si="7"/>
        <v>11</v>
      </c>
    </row>
    <row r="45" spans="1:9" s="19" customFormat="1">
      <c r="A45" s="1" t="s">
        <v>81</v>
      </c>
      <c r="B45" s="1" t="s">
        <v>260</v>
      </c>
      <c r="C45" s="1" t="s">
        <v>82</v>
      </c>
      <c r="D45" s="2">
        <v>122</v>
      </c>
      <c r="E45" s="2">
        <v>66</v>
      </c>
      <c r="F45" s="45">
        <f t="shared" si="4"/>
        <v>188</v>
      </c>
      <c r="G45" s="46">
        <f t="shared" si="5"/>
        <v>16</v>
      </c>
      <c r="H45" s="47">
        <f t="shared" si="8"/>
        <v>0.35106382978723405</v>
      </c>
      <c r="I45" s="2">
        <f t="shared" si="7"/>
        <v>60</v>
      </c>
    </row>
    <row r="46" spans="1:9" s="19" customFormat="1">
      <c r="A46" s="1" t="s">
        <v>83</v>
      </c>
      <c r="B46" s="1" t="s">
        <v>261</v>
      </c>
      <c r="C46" s="1" t="s">
        <v>84</v>
      </c>
      <c r="D46" s="2">
        <v>78</v>
      </c>
      <c r="E46" s="2">
        <v>53</v>
      </c>
      <c r="F46" s="45">
        <f t="shared" si="4"/>
        <v>131</v>
      </c>
      <c r="G46" s="46">
        <f t="shared" si="5"/>
        <v>25</v>
      </c>
      <c r="H46" s="47">
        <f t="shared" si="8"/>
        <v>0.40458015267175573</v>
      </c>
      <c r="I46" s="2">
        <f t="shared" si="7"/>
        <v>48</v>
      </c>
    </row>
    <row r="47" spans="1:9" s="19" customFormat="1">
      <c r="A47" s="1" t="s">
        <v>85</v>
      </c>
      <c r="B47" s="1" t="s">
        <v>254</v>
      </c>
      <c r="C47" s="1" t="s">
        <v>86</v>
      </c>
      <c r="D47" s="2">
        <v>66</v>
      </c>
      <c r="E47" s="2">
        <v>87</v>
      </c>
      <c r="F47" s="45">
        <f t="shared" si="4"/>
        <v>153</v>
      </c>
      <c r="G47" s="46">
        <f t="shared" si="5"/>
        <v>20</v>
      </c>
      <c r="H47" s="47">
        <f t="shared" si="8"/>
        <v>0.56862745098039214</v>
      </c>
      <c r="I47" s="2">
        <f t="shared" si="7"/>
        <v>7</v>
      </c>
    </row>
    <row r="48" spans="1:9" s="19" customFormat="1">
      <c r="A48" s="1" t="s">
        <v>87</v>
      </c>
      <c r="B48" s="1" t="s">
        <v>256</v>
      </c>
      <c r="C48" s="1" t="s">
        <v>88</v>
      </c>
      <c r="D48" s="2">
        <v>40</v>
      </c>
      <c r="E48" s="2">
        <v>33</v>
      </c>
      <c r="F48" s="45">
        <f t="shared" si="4"/>
        <v>73</v>
      </c>
      <c r="G48" s="46">
        <f t="shared" si="5"/>
        <v>41</v>
      </c>
      <c r="H48" s="47">
        <f t="shared" si="8"/>
        <v>0.45205479452054792</v>
      </c>
      <c r="I48" s="2">
        <f t="shared" si="7"/>
        <v>35</v>
      </c>
    </row>
    <row r="49" spans="1:9" s="19" customFormat="1">
      <c r="A49" s="49" t="s">
        <v>89</v>
      </c>
      <c r="B49" s="49" t="s">
        <v>255</v>
      </c>
      <c r="C49" s="49" t="s">
        <v>90</v>
      </c>
      <c r="D49" s="51"/>
      <c r="E49" s="51"/>
      <c r="F49" s="52"/>
      <c r="G49" s="53"/>
      <c r="H49" s="54"/>
      <c r="I49" s="51"/>
    </row>
    <row r="50" spans="1:9" s="19" customFormat="1">
      <c r="A50" s="1" t="s">
        <v>91</v>
      </c>
      <c r="B50" s="1" t="s">
        <v>259</v>
      </c>
      <c r="C50" s="1" t="s">
        <v>92</v>
      </c>
      <c r="D50" s="2">
        <v>67</v>
      </c>
      <c r="E50" s="2">
        <v>33</v>
      </c>
      <c r="F50" s="45">
        <f t="shared" ref="F50:F66" si="9">SUM(D50:E50)</f>
        <v>100</v>
      </c>
      <c r="G50" s="46">
        <f t="shared" ref="G50:G66" si="10">_xlfn.RANK.EQ(F50,$F$12:$F$97,0)</f>
        <v>28</v>
      </c>
      <c r="H50" s="47">
        <f t="shared" ref="H50:H66" si="11">E50/F50</f>
        <v>0.33</v>
      </c>
      <c r="I50" s="2">
        <f t="shared" ref="I50:I66" si="12">_xlfn.RANK.EQ(H50,$H$12:$H$97,0)</f>
        <v>62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126</v>
      </c>
      <c r="E51" s="2">
        <v>125</v>
      </c>
      <c r="F51" s="45">
        <f t="shared" si="9"/>
        <v>251</v>
      </c>
      <c r="G51" s="46">
        <f t="shared" si="10"/>
        <v>14</v>
      </c>
      <c r="H51" s="47">
        <f t="shared" si="11"/>
        <v>0.49800796812749004</v>
      </c>
      <c r="I51" s="2">
        <f t="shared" si="12"/>
        <v>22</v>
      </c>
    </row>
    <row r="52" spans="1:9" s="19" customFormat="1">
      <c r="A52" s="1" t="s">
        <v>95</v>
      </c>
      <c r="B52" s="1" t="s">
        <v>261</v>
      </c>
      <c r="C52" s="1" t="s">
        <v>96</v>
      </c>
      <c r="D52" s="2">
        <v>143</v>
      </c>
      <c r="E52" s="2">
        <v>83</v>
      </c>
      <c r="F52" s="45">
        <f t="shared" si="9"/>
        <v>226</v>
      </c>
      <c r="G52" s="46">
        <f t="shared" si="10"/>
        <v>15</v>
      </c>
      <c r="H52" s="47">
        <f t="shared" si="11"/>
        <v>0.36725663716814161</v>
      </c>
      <c r="I52" s="2">
        <f t="shared" si="12"/>
        <v>57</v>
      </c>
    </row>
    <row r="53" spans="1:9" s="19" customFormat="1">
      <c r="A53" s="1" t="s">
        <v>97</v>
      </c>
      <c r="B53" s="1" t="s">
        <v>259</v>
      </c>
      <c r="C53" s="1" t="s">
        <v>98</v>
      </c>
      <c r="D53" s="2">
        <v>16</v>
      </c>
      <c r="E53" s="2">
        <v>12</v>
      </c>
      <c r="F53" s="45">
        <f t="shared" si="9"/>
        <v>28</v>
      </c>
      <c r="G53" s="46">
        <f t="shared" si="10"/>
        <v>61</v>
      </c>
      <c r="H53" s="47">
        <f t="shared" si="11"/>
        <v>0.42857142857142855</v>
      </c>
      <c r="I53" s="2">
        <f t="shared" si="12"/>
        <v>41</v>
      </c>
    </row>
    <row r="54" spans="1:9" s="19" customFormat="1">
      <c r="A54" s="1" t="s">
        <v>99</v>
      </c>
      <c r="B54" s="1" t="s">
        <v>259</v>
      </c>
      <c r="C54" s="1" t="s">
        <v>100</v>
      </c>
      <c r="D54" s="2">
        <v>32</v>
      </c>
      <c r="E54" s="2">
        <v>19</v>
      </c>
      <c r="F54" s="45">
        <f t="shared" si="9"/>
        <v>51</v>
      </c>
      <c r="G54" s="46">
        <f t="shared" si="10"/>
        <v>49</v>
      </c>
      <c r="H54" s="47">
        <f t="shared" si="11"/>
        <v>0.37254901960784315</v>
      </c>
      <c r="I54" s="2">
        <f t="shared" si="12"/>
        <v>56</v>
      </c>
    </row>
    <row r="55" spans="1:9" s="19" customFormat="1">
      <c r="A55" s="1" t="s">
        <v>101</v>
      </c>
      <c r="B55" s="1" t="s">
        <v>259</v>
      </c>
      <c r="C55" s="1" t="s">
        <v>102</v>
      </c>
      <c r="D55" s="2">
        <v>46</v>
      </c>
      <c r="E55" s="2">
        <v>46</v>
      </c>
      <c r="F55" s="45">
        <f t="shared" si="9"/>
        <v>92</v>
      </c>
      <c r="G55" s="46">
        <f t="shared" si="10"/>
        <v>31</v>
      </c>
      <c r="H55" s="47">
        <f t="shared" si="11"/>
        <v>0.5</v>
      </c>
      <c r="I55" s="2">
        <f t="shared" si="12"/>
        <v>14</v>
      </c>
    </row>
    <row r="56" spans="1:9" s="19" customFormat="1">
      <c r="A56" s="1" t="s">
        <v>103</v>
      </c>
      <c r="B56" s="1" t="s">
        <v>259</v>
      </c>
      <c r="C56" s="1" t="s">
        <v>104</v>
      </c>
      <c r="D56" s="2">
        <v>86</v>
      </c>
      <c r="E56" s="2">
        <v>49</v>
      </c>
      <c r="F56" s="45">
        <f t="shared" si="9"/>
        <v>135</v>
      </c>
      <c r="G56" s="46">
        <f t="shared" si="10"/>
        <v>23</v>
      </c>
      <c r="H56" s="47">
        <f t="shared" si="11"/>
        <v>0.36296296296296299</v>
      </c>
      <c r="I56" s="2">
        <f t="shared" si="12"/>
        <v>59</v>
      </c>
    </row>
    <row r="57" spans="1:9" s="19" customFormat="1">
      <c r="A57" s="1" t="s">
        <v>105</v>
      </c>
      <c r="B57" s="1" t="s">
        <v>260</v>
      </c>
      <c r="C57" s="1" t="s">
        <v>106</v>
      </c>
      <c r="D57" s="2">
        <v>52</v>
      </c>
      <c r="E57" s="2">
        <v>34</v>
      </c>
      <c r="F57" s="45">
        <f t="shared" si="9"/>
        <v>86</v>
      </c>
      <c r="G57" s="46">
        <f t="shared" si="10"/>
        <v>34</v>
      </c>
      <c r="H57" s="47">
        <f t="shared" si="11"/>
        <v>0.39534883720930231</v>
      </c>
      <c r="I57" s="2">
        <f t="shared" si="12"/>
        <v>52</v>
      </c>
    </row>
    <row r="58" spans="1:9" s="19" customFormat="1">
      <c r="A58" s="1" t="s">
        <v>107</v>
      </c>
      <c r="B58" s="1" t="s">
        <v>258</v>
      </c>
      <c r="C58" s="1" t="s">
        <v>108</v>
      </c>
      <c r="D58" s="2">
        <v>23</v>
      </c>
      <c r="E58" s="2">
        <v>9</v>
      </c>
      <c r="F58" s="45">
        <f t="shared" si="9"/>
        <v>32</v>
      </c>
      <c r="G58" s="46">
        <f t="shared" si="10"/>
        <v>58</v>
      </c>
      <c r="H58" s="47">
        <f t="shared" si="11"/>
        <v>0.28125</v>
      </c>
      <c r="I58" s="2">
        <f t="shared" si="12"/>
        <v>67</v>
      </c>
    </row>
    <row r="59" spans="1:9" s="19" customFormat="1">
      <c r="A59" s="1" t="s">
        <v>109</v>
      </c>
      <c r="B59" s="1" t="s">
        <v>254</v>
      </c>
      <c r="C59" s="1" t="s">
        <v>110</v>
      </c>
      <c r="D59" s="2">
        <v>414</v>
      </c>
      <c r="E59" s="2">
        <v>390</v>
      </c>
      <c r="F59" s="45">
        <f t="shared" si="9"/>
        <v>804</v>
      </c>
      <c r="G59" s="46">
        <f t="shared" si="10"/>
        <v>7</v>
      </c>
      <c r="H59" s="47">
        <f t="shared" si="11"/>
        <v>0.48507462686567165</v>
      </c>
      <c r="I59" s="2">
        <f t="shared" si="12"/>
        <v>27</v>
      </c>
    </row>
    <row r="60" spans="1:9" s="19" customFormat="1">
      <c r="A60" s="1" t="s">
        <v>111</v>
      </c>
      <c r="B60" s="1" t="s">
        <v>256</v>
      </c>
      <c r="C60" s="1" t="s">
        <v>112</v>
      </c>
      <c r="D60" s="2">
        <v>55</v>
      </c>
      <c r="E60" s="2">
        <v>19</v>
      </c>
      <c r="F60" s="45">
        <f t="shared" si="9"/>
        <v>74</v>
      </c>
      <c r="G60" s="46">
        <f t="shared" si="10"/>
        <v>39</v>
      </c>
      <c r="H60" s="47">
        <f t="shared" si="11"/>
        <v>0.25675675675675674</v>
      </c>
      <c r="I60" s="2">
        <f t="shared" si="12"/>
        <v>71</v>
      </c>
    </row>
    <row r="61" spans="1:9" s="19" customFormat="1">
      <c r="A61" s="1" t="s">
        <v>113</v>
      </c>
      <c r="B61" s="1" t="s">
        <v>255</v>
      </c>
      <c r="C61" s="1" t="s">
        <v>114</v>
      </c>
      <c r="D61" s="2">
        <v>1</v>
      </c>
      <c r="E61" s="2">
        <v>0</v>
      </c>
      <c r="F61" s="45">
        <f t="shared" si="9"/>
        <v>1</v>
      </c>
      <c r="G61" s="46">
        <f t="shared" si="10"/>
        <v>75</v>
      </c>
      <c r="H61" s="47">
        <f t="shared" si="11"/>
        <v>0</v>
      </c>
      <c r="I61" s="2">
        <f t="shared" si="12"/>
        <v>75</v>
      </c>
    </row>
    <row r="62" spans="1:9" s="19" customFormat="1">
      <c r="A62" s="1" t="s">
        <v>115</v>
      </c>
      <c r="B62" s="1" t="s">
        <v>256</v>
      </c>
      <c r="C62" s="1" t="s">
        <v>116</v>
      </c>
      <c r="D62" s="2">
        <v>38</v>
      </c>
      <c r="E62" s="2">
        <v>8</v>
      </c>
      <c r="F62" s="45">
        <f t="shared" si="9"/>
        <v>46</v>
      </c>
      <c r="G62" s="46">
        <f t="shared" si="10"/>
        <v>51</v>
      </c>
      <c r="H62" s="47">
        <f t="shared" si="11"/>
        <v>0.17391304347826086</v>
      </c>
      <c r="I62" s="2">
        <f t="shared" si="12"/>
        <v>74</v>
      </c>
    </row>
    <row r="63" spans="1:9" s="19" customFormat="1">
      <c r="A63" s="1" t="s">
        <v>117</v>
      </c>
      <c r="B63" s="1" t="s">
        <v>259</v>
      </c>
      <c r="C63" s="1" t="s">
        <v>118</v>
      </c>
      <c r="D63" s="2">
        <v>32</v>
      </c>
      <c r="E63" s="2">
        <v>27</v>
      </c>
      <c r="F63" s="45">
        <f t="shared" si="9"/>
        <v>59</v>
      </c>
      <c r="G63" s="46">
        <f t="shared" si="10"/>
        <v>47</v>
      </c>
      <c r="H63" s="47">
        <f t="shared" si="11"/>
        <v>0.4576271186440678</v>
      </c>
      <c r="I63" s="2">
        <f t="shared" si="12"/>
        <v>33</v>
      </c>
    </row>
    <row r="64" spans="1:9" s="19" customFormat="1">
      <c r="A64" s="1" t="s">
        <v>119</v>
      </c>
      <c r="B64" s="1" t="s">
        <v>257</v>
      </c>
      <c r="C64" s="1" t="s">
        <v>120</v>
      </c>
      <c r="D64" s="2">
        <v>4</v>
      </c>
      <c r="E64" s="2">
        <v>1</v>
      </c>
      <c r="F64" s="45">
        <f t="shared" si="9"/>
        <v>5</v>
      </c>
      <c r="G64" s="46">
        <f t="shared" si="10"/>
        <v>71</v>
      </c>
      <c r="H64" s="47">
        <f t="shared" si="11"/>
        <v>0.2</v>
      </c>
      <c r="I64" s="2">
        <f t="shared" si="12"/>
        <v>73</v>
      </c>
    </row>
    <row r="65" spans="1:9" s="19" customFormat="1">
      <c r="A65" s="1" t="s">
        <v>121</v>
      </c>
      <c r="B65" s="1" t="s">
        <v>258</v>
      </c>
      <c r="C65" s="1" t="s">
        <v>122</v>
      </c>
      <c r="D65" s="2">
        <v>17</v>
      </c>
      <c r="E65" s="2">
        <v>17</v>
      </c>
      <c r="F65" s="45">
        <f t="shared" si="9"/>
        <v>34</v>
      </c>
      <c r="G65" s="46">
        <f t="shared" si="10"/>
        <v>56</v>
      </c>
      <c r="H65" s="47">
        <f t="shared" si="11"/>
        <v>0.5</v>
      </c>
      <c r="I65" s="2">
        <f t="shared" si="12"/>
        <v>14</v>
      </c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674</v>
      </c>
      <c r="E66" s="2">
        <v>488</v>
      </c>
      <c r="F66" s="45">
        <f t="shared" si="9"/>
        <v>1162</v>
      </c>
      <c r="G66" s="46">
        <f t="shared" si="10"/>
        <v>2</v>
      </c>
      <c r="H66" s="47">
        <f t="shared" si="11"/>
        <v>0.41996557659208261</v>
      </c>
      <c r="I66" s="2">
        <f t="shared" si="12"/>
        <v>43</v>
      </c>
    </row>
    <row r="67" spans="1:9" s="19" customFormat="1">
      <c r="A67" s="49" t="s">
        <v>125</v>
      </c>
      <c r="B67" s="49" t="s">
        <v>255</v>
      </c>
      <c r="C67" s="49" t="s">
        <v>126</v>
      </c>
      <c r="D67" s="51"/>
      <c r="E67" s="51"/>
      <c r="F67" s="52"/>
      <c r="G67" s="53"/>
      <c r="H67" s="54"/>
      <c r="I67" s="51"/>
    </row>
    <row r="68" spans="1:9" s="19" customFormat="1">
      <c r="A68" s="1" t="s">
        <v>127</v>
      </c>
      <c r="B68" s="1" t="s">
        <v>256</v>
      </c>
      <c r="C68" s="1" t="s">
        <v>128</v>
      </c>
      <c r="D68" s="2">
        <v>34</v>
      </c>
      <c r="E68" s="2">
        <v>32</v>
      </c>
      <c r="F68" s="45">
        <f>SUM(D68:E68)</f>
        <v>66</v>
      </c>
      <c r="G68" s="46">
        <f>_xlfn.RANK.EQ(F68,$F$12:$F$97,0)</f>
        <v>45</v>
      </c>
      <c r="H68" s="47">
        <f>E68/F68</f>
        <v>0.48484848484848486</v>
      </c>
      <c r="I68" s="2">
        <f>_xlfn.RANK.EQ(H68,$H$12:$H$97,0)</f>
        <v>28</v>
      </c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547</v>
      </c>
      <c r="E69" s="2">
        <v>396</v>
      </c>
      <c r="F69" s="45">
        <f>SUM(D69:E69)</f>
        <v>943</v>
      </c>
      <c r="G69" s="46">
        <f>_xlfn.RANK.EQ(F69,$F$12:$F$97,0)</f>
        <v>3</v>
      </c>
      <c r="H69" s="47">
        <f>E69/F69</f>
        <v>0.41993637327677624</v>
      </c>
      <c r="I69" s="2">
        <f>_xlfn.RANK.EQ(H69,$H$12:$H$97,0)</f>
        <v>44</v>
      </c>
    </row>
    <row r="70" spans="1:9" s="19" customFormat="1">
      <c r="A70" s="49" t="s">
        <v>131</v>
      </c>
      <c r="B70" s="49" t="s">
        <v>255</v>
      </c>
      <c r="C70" s="49" t="s">
        <v>132</v>
      </c>
      <c r="D70" s="51"/>
      <c r="E70" s="51"/>
      <c r="F70" s="52"/>
      <c r="G70" s="53"/>
      <c r="H70" s="54"/>
      <c r="I70" s="51"/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195</v>
      </c>
      <c r="E71" s="2">
        <v>187</v>
      </c>
      <c r="F71" s="45">
        <f>SUM(D71:E71)</f>
        <v>382</v>
      </c>
      <c r="G71" s="46">
        <f>_xlfn.RANK.EQ(F71,$F$12:$F$97,0)</f>
        <v>10</v>
      </c>
      <c r="H71" s="47">
        <f>E71/F71</f>
        <v>0.48952879581151831</v>
      </c>
      <c r="I71" s="2">
        <f>_xlfn.RANK.EQ(H71,$H$12:$H$97,0)</f>
        <v>25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3</v>
      </c>
      <c r="E72" s="2">
        <v>4</v>
      </c>
      <c r="F72" s="45">
        <f>SUM(D72:E72)</f>
        <v>7</v>
      </c>
      <c r="G72" s="46">
        <f>_xlfn.RANK.EQ(F72,$F$12:$F$97,0)</f>
        <v>70</v>
      </c>
      <c r="H72" s="47">
        <f>E72/F72</f>
        <v>0.5714285714285714</v>
      </c>
      <c r="I72" s="2">
        <f>_xlfn.RANK.EQ(H72,$H$12:$H$97,0)</f>
        <v>6</v>
      </c>
    </row>
    <row r="73" spans="1:9" s="19" customFormat="1">
      <c r="A73" s="49" t="s">
        <v>137</v>
      </c>
      <c r="B73" s="49" t="s">
        <v>255</v>
      </c>
      <c r="C73" s="49" t="s">
        <v>138</v>
      </c>
      <c r="D73" s="51"/>
      <c r="E73" s="51"/>
      <c r="F73" s="52"/>
      <c r="G73" s="53"/>
      <c r="H73" s="54"/>
      <c r="I73" s="51"/>
    </row>
    <row r="74" spans="1:9" s="19" customFormat="1">
      <c r="A74" s="1" t="s">
        <v>139</v>
      </c>
      <c r="B74" s="1" t="s">
        <v>260</v>
      </c>
      <c r="C74" s="1" t="s">
        <v>140</v>
      </c>
      <c r="D74" s="2">
        <v>0</v>
      </c>
      <c r="E74" s="2">
        <v>27</v>
      </c>
      <c r="F74" s="45">
        <f t="shared" ref="F74:F82" si="13">SUM(D74:E74)</f>
        <v>27</v>
      </c>
      <c r="G74" s="46">
        <f t="shared" ref="G74:G82" si="14">_xlfn.RANK.EQ(F74,$F$12:$F$97,0)</f>
        <v>63</v>
      </c>
      <c r="H74" s="47">
        <f t="shared" ref="H74:H82" si="15">E74/F74</f>
        <v>1</v>
      </c>
      <c r="I74" s="2">
        <f t="shared" ref="I74:I82" si="16">_xlfn.RANK.EQ(H74,$H$12:$H$97,0)</f>
        <v>1</v>
      </c>
    </row>
    <row r="75" spans="1:9" s="19" customFormat="1">
      <c r="A75" s="1" t="s">
        <v>141</v>
      </c>
      <c r="B75" s="1" t="s">
        <v>261</v>
      </c>
      <c r="C75" s="1" t="s">
        <v>142</v>
      </c>
      <c r="D75" s="2">
        <v>96</v>
      </c>
      <c r="E75" s="2">
        <v>77</v>
      </c>
      <c r="F75" s="45">
        <f t="shared" si="13"/>
        <v>173</v>
      </c>
      <c r="G75" s="46">
        <f t="shared" si="14"/>
        <v>18</v>
      </c>
      <c r="H75" s="47">
        <f t="shared" si="15"/>
        <v>0.44508670520231214</v>
      </c>
      <c r="I75" s="2">
        <f t="shared" si="16"/>
        <v>37</v>
      </c>
    </row>
    <row r="76" spans="1:9" s="19" customFormat="1">
      <c r="A76" s="1" t="s">
        <v>143</v>
      </c>
      <c r="B76" s="1" t="s">
        <v>260</v>
      </c>
      <c r="C76" s="1" t="s">
        <v>144</v>
      </c>
      <c r="D76" s="2">
        <v>5</v>
      </c>
      <c r="E76" s="2">
        <v>5</v>
      </c>
      <c r="F76" s="45">
        <f t="shared" si="13"/>
        <v>10</v>
      </c>
      <c r="G76" s="46">
        <f t="shared" si="14"/>
        <v>69</v>
      </c>
      <c r="H76" s="47">
        <f t="shared" si="15"/>
        <v>0.5</v>
      </c>
      <c r="I76" s="2">
        <f t="shared" si="16"/>
        <v>14</v>
      </c>
    </row>
    <row r="77" spans="1:9" s="19" customFormat="1">
      <c r="A77" s="1" t="s">
        <v>145</v>
      </c>
      <c r="B77" s="1" t="s">
        <v>259</v>
      </c>
      <c r="C77" s="1" t="s">
        <v>146</v>
      </c>
      <c r="D77" s="2">
        <v>51</v>
      </c>
      <c r="E77" s="2">
        <v>18</v>
      </c>
      <c r="F77" s="45">
        <f t="shared" si="13"/>
        <v>69</v>
      </c>
      <c r="G77" s="46">
        <f t="shared" si="14"/>
        <v>42</v>
      </c>
      <c r="H77" s="47">
        <f t="shared" si="15"/>
        <v>0.2608695652173913</v>
      </c>
      <c r="I77" s="2">
        <f t="shared" si="16"/>
        <v>70</v>
      </c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25</v>
      </c>
      <c r="E78" s="2">
        <v>21</v>
      </c>
      <c r="F78" s="45">
        <f t="shared" si="13"/>
        <v>46</v>
      </c>
      <c r="G78" s="46">
        <f t="shared" si="14"/>
        <v>51</v>
      </c>
      <c r="H78" s="47">
        <f t="shared" si="15"/>
        <v>0.45652173913043476</v>
      </c>
      <c r="I78" s="2">
        <f t="shared" si="16"/>
        <v>34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149</v>
      </c>
      <c r="E79" s="2">
        <v>146</v>
      </c>
      <c r="F79" s="45">
        <f t="shared" si="13"/>
        <v>295</v>
      </c>
      <c r="G79" s="46">
        <f t="shared" si="14"/>
        <v>12</v>
      </c>
      <c r="H79" s="47">
        <f t="shared" si="15"/>
        <v>0.49491525423728816</v>
      </c>
      <c r="I79" s="2">
        <f t="shared" si="16"/>
        <v>24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317</v>
      </c>
      <c r="E80" s="2">
        <v>256</v>
      </c>
      <c r="F80" s="45">
        <f t="shared" si="13"/>
        <v>573</v>
      </c>
      <c r="G80" s="46">
        <f t="shared" si="14"/>
        <v>9</v>
      </c>
      <c r="H80" s="47">
        <f t="shared" si="15"/>
        <v>0.44677137870855149</v>
      </c>
      <c r="I80" s="2">
        <f t="shared" si="16"/>
        <v>36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54</v>
      </c>
      <c r="E81" s="2">
        <v>53</v>
      </c>
      <c r="F81" s="45">
        <f t="shared" si="13"/>
        <v>107</v>
      </c>
      <c r="G81" s="46">
        <f t="shared" si="14"/>
        <v>27</v>
      </c>
      <c r="H81" s="47">
        <f t="shared" si="15"/>
        <v>0.49532710280373832</v>
      </c>
      <c r="I81" s="2">
        <f t="shared" si="16"/>
        <v>23</v>
      </c>
    </row>
    <row r="82" spans="1:9" s="19" customFormat="1">
      <c r="A82" s="1" t="s">
        <v>155</v>
      </c>
      <c r="B82" s="1" t="s">
        <v>259</v>
      </c>
      <c r="C82" s="1" t="s">
        <v>156</v>
      </c>
      <c r="D82" s="2">
        <v>51</v>
      </c>
      <c r="E82" s="2">
        <v>46</v>
      </c>
      <c r="F82" s="45">
        <f t="shared" si="13"/>
        <v>97</v>
      </c>
      <c r="G82" s="46">
        <f t="shared" si="14"/>
        <v>30</v>
      </c>
      <c r="H82" s="47">
        <f t="shared" si="15"/>
        <v>0.47422680412371132</v>
      </c>
      <c r="I82" s="2">
        <f t="shared" si="16"/>
        <v>30</v>
      </c>
    </row>
    <row r="83" spans="1:9" s="19" customFormat="1">
      <c r="A83" s="49" t="s">
        <v>157</v>
      </c>
      <c r="B83" s="49" t="s">
        <v>255</v>
      </c>
      <c r="C83" s="49" t="s">
        <v>158</v>
      </c>
      <c r="D83" s="51"/>
      <c r="E83" s="51"/>
      <c r="F83" s="52"/>
      <c r="G83" s="53"/>
      <c r="H83" s="54"/>
      <c r="I83" s="51"/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20</v>
      </c>
      <c r="E84" s="2">
        <v>8</v>
      </c>
      <c r="F84" s="45">
        <f>SUM(D84:E84)</f>
        <v>28</v>
      </c>
      <c r="G84" s="46">
        <f>_xlfn.RANK.EQ(F84,$F$12:$F$97,0)</f>
        <v>61</v>
      </c>
      <c r="H84" s="47">
        <f>E84/F84</f>
        <v>0.2857142857142857</v>
      </c>
      <c r="I84" s="2">
        <f>_xlfn.RANK.EQ(H84,$H$12:$H$97,0)</f>
        <v>66</v>
      </c>
    </row>
    <row r="85" spans="1:9" s="19" customFormat="1">
      <c r="A85" s="1" t="s">
        <v>161</v>
      </c>
      <c r="B85" s="1" t="s">
        <v>259</v>
      </c>
      <c r="C85" s="1" t="s">
        <v>162</v>
      </c>
      <c r="D85" s="2">
        <v>31</v>
      </c>
      <c r="E85" s="2">
        <v>38</v>
      </c>
      <c r="F85" s="45">
        <f>SUM(D85:E85)</f>
        <v>69</v>
      </c>
      <c r="G85" s="46">
        <f>_xlfn.RANK.EQ(F85,$F$12:$F$97,0)</f>
        <v>42</v>
      </c>
      <c r="H85" s="47">
        <f>E85/F85</f>
        <v>0.55072463768115942</v>
      </c>
      <c r="I85" s="2">
        <f>_xlfn.RANK.EQ(H85,$H$12:$H$97,0)</f>
        <v>10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11</v>
      </c>
      <c r="E86" s="57">
        <v>11</v>
      </c>
      <c r="F86" s="58">
        <f>SUM(D86:E86)</f>
        <v>22</v>
      </c>
      <c r="G86" s="59">
        <f>_xlfn.RANK.EQ(F86,$F$12:$F$97,0)</f>
        <v>65</v>
      </c>
      <c r="H86" s="60">
        <f>E86/F86</f>
        <v>0.5</v>
      </c>
      <c r="I86" s="57">
        <f>_xlfn.RANK.EQ(H86,$H$12:$H$97,0)</f>
        <v>14</v>
      </c>
    </row>
    <row r="87" spans="1:9" s="19" customFormat="1">
      <c r="A87" s="1" t="s">
        <v>165</v>
      </c>
      <c r="B87" s="1" t="s">
        <v>256</v>
      </c>
      <c r="C87" s="1" t="s">
        <v>166</v>
      </c>
      <c r="D87" s="2">
        <v>105</v>
      </c>
      <c r="E87" s="2">
        <v>40</v>
      </c>
      <c r="F87" s="45">
        <f>SUM(D87:E87)</f>
        <v>145</v>
      </c>
      <c r="G87" s="46">
        <f>_xlfn.RANK.EQ(F87,$F$12:$F$97,0)</f>
        <v>22</v>
      </c>
      <c r="H87" s="47">
        <f>E87/F87</f>
        <v>0.27586206896551724</v>
      </c>
      <c r="I87" s="2">
        <f>_xlfn.RANK.EQ(H87,$H$12:$H$97,0)</f>
        <v>68</v>
      </c>
    </row>
    <row r="88" spans="1:9" s="19" customFormat="1">
      <c r="A88" s="49" t="s">
        <v>167</v>
      </c>
      <c r="B88" s="49" t="s">
        <v>255</v>
      </c>
      <c r="C88" s="49" t="s">
        <v>168</v>
      </c>
      <c r="D88" s="51"/>
      <c r="E88" s="51"/>
      <c r="F88" s="52"/>
      <c r="G88" s="53"/>
      <c r="H88" s="54"/>
      <c r="I88" s="51"/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511</v>
      </c>
      <c r="E89" s="2">
        <v>335</v>
      </c>
      <c r="F89" s="45">
        <f t="shared" ref="F89:F97" si="17">SUM(D89:E89)</f>
        <v>846</v>
      </c>
      <c r="G89" s="46">
        <f t="shared" ref="G89:G97" si="18">_xlfn.RANK.EQ(F89,$F$12:$F$97,0)</f>
        <v>5</v>
      </c>
      <c r="H89" s="47">
        <f t="shared" ref="H89:H97" si="19">E89/F89</f>
        <v>0.39598108747044919</v>
      </c>
      <c r="I89" s="2">
        <f t="shared" ref="I89:I97" si="20">_xlfn.RANK.EQ(H89,$H$12:$H$97,0)</f>
        <v>51</v>
      </c>
    </row>
    <row r="90" spans="1:9" s="19" customFormat="1">
      <c r="A90" s="1" t="s">
        <v>171</v>
      </c>
      <c r="B90" s="1" t="s">
        <v>259</v>
      </c>
      <c r="C90" s="1" t="s">
        <v>172</v>
      </c>
      <c r="D90" s="2">
        <v>32</v>
      </c>
      <c r="E90" s="2">
        <v>13</v>
      </c>
      <c r="F90" s="45">
        <f t="shared" si="17"/>
        <v>45</v>
      </c>
      <c r="G90" s="46">
        <f t="shared" si="18"/>
        <v>53</v>
      </c>
      <c r="H90" s="47">
        <f t="shared" si="19"/>
        <v>0.28888888888888886</v>
      </c>
      <c r="I90" s="2">
        <f t="shared" si="20"/>
        <v>65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99</v>
      </c>
      <c r="E91" s="2">
        <v>74</v>
      </c>
      <c r="F91" s="45">
        <f t="shared" si="17"/>
        <v>173</v>
      </c>
      <c r="G91" s="46">
        <f t="shared" si="18"/>
        <v>18</v>
      </c>
      <c r="H91" s="47">
        <f t="shared" si="19"/>
        <v>0.4277456647398844</v>
      </c>
      <c r="I91" s="2">
        <f t="shared" si="20"/>
        <v>42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89</v>
      </c>
      <c r="E92" s="2">
        <v>63</v>
      </c>
      <c r="F92" s="45">
        <f t="shared" si="17"/>
        <v>152</v>
      </c>
      <c r="G92" s="46">
        <f t="shared" si="18"/>
        <v>21</v>
      </c>
      <c r="H92" s="47">
        <f t="shared" si="19"/>
        <v>0.41447368421052633</v>
      </c>
      <c r="I92" s="2">
        <f t="shared" si="20"/>
        <v>45</v>
      </c>
    </row>
    <row r="93" spans="1:9" s="19" customFormat="1">
      <c r="A93" s="1" t="s">
        <v>177</v>
      </c>
      <c r="B93" s="1" t="s">
        <v>259</v>
      </c>
      <c r="C93" s="1" t="s">
        <v>178</v>
      </c>
      <c r="D93" s="2">
        <v>12</v>
      </c>
      <c r="E93" s="2">
        <v>13</v>
      </c>
      <c r="F93" s="45">
        <f t="shared" si="17"/>
        <v>25</v>
      </c>
      <c r="G93" s="46">
        <f t="shared" si="18"/>
        <v>64</v>
      </c>
      <c r="H93" s="47">
        <f t="shared" si="19"/>
        <v>0.52</v>
      </c>
      <c r="I93" s="2">
        <f t="shared" si="20"/>
        <v>12</v>
      </c>
    </row>
    <row r="94" spans="1:9" s="19" customFormat="1">
      <c r="A94" s="1" t="s">
        <v>179</v>
      </c>
      <c r="B94" s="1" t="s">
        <v>259</v>
      </c>
      <c r="C94" s="1" t="s">
        <v>180</v>
      </c>
      <c r="D94" s="2">
        <v>35</v>
      </c>
      <c r="E94" s="2">
        <v>31</v>
      </c>
      <c r="F94" s="45">
        <f t="shared" si="17"/>
        <v>66</v>
      </c>
      <c r="G94" s="46">
        <f t="shared" si="18"/>
        <v>45</v>
      </c>
      <c r="H94" s="47">
        <f t="shared" si="19"/>
        <v>0.46969696969696972</v>
      </c>
      <c r="I94" s="2">
        <f t="shared" si="20"/>
        <v>31</v>
      </c>
    </row>
    <row r="95" spans="1:9" s="19" customFormat="1">
      <c r="A95" s="1" t="s">
        <v>181</v>
      </c>
      <c r="B95" s="1" t="s">
        <v>259</v>
      </c>
      <c r="C95" s="1" t="s">
        <v>182</v>
      </c>
      <c r="D95" s="2">
        <v>54</v>
      </c>
      <c r="E95" s="2">
        <v>33</v>
      </c>
      <c r="F95" s="45">
        <f t="shared" si="17"/>
        <v>87</v>
      </c>
      <c r="G95" s="46">
        <f t="shared" si="18"/>
        <v>32</v>
      </c>
      <c r="H95" s="47">
        <f t="shared" si="19"/>
        <v>0.37931034482758619</v>
      </c>
      <c r="I95" s="2">
        <f t="shared" si="20"/>
        <v>54</v>
      </c>
    </row>
    <row r="96" spans="1:9" s="19" customFormat="1">
      <c r="A96" s="1" t="s">
        <v>183</v>
      </c>
      <c r="B96" s="1" t="s">
        <v>256</v>
      </c>
      <c r="C96" s="1" t="s">
        <v>184</v>
      </c>
      <c r="D96" s="2">
        <v>1</v>
      </c>
      <c r="E96" s="2">
        <v>1</v>
      </c>
      <c r="F96" s="45">
        <f t="shared" si="17"/>
        <v>2</v>
      </c>
      <c r="G96" s="46">
        <f t="shared" si="18"/>
        <v>74</v>
      </c>
      <c r="H96" s="47">
        <f t="shared" si="19"/>
        <v>0.5</v>
      </c>
      <c r="I96" s="2">
        <f t="shared" si="20"/>
        <v>14</v>
      </c>
    </row>
    <row r="97" spans="1:9" s="19" customFormat="1">
      <c r="A97" s="1" t="s">
        <v>185</v>
      </c>
      <c r="B97" s="1" t="s">
        <v>259</v>
      </c>
      <c r="C97" s="1" t="s">
        <v>186</v>
      </c>
      <c r="D97" s="2">
        <v>43</v>
      </c>
      <c r="E97" s="2">
        <v>26</v>
      </c>
      <c r="F97" s="45">
        <f t="shared" si="17"/>
        <v>69</v>
      </c>
      <c r="G97" s="46">
        <f t="shared" si="18"/>
        <v>42</v>
      </c>
      <c r="H97" s="47">
        <f t="shared" si="19"/>
        <v>0.37681159420289856</v>
      </c>
      <c r="I97" s="2">
        <f t="shared" si="20"/>
        <v>55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8125</v>
      </c>
      <c r="E99" s="222">
        <f t="shared" ref="E99:F99" si="21">SUM(E12:E97)</f>
        <v>6375</v>
      </c>
      <c r="F99" s="223">
        <f t="shared" si="21"/>
        <v>14500</v>
      </c>
    </row>
  </sheetData>
  <autoFilter ref="A11:I97" xr:uid="{00000000-0009-0000-0000-00001B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DFC34E2-EF08-49BA-9BC3-2BF47D7AD457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283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/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>
        <f>INDEX(D12:D97,MATCH(C6,C12:C97,0),0)</f>
        <v>10</v>
      </c>
      <c r="E6" s="22">
        <f>INDEX(E12:E97,MATCH(C6,C12:C97,0),0)</f>
        <v>11</v>
      </c>
      <c r="F6" s="22">
        <f>SUM(D6:E6)</f>
        <v>21</v>
      </c>
      <c r="G6" s="23">
        <f>_xlfn.RANK.EQ(F6,$F$12:$F$97,0)</f>
        <v>67</v>
      </c>
      <c r="H6" s="24">
        <f>E6/F6</f>
        <v>0.52380952380952384</v>
      </c>
      <c r="I6" s="25">
        <f>_xlfn.RANK.EQ(H6,$H$12:$H$97,0)</f>
        <v>13</v>
      </c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46.8</v>
      </c>
      <c r="E7" s="83">
        <f>ROUND(SUMIF($B$12:$B$97,"G",E12:E97)/(COUNTIFS(B12:B97,"G",D12:D97,"&lt;&gt;")),1)</f>
        <v>31.9</v>
      </c>
      <c r="F7" s="83">
        <f>ROUND(SUM(D7:E7),1)</f>
        <v>78.7</v>
      </c>
      <c r="G7" s="28"/>
      <c r="H7" s="29">
        <f>E7/F7</f>
        <v>0.40533672172808127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115.9</v>
      </c>
      <c r="E8" s="85">
        <f>ROUND(AVERAGE(E12:E97),1)</f>
        <v>87.4</v>
      </c>
      <c r="F8" s="85">
        <f>ROUND(SUM(D8:E8),1)</f>
        <v>203.3</v>
      </c>
      <c r="G8" s="34"/>
      <c r="H8" s="35">
        <f>E8/F8</f>
        <v>0.42990654205607476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2022年度（基準日：５月１日）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466</v>
      </c>
      <c r="E12" s="2">
        <v>360</v>
      </c>
      <c r="F12" s="45">
        <f>SUM(D12:E12)</f>
        <v>826</v>
      </c>
      <c r="G12" s="46">
        <f>_xlfn.RANK.EQ(F12,$F$12:$F$97,0)</f>
        <v>8</v>
      </c>
      <c r="H12" s="47">
        <f>E12/F12</f>
        <v>0.43583535108958837</v>
      </c>
      <c r="I12" s="2">
        <f>_xlfn.RANK.EQ(H12,$H$12:$H$97,0)</f>
        <v>35</v>
      </c>
    </row>
    <row r="13" spans="1:18" s="19" customFormat="1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53"/>
      <c r="H13" s="54"/>
      <c r="I13" s="51"/>
    </row>
    <row r="14" spans="1:18" s="19" customFormat="1">
      <c r="A14" s="1" t="s">
        <v>19</v>
      </c>
      <c r="B14" s="1" t="s">
        <v>256</v>
      </c>
      <c r="C14" s="1" t="s">
        <v>20</v>
      </c>
      <c r="D14" s="2">
        <v>31</v>
      </c>
      <c r="E14" s="2">
        <v>14</v>
      </c>
      <c r="F14" s="45">
        <f t="shared" ref="F14:F21" si="0">SUM(D14:E14)</f>
        <v>45</v>
      </c>
      <c r="G14" s="46">
        <f t="shared" ref="G14:G21" si="1">_xlfn.RANK.EQ(F14,$F$12:$F$97,0)</f>
        <v>52</v>
      </c>
      <c r="H14" s="47">
        <f t="shared" ref="H14:H21" si="2">E14/F14</f>
        <v>0.31111111111111112</v>
      </c>
      <c r="I14" s="2">
        <f t="shared" ref="I14:I21" si="3">_xlfn.RANK.EQ(H14,$H$12:$H$97,0)</f>
        <v>63</v>
      </c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1</v>
      </c>
      <c r="E15" s="2">
        <v>0</v>
      </c>
      <c r="F15" s="45">
        <f t="shared" si="0"/>
        <v>1</v>
      </c>
      <c r="G15" s="46">
        <f t="shared" si="1"/>
        <v>76</v>
      </c>
      <c r="H15" s="47">
        <f t="shared" si="2"/>
        <v>0</v>
      </c>
      <c r="I15" s="2">
        <f t="shared" si="3"/>
        <v>77</v>
      </c>
    </row>
    <row r="16" spans="1:18" s="19" customFormat="1">
      <c r="A16" s="1" t="s">
        <v>23</v>
      </c>
      <c r="B16" s="1" t="s">
        <v>256</v>
      </c>
      <c r="C16" s="1" t="s">
        <v>24</v>
      </c>
      <c r="D16" s="2">
        <v>21</v>
      </c>
      <c r="E16" s="2">
        <v>20</v>
      </c>
      <c r="F16" s="45">
        <f t="shared" si="0"/>
        <v>41</v>
      </c>
      <c r="G16" s="46">
        <f t="shared" si="1"/>
        <v>55</v>
      </c>
      <c r="H16" s="47">
        <f t="shared" si="2"/>
        <v>0.48780487804878048</v>
      </c>
      <c r="I16" s="2">
        <f t="shared" si="3"/>
        <v>22</v>
      </c>
    </row>
    <row r="17" spans="1:9" s="19" customFormat="1">
      <c r="A17" s="1" t="s">
        <v>25</v>
      </c>
      <c r="B17" s="1" t="s">
        <v>256</v>
      </c>
      <c r="C17" s="1" t="s">
        <v>26</v>
      </c>
      <c r="D17" s="2">
        <v>9</v>
      </c>
      <c r="E17" s="2">
        <v>5</v>
      </c>
      <c r="F17" s="45">
        <f t="shared" si="0"/>
        <v>14</v>
      </c>
      <c r="G17" s="46">
        <f t="shared" si="1"/>
        <v>68</v>
      </c>
      <c r="H17" s="47">
        <f t="shared" si="2"/>
        <v>0.35714285714285715</v>
      </c>
      <c r="I17" s="2">
        <f t="shared" si="3"/>
        <v>56</v>
      </c>
    </row>
    <row r="18" spans="1:9" s="19" customFormat="1">
      <c r="A18" s="1" t="s">
        <v>27</v>
      </c>
      <c r="B18" s="1" t="s">
        <v>258</v>
      </c>
      <c r="C18" s="1" t="s">
        <v>28</v>
      </c>
      <c r="D18" s="2">
        <v>1</v>
      </c>
      <c r="E18" s="2">
        <v>1</v>
      </c>
      <c r="F18" s="45">
        <f t="shared" si="0"/>
        <v>2</v>
      </c>
      <c r="G18" s="46">
        <f t="shared" si="1"/>
        <v>75</v>
      </c>
      <c r="H18" s="47">
        <f t="shared" si="2"/>
        <v>0.5</v>
      </c>
      <c r="I18" s="2">
        <f t="shared" si="3"/>
        <v>17</v>
      </c>
    </row>
    <row r="19" spans="1:9" s="19" customFormat="1">
      <c r="A19" s="1" t="s">
        <v>29</v>
      </c>
      <c r="B19" s="1" t="s">
        <v>259</v>
      </c>
      <c r="C19" s="1" t="s">
        <v>30</v>
      </c>
      <c r="D19" s="2">
        <v>17</v>
      </c>
      <c r="E19" s="2">
        <v>11</v>
      </c>
      <c r="F19" s="45">
        <f t="shared" si="0"/>
        <v>28</v>
      </c>
      <c r="G19" s="46">
        <f t="shared" si="1"/>
        <v>62</v>
      </c>
      <c r="H19" s="47">
        <f t="shared" si="2"/>
        <v>0.39285714285714285</v>
      </c>
      <c r="I19" s="2">
        <f t="shared" si="3"/>
        <v>49</v>
      </c>
    </row>
    <row r="20" spans="1:9" s="19" customFormat="1">
      <c r="A20" s="1" t="s">
        <v>31</v>
      </c>
      <c r="B20" s="1" t="s">
        <v>260</v>
      </c>
      <c r="C20" s="1" t="s">
        <v>32</v>
      </c>
      <c r="D20" s="2">
        <v>32</v>
      </c>
      <c r="E20" s="2">
        <v>29</v>
      </c>
      <c r="F20" s="45">
        <f t="shared" si="0"/>
        <v>61</v>
      </c>
      <c r="G20" s="46">
        <f t="shared" si="1"/>
        <v>48</v>
      </c>
      <c r="H20" s="47">
        <f t="shared" si="2"/>
        <v>0.47540983606557374</v>
      </c>
      <c r="I20" s="2">
        <f t="shared" si="3"/>
        <v>25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511</v>
      </c>
      <c r="E21" s="2">
        <v>389</v>
      </c>
      <c r="F21" s="45">
        <f t="shared" si="0"/>
        <v>900</v>
      </c>
      <c r="G21" s="46">
        <f t="shared" si="1"/>
        <v>5</v>
      </c>
      <c r="H21" s="47">
        <f t="shared" si="2"/>
        <v>0.43222222222222223</v>
      </c>
      <c r="I21" s="2">
        <f t="shared" si="3"/>
        <v>37</v>
      </c>
    </row>
    <row r="22" spans="1:9" s="19" customFormat="1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53"/>
      <c r="H22" s="54"/>
      <c r="I22" s="51"/>
    </row>
    <row r="23" spans="1:9" s="19" customFormat="1">
      <c r="A23" s="1" t="s">
        <v>37</v>
      </c>
      <c r="B23" s="1" t="s">
        <v>259</v>
      </c>
      <c r="C23" s="1" t="s">
        <v>38</v>
      </c>
      <c r="D23" s="2">
        <v>35</v>
      </c>
      <c r="E23" s="2">
        <v>10</v>
      </c>
      <c r="F23" s="45">
        <f>SUM(D23:E23)</f>
        <v>45</v>
      </c>
      <c r="G23" s="46">
        <f>_xlfn.RANK.EQ(F23,$F$12:$F$97,0)</f>
        <v>52</v>
      </c>
      <c r="H23" s="47">
        <f>E23/F23</f>
        <v>0.22222222222222221</v>
      </c>
      <c r="I23" s="2">
        <f>_xlfn.RANK.EQ(H23,$H$12:$H$97,0)</f>
        <v>74</v>
      </c>
    </row>
    <row r="24" spans="1:9" s="19" customFormat="1">
      <c r="A24" s="1" t="s">
        <v>39</v>
      </c>
      <c r="B24" s="1" t="s">
        <v>259</v>
      </c>
      <c r="C24" s="1" t="s">
        <v>40</v>
      </c>
      <c r="D24" s="2">
        <v>22</v>
      </c>
      <c r="E24" s="2">
        <v>7</v>
      </c>
      <c r="F24" s="45">
        <f>SUM(D24:E24)</f>
        <v>29</v>
      </c>
      <c r="G24" s="46">
        <f>_xlfn.RANK.EQ(F24,$F$12:$F$97,0)</f>
        <v>61</v>
      </c>
      <c r="H24" s="47">
        <f>E24/F24</f>
        <v>0.2413793103448276</v>
      </c>
      <c r="I24" s="2">
        <f>_xlfn.RANK.EQ(H24,$H$12:$H$97,0)</f>
        <v>73</v>
      </c>
    </row>
    <row r="25" spans="1:9" s="19" customFormat="1">
      <c r="A25" s="1" t="s">
        <v>41</v>
      </c>
      <c r="B25" s="1" t="s">
        <v>257</v>
      </c>
      <c r="C25" s="1" t="s">
        <v>42</v>
      </c>
      <c r="D25" s="2">
        <v>3</v>
      </c>
      <c r="E25" s="2">
        <v>1</v>
      </c>
      <c r="F25" s="45">
        <f>SUM(D25:E25)</f>
        <v>4</v>
      </c>
      <c r="G25" s="46">
        <f>_xlfn.RANK.EQ(F25,$F$12:$F$97,0)</f>
        <v>72</v>
      </c>
      <c r="H25" s="47">
        <f>E25/F25</f>
        <v>0.25</v>
      </c>
      <c r="I25" s="2">
        <f>_xlfn.RANK.EQ(H25,$H$12:$H$97,0)</f>
        <v>72</v>
      </c>
    </row>
    <row r="26" spans="1:9" s="19" customFormat="1">
      <c r="A26" s="1" t="s">
        <v>43</v>
      </c>
      <c r="B26" s="1" t="s">
        <v>260</v>
      </c>
      <c r="C26" s="1" t="s">
        <v>44</v>
      </c>
      <c r="D26" s="2">
        <v>21</v>
      </c>
      <c r="E26" s="2">
        <v>6</v>
      </c>
      <c r="F26" s="45">
        <f>SUM(D26:E26)</f>
        <v>27</v>
      </c>
      <c r="G26" s="46">
        <f>_xlfn.RANK.EQ(F26,$F$12:$F$97,0)</f>
        <v>64</v>
      </c>
      <c r="H26" s="47">
        <f>E26/F26</f>
        <v>0.22222222222222221</v>
      </c>
      <c r="I26" s="2">
        <f>_xlfn.RANK.EQ(H26,$H$12:$H$97,0)</f>
        <v>74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443</v>
      </c>
      <c r="E27" s="2">
        <v>393</v>
      </c>
      <c r="F27" s="45">
        <f>SUM(D27:E27)</f>
        <v>836</v>
      </c>
      <c r="G27" s="46">
        <f>_xlfn.RANK.EQ(F27,$F$12:$F$97,0)</f>
        <v>6</v>
      </c>
      <c r="H27" s="47">
        <f>E27/F27</f>
        <v>0.47009569377990429</v>
      </c>
      <c r="I27" s="2">
        <f>_xlfn.RANK.EQ(H27,$H$12:$H$97,0)</f>
        <v>27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1" t="s">
        <v>49</v>
      </c>
      <c r="B29" s="1" t="s">
        <v>260</v>
      </c>
      <c r="C29" s="1" t="s">
        <v>50</v>
      </c>
      <c r="D29" s="2">
        <v>18</v>
      </c>
      <c r="E29" s="2">
        <v>17</v>
      </c>
      <c r="F29" s="45">
        <f t="shared" ref="F29:F48" si="4">SUM(D29:E29)</f>
        <v>35</v>
      </c>
      <c r="G29" s="46">
        <f t="shared" ref="G29:G48" si="5">_xlfn.RANK.EQ(F29,$F$12:$F$97,0)</f>
        <v>56</v>
      </c>
      <c r="H29" s="47">
        <f t="shared" ref="H29:H48" si="6">E29/F29</f>
        <v>0.48571428571428571</v>
      </c>
      <c r="I29" s="2">
        <f t="shared" ref="I29:I48" si="7">_xlfn.RANK.EQ(H29,$H$12:$H$97,0)</f>
        <v>23</v>
      </c>
    </row>
    <row r="30" spans="1:9" s="19" customFormat="1">
      <c r="A30" s="1" t="s">
        <v>51</v>
      </c>
      <c r="B30" s="1" t="s">
        <v>259</v>
      </c>
      <c r="C30" s="1" t="s">
        <v>52</v>
      </c>
      <c r="D30" s="2">
        <v>45</v>
      </c>
      <c r="E30" s="2">
        <v>35</v>
      </c>
      <c r="F30" s="45">
        <f t="shared" si="4"/>
        <v>80</v>
      </c>
      <c r="G30" s="46">
        <f t="shared" si="5"/>
        <v>36</v>
      </c>
      <c r="H30" s="47">
        <f t="shared" si="6"/>
        <v>0.4375</v>
      </c>
      <c r="I30" s="2">
        <f t="shared" si="7"/>
        <v>34</v>
      </c>
    </row>
    <row r="31" spans="1:9" s="19" customFormat="1">
      <c r="A31" s="1" t="s">
        <v>53</v>
      </c>
      <c r="B31" s="1" t="s">
        <v>260</v>
      </c>
      <c r="C31" s="1" t="s">
        <v>54</v>
      </c>
      <c r="D31" s="2">
        <v>84</v>
      </c>
      <c r="E31" s="2">
        <v>56</v>
      </c>
      <c r="F31" s="45">
        <f t="shared" si="4"/>
        <v>140</v>
      </c>
      <c r="G31" s="46">
        <f t="shared" si="5"/>
        <v>24</v>
      </c>
      <c r="H31" s="47">
        <f t="shared" si="6"/>
        <v>0.4</v>
      </c>
      <c r="I31" s="2">
        <f t="shared" si="7"/>
        <v>46</v>
      </c>
    </row>
    <row r="32" spans="1:9" s="19" customFormat="1">
      <c r="A32" s="1" t="s">
        <v>55</v>
      </c>
      <c r="B32" s="1" t="s">
        <v>254</v>
      </c>
      <c r="C32" s="1" t="s">
        <v>56</v>
      </c>
      <c r="D32" s="2">
        <v>160</v>
      </c>
      <c r="E32" s="2">
        <v>167</v>
      </c>
      <c r="F32" s="45">
        <f t="shared" si="4"/>
        <v>327</v>
      </c>
      <c r="G32" s="46">
        <f t="shared" si="5"/>
        <v>12</v>
      </c>
      <c r="H32" s="47">
        <f t="shared" si="6"/>
        <v>0.5107033639143731</v>
      </c>
      <c r="I32" s="2">
        <f t="shared" si="7"/>
        <v>16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1207</v>
      </c>
      <c r="E33" s="2">
        <v>745</v>
      </c>
      <c r="F33" s="45">
        <f t="shared" si="4"/>
        <v>1952</v>
      </c>
      <c r="G33" s="46">
        <f t="shared" si="5"/>
        <v>1</v>
      </c>
      <c r="H33" s="47">
        <f t="shared" si="6"/>
        <v>0.38165983606557374</v>
      </c>
      <c r="I33" s="2">
        <f t="shared" si="7"/>
        <v>52</v>
      </c>
    </row>
    <row r="34" spans="1:9" s="19" customFormat="1">
      <c r="A34" s="1" t="s">
        <v>59</v>
      </c>
      <c r="B34" s="1" t="s">
        <v>258</v>
      </c>
      <c r="C34" s="1" t="s">
        <v>60</v>
      </c>
      <c r="D34" s="2">
        <v>105</v>
      </c>
      <c r="E34" s="2">
        <v>161</v>
      </c>
      <c r="F34" s="45">
        <f t="shared" si="4"/>
        <v>266</v>
      </c>
      <c r="G34" s="46">
        <f t="shared" si="5"/>
        <v>15</v>
      </c>
      <c r="H34" s="47">
        <f t="shared" si="6"/>
        <v>0.60526315789473684</v>
      </c>
      <c r="I34" s="2">
        <f t="shared" si="7"/>
        <v>8</v>
      </c>
    </row>
    <row r="35" spans="1:9" s="19" customFormat="1">
      <c r="A35" s="1" t="s">
        <v>61</v>
      </c>
      <c r="B35" s="1" t="s">
        <v>257</v>
      </c>
      <c r="C35" s="1" t="s">
        <v>62</v>
      </c>
      <c r="D35" s="2">
        <v>41</v>
      </c>
      <c r="E35" s="2">
        <v>69</v>
      </c>
      <c r="F35" s="45">
        <f t="shared" si="4"/>
        <v>110</v>
      </c>
      <c r="G35" s="46">
        <f t="shared" si="5"/>
        <v>28</v>
      </c>
      <c r="H35" s="47">
        <f t="shared" si="6"/>
        <v>0.62727272727272732</v>
      </c>
      <c r="I35" s="2">
        <f t="shared" si="7"/>
        <v>6</v>
      </c>
    </row>
    <row r="36" spans="1:9" s="19" customFormat="1">
      <c r="A36" s="1" t="s">
        <v>63</v>
      </c>
      <c r="B36" s="1" t="s">
        <v>257</v>
      </c>
      <c r="C36" s="1" t="s">
        <v>64</v>
      </c>
      <c r="D36" s="2">
        <v>34</v>
      </c>
      <c r="E36" s="2">
        <v>54</v>
      </c>
      <c r="F36" s="45">
        <f t="shared" si="4"/>
        <v>88</v>
      </c>
      <c r="G36" s="46">
        <f t="shared" si="5"/>
        <v>32</v>
      </c>
      <c r="H36" s="47">
        <f t="shared" si="6"/>
        <v>0.61363636363636365</v>
      </c>
      <c r="I36" s="2">
        <f t="shared" si="7"/>
        <v>7</v>
      </c>
    </row>
    <row r="37" spans="1:9" s="19" customFormat="1">
      <c r="A37" s="1" t="s">
        <v>65</v>
      </c>
      <c r="B37" s="1" t="s">
        <v>256</v>
      </c>
      <c r="C37" s="1" t="s">
        <v>66</v>
      </c>
      <c r="D37" s="2">
        <v>459</v>
      </c>
      <c r="E37" s="2">
        <v>198</v>
      </c>
      <c r="F37" s="45">
        <f t="shared" si="4"/>
        <v>657</v>
      </c>
      <c r="G37" s="46">
        <f t="shared" si="5"/>
        <v>9</v>
      </c>
      <c r="H37" s="47">
        <f t="shared" si="6"/>
        <v>0.30136986301369861</v>
      </c>
      <c r="I37" s="2">
        <f t="shared" si="7"/>
        <v>66</v>
      </c>
    </row>
    <row r="38" spans="1:9" s="19" customFormat="1">
      <c r="A38" s="1" t="s">
        <v>67</v>
      </c>
      <c r="B38" s="1" t="s">
        <v>260</v>
      </c>
      <c r="C38" s="1" t="s">
        <v>68</v>
      </c>
      <c r="D38" s="2">
        <v>0</v>
      </c>
      <c r="E38" s="2">
        <v>75</v>
      </c>
      <c r="F38" s="45">
        <f t="shared" si="4"/>
        <v>75</v>
      </c>
      <c r="G38" s="46">
        <f t="shared" si="5"/>
        <v>40</v>
      </c>
      <c r="H38" s="47">
        <f t="shared" si="6"/>
        <v>1</v>
      </c>
      <c r="I38" s="2">
        <f t="shared" si="7"/>
        <v>1</v>
      </c>
    </row>
    <row r="39" spans="1:9" s="19" customFormat="1">
      <c r="A39" s="1" t="s">
        <v>69</v>
      </c>
      <c r="B39" s="1" t="s">
        <v>255</v>
      </c>
      <c r="C39" s="1" t="s">
        <v>70</v>
      </c>
      <c r="D39" s="2">
        <v>3</v>
      </c>
      <c r="E39" s="2">
        <v>11</v>
      </c>
      <c r="F39" s="45">
        <f t="shared" si="4"/>
        <v>14</v>
      </c>
      <c r="G39" s="46">
        <f t="shared" si="5"/>
        <v>68</v>
      </c>
      <c r="H39" s="47">
        <f t="shared" si="6"/>
        <v>0.7857142857142857</v>
      </c>
      <c r="I39" s="2">
        <f t="shared" si="7"/>
        <v>4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113</v>
      </c>
      <c r="E40" s="2">
        <v>93</v>
      </c>
      <c r="F40" s="45">
        <f t="shared" si="4"/>
        <v>206</v>
      </c>
      <c r="G40" s="46">
        <f t="shared" si="5"/>
        <v>17</v>
      </c>
      <c r="H40" s="47">
        <f t="shared" si="6"/>
        <v>0.45145631067961167</v>
      </c>
      <c r="I40" s="2">
        <f t="shared" si="7"/>
        <v>29</v>
      </c>
    </row>
    <row r="41" spans="1:9" s="19" customFormat="1">
      <c r="A41" s="1" t="s">
        <v>73</v>
      </c>
      <c r="B41" s="1" t="s">
        <v>256</v>
      </c>
      <c r="C41" s="1" t="s">
        <v>74</v>
      </c>
      <c r="D41" s="2">
        <v>57</v>
      </c>
      <c r="E41" s="2">
        <v>22</v>
      </c>
      <c r="F41" s="45">
        <f t="shared" si="4"/>
        <v>79</v>
      </c>
      <c r="G41" s="46">
        <f t="shared" si="5"/>
        <v>37</v>
      </c>
      <c r="H41" s="47">
        <f t="shared" si="6"/>
        <v>0.27848101265822783</v>
      </c>
      <c r="I41" s="2">
        <f t="shared" si="7"/>
        <v>69</v>
      </c>
    </row>
    <row r="42" spans="1:9" s="19" customFormat="1">
      <c r="A42" s="1" t="s">
        <v>75</v>
      </c>
      <c r="B42" s="1" t="s">
        <v>257</v>
      </c>
      <c r="C42" s="1" t="s">
        <v>76</v>
      </c>
      <c r="D42" s="2">
        <v>66</v>
      </c>
      <c r="E42" s="2">
        <v>89</v>
      </c>
      <c r="F42" s="45">
        <f t="shared" si="4"/>
        <v>155</v>
      </c>
      <c r="G42" s="46">
        <f t="shared" si="5"/>
        <v>23</v>
      </c>
      <c r="H42" s="47">
        <f t="shared" si="6"/>
        <v>0.5741935483870968</v>
      </c>
      <c r="I42" s="2">
        <f t="shared" si="7"/>
        <v>9</v>
      </c>
    </row>
    <row r="43" spans="1:9" s="19" customFormat="1">
      <c r="A43" s="1" t="s">
        <v>77</v>
      </c>
      <c r="B43" s="1" t="s">
        <v>261</v>
      </c>
      <c r="C43" s="1" t="s">
        <v>78</v>
      </c>
      <c r="D43" s="2">
        <v>47</v>
      </c>
      <c r="E43" s="2">
        <v>31</v>
      </c>
      <c r="F43" s="45">
        <f t="shared" si="4"/>
        <v>78</v>
      </c>
      <c r="G43" s="46">
        <f t="shared" si="5"/>
        <v>38</v>
      </c>
      <c r="H43" s="47">
        <f t="shared" si="6"/>
        <v>0.39743589743589741</v>
      </c>
      <c r="I43" s="2">
        <f t="shared" si="7"/>
        <v>48</v>
      </c>
    </row>
    <row r="44" spans="1:9" s="19" customFormat="1">
      <c r="A44" s="1" t="s">
        <v>79</v>
      </c>
      <c r="B44" s="1" t="s">
        <v>256</v>
      </c>
      <c r="C44" s="1" t="s">
        <v>80</v>
      </c>
      <c r="D44" s="2">
        <v>45</v>
      </c>
      <c r="E44" s="2">
        <v>47</v>
      </c>
      <c r="F44" s="45">
        <f t="shared" si="4"/>
        <v>92</v>
      </c>
      <c r="G44" s="46">
        <f t="shared" si="5"/>
        <v>30</v>
      </c>
      <c r="H44" s="47">
        <f t="shared" si="6"/>
        <v>0.51086956521739135</v>
      </c>
      <c r="I44" s="2">
        <f t="shared" si="7"/>
        <v>15</v>
      </c>
    </row>
    <row r="45" spans="1:9" s="19" customFormat="1">
      <c r="A45" s="1" t="s">
        <v>81</v>
      </c>
      <c r="B45" s="1" t="s">
        <v>260</v>
      </c>
      <c r="C45" s="1" t="s">
        <v>82</v>
      </c>
      <c r="D45" s="2">
        <v>121</v>
      </c>
      <c r="E45" s="2">
        <v>72</v>
      </c>
      <c r="F45" s="45">
        <f t="shared" si="4"/>
        <v>193</v>
      </c>
      <c r="G45" s="46">
        <f t="shared" si="5"/>
        <v>18</v>
      </c>
      <c r="H45" s="47">
        <f t="shared" si="6"/>
        <v>0.37305699481865284</v>
      </c>
      <c r="I45" s="2">
        <f t="shared" si="7"/>
        <v>53</v>
      </c>
    </row>
    <row r="46" spans="1:9" s="19" customFormat="1">
      <c r="A46" s="1" t="s">
        <v>83</v>
      </c>
      <c r="B46" s="1" t="s">
        <v>261</v>
      </c>
      <c r="C46" s="1" t="s">
        <v>84</v>
      </c>
      <c r="D46" s="2">
        <v>73</v>
      </c>
      <c r="E46" s="2">
        <v>49</v>
      </c>
      <c r="F46" s="45">
        <f t="shared" si="4"/>
        <v>122</v>
      </c>
      <c r="G46" s="46">
        <f t="shared" si="5"/>
        <v>26</v>
      </c>
      <c r="H46" s="47">
        <f t="shared" si="6"/>
        <v>0.40163934426229508</v>
      </c>
      <c r="I46" s="2">
        <f t="shared" si="7"/>
        <v>45</v>
      </c>
    </row>
    <row r="47" spans="1:9" s="19" customFormat="1">
      <c r="A47" s="1" t="s">
        <v>85</v>
      </c>
      <c r="B47" s="1" t="s">
        <v>254</v>
      </c>
      <c r="C47" s="1" t="s">
        <v>86</v>
      </c>
      <c r="D47" s="2">
        <v>85</v>
      </c>
      <c r="E47" s="2">
        <v>98</v>
      </c>
      <c r="F47" s="45">
        <f t="shared" si="4"/>
        <v>183</v>
      </c>
      <c r="G47" s="46">
        <f t="shared" si="5"/>
        <v>19</v>
      </c>
      <c r="H47" s="47">
        <f t="shared" si="6"/>
        <v>0.53551912568306015</v>
      </c>
      <c r="I47" s="2">
        <f t="shared" si="7"/>
        <v>11</v>
      </c>
    </row>
    <row r="48" spans="1:9" s="19" customFormat="1">
      <c r="A48" s="1" t="s">
        <v>87</v>
      </c>
      <c r="B48" s="1" t="s">
        <v>256</v>
      </c>
      <c r="C48" s="1" t="s">
        <v>88</v>
      </c>
      <c r="D48" s="2">
        <v>42</v>
      </c>
      <c r="E48" s="2">
        <v>24</v>
      </c>
      <c r="F48" s="45">
        <f t="shared" si="4"/>
        <v>66</v>
      </c>
      <c r="G48" s="46">
        <f t="shared" si="5"/>
        <v>46</v>
      </c>
      <c r="H48" s="47">
        <f t="shared" si="6"/>
        <v>0.36363636363636365</v>
      </c>
      <c r="I48" s="2">
        <f t="shared" si="7"/>
        <v>54</v>
      </c>
    </row>
    <row r="49" spans="1:9" s="19" customFormat="1">
      <c r="A49" s="49" t="s">
        <v>89</v>
      </c>
      <c r="B49" s="49" t="s">
        <v>255</v>
      </c>
      <c r="C49" s="49" t="s">
        <v>90</v>
      </c>
      <c r="D49" s="51"/>
      <c r="E49" s="51"/>
      <c r="F49" s="52"/>
      <c r="G49" s="53"/>
      <c r="H49" s="54"/>
      <c r="I49" s="51"/>
    </row>
    <row r="50" spans="1:9" s="19" customFormat="1">
      <c r="A50" s="1" t="s">
        <v>91</v>
      </c>
      <c r="B50" s="1" t="s">
        <v>259</v>
      </c>
      <c r="C50" s="1" t="s">
        <v>92</v>
      </c>
      <c r="D50" s="2">
        <v>65</v>
      </c>
      <c r="E50" s="2">
        <v>29</v>
      </c>
      <c r="F50" s="45">
        <f t="shared" ref="F50:F66" si="8">SUM(D50:E50)</f>
        <v>94</v>
      </c>
      <c r="G50" s="46">
        <f t="shared" ref="G50:G66" si="9">_xlfn.RANK.EQ(F50,$F$12:$F$97,0)</f>
        <v>29</v>
      </c>
      <c r="H50" s="47">
        <f t="shared" ref="H50:H66" si="10">E50/F50</f>
        <v>0.30851063829787234</v>
      </c>
      <c r="I50" s="2">
        <f t="shared" ref="I50:I66" si="11">_xlfn.RANK.EQ(H50,$H$12:$H$97,0)</f>
        <v>64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153</v>
      </c>
      <c r="E51" s="2">
        <v>122</v>
      </c>
      <c r="F51" s="45">
        <f t="shared" si="8"/>
        <v>275</v>
      </c>
      <c r="G51" s="46">
        <f t="shared" si="9"/>
        <v>14</v>
      </c>
      <c r="H51" s="47">
        <f t="shared" si="10"/>
        <v>0.44363636363636366</v>
      </c>
      <c r="I51" s="2">
        <f t="shared" si="11"/>
        <v>32</v>
      </c>
    </row>
    <row r="52" spans="1:9" s="19" customFormat="1">
      <c r="A52" s="1" t="s">
        <v>95</v>
      </c>
      <c r="B52" s="1" t="s">
        <v>261</v>
      </c>
      <c r="C52" s="1" t="s">
        <v>96</v>
      </c>
      <c r="D52" s="2">
        <v>155</v>
      </c>
      <c r="E52" s="2">
        <v>82</v>
      </c>
      <c r="F52" s="45">
        <f t="shared" si="8"/>
        <v>237</v>
      </c>
      <c r="G52" s="46">
        <f t="shared" si="9"/>
        <v>16</v>
      </c>
      <c r="H52" s="47">
        <f t="shared" si="10"/>
        <v>0.34599156118143459</v>
      </c>
      <c r="I52" s="2">
        <f t="shared" si="11"/>
        <v>57</v>
      </c>
    </row>
    <row r="53" spans="1:9" s="19" customFormat="1">
      <c r="A53" s="1" t="s">
        <v>97</v>
      </c>
      <c r="B53" s="1" t="s">
        <v>259</v>
      </c>
      <c r="C53" s="1" t="s">
        <v>98</v>
      </c>
      <c r="D53" s="2">
        <v>18</v>
      </c>
      <c r="E53" s="2">
        <v>8</v>
      </c>
      <c r="F53" s="45">
        <f t="shared" si="8"/>
        <v>26</v>
      </c>
      <c r="G53" s="46">
        <f t="shared" si="9"/>
        <v>66</v>
      </c>
      <c r="H53" s="47">
        <f t="shared" si="10"/>
        <v>0.30769230769230771</v>
      </c>
      <c r="I53" s="2">
        <f t="shared" si="11"/>
        <v>65</v>
      </c>
    </row>
    <row r="54" spans="1:9" s="19" customFormat="1">
      <c r="A54" s="1" t="s">
        <v>99</v>
      </c>
      <c r="B54" s="1" t="s">
        <v>259</v>
      </c>
      <c r="C54" s="1" t="s">
        <v>100</v>
      </c>
      <c r="D54" s="2">
        <v>36</v>
      </c>
      <c r="E54" s="2">
        <v>25</v>
      </c>
      <c r="F54" s="45">
        <f t="shared" si="8"/>
        <v>61</v>
      </c>
      <c r="G54" s="46">
        <f t="shared" si="9"/>
        <v>48</v>
      </c>
      <c r="H54" s="47">
        <f t="shared" si="10"/>
        <v>0.4098360655737705</v>
      </c>
      <c r="I54" s="2">
        <f t="shared" si="11"/>
        <v>42</v>
      </c>
    </row>
    <row r="55" spans="1:9" s="19" customFormat="1">
      <c r="A55" s="1" t="s">
        <v>101</v>
      </c>
      <c r="B55" s="1" t="s">
        <v>259</v>
      </c>
      <c r="C55" s="1" t="s">
        <v>102</v>
      </c>
      <c r="D55" s="2">
        <v>44</v>
      </c>
      <c r="E55" s="2">
        <v>41</v>
      </c>
      <c r="F55" s="45">
        <f t="shared" si="8"/>
        <v>85</v>
      </c>
      <c r="G55" s="46">
        <f t="shared" si="9"/>
        <v>35</v>
      </c>
      <c r="H55" s="47">
        <f t="shared" si="10"/>
        <v>0.4823529411764706</v>
      </c>
      <c r="I55" s="2">
        <f t="shared" si="11"/>
        <v>24</v>
      </c>
    </row>
    <row r="56" spans="1:9" s="19" customFormat="1">
      <c r="A56" s="1" t="s">
        <v>103</v>
      </c>
      <c r="B56" s="1" t="s">
        <v>259</v>
      </c>
      <c r="C56" s="1" t="s">
        <v>104</v>
      </c>
      <c r="D56" s="2">
        <v>85</v>
      </c>
      <c r="E56" s="2">
        <v>48</v>
      </c>
      <c r="F56" s="45">
        <f t="shared" si="8"/>
        <v>133</v>
      </c>
      <c r="G56" s="46">
        <f t="shared" si="9"/>
        <v>25</v>
      </c>
      <c r="H56" s="47">
        <f t="shared" si="10"/>
        <v>0.36090225563909772</v>
      </c>
      <c r="I56" s="2">
        <f t="shared" si="11"/>
        <v>55</v>
      </c>
    </row>
    <row r="57" spans="1:9" s="19" customFormat="1">
      <c r="A57" s="1" t="s">
        <v>105</v>
      </c>
      <c r="B57" s="1" t="s">
        <v>260</v>
      </c>
      <c r="C57" s="1" t="s">
        <v>106</v>
      </c>
      <c r="D57" s="2">
        <v>53</v>
      </c>
      <c r="E57" s="2">
        <v>33</v>
      </c>
      <c r="F57" s="45">
        <f t="shared" si="8"/>
        <v>86</v>
      </c>
      <c r="G57" s="46">
        <f t="shared" si="9"/>
        <v>34</v>
      </c>
      <c r="H57" s="47">
        <f t="shared" si="10"/>
        <v>0.38372093023255816</v>
      </c>
      <c r="I57" s="2">
        <f t="shared" si="11"/>
        <v>51</v>
      </c>
    </row>
    <row r="58" spans="1:9" s="19" customFormat="1">
      <c r="A58" s="1" t="s">
        <v>107</v>
      </c>
      <c r="B58" s="1" t="s">
        <v>258</v>
      </c>
      <c r="C58" s="1" t="s">
        <v>108</v>
      </c>
      <c r="D58" s="2">
        <v>25</v>
      </c>
      <c r="E58" s="2">
        <v>9</v>
      </c>
      <c r="F58" s="45">
        <f t="shared" si="8"/>
        <v>34</v>
      </c>
      <c r="G58" s="46">
        <f t="shared" si="9"/>
        <v>59</v>
      </c>
      <c r="H58" s="47">
        <f t="shared" si="10"/>
        <v>0.26470588235294118</v>
      </c>
      <c r="I58" s="2">
        <f t="shared" si="11"/>
        <v>71</v>
      </c>
    </row>
    <row r="59" spans="1:9" s="19" customFormat="1">
      <c r="A59" s="1" t="s">
        <v>109</v>
      </c>
      <c r="B59" s="1" t="s">
        <v>254</v>
      </c>
      <c r="C59" s="1" t="s">
        <v>110</v>
      </c>
      <c r="D59" s="2">
        <v>441</v>
      </c>
      <c r="E59" s="2">
        <v>395</v>
      </c>
      <c r="F59" s="45">
        <f t="shared" si="8"/>
        <v>836</v>
      </c>
      <c r="G59" s="46">
        <f t="shared" si="9"/>
        <v>6</v>
      </c>
      <c r="H59" s="47">
        <f t="shared" si="10"/>
        <v>0.47248803827751196</v>
      </c>
      <c r="I59" s="2">
        <f t="shared" si="11"/>
        <v>26</v>
      </c>
    </row>
    <row r="60" spans="1:9" s="19" customFormat="1">
      <c r="A60" s="1" t="s">
        <v>111</v>
      </c>
      <c r="B60" s="1" t="s">
        <v>256</v>
      </c>
      <c r="C60" s="1" t="s">
        <v>112</v>
      </c>
      <c r="D60" s="2">
        <v>42</v>
      </c>
      <c r="E60" s="2">
        <v>20</v>
      </c>
      <c r="F60" s="45">
        <f t="shared" si="8"/>
        <v>62</v>
      </c>
      <c r="G60" s="46">
        <f t="shared" si="9"/>
        <v>47</v>
      </c>
      <c r="H60" s="47">
        <f t="shared" si="10"/>
        <v>0.32258064516129031</v>
      </c>
      <c r="I60" s="2">
        <f t="shared" si="11"/>
        <v>62</v>
      </c>
    </row>
    <row r="61" spans="1:9" s="19" customFormat="1">
      <c r="A61" s="1" t="s">
        <v>113</v>
      </c>
      <c r="B61" s="1" t="s">
        <v>255</v>
      </c>
      <c r="C61" s="1" t="s">
        <v>114</v>
      </c>
      <c r="D61" s="2">
        <v>2</v>
      </c>
      <c r="E61" s="2">
        <v>1</v>
      </c>
      <c r="F61" s="45">
        <f t="shared" si="8"/>
        <v>3</v>
      </c>
      <c r="G61" s="46">
        <f t="shared" si="9"/>
        <v>74</v>
      </c>
      <c r="H61" s="47">
        <f t="shared" si="10"/>
        <v>0.33333333333333331</v>
      </c>
      <c r="I61" s="2">
        <f t="shared" si="11"/>
        <v>59</v>
      </c>
    </row>
    <row r="62" spans="1:9" s="19" customFormat="1">
      <c r="A62" s="1" t="s">
        <v>115</v>
      </c>
      <c r="B62" s="1" t="s">
        <v>256</v>
      </c>
      <c r="C62" s="1" t="s">
        <v>116</v>
      </c>
      <c r="D62" s="2">
        <v>28</v>
      </c>
      <c r="E62" s="2">
        <v>7</v>
      </c>
      <c r="F62" s="45">
        <f t="shared" si="8"/>
        <v>35</v>
      </c>
      <c r="G62" s="46">
        <f t="shared" si="9"/>
        <v>56</v>
      </c>
      <c r="H62" s="47">
        <f t="shared" si="10"/>
        <v>0.2</v>
      </c>
      <c r="I62" s="2">
        <f t="shared" si="11"/>
        <v>76</v>
      </c>
    </row>
    <row r="63" spans="1:9" s="19" customFormat="1">
      <c r="A63" s="1" t="s">
        <v>117</v>
      </c>
      <c r="B63" s="1" t="s">
        <v>259</v>
      </c>
      <c r="C63" s="1" t="s">
        <v>118</v>
      </c>
      <c r="D63" s="2">
        <v>43</v>
      </c>
      <c r="E63" s="2">
        <v>29</v>
      </c>
      <c r="F63" s="45">
        <f t="shared" si="8"/>
        <v>72</v>
      </c>
      <c r="G63" s="46">
        <f t="shared" si="9"/>
        <v>44</v>
      </c>
      <c r="H63" s="47">
        <f t="shared" si="10"/>
        <v>0.40277777777777779</v>
      </c>
      <c r="I63" s="2">
        <f t="shared" si="11"/>
        <v>44</v>
      </c>
    </row>
    <row r="64" spans="1:9" s="19" customFormat="1">
      <c r="A64" s="1" t="s">
        <v>119</v>
      </c>
      <c r="B64" s="1" t="s">
        <v>257</v>
      </c>
      <c r="C64" s="1" t="s">
        <v>120</v>
      </c>
      <c r="D64" s="2">
        <v>3</v>
      </c>
      <c r="E64" s="2">
        <v>2</v>
      </c>
      <c r="F64" s="45">
        <f t="shared" si="8"/>
        <v>5</v>
      </c>
      <c r="G64" s="46">
        <f t="shared" si="9"/>
        <v>71</v>
      </c>
      <c r="H64" s="47">
        <f t="shared" si="10"/>
        <v>0.4</v>
      </c>
      <c r="I64" s="2">
        <f t="shared" si="11"/>
        <v>46</v>
      </c>
    </row>
    <row r="65" spans="1:9" s="19" customFormat="1">
      <c r="A65" s="1" t="s">
        <v>121</v>
      </c>
      <c r="B65" s="1" t="s">
        <v>258</v>
      </c>
      <c r="C65" s="1" t="s">
        <v>122</v>
      </c>
      <c r="D65" s="2">
        <v>17</v>
      </c>
      <c r="E65" s="2">
        <v>18</v>
      </c>
      <c r="F65" s="45">
        <f t="shared" si="8"/>
        <v>35</v>
      </c>
      <c r="G65" s="46">
        <f t="shared" si="9"/>
        <v>56</v>
      </c>
      <c r="H65" s="47">
        <f t="shared" si="10"/>
        <v>0.51428571428571423</v>
      </c>
      <c r="I65" s="2">
        <f t="shared" si="11"/>
        <v>14</v>
      </c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693</v>
      </c>
      <c r="E66" s="2">
        <v>511</v>
      </c>
      <c r="F66" s="45">
        <f t="shared" si="8"/>
        <v>1204</v>
      </c>
      <c r="G66" s="46">
        <f t="shared" si="9"/>
        <v>2</v>
      </c>
      <c r="H66" s="47">
        <f t="shared" si="10"/>
        <v>0.42441860465116277</v>
      </c>
      <c r="I66" s="2">
        <f t="shared" si="11"/>
        <v>39</v>
      </c>
    </row>
    <row r="67" spans="1:9" s="19" customFormat="1">
      <c r="A67" s="49" t="s">
        <v>125</v>
      </c>
      <c r="B67" s="49" t="s">
        <v>255</v>
      </c>
      <c r="C67" s="49" t="s">
        <v>126</v>
      </c>
      <c r="D67" s="51"/>
      <c r="E67" s="51"/>
      <c r="F67" s="52"/>
      <c r="G67" s="53"/>
      <c r="H67" s="54"/>
      <c r="I67" s="51"/>
    </row>
    <row r="68" spans="1:9" s="19" customFormat="1">
      <c r="A68" s="1" t="s">
        <v>127</v>
      </c>
      <c r="B68" s="1" t="s">
        <v>256</v>
      </c>
      <c r="C68" s="1" t="s">
        <v>128</v>
      </c>
      <c r="D68" s="2">
        <v>37</v>
      </c>
      <c r="E68" s="2">
        <v>37</v>
      </c>
      <c r="F68" s="45">
        <f>SUM(D68:E68)</f>
        <v>74</v>
      </c>
      <c r="G68" s="46">
        <f>_xlfn.RANK.EQ(F68,$F$12:$F$97,0)</f>
        <v>41</v>
      </c>
      <c r="H68" s="47">
        <f>E68/F68</f>
        <v>0.5</v>
      </c>
      <c r="I68" s="2">
        <f>_xlfn.RANK.EQ(H68,$H$12:$H$97,0)</f>
        <v>17</v>
      </c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538</v>
      </c>
      <c r="E69" s="2">
        <v>414</v>
      </c>
      <c r="F69" s="45">
        <f>SUM(D69:E69)</f>
        <v>952</v>
      </c>
      <c r="G69" s="46">
        <f>_xlfn.RANK.EQ(F69,$F$12:$F$97,0)</f>
        <v>3</v>
      </c>
      <c r="H69" s="47">
        <f>E69/F69</f>
        <v>0.43487394957983194</v>
      </c>
      <c r="I69" s="2">
        <f>_xlfn.RANK.EQ(H69,$H$12:$H$97,0)</f>
        <v>36</v>
      </c>
    </row>
    <row r="70" spans="1:9" s="19" customFormat="1">
      <c r="A70" s="49" t="s">
        <v>131</v>
      </c>
      <c r="B70" s="49" t="s">
        <v>255</v>
      </c>
      <c r="C70" s="49" t="s">
        <v>132</v>
      </c>
      <c r="D70" s="51"/>
      <c r="E70" s="51"/>
      <c r="F70" s="52"/>
      <c r="G70" s="53"/>
      <c r="H70" s="54"/>
      <c r="I70" s="51"/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193</v>
      </c>
      <c r="E71" s="2">
        <v>190</v>
      </c>
      <c r="F71" s="45">
        <f>SUM(D71:E71)</f>
        <v>383</v>
      </c>
      <c r="G71" s="46">
        <f>_xlfn.RANK.EQ(F71,$F$12:$F$97,0)</f>
        <v>11</v>
      </c>
      <c r="H71" s="47">
        <f>E71/F71</f>
        <v>0.4960835509138381</v>
      </c>
      <c r="I71" s="2">
        <f>_xlfn.RANK.EQ(H71,$H$12:$H$97,0)</f>
        <v>20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1</v>
      </c>
      <c r="E72" s="2">
        <v>3</v>
      </c>
      <c r="F72" s="45">
        <f>SUM(D72:E72)</f>
        <v>4</v>
      </c>
      <c r="G72" s="46">
        <f>_xlfn.RANK.EQ(F72,$F$12:$F$97,0)</f>
        <v>72</v>
      </c>
      <c r="H72" s="47">
        <f>E72/F72</f>
        <v>0.75</v>
      </c>
      <c r="I72" s="2">
        <f>_xlfn.RANK.EQ(H72,$H$12:$H$97,0)</f>
        <v>5</v>
      </c>
    </row>
    <row r="73" spans="1:9" s="19" customFormat="1">
      <c r="A73" s="49" t="s">
        <v>137</v>
      </c>
      <c r="B73" s="49" t="s">
        <v>255</v>
      </c>
      <c r="C73" s="49" t="s">
        <v>138</v>
      </c>
      <c r="D73" s="51"/>
      <c r="E73" s="51"/>
      <c r="F73" s="52"/>
      <c r="G73" s="53"/>
      <c r="H73" s="54"/>
      <c r="I73" s="51"/>
    </row>
    <row r="74" spans="1:9" s="19" customFormat="1">
      <c r="A74" s="1" t="s">
        <v>139</v>
      </c>
      <c r="B74" s="1" t="s">
        <v>260</v>
      </c>
      <c r="C74" s="1" t="s">
        <v>140</v>
      </c>
      <c r="D74" s="2">
        <v>0</v>
      </c>
      <c r="E74" s="2">
        <v>27</v>
      </c>
      <c r="F74" s="45">
        <f t="shared" ref="F74:F82" si="12">SUM(D74:E74)</f>
        <v>27</v>
      </c>
      <c r="G74" s="46">
        <f t="shared" ref="G74:G82" si="13">_xlfn.RANK.EQ(F74,$F$12:$F$97,0)</f>
        <v>64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s="19" customFormat="1">
      <c r="A75" s="1" t="s">
        <v>141</v>
      </c>
      <c r="B75" s="1" t="s">
        <v>261</v>
      </c>
      <c r="C75" s="1" t="s">
        <v>142</v>
      </c>
      <c r="D75" s="2">
        <v>99</v>
      </c>
      <c r="E75" s="2">
        <v>79</v>
      </c>
      <c r="F75" s="45">
        <f t="shared" si="12"/>
        <v>178</v>
      </c>
      <c r="G75" s="46">
        <f t="shared" si="13"/>
        <v>20</v>
      </c>
      <c r="H75" s="47">
        <f t="shared" si="14"/>
        <v>0.4438202247191011</v>
      </c>
      <c r="I75" s="2">
        <f t="shared" si="15"/>
        <v>31</v>
      </c>
    </row>
    <row r="76" spans="1:9" s="19" customFormat="1">
      <c r="A76" s="1" t="s">
        <v>143</v>
      </c>
      <c r="B76" s="1" t="s">
        <v>260</v>
      </c>
      <c r="C76" s="1" t="s">
        <v>144</v>
      </c>
      <c r="D76" s="2">
        <v>6</v>
      </c>
      <c r="E76" s="2">
        <v>3</v>
      </c>
      <c r="F76" s="45">
        <f t="shared" si="12"/>
        <v>9</v>
      </c>
      <c r="G76" s="46">
        <f t="shared" si="13"/>
        <v>70</v>
      </c>
      <c r="H76" s="47">
        <f t="shared" si="14"/>
        <v>0.33333333333333331</v>
      </c>
      <c r="I76" s="2">
        <f t="shared" si="15"/>
        <v>59</v>
      </c>
    </row>
    <row r="77" spans="1:9" s="19" customFormat="1">
      <c r="A77" s="1" t="s">
        <v>145</v>
      </c>
      <c r="B77" s="1" t="s">
        <v>259</v>
      </c>
      <c r="C77" s="1" t="s">
        <v>146</v>
      </c>
      <c r="D77" s="2">
        <v>55</v>
      </c>
      <c r="E77" s="2">
        <v>22</v>
      </c>
      <c r="F77" s="45">
        <f t="shared" si="12"/>
        <v>77</v>
      </c>
      <c r="G77" s="46">
        <f t="shared" si="13"/>
        <v>39</v>
      </c>
      <c r="H77" s="47">
        <f t="shared" si="14"/>
        <v>0.2857142857142857</v>
      </c>
      <c r="I77" s="2">
        <f t="shared" si="15"/>
        <v>67</v>
      </c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24</v>
      </c>
      <c r="E78" s="2">
        <v>24</v>
      </c>
      <c r="F78" s="45">
        <f t="shared" si="12"/>
        <v>48</v>
      </c>
      <c r="G78" s="46">
        <f t="shared" si="13"/>
        <v>51</v>
      </c>
      <c r="H78" s="47">
        <f t="shared" si="14"/>
        <v>0.5</v>
      </c>
      <c r="I78" s="2">
        <f t="shared" si="15"/>
        <v>17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165</v>
      </c>
      <c r="E79" s="2">
        <v>142</v>
      </c>
      <c r="F79" s="45">
        <f t="shared" si="12"/>
        <v>307</v>
      </c>
      <c r="G79" s="46">
        <f t="shared" si="13"/>
        <v>13</v>
      </c>
      <c r="H79" s="47">
        <f t="shared" si="14"/>
        <v>0.46254071661237783</v>
      </c>
      <c r="I79" s="2">
        <f t="shared" si="15"/>
        <v>28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329</v>
      </c>
      <c r="E80" s="2">
        <v>263</v>
      </c>
      <c r="F80" s="45">
        <f t="shared" si="12"/>
        <v>592</v>
      </c>
      <c r="G80" s="46">
        <f t="shared" si="13"/>
        <v>10</v>
      </c>
      <c r="H80" s="47">
        <f t="shared" si="14"/>
        <v>0.44425675675675674</v>
      </c>
      <c r="I80" s="2">
        <f t="shared" si="15"/>
        <v>30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47</v>
      </c>
      <c r="E81" s="2">
        <v>45</v>
      </c>
      <c r="F81" s="45">
        <f t="shared" si="12"/>
        <v>92</v>
      </c>
      <c r="G81" s="46">
        <f t="shared" si="13"/>
        <v>30</v>
      </c>
      <c r="H81" s="47">
        <f t="shared" si="14"/>
        <v>0.4891304347826087</v>
      </c>
      <c r="I81" s="2">
        <f t="shared" si="15"/>
        <v>21</v>
      </c>
    </row>
    <row r="82" spans="1:9" s="19" customFormat="1">
      <c r="A82" s="1" t="s">
        <v>155</v>
      </c>
      <c r="B82" s="1" t="s">
        <v>259</v>
      </c>
      <c r="C82" s="1" t="s">
        <v>156</v>
      </c>
      <c r="D82" s="2">
        <v>41</v>
      </c>
      <c r="E82" s="2">
        <v>30</v>
      </c>
      <c r="F82" s="45">
        <f t="shared" si="12"/>
        <v>71</v>
      </c>
      <c r="G82" s="46">
        <f t="shared" si="13"/>
        <v>45</v>
      </c>
      <c r="H82" s="47">
        <f t="shared" si="14"/>
        <v>0.42253521126760563</v>
      </c>
      <c r="I82" s="2">
        <f t="shared" si="15"/>
        <v>40</v>
      </c>
    </row>
    <row r="83" spans="1:9" s="19" customFormat="1">
      <c r="A83" s="49" t="s">
        <v>157</v>
      </c>
      <c r="B83" s="49" t="s">
        <v>255</v>
      </c>
      <c r="C83" s="49" t="s">
        <v>158</v>
      </c>
      <c r="D83" s="51"/>
      <c r="E83" s="51"/>
      <c r="F83" s="52"/>
      <c r="G83" s="53"/>
      <c r="H83" s="54"/>
      <c r="I83" s="51"/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17</v>
      </c>
      <c r="E84" s="2">
        <v>11</v>
      </c>
      <c r="F84" s="45">
        <f>SUM(D84:E84)</f>
        <v>28</v>
      </c>
      <c r="G84" s="46">
        <f>_xlfn.RANK.EQ(F84,$F$12:$F$97,0)</f>
        <v>62</v>
      </c>
      <c r="H84" s="47">
        <f>E84/F84</f>
        <v>0.39285714285714285</v>
      </c>
      <c r="I84" s="2">
        <f>_xlfn.RANK.EQ(H84,$H$12:$H$97,0)</f>
        <v>49</v>
      </c>
    </row>
    <row r="85" spans="1:9" s="19" customFormat="1">
      <c r="A85" s="1" t="s">
        <v>161</v>
      </c>
      <c r="B85" s="1" t="s">
        <v>259</v>
      </c>
      <c r="C85" s="1" t="s">
        <v>162</v>
      </c>
      <c r="D85" s="2">
        <v>34</v>
      </c>
      <c r="E85" s="2">
        <v>40</v>
      </c>
      <c r="F85" s="45">
        <f>SUM(D85:E85)</f>
        <v>74</v>
      </c>
      <c r="G85" s="46">
        <f>_xlfn.RANK.EQ(F85,$F$12:$F$97,0)</f>
        <v>41</v>
      </c>
      <c r="H85" s="47">
        <f>E85/F85</f>
        <v>0.54054054054054057</v>
      </c>
      <c r="I85" s="2">
        <f>_xlfn.RANK.EQ(H85,$H$12:$H$97,0)</f>
        <v>10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10</v>
      </c>
      <c r="E86" s="57">
        <v>11</v>
      </c>
      <c r="F86" s="58">
        <f>SUM(D86:E86)</f>
        <v>21</v>
      </c>
      <c r="G86" s="59">
        <f>_xlfn.RANK.EQ(F86,$F$12:$F$97,0)</f>
        <v>67</v>
      </c>
      <c r="H86" s="60">
        <f>E86/F86</f>
        <v>0.52380952380952384</v>
      </c>
      <c r="I86" s="57">
        <f>_xlfn.RANK.EQ(H86,$H$12:$H$97,0)</f>
        <v>13</v>
      </c>
    </row>
    <row r="87" spans="1:9" s="19" customFormat="1">
      <c r="A87" s="1" t="s">
        <v>165</v>
      </c>
      <c r="B87" s="1" t="s">
        <v>256</v>
      </c>
      <c r="C87" s="1" t="s">
        <v>166</v>
      </c>
      <c r="D87" s="2">
        <v>86</v>
      </c>
      <c r="E87" s="2">
        <v>32</v>
      </c>
      <c r="F87" s="45">
        <f>SUM(D87:E87)</f>
        <v>118</v>
      </c>
      <c r="G87" s="46">
        <f>_xlfn.RANK.EQ(F87,$F$12:$F$97,0)</f>
        <v>27</v>
      </c>
      <c r="H87" s="47">
        <f>E87/F87</f>
        <v>0.2711864406779661</v>
      </c>
      <c r="I87" s="2">
        <f>_xlfn.RANK.EQ(H87,$H$12:$H$97,0)</f>
        <v>70</v>
      </c>
    </row>
    <row r="88" spans="1:9" s="19" customFormat="1">
      <c r="A88" s="49" t="s">
        <v>167</v>
      </c>
      <c r="B88" s="49" t="s">
        <v>255</v>
      </c>
      <c r="C88" s="49" t="s">
        <v>168</v>
      </c>
      <c r="D88" s="51"/>
      <c r="E88" s="51"/>
      <c r="F88" s="52"/>
      <c r="G88" s="53"/>
      <c r="H88" s="54"/>
      <c r="I88" s="51"/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541</v>
      </c>
      <c r="E89" s="2">
        <v>367</v>
      </c>
      <c r="F89" s="45">
        <f t="shared" ref="F89:F97" si="16">SUM(D89:E89)</f>
        <v>908</v>
      </c>
      <c r="G89" s="46">
        <f t="shared" ref="G89:G97" si="17">_xlfn.RANK.EQ(F89,$F$12:$F$97,0)</f>
        <v>4</v>
      </c>
      <c r="H89" s="47">
        <f t="shared" ref="H89:H97" si="18">E89/F89</f>
        <v>0.4041850220264317</v>
      </c>
      <c r="I89" s="2">
        <f t="shared" ref="I89:I97" si="19">_xlfn.RANK.EQ(H89,$H$12:$H$97,0)</f>
        <v>43</v>
      </c>
    </row>
    <row r="90" spans="1:9" s="19" customFormat="1">
      <c r="A90" s="1" t="s">
        <v>171</v>
      </c>
      <c r="B90" s="1" t="s">
        <v>259</v>
      </c>
      <c r="C90" s="1" t="s">
        <v>172</v>
      </c>
      <c r="D90" s="2">
        <v>30</v>
      </c>
      <c r="E90" s="2">
        <v>12</v>
      </c>
      <c r="F90" s="45">
        <f t="shared" si="16"/>
        <v>42</v>
      </c>
      <c r="G90" s="46">
        <f t="shared" si="17"/>
        <v>54</v>
      </c>
      <c r="H90" s="47">
        <f t="shared" si="18"/>
        <v>0.2857142857142857</v>
      </c>
      <c r="I90" s="2">
        <f t="shared" si="19"/>
        <v>67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94</v>
      </c>
      <c r="E91" s="2">
        <v>71</v>
      </c>
      <c r="F91" s="45">
        <f t="shared" si="16"/>
        <v>165</v>
      </c>
      <c r="G91" s="46">
        <f t="shared" si="17"/>
        <v>22</v>
      </c>
      <c r="H91" s="47">
        <f t="shared" si="18"/>
        <v>0.4303030303030303</v>
      </c>
      <c r="I91" s="2">
        <f t="shared" si="19"/>
        <v>38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99</v>
      </c>
      <c r="E92" s="2">
        <v>69</v>
      </c>
      <c r="F92" s="45">
        <f t="shared" si="16"/>
        <v>168</v>
      </c>
      <c r="G92" s="46">
        <f t="shared" si="17"/>
        <v>21</v>
      </c>
      <c r="H92" s="47">
        <f t="shared" si="18"/>
        <v>0.4107142857142857</v>
      </c>
      <c r="I92" s="2">
        <f t="shared" si="19"/>
        <v>41</v>
      </c>
    </row>
    <row r="93" spans="1:9" s="19" customFormat="1">
      <c r="A93" s="1" t="s">
        <v>177</v>
      </c>
      <c r="B93" s="1" t="s">
        <v>259</v>
      </c>
      <c r="C93" s="1" t="s">
        <v>178</v>
      </c>
      <c r="D93" s="2">
        <v>15</v>
      </c>
      <c r="E93" s="2">
        <v>17</v>
      </c>
      <c r="F93" s="45">
        <f t="shared" si="16"/>
        <v>32</v>
      </c>
      <c r="G93" s="46">
        <f t="shared" si="17"/>
        <v>60</v>
      </c>
      <c r="H93" s="47">
        <f t="shared" si="18"/>
        <v>0.53125</v>
      </c>
      <c r="I93" s="2">
        <f t="shared" si="19"/>
        <v>12</v>
      </c>
    </row>
    <row r="94" spans="1:9" s="19" customFormat="1">
      <c r="A94" s="1" t="s">
        <v>179</v>
      </c>
      <c r="B94" s="1" t="s">
        <v>259</v>
      </c>
      <c r="C94" s="1" t="s">
        <v>180</v>
      </c>
      <c r="D94" s="2">
        <v>34</v>
      </c>
      <c r="E94" s="2">
        <v>27</v>
      </c>
      <c r="F94" s="45">
        <f t="shared" si="16"/>
        <v>61</v>
      </c>
      <c r="G94" s="46">
        <f t="shared" si="17"/>
        <v>48</v>
      </c>
      <c r="H94" s="47">
        <f t="shared" si="18"/>
        <v>0.44262295081967212</v>
      </c>
      <c r="I94" s="2">
        <f t="shared" si="19"/>
        <v>33</v>
      </c>
    </row>
    <row r="95" spans="1:9" s="19" customFormat="1">
      <c r="A95" s="1" t="s">
        <v>181</v>
      </c>
      <c r="B95" s="1" t="s">
        <v>259</v>
      </c>
      <c r="C95" s="1" t="s">
        <v>182</v>
      </c>
      <c r="D95" s="2">
        <v>58</v>
      </c>
      <c r="E95" s="2">
        <v>29</v>
      </c>
      <c r="F95" s="45">
        <f t="shared" si="16"/>
        <v>87</v>
      </c>
      <c r="G95" s="46">
        <f t="shared" si="17"/>
        <v>33</v>
      </c>
      <c r="H95" s="47">
        <f t="shared" si="18"/>
        <v>0.33333333333333331</v>
      </c>
      <c r="I95" s="2">
        <f t="shared" si="19"/>
        <v>59</v>
      </c>
    </row>
    <row r="96" spans="1:9" s="19" customFormat="1">
      <c r="A96" s="1" t="s">
        <v>183</v>
      </c>
      <c r="B96" s="1" t="s">
        <v>256</v>
      </c>
      <c r="C96" s="1" t="s">
        <v>184</v>
      </c>
      <c r="D96" s="2">
        <v>0</v>
      </c>
      <c r="E96" s="2">
        <v>1</v>
      </c>
      <c r="F96" s="45">
        <f t="shared" si="16"/>
        <v>1</v>
      </c>
      <c r="G96" s="46">
        <f t="shared" si="17"/>
        <v>76</v>
      </c>
      <c r="H96" s="47">
        <f t="shared" si="18"/>
        <v>1</v>
      </c>
      <c r="I96" s="2">
        <f t="shared" si="19"/>
        <v>1</v>
      </c>
    </row>
    <row r="97" spans="1:9" s="19" customFormat="1">
      <c r="A97" s="1" t="s">
        <v>185</v>
      </c>
      <c r="B97" s="1" t="s">
        <v>259</v>
      </c>
      <c r="C97" s="1" t="s">
        <v>186</v>
      </c>
      <c r="D97" s="2">
        <v>48</v>
      </c>
      <c r="E97" s="2">
        <v>25</v>
      </c>
      <c r="F97" s="45">
        <f t="shared" si="16"/>
        <v>73</v>
      </c>
      <c r="G97" s="46">
        <f t="shared" si="17"/>
        <v>43</v>
      </c>
      <c r="H97" s="47">
        <f t="shared" si="18"/>
        <v>0.34246575342465752</v>
      </c>
      <c r="I97" s="2">
        <f t="shared" si="19"/>
        <v>58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8922</v>
      </c>
      <c r="E99" s="222">
        <f t="shared" ref="E99:F99" si="20">SUM(E12:E97)</f>
        <v>6730</v>
      </c>
      <c r="F99" s="223">
        <f t="shared" si="20"/>
        <v>15652</v>
      </c>
    </row>
  </sheetData>
  <autoFilter ref="A11:I97" xr:uid="{00000000-0009-0000-0000-00001C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576D3933-214F-43AB-A11E-A6E6B573EC49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2863B-0046-4820-A5B3-FDEECD716419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H12" sqref="H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283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/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>
        <f>INDEX(D12:D97,MATCH(C6,C12:C97,0),0)</f>
        <v>8</v>
      </c>
      <c r="E6" s="22">
        <f>INDEX(E12:E97,MATCH(C6,C12:C97,0),0)</f>
        <v>11</v>
      </c>
      <c r="F6" s="22">
        <f>SUM(D6:E6)</f>
        <v>19</v>
      </c>
      <c r="G6" s="23">
        <f>_xlfn.RANK.EQ(F6,$F$12:$F$97,0)</f>
        <v>67</v>
      </c>
      <c r="H6" s="24">
        <f>E6/F6</f>
        <v>0.57894736842105265</v>
      </c>
      <c r="I6" s="25">
        <f>_xlfn.RANK.EQ(H6,$H$12:$H$97,0)</f>
        <v>9</v>
      </c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49.8</v>
      </c>
      <c r="E7" s="83">
        <f>ROUND(SUMIF($B$12:$B$97,"G",E12:E97)/(COUNTIFS(B12:B97,"G",D12:D97,"&lt;&gt;")),1)</f>
        <v>33.200000000000003</v>
      </c>
      <c r="F7" s="83">
        <f>ROUND(SUM(D7:E7),1)</f>
        <v>83</v>
      </c>
      <c r="G7" s="28"/>
      <c r="H7" s="29">
        <f>E7/F7</f>
        <v>0.4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122.1</v>
      </c>
      <c r="E8" s="85">
        <f>ROUND(AVERAGE(E12:E97),1)</f>
        <v>90.6</v>
      </c>
      <c r="F8" s="85">
        <f>ROUND(SUM(D8:E8),1)</f>
        <v>212.7</v>
      </c>
      <c r="G8" s="34"/>
      <c r="H8" s="35">
        <f>E8/F8</f>
        <v>0.42595204513399154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2023年度（基準日：５月１日）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219" t="s">
        <v>13</v>
      </c>
      <c r="B11" s="38" t="s">
        <v>14</v>
      </c>
      <c r="C11" s="219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485</v>
      </c>
      <c r="E12" s="2">
        <v>376</v>
      </c>
      <c r="F12" s="45">
        <f>SUM(D12:E12)</f>
        <v>861</v>
      </c>
      <c r="G12" s="46">
        <f>_xlfn.RANK.EQ(F12,$F$12:$F$97,0)</f>
        <v>8</v>
      </c>
      <c r="H12" s="47">
        <f>E12/F12</f>
        <v>0.4367015098722416</v>
      </c>
      <c r="I12" s="2">
        <f>_xlfn.RANK.EQ(H12,$H$12:$H$97,0)</f>
        <v>34</v>
      </c>
    </row>
    <row r="13" spans="1:18" s="19" customFormat="1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53"/>
      <c r="H13" s="54"/>
      <c r="I13" s="51"/>
    </row>
    <row r="14" spans="1:18" s="19" customFormat="1">
      <c r="A14" s="1" t="s">
        <v>19</v>
      </c>
      <c r="B14" s="1" t="s">
        <v>256</v>
      </c>
      <c r="C14" s="1" t="s">
        <v>20</v>
      </c>
      <c r="D14" s="2">
        <v>25</v>
      </c>
      <c r="E14" s="2">
        <v>16</v>
      </c>
      <c r="F14" s="45">
        <f t="shared" ref="F14:F21" si="0">SUM(D14:E14)</f>
        <v>41</v>
      </c>
      <c r="G14" s="46">
        <f t="shared" ref="G14:G21" si="1">_xlfn.RANK.EQ(F14,$F$12:$F$97,0)</f>
        <v>55</v>
      </c>
      <c r="H14" s="47">
        <f>E14/F14</f>
        <v>0.3902439024390244</v>
      </c>
      <c r="I14" s="2">
        <f t="shared" ref="I14:I21" si="2">_xlfn.RANK.EQ(H14,$H$12:$H$97,0)</f>
        <v>49</v>
      </c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0</v>
      </c>
      <c r="E15" s="2">
        <v>0</v>
      </c>
      <c r="F15" s="45">
        <f t="shared" si="0"/>
        <v>0</v>
      </c>
      <c r="G15" s="46">
        <f t="shared" si="1"/>
        <v>77</v>
      </c>
      <c r="H15" s="228">
        <v>0</v>
      </c>
      <c r="I15" s="2">
        <f t="shared" si="2"/>
        <v>77</v>
      </c>
    </row>
    <row r="16" spans="1:18" s="19" customFormat="1">
      <c r="A16" s="1" t="s">
        <v>23</v>
      </c>
      <c r="B16" s="1" t="s">
        <v>256</v>
      </c>
      <c r="C16" s="1" t="s">
        <v>24</v>
      </c>
      <c r="D16" s="2">
        <v>24</v>
      </c>
      <c r="E16" s="2">
        <v>23</v>
      </c>
      <c r="F16" s="45">
        <f t="shared" si="0"/>
        <v>47</v>
      </c>
      <c r="G16" s="46">
        <f t="shared" si="1"/>
        <v>53</v>
      </c>
      <c r="H16" s="47">
        <f t="shared" ref="H16:H21" si="3">E16/F16</f>
        <v>0.48936170212765956</v>
      </c>
      <c r="I16" s="2">
        <f t="shared" si="2"/>
        <v>17</v>
      </c>
    </row>
    <row r="17" spans="1:9" s="19" customFormat="1">
      <c r="A17" s="1" t="s">
        <v>25</v>
      </c>
      <c r="B17" s="1" t="s">
        <v>256</v>
      </c>
      <c r="C17" s="1" t="s">
        <v>26</v>
      </c>
      <c r="D17" s="2">
        <v>10</v>
      </c>
      <c r="E17" s="2">
        <v>8</v>
      </c>
      <c r="F17" s="45">
        <f t="shared" si="0"/>
        <v>18</v>
      </c>
      <c r="G17" s="46">
        <f t="shared" si="1"/>
        <v>68</v>
      </c>
      <c r="H17" s="47">
        <f t="shared" si="3"/>
        <v>0.44444444444444442</v>
      </c>
      <c r="I17" s="2">
        <f t="shared" si="2"/>
        <v>30</v>
      </c>
    </row>
    <row r="18" spans="1:9" s="19" customFormat="1">
      <c r="A18" s="1" t="s">
        <v>27</v>
      </c>
      <c r="B18" s="1" t="s">
        <v>258</v>
      </c>
      <c r="C18" s="1" t="s">
        <v>28</v>
      </c>
      <c r="D18" s="2">
        <v>1</v>
      </c>
      <c r="E18" s="2">
        <v>1</v>
      </c>
      <c r="F18" s="45">
        <f t="shared" si="0"/>
        <v>2</v>
      </c>
      <c r="G18" s="46">
        <f t="shared" si="1"/>
        <v>75</v>
      </c>
      <c r="H18" s="47">
        <f t="shared" si="3"/>
        <v>0.5</v>
      </c>
      <c r="I18" s="2">
        <f t="shared" si="2"/>
        <v>15</v>
      </c>
    </row>
    <row r="19" spans="1:9" s="19" customFormat="1">
      <c r="A19" s="1" t="s">
        <v>29</v>
      </c>
      <c r="B19" s="1" t="s">
        <v>259</v>
      </c>
      <c r="C19" s="1" t="s">
        <v>30</v>
      </c>
      <c r="D19" s="2">
        <v>18</v>
      </c>
      <c r="E19" s="2">
        <v>12</v>
      </c>
      <c r="F19" s="45">
        <f t="shared" si="0"/>
        <v>30</v>
      </c>
      <c r="G19" s="46">
        <f t="shared" si="1"/>
        <v>62</v>
      </c>
      <c r="H19" s="47">
        <f t="shared" si="3"/>
        <v>0.4</v>
      </c>
      <c r="I19" s="2">
        <f t="shared" si="2"/>
        <v>43</v>
      </c>
    </row>
    <row r="20" spans="1:9" s="19" customFormat="1">
      <c r="A20" s="1" t="s">
        <v>31</v>
      </c>
      <c r="B20" s="1" t="s">
        <v>260</v>
      </c>
      <c r="C20" s="1" t="s">
        <v>32</v>
      </c>
      <c r="D20" s="2">
        <v>41</v>
      </c>
      <c r="E20" s="2">
        <v>33</v>
      </c>
      <c r="F20" s="45">
        <f t="shared" si="0"/>
        <v>74</v>
      </c>
      <c r="G20" s="46">
        <f t="shared" si="1"/>
        <v>43</v>
      </c>
      <c r="H20" s="47">
        <f t="shared" si="3"/>
        <v>0.44594594594594594</v>
      </c>
      <c r="I20" s="2">
        <f t="shared" si="2"/>
        <v>29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512</v>
      </c>
      <c r="E21" s="2">
        <v>396</v>
      </c>
      <c r="F21" s="45">
        <f t="shared" si="0"/>
        <v>908</v>
      </c>
      <c r="G21" s="46">
        <f t="shared" si="1"/>
        <v>5</v>
      </c>
      <c r="H21" s="47">
        <f t="shared" si="3"/>
        <v>0.43612334801762115</v>
      </c>
      <c r="I21" s="2">
        <f t="shared" si="2"/>
        <v>35</v>
      </c>
    </row>
    <row r="22" spans="1:9" s="19" customFormat="1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53"/>
      <c r="H22" s="54"/>
      <c r="I22" s="51"/>
    </row>
    <row r="23" spans="1:9" s="19" customFormat="1">
      <c r="A23" s="1" t="s">
        <v>37</v>
      </c>
      <c r="B23" s="1" t="s">
        <v>259</v>
      </c>
      <c r="C23" s="1" t="s">
        <v>38</v>
      </c>
      <c r="D23" s="2">
        <v>38</v>
      </c>
      <c r="E23" s="2">
        <v>15</v>
      </c>
      <c r="F23" s="45">
        <f>SUM(D23:E23)</f>
        <v>53</v>
      </c>
      <c r="G23" s="46">
        <f>_xlfn.RANK.EQ(F23,$F$12:$F$97,0)</f>
        <v>51</v>
      </c>
      <c r="H23" s="47">
        <f>E23/F23</f>
        <v>0.28301886792452829</v>
      </c>
      <c r="I23" s="2">
        <f>_xlfn.RANK.EQ(H23,$H$12:$H$97,0)</f>
        <v>70</v>
      </c>
    </row>
    <row r="24" spans="1:9" s="19" customFormat="1">
      <c r="A24" s="1" t="s">
        <v>39</v>
      </c>
      <c r="B24" s="1" t="s">
        <v>259</v>
      </c>
      <c r="C24" s="1" t="s">
        <v>40</v>
      </c>
      <c r="D24" s="2">
        <v>16</v>
      </c>
      <c r="E24" s="2">
        <v>4</v>
      </c>
      <c r="F24" s="45">
        <f>SUM(D24:E24)</f>
        <v>20</v>
      </c>
      <c r="G24" s="46">
        <f>_xlfn.RANK.EQ(F24,$F$12:$F$97,0)</f>
        <v>66</v>
      </c>
      <c r="H24" s="47">
        <f>E24/F24</f>
        <v>0.2</v>
      </c>
      <c r="I24" s="2">
        <f>_xlfn.RANK.EQ(H24,$H$12:$H$97,0)</f>
        <v>76</v>
      </c>
    </row>
    <row r="25" spans="1:9" s="19" customFormat="1">
      <c r="A25" s="1" t="s">
        <v>41</v>
      </c>
      <c r="B25" s="1" t="s">
        <v>257</v>
      </c>
      <c r="C25" s="1" t="s">
        <v>42</v>
      </c>
      <c r="D25" s="2">
        <v>2</v>
      </c>
      <c r="E25" s="2">
        <v>1</v>
      </c>
      <c r="F25" s="45">
        <f>SUM(D25:E25)</f>
        <v>3</v>
      </c>
      <c r="G25" s="46">
        <f>_xlfn.RANK.EQ(F25,$F$12:$F$97,0)</f>
        <v>74</v>
      </c>
      <c r="H25" s="47">
        <f>E25/F25</f>
        <v>0.33333333333333331</v>
      </c>
      <c r="I25" s="2">
        <f>_xlfn.RANK.EQ(H25,$H$12:$H$97,0)</f>
        <v>63</v>
      </c>
    </row>
    <row r="26" spans="1:9" s="19" customFormat="1">
      <c r="A26" s="1" t="s">
        <v>43</v>
      </c>
      <c r="B26" s="1" t="s">
        <v>260</v>
      </c>
      <c r="C26" s="1" t="s">
        <v>44</v>
      </c>
      <c r="D26" s="2">
        <v>23</v>
      </c>
      <c r="E26" s="2">
        <v>7</v>
      </c>
      <c r="F26" s="45">
        <f>SUM(D26:E26)</f>
        <v>30</v>
      </c>
      <c r="G26" s="46">
        <f>_xlfn.RANK.EQ(F26,$F$12:$F$97,0)</f>
        <v>62</v>
      </c>
      <c r="H26" s="47">
        <f>E26/F26</f>
        <v>0.23333333333333334</v>
      </c>
      <c r="I26" s="2">
        <f>_xlfn.RANK.EQ(H26,$H$12:$H$97,0)</f>
        <v>74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479</v>
      </c>
      <c r="E27" s="2">
        <v>409</v>
      </c>
      <c r="F27" s="45">
        <f>SUM(D27:E27)</f>
        <v>888</v>
      </c>
      <c r="G27" s="46">
        <f>_xlfn.RANK.EQ(F27,$F$12:$F$97,0)</f>
        <v>6</v>
      </c>
      <c r="H27" s="47">
        <f>E27/F27</f>
        <v>0.4605855855855856</v>
      </c>
      <c r="I27" s="2">
        <f>_xlfn.RANK.EQ(H27,$H$12:$H$97,0)</f>
        <v>24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1" t="s">
        <v>49</v>
      </c>
      <c r="B29" s="1" t="s">
        <v>260</v>
      </c>
      <c r="C29" s="1" t="s">
        <v>50</v>
      </c>
      <c r="D29" s="2">
        <v>20</v>
      </c>
      <c r="E29" s="2">
        <v>18</v>
      </c>
      <c r="F29" s="45">
        <f t="shared" ref="F29:F48" si="4">SUM(D29:E29)</f>
        <v>38</v>
      </c>
      <c r="G29" s="46">
        <f t="shared" ref="G29:G48" si="5">_xlfn.RANK.EQ(F29,$F$12:$F$97,0)</f>
        <v>57</v>
      </c>
      <c r="H29" s="47">
        <f t="shared" ref="H29:H48" si="6">E29/F29</f>
        <v>0.47368421052631576</v>
      </c>
      <c r="I29" s="2">
        <f t="shared" ref="I29:I48" si="7">_xlfn.RANK.EQ(H29,$H$12:$H$97,0)</f>
        <v>21</v>
      </c>
    </row>
    <row r="30" spans="1:9" s="19" customFormat="1">
      <c r="A30" s="1" t="s">
        <v>51</v>
      </c>
      <c r="B30" s="1" t="s">
        <v>259</v>
      </c>
      <c r="C30" s="1" t="s">
        <v>52</v>
      </c>
      <c r="D30" s="2">
        <v>50</v>
      </c>
      <c r="E30" s="2">
        <v>27</v>
      </c>
      <c r="F30" s="45">
        <f t="shared" si="4"/>
        <v>77</v>
      </c>
      <c r="G30" s="46">
        <f t="shared" si="5"/>
        <v>42</v>
      </c>
      <c r="H30" s="47">
        <f t="shared" si="6"/>
        <v>0.35064935064935066</v>
      </c>
      <c r="I30" s="2">
        <f t="shared" si="7"/>
        <v>60</v>
      </c>
    </row>
    <row r="31" spans="1:9" s="19" customFormat="1">
      <c r="A31" s="1" t="s">
        <v>53</v>
      </c>
      <c r="B31" s="1" t="s">
        <v>260</v>
      </c>
      <c r="C31" s="1" t="s">
        <v>54</v>
      </c>
      <c r="D31" s="2">
        <v>84</v>
      </c>
      <c r="E31" s="2">
        <v>55</v>
      </c>
      <c r="F31" s="45">
        <f t="shared" si="4"/>
        <v>139</v>
      </c>
      <c r="G31" s="46">
        <f t="shared" si="5"/>
        <v>25</v>
      </c>
      <c r="H31" s="47">
        <f t="shared" si="6"/>
        <v>0.39568345323741005</v>
      </c>
      <c r="I31" s="2">
        <f t="shared" si="7"/>
        <v>47</v>
      </c>
    </row>
    <row r="32" spans="1:9" s="19" customFormat="1">
      <c r="A32" s="1" t="s">
        <v>55</v>
      </c>
      <c r="B32" s="1" t="s">
        <v>254</v>
      </c>
      <c r="C32" s="1" t="s">
        <v>56</v>
      </c>
      <c r="D32" s="2">
        <v>152</v>
      </c>
      <c r="E32" s="2">
        <v>170</v>
      </c>
      <c r="F32" s="45">
        <f t="shared" si="4"/>
        <v>322</v>
      </c>
      <c r="G32" s="46">
        <f t="shared" si="5"/>
        <v>13</v>
      </c>
      <c r="H32" s="47">
        <f t="shared" si="6"/>
        <v>0.52795031055900621</v>
      </c>
      <c r="I32" s="2">
        <f t="shared" si="7"/>
        <v>12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1340</v>
      </c>
      <c r="E33" s="2">
        <v>805</v>
      </c>
      <c r="F33" s="45">
        <f t="shared" si="4"/>
        <v>2145</v>
      </c>
      <c r="G33" s="46">
        <f t="shared" si="5"/>
        <v>1</v>
      </c>
      <c r="H33" s="47">
        <f t="shared" si="6"/>
        <v>0.3752913752913753</v>
      </c>
      <c r="I33" s="2">
        <f t="shared" si="7"/>
        <v>54</v>
      </c>
    </row>
    <row r="34" spans="1:9" s="19" customFormat="1">
      <c r="A34" s="1" t="s">
        <v>59</v>
      </c>
      <c r="B34" s="1" t="s">
        <v>258</v>
      </c>
      <c r="C34" s="1" t="s">
        <v>60</v>
      </c>
      <c r="D34" s="2">
        <v>111</v>
      </c>
      <c r="E34" s="2">
        <v>162</v>
      </c>
      <c r="F34" s="45">
        <f t="shared" si="4"/>
        <v>273</v>
      </c>
      <c r="G34" s="46">
        <f t="shared" si="5"/>
        <v>15</v>
      </c>
      <c r="H34" s="47">
        <f t="shared" si="6"/>
        <v>0.59340659340659341</v>
      </c>
      <c r="I34" s="2">
        <f t="shared" si="7"/>
        <v>7</v>
      </c>
    </row>
    <row r="35" spans="1:9" s="19" customFormat="1">
      <c r="A35" s="1" t="s">
        <v>61</v>
      </c>
      <c r="B35" s="1" t="s">
        <v>257</v>
      </c>
      <c r="C35" s="1" t="s">
        <v>62</v>
      </c>
      <c r="D35" s="2">
        <v>43</v>
      </c>
      <c r="E35" s="2">
        <v>66</v>
      </c>
      <c r="F35" s="45">
        <f t="shared" si="4"/>
        <v>109</v>
      </c>
      <c r="G35" s="46">
        <f t="shared" si="5"/>
        <v>27</v>
      </c>
      <c r="H35" s="47">
        <f t="shared" si="6"/>
        <v>0.60550458715596334</v>
      </c>
      <c r="I35" s="2">
        <f t="shared" si="7"/>
        <v>6</v>
      </c>
    </row>
    <row r="36" spans="1:9" s="19" customFormat="1">
      <c r="A36" s="1" t="s">
        <v>63</v>
      </c>
      <c r="B36" s="1" t="s">
        <v>257</v>
      </c>
      <c r="C36" s="1" t="s">
        <v>64</v>
      </c>
      <c r="D36" s="2">
        <v>39</v>
      </c>
      <c r="E36" s="2">
        <v>54</v>
      </c>
      <c r="F36" s="45">
        <f t="shared" si="4"/>
        <v>93</v>
      </c>
      <c r="G36" s="46">
        <f t="shared" si="5"/>
        <v>32</v>
      </c>
      <c r="H36" s="47">
        <f t="shared" si="6"/>
        <v>0.58064516129032262</v>
      </c>
      <c r="I36" s="2">
        <f t="shared" si="7"/>
        <v>8</v>
      </c>
    </row>
    <row r="37" spans="1:9" s="19" customFormat="1">
      <c r="A37" s="1" t="s">
        <v>65</v>
      </c>
      <c r="B37" s="1" t="s">
        <v>256</v>
      </c>
      <c r="C37" s="1" t="s">
        <v>66</v>
      </c>
      <c r="D37" s="2">
        <v>506</v>
      </c>
      <c r="E37" s="2">
        <v>209</v>
      </c>
      <c r="F37" s="45">
        <f t="shared" si="4"/>
        <v>715</v>
      </c>
      <c r="G37" s="46">
        <f t="shared" si="5"/>
        <v>9</v>
      </c>
      <c r="H37" s="47">
        <f t="shared" si="6"/>
        <v>0.29230769230769232</v>
      </c>
      <c r="I37" s="2">
        <f t="shared" si="7"/>
        <v>68</v>
      </c>
    </row>
    <row r="38" spans="1:9" s="19" customFormat="1">
      <c r="A38" s="1" t="s">
        <v>67</v>
      </c>
      <c r="B38" s="1" t="s">
        <v>260</v>
      </c>
      <c r="C38" s="1" t="s">
        <v>68</v>
      </c>
      <c r="D38" s="2">
        <v>0</v>
      </c>
      <c r="E38" s="2">
        <v>74</v>
      </c>
      <c r="F38" s="45">
        <f t="shared" si="4"/>
        <v>74</v>
      </c>
      <c r="G38" s="46">
        <f t="shared" si="5"/>
        <v>43</v>
      </c>
      <c r="H38" s="47">
        <f t="shared" si="6"/>
        <v>1</v>
      </c>
      <c r="I38" s="2">
        <f t="shared" si="7"/>
        <v>1</v>
      </c>
    </row>
    <row r="39" spans="1:9" s="19" customFormat="1">
      <c r="A39" s="1" t="s">
        <v>69</v>
      </c>
      <c r="B39" s="1" t="s">
        <v>255</v>
      </c>
      <c r="C39" s="1" t="s">
        <v>70</v>
      </c>
      <c r="D39" s="2">
        <v>2</v>
      </c>
      <c r="E39" s="2">
        <v>8</v>
      </c>
      <c r="F39" s="45">
        <f t="shared" si="4"/>
        <v>10</v>
      </c>
      <c r="G39" s="46">
        <f t="shared" si="5"/>
        <v>69</v>
      </c>
      <c r="H39" s="47">
        <f t="shared" si="6"/>
        <v>0.8</v>
      </c>
      <c r="I39" s="2">
        <f t="shared" si="7"/>
        <v>4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116</v>
      </c>
      <c r="E40" s="2">
        <v>98</v>
      </c>
      <c r="F40" s="45">
        <f t="shared" si="4"/>
        <v>214</v>
      </c>
      <c r="G40" s="46">
        <f t="shared" si="5"/>
        <v>17</v>
      </c>
      <c r="H40" s="47">
        <f t="shared" si="6"/>
        <v>0.45794392523364486</v>
      </c>
      <c r="I40" s="2">
        <f t="shared" si="7"/>
        <v>26</v>
      </c>
    </row>
    <row r="41" spans="1:9" s="19" customFormat="1">
      <c r="A41" s="1" t="s">
        <v>73</v>
      </c>
      <c r="B41" s="1" t="s">
        <v>256</v>
      </c>
      <c r="C41" s="1" t="s">
        <v>74</v>
      </c>
      <c r="D41" s="2">
        <v>76</v>
      </c>
      <c r="E41" s="2">
        <v>27</v>
      </c>
      <c r="F41" s="45">
        <f t="shared" si="4"/>
        <v>103</v>
      </c>
      <c r="G41" s="46">
        <f t="shared" si="5"/>
        <v>29</v>
      </c>
      <c r="H41" s="47">
        <f t="shared" si="6"/>
        <v>0.26213592233009708</v>
      </c>
      <c r="I41" s="2">
        <f t="shared" si="7"/>
        <v>72</v>
      </c>
    </row>
    <row r="42" spans="1:9" s="19" customFormat="1">
      <c r="A42" s="1" t="s">
        <v>75</v>
      </c>
      <c r="B42" s="1" t="s">
        <v>257</v>
      </c>
      <c r="C42" s="1" t="s">
        <v>76</v>
      </c>
      <c r="D42" s="2">
        <v>72</v>
      </c>
      <c r="E42" s="2">
        <v>91</v>
      </c>
      <c r="F42" s="45">
        <f t="shared" si="4"/>
        <v>163</v>
      </c>
      <c r="G42" s="46">
        <f t="shared" si="5"/>
        <v>23</v>
      </c>
      <c r="H42" s="47">
        <f t="shared" si="6"/>
        <v>0.55828220858895705</v>
      </c>
      <c r="I42" s="2">
        <f t="shared" si="7"/>
        <v>11</v>
      </c>
    </row>
    <row r="43" spans="1:9" s="19" customFormat="1">
      <c r="A43" s="1" t="s">
        <v>77</v>
      </c>
      <c r="B43" s="1" t="s">
        <v>261</v>
      </c>
      <c r="C43" s="1" t="s">
        <v>78</v>
      </c>
      <c r="D43" s="2">
        <v>52</v>
      </c>
      <c r="E43" s="2">
        <v>32</v>
      </c>
      <c r="F43" s="45">
        <f t="shared" si="4"/>
        <v>84</v>
      </c>
      <c r="G43" s="46">
        <f t="shared" si="5"/>
        <v>35</v>
      </c>
      <c r="H43" s="47">
        <f t="shared" si="6"/>
        <v>0.38095238095238093</v>
      </c>
      <c r="I43" s="2">
        <f t="shared" si="7"/>
        <v>52</v>
      </c>
    </row>
    <row r="44" spans="1:9" s="19" customFormat="1">
      <c r="A44" s="1" t="s">
        <v>79</v>
      </c>
      <c r="B44" s="1" t="s">
        <v>256</v>
      </c>
      <c r="C44" s="1" t="s">
        <v>80</v>
      </c>
      <c r="D44" s="2">
        <v>45</v>
      </c>
      <c r="E44" s="2">
        <v>42</v>
      </c>
      <c r="F44" s="45">
        <f t="shared" si="4"/>
        <v>87</v>
      </c>
      <c r="G44" s="46">
        <f t="shared" si="5"/>
        <v>34</v>
      </c>
      <c r="H44" s="47">
        <f t="shared" si="6"/>
        <v>0.48275862068965519</v>
      </c>
      <c r="I44" s="2">
        <f t="shared" si="7"/>
        <v>19</v>
      </c>
    </row>
    <row r="45" spans="1:9" s="19" customFormat="1">
      <c r="A45" s="1" t="s">
        <v>81</v>
      </c>
      <c r="B45" s="1" t="s">
        <v>260</v>
      </c>
      <c r="C45" s="1" t="s">
        <v>82</v>
      </c>
      <c r="D45" s="2">
        <v>115</v>
      </c>
      <c r="E45" s="2">
        <v>63</v>
      </c>
      <c r="F45" s="45">
        <f t="shared" si="4"/>
        <v>178</v>
      </c>
      <c r="G45" s="46">
        <f t="shared" si="5"/>
        <v>21</v>
      </c>
      <c r="H45" s="47">
        <f t="shared" si="6"/>
        <v>0.3539325842696629</v>
      </c>
      <c r="I45" s="2">
        <f t="shared" si="7"/>
        <v>59</v>
      </c>
    </row>
    <row r="46" spans="1:9" s="19" customFormat="1">
      <c r="A46" s="1" t="s">
        <v>83</v>
      </c>
      <c r="B46" s="1" t="s">
        <v>261</v>
      </c>
      <c r="C46" s="1" t="s">
        <v>84</v>
      </c>
      <c r="D46" s="2">
        <v>73</v>
      </c>
      <c r="E46" s="2">
        <v>42</v>
      </c>
      <c r="F46" s="45">
        <f t="shared" si="4"/>
        <v>115</v>
      </c>
      <c r="G46" s="46">
        <f t="shared" si="5"/>
        <v>26</v>
      </c>
      <c r="H46" s="47">
        <f t="shared" si="6"/>
        <v>0.36521739130434783</v>
      </c>
      <c r="I46" s="2">
        <f t="shared" si="7"/>
        <v>57</v>
      </c>
    </row>
    <row r="47" spans="1:9" s="19" customFormat="1">
      <c r="A47" s="1" t="s">
        <v>85</v>
      </c>
      <c r="B47" s="1" t="s">
        <v>254</v>
      </c>
      <c r="C47" s="1" t="s">
        <v>86</v>
      </c>
      <c r="D47" s="2">
        <v>93</v>
      </c>
      <c r="E47" s="2">
        <v>96</v>
      </c>
      <c r="F47" s="45">
        <f t="shared" si="4"/>
        <v>189</v>
      </c>
      <c r="G47" s="46">
        <f t="shared" si="5"/>
        <v>19</v>
      </c>
      <c r="H47" s="47">
        <f t="shared" si="6"/>
        <v>0.50793650793650791</v>
      </c>
      <c r="I47" s="2">
        <f t="shared" si="7"/>
        <v>13</v>
      </c>
    </row>
    <row r="48" spans="1:9" s="19" customFormat="1">
      <c r="A48" s="1" t="s">
        <v>87</v>
      </c>
      <c r="B48" s="1" t="s">
        <v>256</v>
      </c>
      <c r="C48" s="1" t="s">
        <v>88</v>
      </c>
      <c r="D48" s="2">
        <v>39</v>
      </c>
      <c r="E48" s="2">
        <v>21</v>
      </c>
      <c r="F48" s="45">
        <f t="shared" si="4"/>
        <v>60</v>
      </c>
      <c r="G48" s="46">
        <f t="shared" si="5"/>
        <v>49</v>
      </c>
      <c r="H48" s="47">
        <f t="shared" si="6"/>
        <v>0.35</v>
      </c>
      <c r="I48" s="2">
        <f t="shared" si="7"/>
        <v>61</v>
      </c>
    </row>
    <row r="49" spans="1:9" s="19" customFormat="1">
      <c r="A49" s="49" t="s">
        <v>89</v>
      </c>
      <c r="B49" s="49" t="s">
        <v>255</v>
      </c>
      <c r="C49" s="49" t="s">
        <v>90</v>
      </c>
      <c r="D49" s="51"/>
      <c r="E49" s="51"/>
      <c r="F49" s="52"/>
      <c r="G49" s="53"/>
      <c r="H49" s="54"/>
      <c r="I49" s="51"/>
    </row>
    <row r="50" spans="1:9" s="19" customFormat="1">
      <c r="A50" s="1" t="s">
        <v>91</v>
      </c>
      <c r="B50" s="1" t="s">
        <v>259</v>
      </c>
      <c r="C50" s="1" t="s">
        <v>92</v>
      </c>
      <c r="D50" s="2">
        <v>73</v>
      </c>
      <c r="E50" s="2">
        <v>28</v>
      </c>
      <c r="F50" s="45">
        <f t="shared" ref="F50:F66" si="8">SUM(D50:E50)</f>
        <v>101</v>
      </c>
      <c r="G50" s="46">
        <f t="shared" ref="G50:G66" si="9">_xlfn.RANK.EQ(F50,$F$12:$F$97,0)</f>
        <v>30</v>
      </c>
      <c r="H50" s="47">
        <f t="shared" ref="H50:H66" si="10">E50/F50</f>
        <v>0.27722772277227725</v>
      </c>
      <c r="I50" s="2">
        <f t="shared" ref="I50:I66" si="11">_xlfn.RANK.EQ(H50,$H$12:$H$97,0)</f>
        <v>71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145</v>
      </c>
      <c r="E51" s="2">
        <v>130</v>
      </c>
      <c r="F51" s="45">
        <f t="shared" si="8"/>
        <v>275</v>
      </c>
      <c r="G51" s="46">
        <f t="shared" si="9"/>
        <v>14</v>
      </c>
      <c r="H51" s="47">
        <f t="shared" si="10"/>
        <v>0.47272727272727272</v>
      </c>
      <c r="I51" s="2">
        <f t="shared" si="11"/>
        <v>22</v>
      </c>
    </row>
    <row r="52" spans="1:9" s="19" customFormat="1">
      <c r="A52" s="1" t="s">
        <v>95</v>
      </c>
      <c r="B52" s="1" t="s">
        <v>261</v>
      </c>
      <c r="C52" s="1" t="s">
        <v>96</v>
      </c>
      <c r="D52" s="2">
        <v>165</v>
      </c>
      <c r="E52" s="2">
        <v>82</v>
      </c>
      <c r="F52" s="45">
        <f t="shared" si="8"/>
        <v>247</v>
      </c>
      <c r="G52" s="46">
        <f t="shared" si="9"/>
        <v>16</v>
      </c>
      <c r="H52" s="47">
        <f t="shared" si="10"/>
        <v>0.33198380566801622</v>
      </c>
      <c r="I52" s="2">
        <f t="shared" si="11"/>
        <v>65</v>
      </c>
    </row>
    <row r="53" spans="1:9" s="19" customFormat="1">
      <c r="A53" s="1" t="s">
        <v>97</v>
      </c>
      <c r="B53" s="1" t="s">
        <v>259</v>
      </c>
      <c r="C53" s="1" t="s">
        <v>98</v>
      </c>
      <c r="D53" s="2">
        <v>25</v>
      </c>
      <c r="E53" s="2">
        <v>7</v>
      </c>
      <c r="F53" s="45">
        <f t="shared" si="8"/>
        <v>32</v>
      </c>
      <c r="G53" s="46">
        <f t="shared" si="9"/>
        <v>60</v>
      </c>
      <c r="H53" s="47">
        <f t="shared" si="10"/>
        <v>0.21875</v>
      </c>
      <c r="I53" s="2">
        <f t="shared" si="11"/>
        <v>75</v>
      </c>
    </row>
    <row r="54" spans="1:9" s="19" customFormat="1">
      <c r="A54" s="1" t="s">
        <v>99</v>
      </c>
      <c r="B54" s="1" t="s">
        <v>259</v>
      </c>
      <c r="C54" s="1" t="s">
        <v>100</v>
      </c>
      <c r="D54" s="2">
        <v>44</v>
      </c>
      <c r="E54" s="2">
        <v>29</v>
      </c>
      <c r="F54" s="45">
        <f t="shared" si="8"/>
        <v>73</v>
      </c>
      <c r="G54" s="46">
        <f t="shared" si="9"/>
        <v>45</v>
      </c>
      <c r="H54" s="47">
        <f t="shared" si="10"/>
        <v>0.39726027397260272</v>
      </c>
      <c r="I54" s="2">
        <f t="shared" si="11"/>
        <v>46</v>
      </c>
    </row>
    <row r="55" spans="1:9" s="19" customFormat="1">
      <c r="A55" s="1" t="s">
        <v>101</v>
      </c>
      <c r="B55" s="1" t="s">
        <v>259</v>
      </c>
      <c r="C55" s="1" t="s">
        <v>102</v>
      </c>
      <c r="D55" s="2">
        <v>39</v>
      </c>
      <c r="E55" s="2">
        <v>40</v>
      </c>
      <c r="F55" s="45">
        <f t="shared" si="8"/>
        <v>79</v>
      </c>
      <c r="G55" s="46">
        <f t="shared" si="9"/>
        <v>39</v>
      </c>
      <c r="H55" s="47">
        <f t="shared" si="10"/>
        <v>0.50632911392405067</v>
      </c>
      <c r="I55" s="2">
        <f t="shared" si="11"/>
        <v>14</v>
      </c>
    </row>
    <row r="56" spans="1:9" s="19" customFormat="1">
      <c r="A56" s="1" t="s">
        <v>103</v>
      </c>
      <c r="B56" s="1" t="s">
        <v>259</v>
      </c>
      <c r="C56" s="1" t="s">
        <v>104</v>
      </c>
      <c r="D56" s="2">
        <v>84</v>
      </c>
      <c r="E56" s="2">
        <v>61</v>
      </c>
      <c r="F56" s="45">
        <f t="shared" si="8"/>
        <v>145</v>
      </c>
      <c r="G56" s="46">
        <f t="shared" si="9"/>
        <v>24</v>
      </c>
      <c r="H56" s="47">
        <f t="shared" si="10"/>
        <v>0.4206896551724138</v>
      </c>
      <c r="I56" s="2">
        <f t="shared" si="11"/>
        <v>39</v>
      </c>
    </row>
    <row r="57" spans="1:9" s="19" customFormat="1">
      <c r="A57" s="1" t="s">
        <v>105</v>
      </c>
      <c r="B57" s="1" t="s">
        <v>260</v>
      </c>
      <c r="C57" s="1" t="s">
        <v>106</v>
      </c>
      <c r="D57" s="2">
        <v>52</v>
      </c>
      <c r="E57" s="2">
        <v>27</v>
      </c>
      <c r="F57" s="45">
        <f t="shared" si="8"/>
        <v>79</v>
      </c>
      <c r="G57" s="46">
        <f t="shared" si="9"/>
        <v>39</v>
      </c>
      <c r="H57" s="47">
        <f t="shared" si="10"/>
        <v>0.34177215189873417</v>
      </c>
      <c r="I57" s="2">
        <f t="shared" si="11"/>
        <v>62</v>
      </c>
    </row>
    <row r="58" spans="1:9" s="19" customFormat="1">
      <c r="A58" s="1" t="s">
        <v>107</v>
      </c>
      <c r="B58" s="1" t="s">
        <v>258</v>
      </c>
      <c r="C58" s="1" t="s">
        <v>108</v>
      </c>
      <c r="D58" s="2">
        <v>22</v>
      </c>
      <c r="E58" s="2">
        <v>14</v>
      </c>
      <c r="F58" s="45">
        <f t="shared" si="8"/>
        <v>36</v>
      </c>
      <c r="G58" s="46">
        <f t="shared" si="9"/>
        <v>58</v>
      </c>
      <c r="H58" s="47">
        <f t="shared" si="10"/>
        <v>0.3888888888888889</v>
      </c>
      <c r="I58" s="2">
        <f t="shared" si="11"/>
        <v>50</v>
      </c>
    </row>
    <row r="59" spans="1:9" s="19" customFormat="1">
      <c r="A59" s="1" t="s">
        <v>109</v>
      </c>
      <c r="B59" s="1" t="s">
        <v>254</v>
      </c>
      <c r="C59" s="1" t="s">
        <v>110</v>
      </c>
      <c r="D59" s="2">
        <v>477</v>
      </c>
      <c r="E59" s="2">
        <v>399</v>
      </c>
      <c r="F59" s="45">
        <f t="shared" si="8"/>
        <v>876</v>
      </c>
      <c r="G59" s="46">
        <f t="shared" si="9"/>
        <v>7</v>
      </c>
      <c r="H59" s="47">
        <f t="shared" si="10"/>
        <v>0.45547945205479451</v>
      </c>
      <c r="I59" s="2">
        <f t="shared" si="11"/>
        <v>27</v>
      </c>
    </row>
    <row r="60" spans="1:9" s="19" customFormat="1">
      <c r="A60" s="1" t="s">
        <v>111</v>
      </c>
      <c r="B60" s="1" t="s">
        <v>256</v>
      </c>
      <c r="C60" s="1" t="s">
        <v>112</v>
      </c>
      <c r="D60" s="2">
        <v>36</v>
      </c>
      <c r="E60" s="2">
        <v>18</v>
      </c>
      <c r="F60" s="45">
        <f t="shared" si="8"/>
        <v>54</v>
      </c>
      <c r="G60" s="46">
        <f t="shared" si="9"/>
        <v>50</v>
      </c>
      <c r="H60" s="47">
        <f t="shared" si="10"/>
        <v>0.33333333333333331</v>
      </c>
      <c r="I60" s="2">
        <f t="shared" si="11"/>
        <v>63</v>
      </c>
    </row>
    <row r="61" spans="1:9" s="19" customFormat="1">
      <c r="A61" s="1" t="s">
        <v>113</v>
      </c>
      <c r="B61" s="1" t="s">
        <v>255</v>
      </c>
      <c r="C61" s="1" t="s">
        <v>114</v>
      </c>
      <c r="D61" s="2">
        <v>3</v>
      </c>
      <c r="E61" s="2">
        <v>2</v>
      </c>
      <c r="F61" s="45">
        <f t="shared" si="8"/>
        <v>5</v>
      </c>
      <c r="G61" s="46">
        <f t="shared" si="9"/>
        <v>72</v>
      </c>
      <c r="H61" s="47">
        <f t="shared" si="10"/>
        <v>0.4</v>
      </c>
      <c r="I61" s="2">
        <f t="shared" si="11"/>
        <v>43</v>
      </c>
    </row>
    <row r="62" spans="1:9" s="19" customFormat="1">
      <c r="A62" s="1" t="s">
        <v>115</v>
      </c>
      <c r="B62" s="1" t="s">
        <v>256</v>
      </c>
      <c r="C62" s="1" t="s">
        <v>116</v>
      </c>
      <c r="D62" s="2">
        <v>25</v>
      </c>
      <c r="E62" s="2">
        <v>15</v>
      </c>
      <c r="F62" s="45">
        <f t="shared" si="8"/>
        <v>40</v>
      </c>
      <c r="G62" s="46">
        <f t="shared" si="9"/>
        <v>56</v>
      </c>
      <c r="H62" s="47">
        <f t="shared" si="10"/>
        <v>0.375</v>
      </c>
      <c r="I62" s="2">
        <f t="shared" si="11"/>
        <v>55</v>
      </c>
    </row>
    <row r="63" spans="1:9" s="19" customFormat="1">
      <c r="A63" s="1" t="s">
        <v>117</v>
      </c>
      <c r="B63" s="1" t="s">
        <v>259</v>
      </c>
      <c r="C63" s="1" t="s">
        <v>118</v>
      </c>
      <c r="D63" s="2">
        <v>46</v>
      </c>
      <c r="E63" s="2">
        <v>33</v>
      </c>
      <c r="F63" s="45">
        <f t="shared" si="8"/>
        <v>79</v>
      </c>
      <c r="G63" s="46">
        <f t="shared" si="9"/>
        <v>39</v>
      </c>
      <c r="H63" s="47">
        <f t="shared" si="10"/>
        <v>0.41772151898734178</v>
      </c>
      <c r="I63" s="2">
        <f t="shared" si="11"/>
        <v>40</v>
      </c>
    </row>
    <row r="64" spans="1:9" s="19" customFormat="1">
      <c r="A64" s="1" t="s">
        <v>119</v>
      </c>
      <c r="B64" s="1" t="s">
        <v>257</v>
      </c>
      <c r="C64" s="1" t="s">
        <v>120</v>
      </c>
      <c r="D64" s="2">
        <v>4</v>
      </c>
      <c r="E64" s="2">
        <v>3</v>
      </c>
      <c r="F64" s="45">
        <f t="shared" si="8"/>
        <v>7</v>
      </c>
      <c r="G64" s="46">
        <f t="shared" si="9"/>
        <v>71</v>
      </c>
      <c r="H64" s="47">
        <f t="shared" si="10"/>
        <v>0.42857142857142855</v>
      </c>
      <c r="I64" s="2">
        <f t="shared" si="11"/>
        <v>37</v>
      </c>
    </row>
    <row r="65" spans="1:9" s="19" customFormat="1">
      <c r="A65" s="1" t="s">
        <v>121</v>
      </c>
      <c r="B65" s="1" t="s">
        <v>258</v>
      </c>
      <c r="C65" s="1" t="s">
        <v>122</v>
      </c>
      <c r="D65" s="2">
        <v>15</v>
      </c>
      <c r="E65" s="2">
        <v>19</v>
      </c>
      <c r="F65" s="45">
        <f t="shared" si="8"/>
        <v>34</v>
      </c>
      <c r="G65" s="46">
        <f t="shared" si="9"/>
        <v>59</v>
      </c>
      <c r="H65" s="47">
        <f t="shared" si="10"/>
        <v>0.55882352941176472</v>
      </c>
      <c r="I65" s="2">
        <f t="shared" si="11"/>
        <v>10</v>
      </c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704</v>
      </c>
      <c r="E66" s="2">
        <v>563</v>
      </c>
      <c r="F66" s="45">
        <f t="shared" si="8"/>
        <v>1267</v>
      </c>
      <c r="G66" s="46">
        <f t="shared" si="9"/>
        <v>2</v>
      </c>
      <c r="H66" s="47">
        <f t="shared" si="10"/>
        <v>0.44435674822415155</v>
      </c>
      <c r="I66" s="2">
        <f t="shared" si="11"/>
        <v>31</v>
      </c>
    </row>
    <row r="67" spans="1:9" s="19" customFormat="1">
      <c r="A67" s="49" t="s">
        <v>125</v>
      </c>
      <c r="B67" s="49" t="s">
        <v>255</v>
      </c>
      <c r="C67" s="49" t="s">
        <v>126</v>
      </c>
      <c r="D67" s="51"/>
      <c r="E67" s="51"/>
      <c r="F67" s="52"/>
      <c r="G67" s="53"/>
      <c r="H67" s="54"/>
      <c r="I67" s="51"/>
    </row>
    <row r="68" spans="1:9" s="19" customFormat="1">
      <c r="A68" s="1" t="s">
        <v>127</v>
      </c>
      <c r="B68" s="1" t="s">
        <v>256</v>
      </c>
      <c r="C68" s="1" t="s">
        <v>128</v>
      </c>
      <c r="D68" s="2">
        <v>46</v>
      </c>
      <c r="E68" s="2">
        <v>35</v>
      </c>
      <c r="F68" s="45">
        <f>SUM(D68:E68)</f>
        <v>81</v>
      </c>
      <c r="G68" s="46">
        <f>_xlfn.RANK.EQ(F68,$F$12:$F$97,0)</f>
        <v>38</v>
      </c>
      <c r="H68" s="47">
        <f>E68/F68</f>
        <v>0.43209876543209874</v>
      </c>
      <c r="I68" s="2">
        <f>_xlfn.RANK.EQ(H68,$H$12:$H$97,0)</f>
        <v>36</v>
      </c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539</v>
      </c>
      <c r="E69" s="2">
        <v>427</v>
      </c>
      <c r="F69" s="45">
        <f>SUM(D69:E69)</f>
        <v>966</v>
      </c>
      <c r="G69" s="46">
        <f>_xlfn.RANK.EQ(F69,$F$12:$F$97,0)</f>
        <v>3</v>
      </c>
      <c r="H69" s="47">
        <f>E69/F69</f>
        <v>0.4420289855072464</v>
      </c>
      <c r="I69" s="2">
        <f>_xlfn.RANK.EQ(H69,$H$12:$H$97,0)</f>
        <v>32</v>
      </c>
    </row>
    <row r="70" spans="1:9" s="19" customFormat="1">
      <c r="A70" s="49" t="s">
        <v>131</v>
      </c>
      <c r="B70" s="49" t="s">
        <v>255</v>
      </c>
      <c r="C70" s="49" t="s">
        <v>132</v>
      </c>
      <c r="D70" s="51"/>
      <c r="E70" s="51"/>
      <c r="F70" s="52"/>
      <c r="G70" s="53"/>
      <c r="H70" s="54"/>
      <c r="I70" s="51"/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206</v>
      </c>
      <c r="E71" s="2">
        <v>186</v>
      </c>
      <c r="F71" s="45">
        <f>SUM(D71:E71)</f>
        <v>392</v>
      </c>
      <c r="G71" s="46">
        <f>_xlfn.RANK.EQ(F71,$F$12:$F$97,0)</f>
        <v>11</v>
      </c>
      <c r="H71" s="47">
        <f>E71/F71</f>
        <v>0.47448979591836737</v>
      </c>
      <c r="I71" s="2">
        <f>_xlfn.RANK.EQ(H71,$H$12:$H$97,0)</f>
        <v>20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1</v>
      </c>
      <c r="E72" s="2">
        <v>4</v>
      </c>
      <c r="F72" s="45">
        <f>SUM(D72:E72)</f>
        <v>5</v>
      </c>
      <c r="G72" s="46">
        <f>_xlfn.RANK.EQ(F72,$F$12:$F$97,0)</f>
        <v>72</v>
      </c>
      <c r="H72" s="47">
        <f>E72/F72</f>
        <v>0.8</v>
      </c>
      <c r="I72" s="2">
        <f>_xlfn.RANK.EQ(H72,$H$12:$H$97,0)</f>
        <v>4</v>
      </c>
    </row>
    <row r="73" spans="1:9" s="19" customFormat="1">
      <c r="A73" s="49" t="s">
        <v>137</v>
      </c>
      <c r="B73" s="49" t="s">
        <v>255</v>
      </c>
      <c r="C73" s="49" t="s">
        <v>138</v>
      </c>
      <c r="D73" s="51"/>
      <c r="E73" s="51"/>
      <c r="F73" s="52"/>
      <c r="G73" s="53"/>
      <c r="H73" s="54"/>
      <c r="I73" s="51"/>
    </row>
    <row r="74" spans="1:9" s="19" customFormat="1">
      <c r="A74" s="1" t="s">
        <v>139</v>
      </c>
      <c r="B74" s="1" t="s">
        <v>260</v>
      </c>
      <c r="C74" s="1" t="s">
        <v>140</v>
      </c>
      <c r="D74" s="2">
        <v>0</v>
      </c>
      <c r="E74" s="2">
        <v>25</v>
      </c>
      <c r="F74" s="45">
        <f t="shared" ref="F74:F82" si="12">SUM(D74:E74)</f>
        <v>25</v>
      </c>
      <c r="G74" s="46">
        <f t="shared" ref="G74:G82" si="13">_xlfn.RANK.EQ(F74,$F$12:$F$97,0)</f>
        <v>65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s="19" customFormat="1">
      <c r="A75" s="1" t="s">
        <v>141</v>
      </c>
      <c r="B75" s="1" t="s">
        <v>261</v>
      </c>
      <c r="C75" s="1" t="s">
        <v>142</v>
      </c>
      <c r="D75" s="2">
        <v>105</v>
      </c>
      <c r="E75" s="2">
        <v>68</v>
      </c>
      <c r="F75" s="45">
        <f t="shared" si="12"/>
        <v>173</v>
      </c>
      <c r="G75" s="46">
        <f t="shared" si="13"/>
        <v>22</v>
      </c>
      <c r="H75" s="47">
        <f t="shared" si="14"/>
        <v>0.39306358381502893</v>
      </c>
      <c r="I75" s="2">
        <f t="shared" si="15"/>
        <v>48</v>
      </c>
    </row>
    <row r="76" spans="1:9" s="19" customFormat="1">
      <c r="A76" s="1" t="s">
        <v>143</v>
      </c>
      <c r="B76" s="1" t="s">
        <v>260</v>
      </c>
      <c r="C76" s="1" t="s">
        <v>144</v>
      </c>
      <c r="D76" s="2">
        <v>6</v>
      </c>
      <c r="E76" s="2">
        <v>4</v>
      </c>
      <c r="F76" s="45">
        <f t="shared" si="12"/>
        <v>10</v>
      </c>
      <c r="G76" s="46">
        <f t="shared" si="13"/>
        <v>69</v>
      </c>
      <c r="H76" s="47">
        <f t="shared" si="14"/>
        <v>0.4</v>
      </c>
      <c r="I76" s="2">
        <f t="shared" si="15"/>
        <v>43</v>
      </c>
    </row>
    <row r="77" spans="1:9" s="19" customFormat="1">
      <c r="A77" s="1" t="s">
        <v>145</v>
      </c>
      <c r="B77" s="1" t="s">
        <v>259</v>
      </c>
      <c r="C77" s="1" t="s">
        <v>146</v>
      </c>
      <c r="D77" s="2">
        <v>59</v>
      </c>
      <c r="E77" s="2">
        <v>24</v>
      </c>
      <c r="F77" s="45">
        <f t="shared" si="12"/>
        <v>83</v>
      </c>
      <c r="G77" s="46">
        <f t="shared" si="13"/>
        <v>36</v>
      </c>
      <c r="H77" s="47">
        <f t="shared" si="14"/>
        <v>0.28915662650602408</v>
      </c>
      <c r="I77" s="2">
        <f t="shared" si="15"/>
        <v>69</v>
      </c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29</v>
      </c>
      <c r="E78" s="2">
        <v>24</v>
      </c>
      <c r="F78" s="45">
        <f t="shared" si="12"/>
        <v>53</v>
      </c>
      <c r="G78" s="46">
        <f t="shared" si="13"/>
        <v>51</v>
      </c>
      <c r="H78" s="47">
        <f t="shared" si="14"/>
        <v>0.45283018867924529</v>
      </c>
      <c r="I78" s="2">
        <f t="shared" si="15"/>
        <v>28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167</v>
      </c>
      <c r="E79" s="2">
        <v>163</v>
      </c>
      <c r="F79" s="45">
        <f t="shared" si="12"/>
        <v>330</v>
      </c>
      <c r="G79" s="46">
        <f t="shared" si="13"/>
        <v>12</v>
      </c>
      <c r="H79" s="47">
        <f t="shared" si="14"/>
        <v>0.49393939393939396</v>
      </c>
      <c r="I79" s="2">
        <f t="shared" si="15"/>
        <v>16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338</v>
      </c>
      <c r="E80" s="2">
        <v>296</v>
      </c>
      <c r="F80" s="45">
        <f t="shared" si="12"/>
        <v>634</v>
      </c>
      <c r="G80" s="46">
        <f t="shared" si="13"/>
        <v>10</v>
      </c>
      <c r="H80" s="47">
        <f t="shared" si="14"/>
        <v>0.46687697160883279</v>
      </c>
      <c r="I80" s="2">
        <f t="shared" si="15"/>
        <v>23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55</v>
      </c>
      <c r="E81" s="2">
        <v>41</v>
      </c>
      <c r="F81" s="45">
        <f t="shared" si="12"/>
        <v>96</v>
      </c>
      <c r="G81" s="46">
        <f t="shared" si="13"/>
        <v>31</v>
      </c>
      <c r="H81" s="47">
        <f t="shared" si="14"/>
        <v>0.42708333333333331</v>
      </c>
      <c r="I81" s="2">
        <f t="shared" si="15"/>
        <v>38</v>
      </c>
    </row>
    <row r="82" spans="1:9" s="19" customFormat="1">
      <c r="A82" s="1" t="s">
        <v>155</v>
      </c>
      <c r="B82" s="1" t="s">
        <v>259</v>
      </c>
      <c r="C82" s="1" t="s">
        <v>156</v>
      </c>
      <c r="D82" s="2">
        <v>52</v>
      </c>
      <c r="E82" s="2">
        <v>31</v>
      </c>
      <c r="F82" s="45">
        <f t="shared" si="12"/>
        <v>83</v>
      </c>
      <c r="G82" s="46">
        <f t="shared" si="13"/>
        <v>36</v>
      </c>
      <c r="H82" s="47">
        <f t="shared" si="14"/>
        <v>0.37349397590361444</v>
      </c>
      <c r="I82" s="2">
        <f t="shared" si="15"/>
        <v>56</v>
      </c>
    </row>
    <row r="83" spans="1:9" s="19" customFormat="1">
      <c r="A83" s="49" t="s">
        <v>157</v>
      </c>
      <c r="B83" s="49" t="s">
        <v>255</v>
      </c>
      <c r="C83" s="49" t="s">
        <v>158</v>
      </c>
      <c r="D83" s="51"/>
      <c r="E83" s="51"/>
      <c r="F83" s="52"/>
      <c r="G83" s="53"/>
      <c r="H83" s="54"/>
      <c r="I83" s="51"/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18</v>
      </c>
      <c r="E84" s="2">
        <v>11</v>
      </c>
      <c r="F84" s="45">
        <f>SUM(D84:E84)</f>
        <v>29</v>
      </c>
      <c r="G84" s="46">
        <f>_xlfn.RANK.EQ(F84,$F$12:$F$97,0)</f>
        <v>64</v>
      </c>
      <c r="H84" s="47">
        <f>E84/F84</f>
        <v>0.37931034482758619</v>
      </c>
      <c r="I84" s="2">
        <f>_xlfn.RANK.EQ(H84,$H$12:$H$97,0)</f>
        <v>53</v>
      </c>
    </row>
    <row r="85" spans="1:9" s="19" customFormat="1">
      <c r="A85" s="1" t="s">
        <v>161</v>
      </c>
      <c r="B85" s="1" t="s">
        <v>259</v>
      </c>
      <c r="C85" s="1" t="s">
        <v>162</v>
      </c>
      <c r="D85" s="2">
        <v>39</v>
      </c>
      <c r="E85" s="2">
        <v>33</v>
      </c>
      <c r="F85" s="45">
        <f>SUM(D85:E85)</f>
        <v>72</v>
      </c>
      <c r="G85" s="46">
        <f>_xlfn.RANK.EQ(F85,$F$12:$F$97,0)</f>
        <v>46</v>
      </c>
      <c r="H85" s="47">
        <f>E85/F85</f>
        <v>0.45833333333333331</v>
      </c>
      <c r="I85" s="2">
        <f>_xlfn.RANK.EQ(H85,$H$12:$H$97,0)</f>
        <v>25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8</v>
      </c>
      <c r="E86" s="57">
        <v>11</v>
      </c>
      <c r="F86" s="58">
        <f>SUM(D86:E86)</f>
        <v>19</v>
      </c>
      <c r="G86" s="59">
        <f>_xlfn.RANK.EQ(F86,$F$12:$F$97,0)</f>
        <v>67</v>
      </c>
      <c r="H86" s="60">
        <f>E86/F86</f>
        <v>0.57894736842105265</v>
      </c>
      <c r="I86" s="57">
        <f>_xlfn.RANK.EQ(H86,$H$12:$H$97,0)</f>
        <v>9</v>
      </c>
    </row>
    <row r="87" spans="1:9" s="19" customFormat="1">
      <c r="A87" s="1" t="s">
        <v>165</v>
      </c>
      <c r="B87" s="1" t="s">
        <v>256</v>
      </c>
      <c r="C87" s="1" t="s">
        <v>166</v>
      </c>
      <c r="D87" s="2">
        <v>82</v>
      </c>
      <c r="E87" s="2">
        <v>27</v>
      </c>
      <c r="F87" s="45">
        <f>SUM(D87:E87)</f>
        <v>109</v>
      </c>
      <c r="G87" s="46">
        <f>_xlfn.RANK.EQ(F87,$F$12:$F$97,0)</f>
        <v>27</v>
      </c>
      <c r="H87" s="47">
        <f>E87/F87</f>
        <v>0.24770642201834864</v>
      </c>
      <c r="I87" s="2">
        <f>_xlfn.RANK.EQ(H87,$H$12:$H$97,0)</f>
        <v>73</v>
      </c>
    </row>
    <row r="88" spans="1:9" s="19" customFormat="1">
      <c r="A88" s="49" t="s">
        <v>167</v>
      </c>
      <c r="B88" s="49" t="s">
        <v>255</v>
      </c>
      <c r="C88" s="49" t="s">
        <v>168</v>
      </c>
      <c r="D88" s="51"/>
      <c r="E88" s="51"/>
      <c r="F88" s="52"/>
      <c r="G88" s="53"/>
      <c r="H88" s="54"/>
      <c r="I88" s="51"/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584</v>
      </c>
      <c r="E89" s="2">
        <v>369</v>
      </c>
      <c r="F89" s="45">
        <f t="shared" ref="F89:F97" si="16">SUM(D89:E89)</f>
        <v>953</v>
      </c>
      <c r="G89" s="46">
        <f t="shared" ref="G89:G97" si="17">_xlfn.RANK.EQ(F89,$F$12:$F$97,0)</f>
        <v>4</v>
      </c>
      <c r="H89" s="47">
        <f t="shared" ref="H89:H97" si="18">E89/F89</f>
        <v>0.38719832109129065</v>
      </c>
      <c r="I89" s="2">
        <f t="shared" ref="I89:I97" si="19">_xlfn.RANK.EQ(H89,$H$12:$H$97,0)</f>
        <v>51</v>
      </c>
    </row>
    <row r="90" spans="1:9" s="19" customFormat="1">
      <c r="A90" s="1" t="s">
        <v>171</v>
      </c>
      <c r="B90" s="1" t="s">
        <v>259</v>
      </c>
      <c r="C90" s="1" t="s">
        <v>172</v>
      </c>
      <c r="D90" s="2">
        <v>31</v>
      </c>
      <c r="E90" s="2">
        <v>13</v>
      </c>
      <c r="F90" s="45">
        <f t="shared" si="16"/>
        <v>44</v>
      </c>
      <c r="G90" s="46">
        <f t="shared" si="17"/>
        <v>54</v>
      </c>
      <c r="H90" s="47">
        <f t="shared" si="18"/>
        <v>0.29545454545454547</v>
      </c>
      <c r="I90" s="2">
        <f t="shared" si="19"/>
        <v>67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101</v>
      </c>
      <c r="E91" s="2">
        <v>79</v>
      </c>
      <c r="F91" s="45">
        <f t="shared" si="16"/>
        <v>180</v>
      </c>
      <c r="G91" s="46">
        <f t="shared" si="17"/>
        <v>20</v>
      </c>
      <c r="H91" s="47">
        <f t="shared" si="18"/>
        <v>0.43888888888888888</v>
      </c>
      <c r="I91" s="2">
        <f t="shared" si="19"/>
        <v>33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115</v>
      </c>
      <c r="E92" s="2">
        <v>81</v>
      </c>
      <c r="F92" s="45">
        <f t="shared" si="16"/>
        <v>196</v>
      </c>
      <c r="G92" s="46">
        <f t="shared" si="17"/>
        <v>18</v>
      </c>
      <c r="H92" s="47">
        <f t="shared" si="18"/>
        <v>0.41326530612244899</v>
      </c>
      <c r="I92" s="2">
        <f t="shared" si="19"/>
        <v>41</v>
      </c>
    </row>
    <row r="93" spans="1:9" s="19" customFormat="1">
      <c r="A93" s="1" t="s">
        <v>177</v>
      </c>
      <c r="B93" s="1" t="s">
        <v>259</v>
      </c>
      <c r="C93" s="1" t="s">
        <v>178</v>
      </c>
      <c r="D93" s="2">
        <v>16</v>
      </c>
      <c r="E93" s="2">
        <v>15</v>
      </c>
      <c r="F93" s="45">
        <f t="shared" si="16"/>
        <v>31</v>
      </c>
      <c r="G93" s="46">
        <f t="shared" si="17"/>
        <v>61</v>
      </c>
      <c r="H93" s="47">
        <f t="shared" si="18"/>
        <v>0.4838709677419355</v>
      </c>
      <c r="I93" s="2">
        <f t="shared" si="19"/>
        <v>18</v>
      </c>
    </row>
    <row r="94" spans="1:9" s="19" customFormat="1">
      <c r="A94" s="1" t="s">
        <v>179</v>
      </c>
      <c r="B94" s="1" t="s">
        <v>259</v>
      </c>
      <c r="C94" s="1" t="s">
        <v>180</v>
      </c>
      <c r="D94" s="2">
        <v>37</v>
      </c>
      <c r="E94" s="2">
        <v>26</v>
      </c>
      <c r="F94" s="45">
        <f t="shared" si="16"/>
        <v>63</v>
      </c>
      <c r="G94" s="46">
        <f t="shared" si="17"/>
        <v>48</v>
      </c>
      <c r="H94" s="47">
        <f t="shared" si="18"/>
        <v>0.41269841269841268</v>
      </c>
      <c r="I94" s="2">
        <f t="shared" si="19"/>
        <v>42</v>
      </c>
    </row>
    <row r="95" spans="1:9" s="19" customFormat="1">
      <c r="A95" s="1" t="s">
        <v>181</v>
      </c>
      <c r="B95" s="1" t="s">
        <v>259</v>
      </c>
      <c r="C95" s="1" t="s">
        <v>182</v>
      </c>
      <c r="D95" s="2">
        <v>59</v>
      </c>
      <c r="E95" s="2">
        <v>33</v>
      </c>
      <c r="F95" s="45">
        <f t="shared" si="16"/>
        <v>92</v>
      </c>
      <c r="G95" s="46">
        <f t="shared" si="17"/>
        <v>33</v>
      </c>
      <c r="H95" s="47">
        <f t="shared" si="18"/>
        <v>0.35869565217391303</v>
      </c>
      <c r="I95" s="2">
        <f t="shared" si="19"/>
        <v>58</v>
      </c>
    </row>
    <row r="96" spans="1:9" s="19" customFormat="1">
      <c r="A96" s="1" t="s">
        <v>183</v>
      </c>
      <c r="B96" s="1" t="s">
        <v>256</v>
      </c>
      <c r="C96" s="1" t="s">
        <v>184</v>
      </c>
      <c r="D96" s="2">
        <v>0</v>
      </c>
      <c r="E96" s="2">
        <v>2</v>
      </c>
      <c r="F96" s="45">
        <f t="shared" si="16"/>
        <v>2</v>
      </c>
      <c r="G96" s="46">
        <f t="shared" si="17"/>
        <v>75</v>
      </c>
      <c r="H96" s="47">
        <f t="shared" si="18"/>
        <v>1</v>
      </c>
      <c r="I96" s="2">
        <f t="shared" si="19"/>
        <v>1</v>
      </c>
    </row>
    <row r="97" spans="1:9" s="19" customFormat="1">
      <c r="A97" s="1" t="s">
        <v>185</v>
      </c>
      <c r="B97" s="1" t="s">
        <v>259</v>
      </c>
      <c r="C97" s="1" t="s">
        <v>186</v>
      </c>
      <c r="D97" s="2">
        <v>47</v>
      </c>
      <c r="E97" s="2">
        <v>21</v>
      </c>
      <c r="F97" s="45">
        <f t="shared" si="16"/>
        <v>68</v>
      </c>
      <c r="G97" s="46">
        <f t="shared" si="17"/>
        <v>47</v>
      </c>
      <c r="H97" s="47">
        <f t="shared" si="18"/>
        <v>0.30882352941176472</v>
      </c>
      <c r="I97" s="2">
        <f t="shared" si="19"/>
        <v>66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9401</v>
      </c>
      <c r="E99" s="222">
        <f t="shared" ref="E99:F99" si="20">SUM(E12:E97)</f>
        <v>6980</v>
      </c>
      <c r="F99" s="223">
        <f t="shared" si="20"/>
        <v>16381</v>
      </c>
    </row>
  </sheetData>
  <autoFilter ref="A11:I97" xr:uid="{00000000-0009-0000-0000-00001C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EDE16F2C-55FA-4D95-A024-AAD19A178897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A1A04-ABDA-40B6-8D38-2F399ACC1463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H13" sqref="H13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2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</row>
    <row r="2" spans="1:18" ht="24" customHeight="1">
      <c r="A2" s="3" t="s">
        <v>283</v>
      </c>
      <c r="B2" s="3"/>
      <c r="C2" s="3"/>
      <c r="D2"/>
      <c r="E2"/>
      <c r="F2"/>
      <c r="G2"/>
      <c r="H2"/>
      <c r="I2"/>
      <c r="J2"/>
      <c r="K2" s="73"/>
      <c r="L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/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>
        <f>INDEX(D12:D97,MATCH(C6,C12:C97,0),0)</f>
        <v>5</v>
      </c>
      <c r="E6" s="22">
        <f>INDEX(E12:E97,MATCH(C6,C12:C97,0),0)</f>
        <v>14</v>
      </c>
      <c r="F6" s="22">
        <f>SUM(D6:E6)</f>
        <v>19</v>
      </c>
      <c r="G6" s="23">
        <f>_xlfn.RANK.EQ(F6,$F$12:$F$97,0)</f>
        <v>68</v>
      </c>
      <c r="H6" s="24">
        <f>E6/F6</f>
        <v>0.73684210526315785</v>
      </c>
      <c r="I6" s="25">
        <f>_xlfn.RANK.EQ(H6,$H$12:$H$97,0)</f>
        <v>7</v>
      </c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51.7</v>
      </c>
      <c r="E7" s="83">
        <f>ROUND(SUMIF($B$12:$B$97,"G",E12:E97)/(COUNTIFS(B12:B97,"G",D12:D97,"&lt;&gt;")),1)</f>
        <v>35.299999999999997</v>
      </c>
      <c r="F7" s="83">
        <f>ROUND(SUM(D7:E7),1)</f>
        <v>87</v>
      </c>
      <c r="G7" s="28"/>
      <c r="H7" s="29">
        <f>E7/F7</f>
        <v>0.40574712643678157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128.6</v>
      </c>
      <c r="E8" s="85">
        <f>ROUND(AVERAGE(E12:E97),1)</f>
        <v>94.3</v>
      </c>
      <c r="F8" s="85">
        <f>ROUND(SUM(D8:E8),1)</f>
        <v>222.9</v>
      </c>
      <c r="G8" s="34"/>
      <c r="H8" s="35">
        <f>E8/F8</f>
        <v>0.42305966801256167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2024年度（基準日：５月１日）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219" t="s">
        <v>13</v>
      </c>
      <c r="B11" s="38" t="s">
        <v>14</v>
      </c>
      <c r="C11" s="219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516</v>
      </c>
      <c r="E12" s="2">
        <v>383</v>
      </c>
      <c r="F12" s="45">
        <f>SUM(D12:E12)</f>
        <v>899</v>
      </c>
      <c r="G12" s="46">
        <f>_xlfn.RANK.EQ(F12,$F$12:$F$97,0)</f>
        <v>7</v>
      </c>
      <c r="H12" s="47">
        <f>E12/F12</f>
        <v>0.42602892102335926</v>
      </c>
      <c r="I12" s="2">
        <f>_xlfn.RANK.EQ(H12,$H$12:$H$97,0)</f>
        <v>43</v>
      </c>
    </row>
    <row r="13" spans="1:18" s="19" customFormat="1">
      <c r="A13" s="49" t="s">
        <v>17</v>
      </c>
      <c r="B13" s="49" t="s">
        <v>255</v>
      </c>
      <c r="C13" s="49" t="s">
        <v>18</v>
      </c>
      <c r="D13" s="51"/>
      <c r="E13" s="51"/>
      <c r="F13" s="52"/>
      <c r="G13" s="53"/>
      <c r="H13" s="54"/>
      <c r="I13" s="51"/>
    </row>
    <row r="14" spans="1:18" s="19" customFormat="1">
      <c r="A14" s="1" t="s">
        <v>19</v>
      </c>
      <c r="B14" s="1" t="s">
        <v>256</v>
      </c>
      <c r="C14" s="1" t="s">
        <v>20</v>
      </c>
      <c r="D14" s="2">
        <v>26</v>
      </c>
      <c r="E14" s="2">
        <v>17</v>
      </c>
      <c r="F14" s="45">
        <f t="shared" ref="F14:F21" si="0">SUM(D14:E14)</f>
        <v>43</v>
      </c>
      <c r="G14" s="46">
        <f t="shared" ref="G14:G21" si="1">_xlfn.RANK.EQ(F14,$F$12:$F$97,0)</f>
        <v>55</v>
      </c>
      <c r="H14" s="47">
        <f>E14/F14</f>
        <v>0.39534883720930231</v>
      </c>
      <c r="I14" s="2">
        <f t="shared" ref="I14:I21" si="2">_xlfn.RANK.EQ(H14,$H$12:$H$97,0)</f>
        <v>48</v>
      </c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0</v>
      </c>
      <c r="E15" s="2">
        <v>0</v>
      </c>
      <c r="F15" s="45">
        <f t="shared" si="0"/>
        <v>0</v>
      </c>
      <c r="G15" s="46">
        <f t="shared" si="1"/>
        <v>77</v>
      </c>
      <c r="H15" s="228">
        <v>0</v>
      </c>
      <c r="I15" s="2">
        <f t="shared" si="2"/>
        <v>76</v>
      </c>
    </row>
    <row r="16" spans="1:18" s="19" customFormat="1">
      <c r="A16" s="1" t="s">
        <v>23</v>
      </c>
      <c r="B16" s="1" t="s">
        <v>256</v>
      </c>
      <c r="C16" s="1" t="s">
        <v>24</v>
      </c>
      <c r="D16" s="2">
        <v>22</v>
      </c>
      <c r="E16" s="2">
        <v>19</v>
      </c>
      <c r="F16" s="45">
        <f t="shared" si="0"/>
        <v>41</v>
      </c>
      <c r="G16" s="46">
        <f t="shared" si="1"/>
        <v>56</v>
      </c>
      <c r="H16" s="47">
        <f t="shared" ref="H16:H21" si="3">E16/F16</f>
        <v>0.46341463414634149</v>
      </c>
      <c r="I16" s="2">
        <f t="shared" si="2"/>
        <v>27</v>
      </c>
    </row>
    <row r="17" spans="1:9" s="19" customFormat="1">
      <c r="A17" s="1" t="s">
        <v>25</v>
      </c>
      <c r="B17" s="1" t="s">
        <v>256</v>
      </c>
      <c r="C17" s="1" t="s">
        <v>26</v>
      </c>
      <c r="D17" s="2">
        <v>12</v>
      </c>
      <c r="E17" s="2">
        <v>11</v>
      </c>
      <c r="F17" s="45">
        <f t="shared" si="0"/>
        <v>23</v>
      </c>
      <c r="G17" s="46">
        <f t="shared" si="1"/>
        <v>65</v>
      </c>
      <c r="H17" s="47">
        <f t="shared" si="3"/>
        <v>0.47826086956521741</v>
      </c>
      <c r="I17" s="2">
        <f t="shared" si="2"/>
        <v>20</v>
      </c>
    </row>
    <row r="18" spans="1:9" s="19" customFormat="1">
      <c r="A18" s="1" t="s">
        <v>27</v>
      </c>
      <c r="B18" s="1" t="s">
        <v>258</v>
      </c>
      <c r="C18" s="1" t="s">
        <v>28</v>
      </c>
      <c r="D18" s="2">
        <v>0</v>
      </c>
      <c r="E18" s="2">
        <v>2</v>
      </c>
      <c r="F18" s="45">
        <f t="shared" si="0"/>
        <v>2</v>
      </c>
      <c r="G18" s="46">
        <f t="shared" si="1"/>
        <v>75</v>
      </c>
      <c r="H18" s="47">
        <f t="shared" si="3"/>
        <v>1</v>
      </c>
      <c r="I18" s="2">
        <f t="shared" si="2"/>
        <v>1</v>
      </c>
    </row>
    <row r="19" spans="1:9" s="19" customFormat="1">
      <c r="A19" s="1" t="s">
        <v>29</v>
      </c>
      <c r="B19" s="1" t="s">
        <v>259</v>
      </c>
      <c r="C19" s="1" t="s">
        <v>30</v>
      </c>
      <c r="D19" s="2">
        <v>22</v>
      </c>
      <c r="E19" s="2">
        <v>19</v>
      </c>
      <c r="F19" s="45">
        <f t="shared" si="0"/>
        <v>41</v>
      </c>
      <c r="G19" s="46">
        <f t="shared" si="1"/>
        <v>56</v>
      </c>
      <c r="H19" s="47">
        <f t="shared" si="3"/>
        <v>0.46341463414634149</v>
      </c>
      <c r="I19" s="2">
        <f t="shared" si="2"/>
        <v>27</v>
      </c>
    </row>
    <row r="20" spans="1:9" s="19" customFormat="1">
      <c r="A20" s="1" t="s">
        <v>31</v>
      </c>
      <c r="B20" s="1" t="s">
        <v>260</v>
      </c>
      <c r="C20" s="1" t="s">
        <v>32</v>
      </c>
      <c r="D20" s="2">
        <v>42</v>
      </c>
      <c r="E20" s="2">
        <v>28</v>
      </c>
      <c r="F20" s="45">
        <f t="shared" si="0"/>
        <v>70</v>
      </c>
      <c r="G20" s="46">
        <f t="shared" si="1"/>
        <v>46</v>
      </c>
      <c r="H20" s="47">
        <f t="shared" si="3"/>
        <v>0.4</v>
      </c>
      <c r="I20" s="2">
        <f t="shared" si="2"/>
        <v>46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541</v>
      </c>
      <c r="E21" s="2">
        <v>403</v>
      </c>
      <c r="F21" s="45">
        <f t="shared" si="0"/>
        <v>944</v>
      </c>
      <c r="G21" s="46">
        <f t="shared" si="1"/>
        <v>5</v>
      </c>
      <c r="H21" s="47">
        <f t="shared" si="3"/>
        <v>0.42690677966101692</v>
      </c>
      <c r="I21" s="2">
        <f t="shared" si="2"/>
        <v>42</v>
      </c>
    </row>
    <row r="22" spans="1:9" s="19" customFormat="1">
      <c r="A22" s="49" t="s">
        <v>35</v>
      </c>
      <c r="B22" s="49" t="s">
        <v>255</v>
      </c>
      <c r="C22" s="49" t="s">
        <v>36</v>
      </c>
      <c r="D22" s="51"/>
      <c r="E22" s="51"/>
      <c r="F22" s="52"/>
      <c r="G22" s="53"/>
      <c r="H22" s="54"/>
      <c r="I22" s="51"/>
    </row>
    <row r="23" spans="1:9" s="19" customFormat="1">
      <c r="A23" s="1" t="s">
        <v>37</v>
      </c>
      <c r="B23" s="1" t="s">
        <v>259</v>
      </c>
      <c r="C23" s="1" t="s">
        <v>38</v>
      </c>
      <c r="D23" s="2">
        <v>36</v>
      </c>
      <c r="E23" s="2">
        <v>18</v>
      </c>
      <c r="F23" s="45">
        <f>SUM(D23:E23)</f>
        <v>54</v>
      </c>
      <c r="G23" s="46">
        <f>_xlfn.RANK.EQ(F23,$F$12:$F$97,0)</f>
        <v>52</v>
      </c>
      <c r="H23" s="47">
        <f>E23/F23</f>
        <v>0.33333333333333331</v>
      </c>
      <c r="I23" s="2">
        <f>_xlfn.RANK.EQ(H23,$H$12:$H$97,0)</f>
        <v>63</v>
      </c>
    </row>
    <row r="24" spans="1:9" s="19" customFormat="1">
      <c r="A24" s="1" t="s">
        <v>39</v>
      </c>
      <c r="B24" s="1" t="s">
        <v>259</v>
      </c>
      <c r="C24" s="1" t="s">
        <v>40</v>
      </c>
      <c r="D24" s="2">
        <v>19</v>
      </c>
      <c r="E24" s="2">
        <v>3</v>
      </c>
      <c r="F24" s="45">
        <f>SUM(D24:E24)</f>
        <v>22</v>
      </c>
      <c r="G24" s="46">
        <f>_xlfn.RANK.EQ(F24,$F$12:$F$97,0)</f>
        <v>66</v>
      </c>
      <c r="H24" s="47">
        <f>E24/F24</f>
        <v>0.13636363636363635</v>
      </c>
      <c r="I24" s="2">
        <f>_xlfn.RANK.EQ(H24,$H$12:$H$97,0)</f>
        <v>75</v>
      </c>
    </row>
    <row r="25" spans="1:9" s="19" customFormat="1">
      <c r="A25" s="1" t="s">
        <v>41</v>
      </c>
      <c r="B25" s="1" t="s">
        <v>257</v>
      </c>
      <c r="C25" s="1" t="s">
        <v>42</v>
      </c>
      <c r="D25" s="2">
        <v>4</v>
      </c>
      <c r="E25" s="2">
        <v>0</v>
      </c>
      <c r="F25" s="45">
        <f>SUM(D25:E25)</f>
        <v>4</v>
      </c>
      <c r="G25" s="46">
        <f>_xlfn.RANK.EQ(F25,$F$12:$F$97,0)</f>
        <v>74</v>
      </c>
      <c r="H25" s="47">
        <f>E25/F25</f>
        <v>0</v>
      </c>
      <c r="I25" s="2">
        <f>_xlfn.RANK.EQ(H25,$H$12:$H$97,0)</f>
        <v>76</v>
      </c>
    </row>
    <row r="26" spans="1:9" s="19" customFormat="1">
      <c r="A26" s="1" t="s">
        <v>43</v>
      </c>
      <c r="B26" s="1" t="s">
        <v>260</v>
      </c>
      <c r="C26" s="1" t="s">
        <v>44</v>
      </c>
      <c r="D26" s="2">
        <v>21</v>
      </c>
      <c r="E26" s="2">
        <v>12</v>
      </c>
      <c r="F26" s="45">
        <f>SUM(D26:E26)</f>
        <v>33</v>
      </c>
      <c r="G26" s="46">
        <f>_xlfn.RANK.EQ(F26,$F$12:$F$97,0)</f>
        <v>61</v>
      </c>
      <c r="H26" s="47">
        <f>E26/F26</f>
        <v>0.36363636363636365</v>
      </c>
      <c r="I26" s="2">
        <f>_xlfn.RANK.EQ(H26,$H$12:$H$97,0)</f>
        <v>57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499</v>
      </c>
      <c r="E27" s="2">
        <v>417</v>
      </c>
      <c r="F27" s="45">
        <f>SUM(D27:E27)</f>
        <v>916</v>
      </c>
      <c r="G27" s="46">
        <f>_xlfn.RANK.EQ(F27,$F$12:$F$97,0)</f>
        <v>6</v>
      </c>
      <c r="H27" s="47">
        <f>E27/F27</f>
        <v>0.45524017467248906</v>
      </c>
      <c r="I27" s="2">
        <f>_xlfn.RANK.EQ(H27,$H$12:$H$97,0)</f>
        <v>33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1" t="s">
        <v>49</v>
      </c>
      <c r="B29" s="1" t="s">
        <v>260</v>
      </c>
      <c r="C29" s="1" t="s">
        <v>50</v>
      </c>
      <c r="D29" s="2">
        <v>20</v>
      </c>
      <c r="E29" s="2">
        <v>21</v>
      </c>
      <c r="F29" s="45">
        <f t="shared" ref="F29:F48" si="4">SUM(D29:E29)</f>
        <v>41</v>
      </c>
      <c r="G29" s="46">
        <f t="shared" ref="G29:G48" si="5">_xlfn.RANK.EQ(F29,$F$12:$F$97,0)</f>
        <v>56</v>
      </c>
      <c r="H29" s="47">
        <f t="shared" ref="H29:H48" si="6">E29/F29</f>
        <v>0.51219512195121952</v>
      </c>
      <c r="I29" s="2">
        <f t="shared" ref="I29:I48" si="7">_xlfn.RANK.EQ(H29,$H$12:$H$97,0)</f>
        <v>12</v>
      </c>
    </row>
    <row r="30" spans="1:9" s="19" customFormat="1">
      <c r="A30" s="1" t="s">
        <v>51</v>
      </c>
      <c r="B30" s="1" t="s">
        <v>259</v>
      </c>
      <c r="C30" s="1" t="s">
        <v>52</v>
      </c>
      <c r="D30" s="2">
        <v>58</v>
      </c>
      <c r="E30" s="2">
        <v>33</v>
      </c>
      <c r="F30" s="45">
        <f t="shared" si="4"/>
        <v>91</v>
      </c>
      <c r="G30" s="46">
        <f t="shared" si="5"/>
        <v>33</v>
      </c>
      <c r="H30" s="47">
        <f t="shared" si="6"/>
        <v>0.36263736263736263</v>
      </c>
      <c r="I30" s="2">
        <f t="shared" si="7"/>
        <v>59</v>
      </c>
    </row>
    <row r="31" spans="1:9" s="19" customFormat="1">
      <c r="A31" s="1" t="s">
        <v>53</v>
      </c>
      <c r="B31" s="1" t="s">
        <v>260</v>
      </c>
      <c r="C31" s="1" t="s">
        <v>54</v>
      </c>
      <c r="D31" s="2">
        <v>86</v>
      </c>
      <c r="E31" s="2">
        <v>52</v>
      </c>
      <c r="F31" s="45">
        <f t="shared" si="4"/>
        <v>138</v>
      </c>
      <c r="G31" s="46">
        <f t="shared" si="5"/>
        <v>25</v>
      </c>
      <c r="H31" s="47">
        <f t="shared" si="6"/>
        <v>0.37681159420289856</v>
      </c>
      <c r="I31" s="2">
        <f t="shared" si="7"/>
        <v>51</v>
      </c>
    </row>
    <row r="32" spans="1:9" s="19" customFormat="1">
      <c r="A32" s="1" t="s">
        <v>55</v>
      </c>
      <c r="B32" s="1" t="s">
        <v>254</v>
      </c>
      <c r="C32" s="1" t="s">
        <v>56</v>
      </c>
      <c r="D32" s="2">
        <v>160</v>
      </c>
      <c r="E32" s="2">
        <v>162</v>
      </c>
      <c r="F32" s="45">
        <f t="shared" si="4"/>
        <v>322</v>
      </c>
      <c r="G32" s="46">
        <f t="shared" si="5"/>
        <v>13</v>
      </c>
      <c r="H32" s="47">
        <f t="shared" si="6"/>
        <v>0.50310559006211175</v>
      </c>
      <c r="I32" s="2">
        <f t="shared" si="7"/>
        <v>14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1456</v>
      </c>
      <c r="E33" s="2">
        <v>830</v>
      </c>
      <c r="F33" s="45">
        <f t="shared" si="4"/>
        <v>2286</v>
      </c>
      <c r="G33" s="46">
        <f t="shared" si="5"/>
        <v>1</v>
      </c>
      <c r="H33" s="47">
        <f t="shared" si="6"/>
        <v>0.36307961504811898</v>
      </c>
      <c r="I33" s="2">
        <f t="shared" si="7"/>
        <v>58</v>
      </c>
    </row>
    <row r="34" spans="1:9" s="19" customFormat="1">
      <c r="A34" s="1" t="s">
        <v>59</v>
      </c>
      <c r="B34" s="1" t="s">
        <v>258</v>
      </c>
      <c r="C34" s="1" t="s">
        <v>60</v>
      </c>
      <c r="D34" s="2">
        <v>107</v>
      </c>
      <c r="E34" s="2">
        <v>159</v>
      </c>
      <c r="F34" s="45">
        <f t="shared" si="4"/>
        <v>266</v>
      </c>
      <c r="G34" s="46">
        <f t="shared" si="5"/>
        <v>15</v>
      </c>
      <c r="H34" s="47">
        <f t="shared" si="6"/>
        <v>0.59774436090225569</v>
      </c>
      <c r="I34" s="2">
        <f t="shared" si="7"/>
        <v>9</v>
      </c>
    </row>
    <row r="35" spans="1:9" s="19" customFormat="1">
      <c r="A35" s="1" t="s">
        <v>61</v>
      </c>
      <c r="B35" s="1" t="s">
        <v>257</v>
      </c>
      <c r="C35" s="1" t="s">
        <v>62</v>
      </c>
      <c r="D35" s="2">
        <v>40</v>
      </c>
      <c r="E35" s="2">
        <v>61</v>
      </c>
      <c r="F35" s="45">
        <f t="shared" si="4"/>
        <v>101</v>
      </c>
      <c r="G35" s="46">
        <f t="shared" si="5"/>
        <v>29</v>
      </c>
      <c r="H35" s="47">
        <f t="shared" si="6"/>
        <v>0.60396039603960394</v>
      </c>
      <c r="I35" s="2">
        <f t="shared" si="7"/>
        <v>8</v>
      </c>
    </row>
    <row r="36" spans="1:9" s="19" customFormat="1">
      <c r="A36" s="1" t="s">
        <v>63</v>
      </c>
      <c r="B36" s="1" t="s">
        <v>257</v>
      </c>
      <c r="C36" s="1" t="s">
        <v>64</v>
      </c>
      <c r="D36" s="2">
        <v>40</v>
      </c>
      <c r="E36" s="2">
        <v>50</v>
      </c>
      <c r="F36" s="45">
        <f t="shared" si="4"/>
        <v>90</v>
      </c>
      <c r="G36" s="46">
        <f t="shared" si="5"/>
        <v>34</v>
      </c>
      <c r="H36" s="47">
        <f t="shared" si="6"/>
        <v>0.55555555555555558</v>
      </c>
      <c r="I36" s="2">
        <f t="shared" si="7"/>
        <v>10</v>
      </c>
    </row>
    <row r="37" spans="1:9" s="19" customFormat="1">
      <c r="A37" s="1" t="s">
        <v>65</v>
      </c>
      <c r="B37" s="1" t="s">
        <v>256</v>
      </c>
      <c r="C37" s="1" t="s">
        <v>66</v>
      </c>
      <c r="D37" s="2">
        <v>538</v>
      </c>
      <c r="E37" s="2">
        <v>240</v>
      </c>
      <c r="F37" s="45">
        <f t="shared" si="4"/>
        <v>778</v>
      </c>
      <c r="G37" s="46">
        <f t="shared" si="5"/>
        <v>9</v>
      </c>
      <c r="H37" s="47">
        <f t="shared" si="6"/>
        <v>0.30848329048843187</v>
      </c>
      <c r="I37" s="2">
        <f t="shared" si="7"/>
        <v>67</v>
      </c>
    </row>
    <row r="38" spans="1:9" s="19" customFormat="1">
      <c r="A38" s="1" t="s">
        <v>67</v>
      </c>
      <c r="B38" s="1" t="s">
        <v>260</v>
      </c>
      <c r="C38" s="1" t="s">
        <v>68</v>
      </c>
      <c r="D38" s="2">
        <v>0</v>
      </c>
      <c r="E38" s="2">
        <v>71</v>
      </c>
      <c r="F38" s="45">
        <f t="shared" si="4"/>
        <v>71</v>
      </c>
      <c r="G38" s="46">
        <f t="shared" si="5"/>
        <v>44</v>
      </c>
      <c r="H38" s="47">
        <f t="shared" si="6"/>
        <v>1</v>
      </c>
      <c r="I38" s="2">
        <f t="shared" si="7"/>
        <v>1</v>
      </c>
    </row>
    <row r="39" spans="1:9" s="19" customFormat="1">
      <c r="A39" s="1" t="s">
        <v>69</v>
      </c>
      <c r="B39" s="1" t="s">
        <v>255</v>
      </c>
      <c r="C39" s="1" t="s">
        <v>70</v>
      </c>
      <c r="D39" s="2">
        <v>1</v>
      </c>
      <c r="E39" s="2">
        <v>6</v>
      </c>
      <c r="F39" s="45">
        <f t="shared" si="4"/>
        <v>7</v>
      </c>
      <c r="G39" s="46">
        <f t="shared" si="5"/>
        <v>71</v>
      </c>
      <c r="H39" s="47">
        <f t="shared" si="6"/>
        <v>0.8571428571428571</v>
      </c>
      <c r="I39" s="2">
        <f t="shared" si="7"/>
        <v>6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110</v>
      </c>
      <c r="E40" s="2">
        <v>96</v>
      </c>
      <c r="F40" s="45">
        <f t="shared" si="4"/>
        <v>206</v>
      </c>
      <c r="G40" s="46">
        <f t="shared" si="5"/>
        <v>18</v>
      </c>
      <c r="H40" s="47">
        <f t="shared" si="6"/>
        <v>0.46601941747572817</v>
      </c>
      <c r="I40" s="2">
        <f t="shared" si="7"/>
        <v>26</v>
      </c>
    </row>
    <row r="41" spans="1:9" s="19" customFormat="1">
      <c r="A41" s="1" t="s">
        <v>73</v>
      </c>
      <c r="B41" s="1" t="s">
        <v>256</v>
      </c>
      <c r="C41" s="1" t="s">
        <v>74</v>
      </c>
      <c r="D41" s="2">
        <v>86</v>
      </c>
      <c r="E41" s="2">
        <v>22</v>
      </c>
      <c r="F41" s="45">
        <f t="shared" si="4"/>
        <v>108</v>
      </c>
      <c r="G41" s="46">
        <f t="shared" si="5"/>
        <v>28</v>
      </c>
      <c r="H41" s="47">
        <f t="shared" si="6"/>
        <v>0.20370370370370369</v>
      </c>
      <c r="I41" s="2">
        <f t="shared" si="7"/>
        <v>74</v>
      </c>
    </row>
    <row r="42" spans="1:9" s="19" customFormat="1">
      <c r="A42" s="1" t="s">
        <v>75</v>
      </c>
      <c r="B42" s="1" t="s">
        <v>257</v>
      </c>
      <c r="C42" s="1" t="s">
        <v>76</v>
      </c>
      <c r="D42" s="2">
        <v>74</v>
      </c>
      <c r="E42" s="2">
        <v>86</v>
      </c>
      <c r="F42" s="45">
        <f t="shared" si="4"/>
        <v>160</v>
      </c>
      <c r="G42" s="46">
        <f t="shared" si="5"/>
        <v>23</v>
      </c>
      <c r="H42" s="47">
        <f t="shared" si="6"/>
        <v>0.53749999999999998</v>
      </c>
      <c r="I42" s="2">
        <f t="shared" si="7"/>
        <v>11</v>
      </c>
    </row>
    <row r="43" spans="1:9" s="19" customFormat="1">
      <c r="A43" s="1" t="s">
        <v>77</v>
      </c>
      <c r="B43" s="1" t="s">
        <v>261</v>
      </c>
      <c r="C43" s="1" t="s">
        <v>78</v>
      </c>
      <c r="D43" s="2">
        <v>48</v>
      </c>
      <c r="E43" s="2">
        <v>29</v>
      </c>
      <c r="F43" s="45">
        <f t="shared" si="4"/>
        <v>77</v>
      </c>
      <c r="G43" s="46">
        <f t="shared" si="5"/>
        <v>41</v>
      </c>
      <c r="H43" s="47">
        <f t="shared" si="6"/>
        <v>0.37662337662337664</v>
      </c>
      <c r="I43" s="2">
        <f t="shared" si="7"/>
        <v>52</v>
      </c>
    </row>
    <row r="44" spans="1:9" s="19" customFormat="1">
      <c r="A44" s="1" t="s">
        <v>79</v>
      </c>
      <c r="B44" s="1" t="s">
        <v>256</v>
      </c>
      <c r="C44" s="1" t="s">
        <v>80</v>
      </c>
      <c r="D44" s="2">
        <v>44</v>
      </c>
      <c r="E44" s="2">
        <v>39</v>
      </c>
      <c r="F44" s="45">
        <f t="shared" si="4"/>
        <v>83</v>
      </c>
      <c r="G44" s="46">
        <f t="shared" si="5"/>
        <v>39</v>
      </c>
      <c r="H44" s="47">
        <f t="shared" si="6"/>
        <v>0.46987951807228917</v>
      </c>
      <c r="I44" s="2">
        <f t="shared" si="7"/>
        <v>23</v>
      </c>
    </row>
    <row r="45" spans="1:9" s="19" customFormat="1">
      <c r="A45" s="1" t="s">
        <v>81</v>
      </c>
      <c r="B45" s="1" t="s">
        <v>260</v>
      </c>
      <c r="C45" s="1" t="s">
        <v>82</v>
      </c>
      <c r="D45" s="2">
        <v>112</v>
      </c>
      <c r="E45" s="2">
        <v>65</v>
      </c>
      <c r="F45" s="45">
        <f t="shared" si="4"/>
        <v>177</v>
      </c>
      <c r="G45" s="46">
        <f t="shared" si="5"/>
        <v>22</v>
      </c>
      <c r="H45" s="47">
        <f t="shared" si="6"/>
        <v>0.3672316384180791</v>
      </c>
      <c r="I45" s="2">
        <f t="shared" si="7"/>
        <v>56</v>
      </c>
    </row>
    <row r="46" spans="1:9" s="19" customFormat="1">
      <c r="A46" s="1" t="s">
        <v>83</v>
      </c>
      <c r="B46" s="1" t="s">
        <v>261</v>
      </c>
      <c r="C46" s="1" t="s">
        <v>84</v>
      </c>
      <c r="D46" s="2">
        <v>76</v>
      </c>
      <c r="E46" s="2">
        <v>41</v>
      </c>
      <c r="F46" s="45">
        <f t="shared" si="4"/>
        <v>117</v>
      </c>
      <c r="G46" s="46">
        <f t="shared" si="5"/>
        <v>27</v>
      </c>
      <c r="H46" s="47">
        <f t="shared" si="6"/>
        <v>0.3504273504273504</v>
      </c>
      <c r="I46" s="2">
        <f t="shared" si="7"/>
        <v>61</v>
      </c>
    </row>
    <row r="47" spans="1:9" s="19" customFormat="1">
      <c r="A47" s="1" t="s">
        <v>85</v>
      </c>
      <c r="B47" s="1" t="s">
        <v>254</v>
      </c>
      <c r="C47" s="1" t="s">
        <v>86</v>
      </c>
      <c r="D47" s="2">
        <v>100</v>
      </c>
      <c r="E47" s="2">
        <v>93</v>
      </c>
      <c r="F47" s="45">
        <f t="shared" si="4"/>
        <v>193</v>
      </c>
      <c r="G47" s="46">
        <f t="shared" si="5"/>
        <v>20</v>
      </c>
      <c r="H47" s="47">
        <f t="shared" si="6"/>
        <v>0.48186528497409326</v>
      </c>
      <c r="I47" s="2">
        <f t="shared" si="7"/>
        <v>19</v>
      </c>
    </row>
    <row r="48" spans="1:9" s="19" customFormat="1">
      <c r="A48" s="1" t="s">
        <v>87</v>
      </c>
      <c r="B48" s="1" t="s">
        <v>256</v>
      </c>
      <c r="C48" s="1" t="s">
        <v>88</v>
      </c>
      <c r="D48" s="2">
        <v>44</v>
      </c>
      <c r="E48" s="2">
        <v>16</v>
      </c>
      <c r="F48" s="45">
        <f t="shared" si="4"/>
        <v>60</v>
      </c>
      <c r="G48" s="46">
        <f t="shared" si="5"/>
        <v>47</v>
      </c>
      <c r="H48" s="47">
        <f t="shared" si="6"/>
        <v>0.26666666666666666</v>
      </c>
      <c r="I48" s="2">
        <f t="shared" si="7"/>
        <v>70</v>
      </c>
    </row>
    <row r="49" spans="1:9" s="19" customFormat="1">
      <c r="A49" s="49" t="s">
        <v>89</v>
      </c>
      <c r="B49" s="49" t="s">
        <v>255</v>
      </c>
      <c r="C49" s="49" t="s">
        <v>90</v>
      </c>
      <c r="D49" s="51"/>
      <c r="E49" s="51"/>
      <c r="F49" s="52"/>
      <c r="G49" s="53"/>
      <c r="H49" s="54"/>
      <c r="I49" s="51"/>
    </row>
    <row r="50" spans="1:9" s="19" customFormat="1">
      <c r="A50" s="1" t="s">
        <v>91</v>
      </c>
      <c r="B50" s="1" t="s">
        <v>259</v>
      </c>
      <c r="C50" s="1" t="s">
        <v>92</v>
      </c>
      <c r="D50" s="2">
        <v>70</v>
      </c>
      <c r="E50" s="2">
        <v>28</v>
      </c>
      <c r="F50" s="45">
        <f t="shared" ref="F50:F66" si="8">SUM(D50:E50)</f>
        <v>98</v>
      </c>
      <c r="G50" s="46">
        <f t="shared" ref="G50:G66" si="9">_xlfn.RANK.EQ(F50,$F$12:$F$97,0)</f>
        <v>30</v>
      </c>
      <c r="H50" s="47">
        <f t="shared" ref="H50:H66" si="10">E50/F50</f>
        <v>0.2857142857142857</v>
      </c>
      <c r="I50" s="2">
        <f t="shared" ref="I50:I66" si="11">_xlfn.RANK.EQ(H50,$H$12:$H$97,0)</f>
        <v>68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165</v>
      </c>
      <c r="E51" s="2">
        <v>142</v>
      </c>
      <c r="F51" s="45">
        <f t="shared" si="8"/>
        <v>307</v>
      </c>
      <c r="G51" s="46">
        <f t="shared" si="9"/>
        <v>14</v>
      </c>
      <c r="H51" s="47">
        <f t="shared" si="10"/>
        <v>0.46254071661237783</v>
      </c>
      <c r="I51" s="2">
        <f t="shared" si="11"/>
        <v>29</v>
      </c>
    </row>
    <row r="52" spans="1:9" s="19" customFormat="1">
      <c r="A52" s="1" t="s">
        <v>95</v>
      </c>
      <c r="B52" s="1" t="s">
        <v>261</v>
      </c>
      <c r="C52" s="1" t="s">
        <v>96</v>
      </c>
      <c r="D52" s="2">
        <v>173</v>
      </c>
      <c r="E52" s="2">
        <v>82</v>
      </c>
      <c r="F52" s="45">
        <f t="shared" si="8"/>
        <v>255</v>
      </c>
      <c r="G52" s="46">
        <f t="shared" si="9"/>
        <v>16</v>
      </c>
      <c r="H52" s="47">
        <f t="shared" si="10"/>
        <v>0.32156862745098042</v>
      </c>
      <c r="I52" s="2">
        <f t="shared" si="11"/>
        <v>66</v>
      </c>
    </row>
    <row r="53" spans="1:9" s="19" customFormat="1">
      <c r="A53" s="1" t="s">
        <v>97</v>
      </c>
      <c r="B53" s="1" t="s">
        <v>259</v>
      </c>
      <c r="C53" s="1" t="s">
        <v>98</v>
      </c>
      <c r="D53" s="2">
        <v>27</v>
      </c>
      <c r="E53" s="2">
        <v>8</v>
      </c>
      <c r="F53" s="45">
        <f t="shared" si="8"/>
        <v>35</v>
      </c>
      <c r="G53" s="46">
        <f t="shared" si="9"/>
        <v>60</v>
      </c>
      <c r="H53" s="47">
        <f t="shared" si="10"/>
        <v>0.22857142857142856</v>
      </c>
      <c r="I53" s="2">
        <f t="shared" si="11"/>
        <v>73</v>
      </c>
    </row>
    <row r="54" spans="1:9" s="19" customFormat="1">
      <c r="A54" s="1" t="s">
        <v>99</v>
      </c>
      <c r="B54" s="1" t="s">
        <v>259</v>
      </c>
      <c r="C54" s="1" t="s">
        <v>100</v>
      </c>
      <c r="D54" s="2">
        <v>45</v>
      </c>
      <c r="E54" s="2">
        <v>30</v>
      </c>
      <c r="F54" s="45">
        <f t="shared" si="8"/>
        <v>75</v>
      </c>
      <c r="G54" s="46">
        <f t="shared" si="9"/>
        <v>42</v>
      </c>
      <c r="H54" s="47">
        <f t="shared" si="10"/>
        <v>0.4</v>
      </c>
      <c r="I54" s="2">
        <f t="shared" si="11"/>
        <v>46</v>
      </c>
    </row>
    <row r="55" spans="1:9" s="19" customFormat="1">
      <c r="A55" s="1" t="s">
        <v>101</v>
      </c>
      <c r="B55" s="1" t="s">
        <v>259</v>
      </c>
      <c r="C55" s="1" t="s">
        <v>102</v>
      </c>
      <c r="D55" s="2">
        <v>46</v>
      </c>
      <c r="E55" s="2">
        <v>41</v>
      </c>
      <c r="F55" s="45">
        <f t="shared" si="8"/>
        <v>87</v>
      </c>
      <c r="G55" s="46">
        <f t="shared" si="9"/>
        <v>36</v>
      </c>
      <c r="H55" s="47">
        <f t="shared" si="10"/>
        <v>0.47126436781609193</v>
      </c>
      <c r="I55" s="2">
        <f t="shared" si="11"/>
        <v>22</v>
      </c>
    </row>
    <row r="56" spans="1:9" s="19" customFormat="1">
      <c r="A56" s="1" t="s">
        <v>103</v>
      </c>
      <c r="B56" s="1" t="s">
        <v>259</v>
      </c>
      <c r="C56" s="1" t="s">
        <v>104</v>
      </c>
      <c r="D56" s="2">
        <v>84</v>
      </c>
      <c r="E56" s="2">
        <v>66</v>
      </c>
      <c r="F56" s="45">
        <f t="shared" si="8"/>
        <v>150</v>
      </c>
      <c r="G56" s="46">
        <f t="shared" si="9"/>
        <v>24</v>
      </c>
      <c r="H56" s="47">
        <f t="shared" si="10"/>
        <v>0.44</v>
      </c>
      <c r="I56" s="2">
        <f t="shared" si="11"/>
        <v>35</v>
      </c>
    </row>
    <row r="57" spans="1:9" s="19" customFormat="1">
      <c r="A57" s="1" t="s">
        <v>105</v>
      </c>
      <c r="B57" s="1" t="s">
        <v>260</v>
      </c>
      <c r="C57" s="1" t="s">
        <v>106</v>
      </c>
      <c r="D57" s="2">
        <v>63</v>
      </c>
      <c r="E57" s="2">
        <v>24</v>
      </c>
      <c r="F57" s="45">
        <f t="shared" si="8"/>
        <v>87</v>
      </c>
      <c r="G57" s="46">
        <f t="shared" si="9"/>
        <v>36</v>
      </c>
      <c r="H57" s="47">
        <f t="shared" si="10"/>
        <v>0.27586206896551724</v>
      </c>
      <c r="I57" s="2">
        <f t="shared" si="11"/>
        <v>69</v>
      </c>
    </row>
    <row r="58" spans="1:9" s="19" customFormat="1">
      <c r="A58" s="1" t="s">
        <v>107</v>
      </c>
      <c r="B58" s="1" t="s">
        <v>258</v>
      </c>
      <c r="C58" s="1" t="s">
        <v>108</v>
      </c>
      <c r="D58" s="2">
        <v>17</v>
      </c>
      <c r="E58" s="2">
        <v>16</v>
      </c>
      <c r="F58" s="45">
        <f t="shared" si="8"/>
        <v>33</v>
      </c>
      <c r="G58" s="46">
        <f t="shared" si="9"/>
        <v>61</v>
      </c>
      <c r="H58" s="47">
        <f t="shared" si="10"/>
        <v>0.48484848484848486</v>
      </c>
      <c r="I58" s="2">
        <f t="shared" si="11"/>
        <v>17</v>
      </c>
    </row>
    <row r="59" spans="1:9" s="19" customFormat="1">
      <c r="A59" s="1" t="s">
        <v>109</v>
      </c>
      <c r="B59" s="1" t="s">
        <v>254</v>
      </c>
      <c r="C59" s="1" t="s">
        <v>110</v>
      </c>
      <c r="D59" s="2">
        <v>495</v>
      </c>
      <c r="E59" s="2">
        <v>393</v>
      </c>
      <c r="F59" s="45">
        <f t="shared" si="8"/>
        <v>888</v>
      </c>
      <c r="G59" s="46">
        <f t="shared" si="9"/>
        <v>8</v>
      </c>
      <c r="H59" s="47">
        <f t="shared" si="10"/>
        <v>0.44256756756756754</v>
      </c>
      <c r="I59" s="2">
        <f t="shared" si="11"/>
        <v>34</v>
      </c>
    </row>
    <row r="60" spans="1:9" s="19" customFormat="1">
      <c r="A60" s="1" t="s">
        <v>111</v>
      </c>
      <c r="B60" s="1" t="s">
        <v>256</v>
      </c>
      <c r="C60" s="1" t="s">
        <v>112</v>
      </c>
      <c r="D60" s="2">
        <v>39</v>
      </c>
      <c r="E60" s="2">
        <v>20</v>
      </c>
      <c r="F60" s="45">
        <f t="shared" si="8"/>
        <v>59</v>
      </c>
      <c r="G60" s="46">
        <f t="shared" si="9"/>
        <v>49</v>
      </c>
      <c r="H60" s="47">
        <f t="shared" si="10"/>
        <v>0.33898305084745761</v>
      </c>
      <c r="I60" s="2">
        <f t="shared" si="11"/>
        <v>62</v>
      </c>
    </row>
    <row r="61" spans="1:9" s="19" customFormat="1">
      <c r="A61" s="1" t="s">
        <v>113</v>
      </c>
      <c r="B61" s="1" t="s">
        <v>255</v>
      </c>
      <c r="C61" s="1" t="s">
        <v>114</v>
      </c>
      <c r="D61" s="2">
        <v>4</v>
      </c>
      <c r="E61" s="2">
        <v>2</v>
      </c>
      <c r="F61" s="45">
        <f t="shared" si="8"/>
        <v>6</v>
      </c>
      <c r="G61" s="46">
        <f t="shared" si="9"/>
        <v>73</v>
      </c>
      <c r="H61" s="47">
        <f t="shared" si="10"/>
        <v>0.33333333333333331</v>
      </c>
      <c r="I61" s="2">
        <f t="shared" si="11"/>
        <v>63</v>
      </c>
    </row>
    <row r="62" spans="1:9" s="19" customFormat="1">
      <c r="A62" s="1" t="s">
        <v>115</v>
      </c>
      <c r="B62" s="1" t="s">
        <v>256</v>
      </c>
      <c r="C62" s="1" t="s">
        <v>116</v>
      </c>
      <c r="D62" s="2">
        <v>25</v>
      </c>
      <c r="E62" s="2">
        <v>19</v>
      </c>
      <c r="F62" s="45">
        <f t="shared" si="8"/>
        <v>44</v>
      </c>
      <c r="G62" s="46">
        <f t="shared" si="9"/>
        <v>54</v>
      </c>
      <c r="H62" s="47">
        <f t="shared" si="10"/>
        <v>0.43181818181818182</v>
      </c>
      <c r="I62" s="2">
        <f t="shared" si="11"/>
        <v>39</v>
      </c>
    </row>
    <row r="63" spans="1:9" s="19" customFormat="1">
      <c r="A63" s="1" t="s">
        <v>117</v>
      </c>
      <c r="B63" s="1" t="s">
        <v>259</v>
      </c>
      <c r="C63" s="1" t="s">
        <v>118</v>
      </c>
      <c r="D63" s="2">
        <v>47</v>
      </c>
      <c r="E63" s="2">
        <v>28</v>
      </c>
      <c r="F63" s="45">
        <f t="shared" si="8"/>
        <v>75</v>
      </c>
      <c r="G63" s="46">
        <f t="shared" si="9"/>
        <v>42</v>
      </c>
      <c r="H63" s="47">
        <f t="shared" si="10"/>
        <v>0.37333333333333335</v>
      </c>
      <c r="I63" s="2">
        <f t="shared" si="11"/>
        <v>53</v>
      </c>
    </row>
    <row r="64" spans="1:9" s="19" customFormat="1">
      <c r="A64" s="1" t="s">
        <v>119</v>
      </c>
      <c r="B64" s="1" t="s">
        <v>257</v>
      </c>
      <c r="C64" s="1" t="s">
        <v>120</v>
      </c>
      <c r="D64" s="2">
        <v>4</v>
      </c>
      <c r="E64" s="2">
        <v>3</v>
      </c>
      <c r="F64" s="45">
        <f t="shared" si="8"/>
        <v>7</v>
      </c>
      <c r="G64" s="46">
        <f t="shared" si="9"/>
        <v>71</v>
      </c>
      <c r="H64" s="47">
        <f t="shared" si="10"/>
        <v>0.42857142857142855</v>
      </c>
      <c r="I64" s="2">
        <f t="shared" si="11"/>
        <v>40</v>
      </c>
    </row>
    <row r="65" spans="1:9" s="19" customFormat="1">
      <c r="A65" s="1" t="s">
        <v>121</v>
      </c>
      <c r="B65" s="1" t="s">
        <v>258</v>
      </c>
      <c r="C65" s="1" t="s">
        <v>122</v>
      </c>
      <c r="D65" s="2">
        <v>20</v>
      </c>
      <c r="E65" s="2">
        <v>19</v>
      </c>
      <c r="F65" s="45">
        <f t="shared" si="8"/>
        <v>39</v>
      </c>
      <c r="G65" s="46">
        <f t="shared" si="9"/>
        <v>59</v>
      </c>
      <c r="H65" s="47">
        <f t="shared" si="10"/>
        <v>0.48717948717948717</v>
      </c>
      <c r="I65" s="2">
        <f t="shared" si="11"/>
        <v>16</v>
      </c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711</v>
      </c>
      <c r="E66" s="2">
        <v>602</v>
      </c>
      <c r="F66" s="45">
        <f t="shared" si="8"/>
        <v>1313</v>
      </c>
      <c r="G66" s="46">
        <f t="shared" si="9"/>
        <v>2</v>
      </c>
      <c r="H66" s="47">
        <f t="shared" si="10"/>
        <v>0.45849200304645849</v>
      </c>
      <c r="I66" s="2">
        <f t="shared" si="11"/>
        <v>32</v>
      </c>
    </row>
    <row r="67" spans="1:9" s="19" customFormat="1">
      <c r="A67" s="49" t="s">
        <v>125</v>
      </c>
      <c r="B67" s="49" t="s">
        <v>255</v>
      </c>
      <c r="C67" s="49" t="s">
        <v>126</v>
      </c>
      <c r="D67" s="51"/>
      <c r="E67" s="51"/>
      <c r="F67" s="52"/>
      <c r="G67" s="53"/>
      <c r="H67" s="54"/>
      <c r="I67" s="51"/>
    </row>
    <row r="68" spans="1:9" s="19" customFormat="1">
      <c r="A68" s="1" t="s">
        <v>127</v>
      </c>
      <c r="B68" s="1" t="s">
        <v>256</v>
      </c>
      <c r="C68" s="1" t="s">
        <v>128</v>
      </c>
      <c r="D68" s="2">
        <v>44</v>
      </c>
      <c r="E68" s="2">
        <v>39</v>
      </c>
      <c r="F68" s="45">
        <f>SUM(D68:E68)</f>
        <v>83</v>
      </c>
      <c r="G68" s="46">
        <f>_xlfn.RANK.EQ(F68,$F$12:$F$97,0)</f>
        <v>39</v>
      </c>
      <c r="H68" s="47">
        <f>E68/F68</f>
        <v>0.46987951807228917</v>
      </c>
      <c r="I68" s="2">
        <f>_xlfn.RANK.EQ(H68,$H$12:$H$97,0)</f>
        <v>23</v>
      </c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555</v>
      </c>
      <c r="E69" s="2">
        <v>473</v>
      </c>
      <c r="F69" s="45">
        <f>SUM(D69:E69)</f>
        <v>1028</v>
      </c>
      <c r="G69" s="46">
        <f>_xlfn.RANK.EQ(F69,$F$12:$F$97,0)</f>
        <v>4</v>
      </c>
      <c r="H69" s="47">
        <f>E69/F69</f>
        <v>0.4601167315175097</v>
      </c>
      <c r="I69" s="2">
        <f>_xlfn.RANK.EQ(H69,$H$12:$H$97,0)</f>
        <v>31</v>
      </c>
    </row>
    <row r="70" spans="1:9" s="19" customFormat="1">
      <c r="A70" s="49" t="s">
        <v>131</v>
      </c>
      <c r="B70" s="49" t="s">
        <v>255</v>
      </c>
      <c r="C70" s="49" t="s">
        <v>132</v>
      </c>
      <c r="D70" s="51"/>
      <c r="E70" s="51"/>
      <c r="F70" s="52"/>
      <c r="G70" s="53"/>
      <c r="H70" s="54"/>
      <c r="I70" s="51"/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201</v>
      </c>
      <c r="E71" s="2">
        <v>201</v>
      </c>
      <c r="F71" s="45">
        <f>SUM(D71:E71)</f>
        <v>402</v>
      </c>
      <c r="G71" s="46">
        <f>_xlfn.RANK.EQ(F71,$F$12:$F$97,0)</f>
        <v>11</v>
      </c>
      <c r="H71" s="47">
        <f>E71/F71</f>
        <v>0.5</v>
      </c>
      <c r="I71" s="2">
        <f>_xlfn.RANK.EQ(H71,$H$12:$H$97,0)</f>
        <v>15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1</v>
      </c>
      <c r="E72" s="2">
        <v>7</v>
      </c>
      <c r="F72" s="45">
        <f>SUM(D72:E72)</f>
        <v>8</v>
      </c>
      <c r="G72" s="46">
        <f>_xlfn.RANK.EQ(F72,$F$12:$F$97,0)</f>
        <v>70</v>
      </c>
      <c r="H72" s="47">
        <f>E72/F72</f>
        <v>0.875</v>
      </c>
      <c r="I72" s="2">
        <f>_xlfn.RANK.EQ(H72,$H$12:$H$97,0)</f>
        <v>5</v>
      </c>
    </row>
    <row r="73" spans="1:9" s="19" customFormat="1">
      <c r="A73" s="49" t="s">
        <v>137</v>
      </c>
      <c r="B73" s="49" t="s">
        <v>255</v>
      </c>
      <c r="C73" s="49" t="s">
        <v>138</v>
      </c>
      <c r="D73" s="51"/>
      <c r="E73" s="51"/>
      <c r="F73" s="52"/>
      <c r="G73" s="53"/>
      <c r="H73" s="54"/>
      <c r="I73" s="51"/>
    </row>
    <row r="74" spans="1:9" s="19" customFormat="1">
      <c r="A74" s="1" t="s">
        <v>139</v>
      </c>
      <c r="B74" s="1" t="s">
        <v>260</v>
      </c>
      <c r="C74" s="1" t="s">
        <v>140</v>
      </c>
      <c r="D74" s="2">
        <v>0</v>
      </c>
      <c r="E74" s="2">
        <v>20</v>
      </c>
      <c r="F74" s="45">
        <f t="shared" ref="F74:F82" si="12">SUM(D74:E74)</f>
        <v>20</v>
      </c>
      <c r="G74" s="46">
        <f t="shared" ref="G74:G82" si="13">_xlfn.RANK.EQ(F74,$F$12:$F$97,0)</f>
        <v>67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s="19" customFormat="1">
      <c r="A75" s="1" t="s">
        <v>141</v>
      </c>
      <c r="B75" s="1" t="s">
        <v>261</v>
      </c>
      <c r="C75" s="1" t="s">
        <v>142</v>
      </c>
      <c r="D75" s="2">
        <v>124</v>
      </c>
      <c r="E75" s="2">
        <v>72</v>
      </c>
      <c r="F75" s="45">
        <f t="shared" si="12"/>
        <v>196</v>
      </c>
      <c r="G75" s="46">
        <f t="shared" si="13"/>
        <v>19</v>
      </c>
      <c r="H75" s="47">
        <f t="shared" si="14"/>
        <v>0.36734693877551022</v>
      </c>
      <c r="I75" s="2">
        <f t="shared" si="15"/>
        <v>55</v>
      </c>
    </row>
    <row r="76" spans="1:9" s="19" customFormat="1">
      <c r="A76" s="1" t="s">
        <v>143</v>
      </c>
      <c r="B76" s="1" t="s">
        <v>260</v>
      </c>
      <c r="C76" s="1" t="s">
        <v>144</v>
      </c>
      <c r="D76" s="2">
        <v>7</v>
      </c>
      <c r="E76" s="2">
        <v>6</v>
      </c>
      <c r="F76" s="45">
        <f t="shared" si="12"/>
        <v>13</v>
      </c>
      <c r="G76" s="46">
        <f t="shared" si="13"/>
        <v>69</v>
      </c>
      <c r="H76" s="47">
        <f t="shared" si="14"/>
        <v>0.46153846153846156</v>
      </c>
      <c r="I76" s="2">
        <f t="shared" si="15"/>
        <v>30</v>
      </c>
    </row>
    <row r="77" spans="1:9" s="19" customFormat="1">
      <c r="A77" s="1" t="s">
        <v>145</v>
      </c>
      <c r="B77" s="1" t="s">
        <v>259</v>
      </c>
      <c r="C77" s="1" t="s">
        <v>146</v>
      </c>
      <c r="D77" s="2">
        <v>62</v>
      </c>
      <c r="E77" s="2">
        <v>30</v>
      </c>
      <c r="F77" s="45">
        <f t="shared" si="12"/>
        <v>92</v>
      </c>
      <c r="G77" s="46">
        <f t="shared" si="13"/>
        <v>32</v>
      </c>
      <c r="H77" s="47">
        <f t="shared" si="14"/>
        <v>0.32608695652173914</v>
      </c>
      <c r="I77" s="2">
        <f t="shared" si="15"/>
        <v>65</v>
      </c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31</v>
      </c>
      <c r="E78" s="2">
        <v>24</v>
      </c>
      <c r="F78" s="45">
        <f t="shared" si="12"/>
        <v>55</v>
      </c>
      <c r="G78" s="46">
        <f t="shared" si="13"/>
        <v>51</v>
      </c>
      <c r="H78" s="47">
        <f t="shared" si="14"/>
        <v>0.43636363636363634</v>
      </c>
      <c r="I78" s="2">
        <f t="shared" si="15"/>
        <v>38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188</v>
      </c>
      <c r="E79" s="2">
        <v>197</v>
      </c>
      <c r="F79" s="45">
        <f t="shared" si="12"/>
        <v>385</v>
      </c>
      <c r="G79" s="46">
        <f t="shared" si="13"/>
        <v>12</v>
      </c>
      <c r="H79" s="47">
        <f t="shared" si="14"/>
        <v>0.51168831168831164</v>
      </c>
      <c r="I79" s="2">
        <f t="shared" si="15"/>
        <v>13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369</v>
      </c>
      <c r="E80" s="2">
        <v>332</v>
      </c>
      <c r="F80" s="45">
        <f t="shared" si="12"/>
        <v>701</v>
      </c>
      <c r="G80" s="46">
        <f t="shared" si="13"/>
        <v>10</v>
      </c>
      <c r="H80" s="47">
        <f t="shared" si="14"/>
        <v>0.47360912981455067</v>
      </c>
      <c r="I80" s="2">
        <f t="shared" si="15"/>
        <v>21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55</v>
      </c>
      <c r="E81" s="2">
        <v>43</v>
      </c>
      <c r="F81" s="45">
        <f t="shared" si="12"/>
        <v>98</v>
      </c>
      <c r="G81" s="46">
        <f t="shared" si="13"/>
        <v>30</v>
      </c>
      <c r="H81" s="47">
        <f t="shared" si="14"/>
        <v>0.43877551020408162</v>
      </c>
      <c r="I81" s="2">
        <f t="shared" si="15"/>
        <v>36</v>
      </c>
    </row>
    <row r="82" spans="1:9" s="19" customFormat="1">
      <c r="A82" s="1" t="s">
        <v>155</v>
      </c>
      <c r="B82" s="1" t="s">
        <v>259</v>
      </c>
      <c r="C82" s="1" t="s">
        <v>156</v>
      </c>
      <c r="D82" s="2">
        <v>57</v>
      </c>
      <c r="E82" s="2">
        <v>31</v>
      </c>
      <c r="F82" s="45">
        <f t="shared" si="12"/>
        <v>88</v>
      </c>
      <c r="G82" s="46">
        <f t="shared" si="13"/>
        <v>35</v>
      </c>
      <c r="H82" s="47">
        <f t="shared" si="14"/>
        <v>0.35227272727272729</v>
      </c>
      <c r="I82" s="2">
        <f t="shared" si="15"/>
        <v>60</v>
      </c>
    </row>
    <row r="83" spans="1:9" s="19" customFormat="1">
      <c r="A83" s="49" t="s">
        <v>157</v>
      </c>
      <c r="B83" s="49" t="s">
        <v>255</v>
      </c>
      <c r="C83" s="49" t="s">
        <v>158</v>
      </c>
      <c r="D83" s="51"/>
      <c r="E83" s="51"/>
      <c r="F83" s="52"/>
      <c r="G83" s="53"/>
      <c r="H83" s="54"/>
      <c r="I83" s="51"/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19</v>
      </c>
      <c r="E84" s="2">
        <v>12</v>
      </c>
      <c r="F84" s="45">
        <f>SUM(D84:E84)</f>
        <v>31</v>
      </c>
      <c r="G84" s="46">
        <f>_xlfn.RANK.EQ(F84,$F$12:$F$97,0)</f>
        <v>63</v>
      </c>
      <c r="H84" s="47">
        <f>E84/F84</f>
        <v>0.38709677419354838</v>
      </c>
      <c r="I84" s="2">
        <f>_xlfn.RANK.EQ(H84,$H$12:$H$97,0)</f>
        <v>50</v>
      </c>
    </row>
    <row r="85" spans="1:9" s="19" customFormat="1">
      <c r="A85" s="1" t="s">
        <v>161</v>
      </c>
      <c r="B85" s="1" t="s">
        <v>259</v>
      </c>
      <c r="C85" s="1" t="s">
        <v>162</v>
      </c>
      <c r="D85" s="2">
        <v>41</v>
      </c>
      <c r="E85" s="2">
        <v>30</v>
      </c>
      <c r="F85" s="45">
        <f>SUM(D85:E85)</f>
        <v>71</v>
      </c>
      <c r="G85" s="46">
        <f>_xlfn.RANK.EQ(F85,$F$12:$F$97,0)</f>
        <v>44</v>
      </c>
      <c r="H85" s="47">
        <f>E85/F85</f>
        <v>0.42253521126760563</v>
      </c>
      <c r="I85" s="2">
        <f>_xlfn.RANK.EQ(H85,$H$12:$H$97,0)</f>
        <v>44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5</v>
      </c>
      <c r="E86" s="57">
        <v>14</v>
      </c>
      <c r="F86" s="58">
        <f>SUM(D86:E86)</f>
        <v>19</v>
      </c>
      <c r="G86" s="59">
        <f>_xlfn.RANK.EQ(F86,$F$12:$F$97,0)</f>
        <v>68</v>
      </c>
      <c r="H86" s="60">
        <f>E86/F86</f>
        <v>0.73684210526315785</v>
      </c>
      <c r="I86" s="57">
        <f>_xlfn.RANK.EQ(H86,$H$12:$H$97,0)</f>
        <v>7</v>
      </c>
    </row>
    <row r="87" spans="1:9" s="19" customFormat="1">
      <c r="A87" s="1" t="s">
        <v>165</v>
      </c>
      <c r="B87" s="1" t="s">
        <v>256</v>
      </c>
      <c r="C87" s="1" t="s">
        <v>166</v>
      </c>
      <c r="D87" s="2">
        <v>90</v>
      </c>
      <c r="E87" s="2">
        <v>29</v>
      </c>
      <c r="F87" s="45">
        <f>SUM(D87:E87)</f>
        <v>119</v>
      </c>
      <c r="G87" s="46">
        <f>_xlfn.RANK.EQ(F87,$F$12:$F$97,0)</f>
        <v>26</v>
      </c>
      <c r="H87" s="47">
        <f>E87/F87</f>
        <v>0.24369747899159663</v>
      </c>
      <c r="I87" s="2">
        <f>_xlfn.RANK.EQ(H87,$H$12:$H$97,0)</f>
        <v>72</v>
      </c>
    </row>
    <row r="88" spans="1:9" s="19" customFormat="1">
      <c r="A88" s="49" t="s">
        <v>167</v>
      </c>
      <c r="B88" s="49" t="s">
        <v>255</v>
      </c>
      <c r="C88" s="49" t="s">
        <v>168</v>
      </c>
      <c r="D88" s="51"/>
      <c r="E88" s="51"/>
      <c r="F88" s="52"/>
      <c r="G88" s="53"/>
      <c r="H88" s="54"/>
      <c r="I88" s="51"/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658</v>
      </c>
      <c r="E89" s="2">
        <v>392</v>
      </c>
      <c r="F89" s="45">
        <f t="shared" ref="F89:F97" si="16">SUM(D89:E89)</f>
        <v>1050</v>
      </c>
      <c r="G89" s="46">
        <f t="shared" ref="G89:G97" si="17">_xlfn.RANK.EQ(F89,$F$12:$F$97,0)</f>
        <v>3</v>
      </c>
      <c r="H89" s="47">
        <f t="shared" ref="H89:H97" si="18">E89/F89</f>
        <v>0.37333333333333335</v>
      </c>
      <c r="I89" s="2">
        <f t="shared" ref="I89:I97" si="19">_xlfn.RANK.EQ(H89,$H$12:$H$97,0)</f>
        <v>53</v>
      </c>
    </row>
    <row r="90" spans="1:9" s="19" customFormat="1">
      <c r="A90" s="1" t="s">
        <v>171</v>
      </c>
      <c r="B90" s="1" t="s">
        <v>259</v>
      </c>
      <c r="C90" s="1" t="s">
        <v>172</v>
      </c>
      <c r="D90" s="2">
        <v>28</v>
      </c>
      <c r="E90" s="2">
        <v>18</v>
      </c>
      <c r="F90" s="45">
        <f t="shared" si="16"/>
        <v>46</v>
      </c>
      <c r="G90" s="46">
        <f t="shared" si="17"/>
        <v>53</v>
      </c>
      <c r="H90" s="47">
        <f t="shared" si="18"/>
        <v>0.39130434782608697</v>
      </c>
      <c r="I90" s="2">
        <f t="shared" si="19"/>
        <v>49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106</v>
      </c>
      <c r="E91" s="2">
        <v>79</v>
      </c>
      <c r="F91" s="45">
        <f t="shared" si="16"/>
        <v>185</v>
      </c>
      <c r="G91" s="46">
        <f t="shared" si="17"/>
        <v>21</v>
      </c>
      <c r="H91" s="47">
        <f t="shared" si="18"/>
        <v>0.42702702702702705</v>
      </c>
      <c r="I91" s="2">
        <f t="shared" si="19"/>
        <v>41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129</v>
      </c>
      <c r="E92" s="2">
        <v>89</v>
      </c>
      <c r="F92" s="45">
        <f t="shared" si="16"/>
        <v>218</v>
      </c>
      <c r="G92" s="46">
        <f t="shared" si="17"/>
        <v>17</v>
      </c>
      <c r="H92" s="47">
        <f t="shared" si="18"/>
        <v>0.40825688073394495</v>
      </c>
      <c r="I92" s="2">
        <f t="shared" si="19"/>
        <v>45</v>
      </c>
    </row>
    <row r="93" spans="1:9" s="19" customFormat="1">
      <c r="A93" s="1" t="s">
        <v>177</v>
      </c>
      <c r="B93" s="1" t="s">
        <v>259</v>
      </c>
      <c r="C93" s="1" t="s">
        <v>178</v>
      </c>
      <c r="D93" s="2">
        <v>16</v>
      </c>
      <c r="E93" s="2">
        <v>15</v>
      </c>
      <c r="F93" s="45">
        <f t="shared" si="16"/>
        <v>31</v>
      </c>
      <c r="G93" s="46">
        <f t="shared" si="17"/>
        <v>63</v>
      </c>
      <c r="H93" s="47">
        <f t="shared" si="18"/>
        <v>0.4838709677419355</v>
      </c>
      <c r="I93" s="2">
        <f t="shared" si="19"/>
        <v>18</v>
      </c>
    </row>
    <row r="94" spans="1:9" s="19" customFormat="1">
      <c r="A94" s="1" t="s">
        <v>179</v>
      </c>
      <c r="B94" s="1" t="s">
        <v>259</v>
      </c>
      <c r="C94" s="1" t="s">
        <v>180</v>
      </c>
      <c r="D94" s="2">
        <v>32</v>
      </c>
      <c r="E94" s="2">
        <v>28</v>
      </c>
      <c r="F94" s="45">
        <f t="shared" si="16"/>
        <v>60</v>
      </c>
      <c r="G94" s="46">
        <f t="shared" si="17"/>
        <v>47</v>
      </c>
      <c r="H94" s="47">
        <f t="shared" si="18"/>
        <v>0.46666666666666667</v>
      </c>
      <c r="I94" s="2">
        <f t="shared" si="19"/>
        <v>25</v>
      </c>
    </row>
    <row r="95" spans="1:9" s="19" customFormat="1">
      <c r="A95" s="1" t="s">
        <v>181</v>
      </c>
      <c r="B95" s="1" t="s">
        <v>259</v>
      </c>
      <c r="C95" s="1" t="s">
        <v>182</v>
      </c>
      <c r="D95" s="2">
        <v>49</v>
      </c>
      <c r="E95" s="2">
        <v>38</v>
      </c>
      <c r="F95" s="45">
        <f t="shared" si="16"/>
        <v>87</v>
      </c>
      <c r="G95" s="46">
        <f t="shared" si="17"/>
        <v>36</v>
      </c>
      <c r="H95" s="47">
        <f t="shared" si="18"/>
        <v>0.43678160919540232</v>
      </c>
      <c r="I95" s="2">
        <f t="shared" si="19"/>
        <v>37</v>
      </c>
    </row>
    <row r="96" spans="1:9" s="19" customFormat="1">
      <c r="A96" s="1" t="s">
        <v>183</v>
      </c>
      <c r="B96" s="1" t="s">
        <v>256</v>
      </c>
      <c r="C96" s="1" t="s">
        <v>184</v>
      </c>
      <c r="D96" s="2">
        <v>0</v>
      </c>
      <c r="E96" s="2">
        <v>2</v>
      </c>
      <c r="F96" s="45">
        <f t="shared" si="16"/>
        <v>2</v>
      </c>
      <c r="G96" s="46">
        <f t="shared" si="17"/>
        <v>75</v>
      </c>
      <c r="H96" s="47">
        <f t="shared" si="18"/>
        <v>1</v>
      </c>
      <c r="I96" s="2">
        <f t="shared" si="19"/>
        <v>1</v>
      </c>
    </row>
    <row r="97" spans="1:9" s="19" customFormat="1">
      <c r="A97" s="1" t="s">
        <v>185</v>
      </c>
      <c r="B97" s="1" t="s">
        <v>259</v>
      </c>
      <c r="C97" s="1" t="s">
        <v>186</v>
      </c>
      <c r="D97" s="2">
        <v>44</v>
      </c>
      <c r="E97" s="2">
        <v>15</v>
      </c>
      <c r="F97" s="45">
        <f t="shared" si="16"/>
        <v>59</v>
      </c>
      <c r="G97" s="46">
        <f t="shared" si="17"/>
        <v>49</v>
      </c>
      <c r="H97" s="47">
        <f t="shared" si="18"/>
        <v>0.25423728813559321</v>
      </c>
      <c r="I97" s="2">
        <f t="shared" si="19"/>
        <v>71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9906</v>
      </c>
      <c r="E99" s="222">
        <f t="shared" ref="E99:F99" si="20">SUM(E12:E97)</f>
        <v>7263</v>
      </c>
      <c r="F99" s="223">
        <f t="shared" si="20"/>
        <v>17169</v>
      </c>
    </row>
  </sheetData>
  <autoFilter ref="A11:I97" xr:uid="{00000000-0009-0000-0000-00001C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4DF138FC-6F76-42F3-A915-F186E493D073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3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  <c r="M1"/>
    </row>
    <row r="2" spans="1:18" ht="24" customHeight="1">
      <c r="A2" s="3" t="s">
        <v>285</v>
      </c>
      <c r="B2" s="3"/>
      <c r="C2" s="3"/>
      <c r="D2"/>
      <c r="E2"/>
      <c r="F2"/>
      <c r="G2"/>
      <c r="H2"/>
      <c r="I2"/>
      <c r="J2"/>
      <c r="K2" s="73"/>
      <c r="L2"/>
      <c r="M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  <c r="M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/>
      <c r="E6" s="22"/>
      <c r="F6" s="22"/>
      <c r="G6" s="23"/>
      <c r="H6" s="24"/>
      <c r="I6" s="25"/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0.5</v>
      </c>
      <c r="E7" s="83">
        <f>ROUND(SUMIF($B$12:$B$97,"G",E12:E97)/(COUNTIFS(B12:B97,"G",D12:D97,"&lt;&gt;")),1)</f>
        <v>0.3</v>
      </c>
      <c r="F7" s="83">
        <f>ROUND(SUM(D7:E7),1)</f>
        <v>0.8</v>
      </c>
      <c r="G7" s="28"/>
      <c r="H7" s="29">
        <f>E7/F7</f>
        <v>0.37499999999999994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4</v>
      </c>
      <c r="E8" s="85">
        <f>ROUND(AVERAGE(E12:E97),1)</f>
        <v>4.9000000000000004</v>
      </c>
      <c r="F8" s="85">
        <f>ROUND(SUM(D8:E8),1)</f>
        <v>8.9</v>
      </c>
      <c r="G8" s="34"/>
      <c r="H8" s="35">
        <f>E8/F8</f>
        <v>0.550561797752809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2020年度（基準日：５月１日）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11</v>
      </c>
      <c r="E12" s="2">
        <v>18</v>
      </c>
      <c r="F12" s="45">
        <f>SUM(D12:E12)</f>
        <v>29</v>
      </c>
      <c r="G12" s="46">
        <f>_xlfn.RANK.EQ(F12,$F$12:$F$97,0)</f>
        <v>5</v>
      </c>
      <c r="H12" s="47">
        <f>E12/F12</f>
        <v>0.62068965517241381</v>
      </c>
      <c r="I12" s="2">
        <f>_xlfn.RANK.EQ(H12,$H$12:$H$97,0)</f>
        <v>4</v>
      </c>
    </row>
    <row r="13" spans="1:18" s="19" customFormat="1">
      <c r="A13" s="1" t="s">
        <v>17</v>
      </c>
      <c r="B13" s="1" t="s">
        <v>255</v>
      </c>
      <c r="C13" s="1" t="s">
        <v>18</v>
      </c>
      <c r="D13" s="2">
        <v>0</v>
      </c>
      <c r="E13" s="2">
        <v>0</v>
      </c>
      <c r="F13" s="45">
        <f>SUM(D13:E13)</f>
        <v>0</v>
      </c>
      <c r="G13" s="46">
        <f>_xlfn.RANK.EQ(F13,$F$12:$F$97,0)</f>
        <v>20</v>
      </c>
      <c r="H13" s="228">
        <v>0</v>
      </c>
      <c r="I13" s="2">
        <f>_xlfn.RANK.EQ(H13,$H$12:$H$97,0)</f>
        <v>15</v>
      </c>
    </row>
    <row r="14" spans="1:18" s="19" customFormat="1">
      <c r="A14" s="49" t="s">
        <v>19</v>
      </c>
      <c r="B14" s="49" t="s">
        <v>256</v>
      </c>
      <c r="C14" s="49" t="s">
        <v>20</v>
      </c>
      <c r="D14" s="51"/>
      <c r="E14" s="51"/>
      <c r="F14" s="52"/>
      <c r="G14" s="53"/>
      <c r="H14" s="54"/>
      <c r="I14" s="51"/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3</v>
      </c>
      <c r="E15" s="2">
        <v>2</v>
      </c>
      <c r="F15" s="45">
        <f>SUM(D15:E15)</f>
        <v>5</v>
      </c>
      <c r="G15" s="46">
        <f>_xlfn.RANK.EQ(F15,$F$12:$F$97,0)</f>
        <v>11</v>
      </c>
      <c r="H15" s="47">
        <f>E15/F15</f>
        <v>0.4</v>
      </c>
      <c r="I15" s="2">
        <f>_xlfn.RANK.EQ(H15,$H$12:$H$97,0)</f>
        <v>13</v>
      </c>
    </row>
    <row r="16" spans="1:18" s="19" customFormat="1">
      <c r="A16" s="49" t="s">
        <v>23</v>
      </c>
      <c r="B16" s="49" t="s">
        <v>256</v>
      </c>
      <c r="C16" s="49" t="s">
        <v>24</v>
      </c>
      <c r="D16" s="51"/>
      <c r="E16" s="51"/>
      <c r="F16" s="52"/>
      <c r="G16" s="53"/>
      <c r="H16" s="54"/>
      <c r="I16" s="51"/>
    </row>
    <row r="17" spans="1:9" s="19" customFormat="1">
      <c r="A17" s="49" t="s">
        <v>25</v>
      </c>
      <c r="B17" s="49" t="s">
        <v>256</v>
      </c>
      <c r="C17" s="49" t="s">
        <v>26</v>
      </c>
      <c r="D17" s="51"/>
      <c r="E17" s="51"/>
      <c r="F17" s="52"/>
      <c r="G17" s="53"/>
      <c r="H17" s="54"/>
      <c r="I17" s="51"/>
    </row>
    <row r="18" spans="1:9" s="19" customFormat="1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53"/>
      <c r="H18" s="54"/>
      <c r="I18" s="51"/>
    </row>
    <row r="19" spans="1:9" s="19" customFormat="1">
      <c r="A19" s="6" t="s">
        <v>29</v>
      </c>
      <c r="B19" s="6" t="s">
        <v>259</v>
      </c>
      <c r="C19" s="6" t="s">
        <v>30</v>
      </c>
      <c r="D19" s="2">
        <v>0</v>
      </c>
      <c r="E19" s="2">
        <v>0</v>
      </c>
      <c r="F19" s="45">
        <f t="shared" ref="F19:F27" si="0">SUM(D19:E19)</f>
        <v>0</v>
      </c>
      <c r="G19" s="46">
        <f t="shared" ref="G19:G27" si="1">_xlfn.RANK.EQ(F19,$F$12:$F$97,0)</f>
        <v>20</v>
      </c>
      <c r="H19" s="228">
        <v>0</v>
      </c>
      <c r="I19" s="2">
        <f t="shared" ref="I19:I27" si="2">_xlfn.RANK.EQ(H19,$H$12:$H$97,0)</f>
        <v>15</v>
      </c>
    </row>
    <row r="20" spans="1:9" s="19" customFormat="1">
      <c r="A20" s="6" t="s">
        <v>31</v>
      </c>
      <c r="B20" s="6" t="s">
        <v>260</v>
      </c>
      <c r="C20" s="6" t="s">
        <v>32</v>
      </c>
      <c r="D20" s="2">
        <v>0</v>
      </c>
      <c r="E20" s="2">
        <v>0</v>
      </c>
      <c r="F20" s="45">
        <f t="shared" si="0"/>
        <v>0</v>
      </c>
      <c r="G20" s="46">
        <f t="shared" si="1"/>
        <v>20</v>
      </c>
      <c r="H20" s="228">
        <v>0</v>
      </c>
      <c r="I20" s="2">
        <f t="shared" si="2"/>
        <v>15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16</v>
      </c>
      <c r="E21" s="2">
        <v>24</v>
      </c>
      <c r="F21" s="45">
        <f t="shared" si="0"/>
        <v>40</v>
      </c>
      <c r="G21" s="46">
        <f t="shared" si="1"/>
        <v>4</v>
      </c>
      <c r="H21" s="47">
        <f>E21/F21</f>
        <v>0.6</v>
      </c>
      <c r="I21" s="2">
        <f t="shared" si="2"/>
        <v>5</v>
      </c>
    </row>
    <row r="22" spans="1:9" s="19" customFormat="1">
      <c r="A22" s="6" t="s">
        <v>35</v>
      </c>
      <c r="B22" s="6" t="s">
        <v>255</v>
      </c>
      <c r="C22" s="6" t="s">
        <v>36</v>
      </c>
      <c r="D22" s="2">
        <v>0</v>
      </c>
      <c r="E22" s="2">
        <v>0</v>
      </c>
      <c r="F22" s="45">
        <f t="shared" si="0"/>
        <v>0</v>
      </c>
      <c r="G22" s="46">
        <f t="shared" si="1"/>
        <v>20</v>
      </c>
      <c r="H22" s="228">
        <v>0</v>
      </c>
      <c r="I22" s="2">
        <f t="shared" si="2"/>
        <v>15</v>
      </c>
    </row>
    <row r="23" spans="1:9" s="19" customFormat="1">
      <c r="A23" s="1" t="s">
        <v>37</v>
      </c>
      <c r="B23" s="1" t="s">
        <v>259</v>
      </c>
      <c r="C23" s="1" t="s">
        <v>38</v>
      </c>
      <c r="D23" s="2">
        <v>0</v>
      </c>
      <c r="E23" s="2">
        <v>0</v>
      </c>
      <c r="F23" s="45">
        <f t="shared" si="0"/>
        <v>0</v>
      </c>
      <c r="G23" s="46">
        <f t="shared" si="1"/>
        <v>20</v>
      </c>
      <c r="H23" s="228">
        <v>0</v>
      </c>
      <c r="I23" s="2">
        <f t="shared" si="2"/>
        <v>15</v>
      </c>
    </row>
    <row r="24" spans="1:9" s="19" customFormat="1">
      <c r="A24" s="6" t="s">
        <v>39</v>
      </c>
      <c r="B24" s="6" t="s">
        <v>259</v>
      </c>
      <c r="C24" s="6" t="s">
        <v>40</v>
      </c>
      <c r="D24" s="2">
        <v>0</v>
      </c>
      <c r="E24" s="2">
        <v>0</v>
      </c>
      <c r="F24" s="45">
        <f t="shared" si="0"/>
        <v>0</v>
      </c>
      <c r="G24" s="46">
        <f t="shared" si="1"/>
        <v>20</v>
      </c>
      <c r="H24" s="228">
        <v>0</v>
      </c>
      <c r="I24" s="2">
        <f t="shared" si="2"/>
        <v>15</v>
      </c>
    </row>
    <row r="25" spans="1:9" s="19" customFormat="1">
      <c r="A25" s="6" t="s">
        <v>41</v>
      </c>
      <c r="B25" s="6" t="s">
        <v>257</v>
      </c>
      <c r="C25" s="6" t="s">
        <v>42</v>
      </c>
      <c r="D25" s="2">
        <v>0</v>
      </c>
      <c r="E25" s="2">
        <v>0</v>
      </c>
      <c r="F25" s="45">
        <f t="shared" si="0"/>
        <v>0</v>
      </c>
      <c r="G25" s="46">
        <f t="shared" si="1"/>
        <v>20</v>
      </c>
      <c r="H25" s="228">
        <v>0</v>
      </c>
      <c r="I25" s="2">
        <f t="shared" si="2"/>
        <v>15</v>
      </c>
    </row>
    <row r="26" spans="1:9" s="19" customFormat="1">
      <c r="A26" s="6" t="s">
        <v>43</v>
      </c>
      <c r="B26" s="6" t="s">
        <v>260</v>
      </c>
      <c r="C26" s="6" t="s">
        <v>44</v>
      </c>
      <c r="D26" s="2">
        <v>0</v>
      </c>
      <c r="E26" s="2">
        <v>0</v>
      </c>
      <c r="F26" s="45">
        <f t="shared" si="0"/>
        <v>0</v>
      </c>
      <c r="G26" s="46">
        <f t="shared" si="1"/>
        <v>20</v>
      </c>
      <c r="H26" s="228">
        <v>0</v>
      </c>
      <c r="I26" s="2">
        <f t="shared" si="2"/>
        <v>15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11</v>
      </c>
      <c r="E27" s="2">
        <v>6</v>
      </c>
      <c r="F27" s="45">
        <f t="shared" si="0"/>
        <v>17</v>
      </c>
      <c r="G27" s="46">
        <f t="shared" si="1"/>
        <v>6</v>
      </c>
      <c r="H27" s="47">
        <f>E27/F27</f>
        <v>0.35294117647058826</v>
      </c>
      <c r="I27" s="2">
        <f t="shared" si="2"/>
        <v>14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6" t="s">
        <v>49</v>
      </c>
      <c r="B29" s="6" t="s">
        <v>260</v>
      </c>
      <c r="C29" s="6" t="s">
        <v>50</v>
      </c>
      <c r="D29" s="2">
        <v>0</v>
      </c>
      <c r="E29" s="2">
        <v>0</v>
      </c>
      <c r="F29" s="45">
        <f>SUM(D29:E29)</f>
        <v>0</v>
      </c>
      <c r="G29" s="46">
        <f>_xlfn.RANK.EQ(F29,$F$12:$F$97,0)</f>
        <v>20</v>
      </c>
      <c r="H29" s="228">
        <v>0</v>
      </c>
      <c r="I29" s="2">
        <f>_xlfn.RANK.EQ(H29,$H$12:$H$97,0)</f>
        <v>15</v>
      </c>
    </row>
    <row r="30" spans="1:9" s="19" customFormat="1">
      <c r="A30" s="6" t="s">
        <v>51</v>
      </c>
      <c r="B30" s="6" t="s">
        <v>259</v>
      </c>
      <c r="C30" s="6" t="s">
        <v>52</v>
      </c>
      <c r="D30" s="2">
        <v>0</v>
      </c>
      <c r="E30" s="2">
        <v>0</v>
      </c>
      <c r="F30" s="45">
        <f>SUM(D30:E30)</f>
        <v>0</v>
      </c>
      <c r="G30" s="46">
        <f>_xlfn.RANK.EQ(F30,$F$12:$F$97,0)</f>
        <v>20</v>
      </c>
      <c r="H30" s="228">
        <v>0</v>
      </c>
      <c r="I30" s="2">
        <f>_xlfn.RANK.EQ(H30,$H$12:$H$97,0)</f>
        <v>15</v>
      </c>
    </row>
    <row r="31" spans="1:9" s="19" customFormat="1">
      <c r="A31" s="6" t="s">
        <v>53</v>
      </c>
      <c r="B31" s="6" t="s">
        <v>260</v>
      </c>
      <c r="C31" s="6" t="s">
        <v>54</v>
      </c>
      <c r="D31" s="2">
        <v>0</v>
      </c>
      <c r="E31" s="2">
        <v>0</v>
      </c>
      <c r="F31" s="45">
        <f>SUM(D31:E31)</f>
        <v>0</v>
      </c>
      <c r="G31" s="46">
        <f>_xlfn.RANK.EQ(F31,$F$12:$F$97,0)</f>
        <v>20</v>
      </c>
      <c r="H31" s="228">
        <v>0</v>
      </c>
      <c r="I31" s="2">
        <f>_xlfn.RANK.EQ(H31,$H$12:$H$97,0)</f>
        <v>15</v>
      </c>
    </row>
    <row r="32" spans="1:9" s="19" customFormat="1">
      <c r="A32" s="6" t="s">
        <v>55</v>
      </c>
      <c r="B32" s="6" t="s">
        <v>254</v>
      </c>
      <c r="C32" s="6" t="s">
        <v>56</v>
      </c>
      <c r="D32" s="2">
        <v>0</v>
      </c>
      <c r="E32" s="2">
        <v>0</v>
      </c>
      <c r="F32" s="45">
        <f>SUM(D32:E32)</f>
        <v>0</v>
      </c>
      <c r="G32" s="46">
        <f>_xlfn.RANK.EQ(F32,$F$12:$F$97,0)</f>
        <v>20</v>
      </c>
      <c r="H32" s="228">
        <v>0</v>
      </c>
      <c r="I32" s="2">
        <f>_xlfn.RANK.EQ(H32,$H$12:$H$97,0)</f>
        <v>15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64</v>
      </c>
      <c r="E33" s="2">
        <v>85</v>
      </c>
      <c r="F33" s="45">
        <f>SUM(D33:E33)</f>
        <v>149</v>
      </c>
      <c r="G33" s="46">
        <f>_xlfn.RANK.EQ(F33,$F$12:$F$97,0)</f>
        <v>1</v>
      </c>
      <c r="H33" s="47">
        <f>E33/F33</f>
        <v>0.57046979865771807</v>
      </c>
      <c r="I33" s="2">
        <f>_xlfn.RANK.EQ(H33,$H$12:$H$97,0)</f>
        <v>7</v>
      </c>
    </row>
    <row r="34" spans="1:9" s="19" customFormat="1">
      <c r="A34" s="49" t="s">
        <v>59</v>
      </c>
      <c r="B34" s="49" t="s">
        <v>258</v>
      </c>
      <c r="C34" s="49" t="s">
        <v>60</v>
      </c>
      <c r="D34" s="51"/>
      <c r="E34" s="51"/>
      <c r="F34" s="52"/>
      <c r="G34" s="53"/>
      <c r="H34" s="54"/>
      <c r="I34" s="51"/>
    </row>
    <row r="35" spans="1:9" s="19" customFormat="1">
      <c r="A35" s="49" t="s">
        <v>61</v>
      </c>
      <c r="B35" s="49" t="s">
        <v>257</v>
      </c>
      <c r="C35" s="49" t="s">
        <v>62</v>
      </c>
      <c r="D35" s="51"/>
      <c r="E35" s="51"/>
      <c r="F35" s="52"/>
      <c r="G35" s="53"/>
      <c r="H35" s="54"/>
      <c r="I35" s="51"/>
    </row>
    <row r="36" spans="1:9" s="19" customFormat="1">
      <c r="A36" s="49" t="s">
        <v>63</v>
      </c>
      <c r="B36" s="49" t="s">
        <v>257</v>
      </c>
      <c r="C36" s="49" t="s">
        <v>64</v>
      </c>
      <c r="D36" s="51"/>
      <c r="E36" s="51"/>
      <c r="F36" s="52"/>
      <c r="G36" s="53"/>
      <c r="H36" s="54"/>
      <c r="I36" s="51"/>
    </row>
    <row r="37" spans="1:9" s="19" customFormat="1">
      <c r="A37" s="1" t="s">
        <v>65</v>
      </c>
      <c r="B37" s="1" t="s">
        <v>256</v>
      </c>
      <c r="C37" s="1" t="s">
        <v>66</v>
      </c>
      <c r="D37" s="2">
        <v>4</v>
      </c>
      <c r="E37" s="2">
        <v>0</v>
      </c>
      <c r="F37" s="45">
        <f>SUM(D37:E37)</f>
        <v>4</v>
      </c>
      <c r="G37" s="46">
        <f>_xlfn.RANK.EQ(F37,$F$12:$F$97,0)</f>
        <v>12</v>
      </c>
      <c r="H37" s="47">
        <f>E37/F37</f>
        <v>0</v>
      </c>
      <c r="I37" s="2">
        <f>_xlfn.RANK.EQ(H37,$H$12:$H$97,0)</f>
        <v>15</v>
      </c>
    </row>
    <row r="38" spans="1:9" s="19" customFormat="1">
      <c r="A38" s="49" t="s">
        <v>67</v>
      </c>
      <c r="B38" s="49" t="s">
        <v>260</v>
      </c>
      <c r="C38" s="49" t="s">
        <v>68</v>
      </c>
      <c r="D38" s="51"/>
      <c r="E38" s="51"/>
      <c r="F38" s="52"/>
      <c r="G38" s="53"/>
      <c r="H38" s="54"/>
      <c r="I38" s="51"/>
    </row>
    <row r="39" spans="1:9" s="19" customFormat="1">
      <c r="A39" s="6" t="s">
        <v>69</v>
      </c>
      <c r="B39" s="6" t="s">
        <v>255</v>
      </c>
      <c r="C39" s="6" t="s">
        <v>70</v>
      </c>
      <c r="D39" s="2">
        <v>0</v>
      </c>
      <c r="E39" s="2">
        <v>0</v>
      </c>
      <c r="F39" s="45">
        <f>SUM(D39:E39)</f>
        <v>0</v>
      </c>
      <c r="G39" s="46">
        <f>_xlfn.RANK.EQ(F39,$F$12:$F$97,0)</f>
        <v>20</v>
      </c>
      <c r="H39" s="228">
        <v>0</v>
      </c>
      <c r="I39" s="2">
        <f>_xlfn.RANK.EQ(H39,$H$12:$H$97,0)</f>
        <v>15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2</v>
      </c>
      <c r="E40" s="2">
        <v>0</v>
      </c>
      <c r="F40" s="45">
        <f>SUM(D40:E40)</f>
        <v>2</v>
      </c>
      <c r="G40" s="46">
        <f>_xlfn.RANK.EQ(F40,$F$12:$F$97,0)</f>
        <v>15</v>
      </c>
      <c r="H40" s="47">
        <f>E40/F40</f>
        <v>0</v>
      </c>
      <c r="I40" s="2">
        <f>_xlfn.RANK.EQ(H40,$H$12:$H$97,0)</f>
        <v>15</v>
      </c>
    </row>
    <row r="41" spans="1:9" s="19" customFormat="1">
      <c r="A41" s="49" t="s">
        <v>73</v>
      </c>
      <c r="B41" s="49" t="s">
        <v>256</v>
      </c>
      <c r="C41" s="49" t="s">
        <v>74</v>
      </c>
      <c r="D41" s="51"/>
      <c r="E41" s="51"/>
      <c r="F41" s="52"/>
      <c r="G41" s="53"/>
      <c r="H41" s="54"/>
      <c r="I41" s="51"/>
    </row>
    <row r="42" spans="1:9" s="19" customFormat="1">
      <c r="A42" s="1" t="s">
        <v>75</v>
      </c>
      <c r="B42" s="1" t="s">
        <v>257</v>
      </c>
      <c r="C42" s="1" t="s">
        <v>76</v>
      </c>
      <c r="D42" s="2">
        <v>52</v>
      </c>
      <c r="E42" s="2">
        <v>59</v>
      </c>
      <c r="F42" s="45">
        <f>SUM(D42:E42)</f>
        <v>111</v>
      </c>
      <c r="G42" s="46">
        <f>_xlfn.RANK.EQ(F42,$F$12:$F$97,0)</f>
        <v>3</v>
      </c>
      <c r="H42" s="47">
        <f>E42/F42</f>
        <v>0.53153153153153154</v>
      </c>
      <c r="I42" s="2">
        <f>_xlfn.RANK.EQ(H42,$H$12:$H$97,0)</f>
        <v>9</v>
      </c>
    </row>
    <row r="43" spans="1:9" s="19" customFormat="1">
      <c r="A43" s="49" t="s">
        <v>77</v>
      </c>
      <c r="B43" s="49" t="s">
        <v>261</v>
      </c>
      <c r="C43" s="49" t="s">
        <v>78</v>
      </c>
      <c r="D43" s="51"/>
      <c r="E43" s="51"/>
      <c r="F43" s="52"/>
      <c r="G43" s="53"/>
      <c r="H43" s="54"/>
      <c r="I43" s="51"/>
    </row>
    <row r="44" spans="1:9" s="19" customFormat="1">
      <c r="A44" s="49" t="s">
        <v>79</v>
      </c>
      <c r="B44" s="49" t="s">
        <v>256</v>
      </c>
      <c r="C44" s="49" t="s">
        <v>80</v>
      </c>
      <c r="D44" s="51"/>
      <c r="E44" s="51"/>
      <c r="F44" s="52"/>
      <c r="G44" s="53"/>
      <c r="H44" s="54"/>
      <c r="I44" s="51"/>
    </row>
    <row r="45" spans="1:9" s="19" customFormat="1">
      <c r="A45" s="1" t="s">
        <v>81</v>
      </c>
      <c r="B45" s="1" t="s">
        <v>260</v>
      </c>
      <c r="C45" s="1" t="s">
        <v>82</v>
      </c>
      <c r="D45" s="2">
        <v>0</v>
      </c>
      <c r="E45" s="2">
        <v>0</v>
      </c>
      <c r="F45" s="45">
        <f>SUM(D45:E45)</f>
        <v>0</v>
      </c>
      <c r="G45" s="46">
        <f>_xlfn.RANK.EQ(F45,$F$12:$F$97,0)</f>
        <v>20</v>
      </c>
      <c r="H45" s="228">
        <v>0</v>
      </c>
      <c r="I45" s="2">
        <f>_xlfn.RANK.EQ(H45,$H$12:$H$97,0)</f>
        <v>15</v>
      </c>
    </row>
    <row r="46" spans="1:9" s="19" customFormat="1">
      <c r="A46" s="49" t="s">
        <v>83</v>
      </c>
      <c r="B46" s="49" t="s">
        <v>261</v>
      </c>
      <c r="C46" s="49" t="s">
        <v>84</v>
      </c>
      <c r="D46" s="51"/>
      <c r="E46" s="51"/>
      <c r="F46" s="52"/>
      <c r="G46" s="53"/>
      <c r="H46" s="54"/>
      <c r="I46" s="51"/>
    </row>
    <row r="47" spans="1:9" s="19" customFormat="1">
      <c r="A47" s="6" t="s">
        <v>85</v>
      </c>
      <c r="B47" s="6" t="s">
        <v>254</v>
      </c>
      <c r="C47" s="6" t="s">
        <v>86</v>
      </c>
      <c r="D47" s="2">
        <v>0</v>
      </c>
      <c r="E47" s="2">
        <v>0</v>
      </c>
      <c r="F47" s="45">
        <f>SUM(D47:E47)</f>
        <v>0</v>
      </c>
      <c r="G47" s="46">
        <f>_xlfn.RANK.EQ(F47,$F$12:$F$97,0)</f>
        <v>20</v>
      </c>
      <c r="H47" s="228">
        <v>0</v>
      </c>
      <c r="I47" s="2">
        <f>_xlfn.RANK.EQ(H47,$H$12:$H$97,0)</f>
        <v>15</v>
      </c>
    </row>
    <row r="48" spans="1:9" s="19" customFormat="1">
      <c r="A48" s="6" t="s">
        <v>87</v>
      </c>
      <c r="B48" s="6" t="s">
        <v>256</v>
      </c>
      <c r="C48" s="6" t="s">
        <v>88</v>
      </c>
      <c r="D48" s="2">
        <v>0</v>
      </c>
      <c r="E48" s="2">
        <v>0</v>
      </c>
      <c r="F48" s="45">
        <f>SUM(D48:E48)</f>
        <v>0</v>
      </c>
      <c r="G48" s="46">
        <f>_xlfn.RANK.EQ(F48,$F$12:$F$97,0)</f>
        <v>20</v>
      </c>
      <c r="H48" s="228">
        <v>0</v>
      </c>
      <c r="I48" s="2">
        <f>_xlfn.RANK.EQ(H48,$H$12:$H$97,0)</f>
        <v>15</v>
      </c>
    </row>
    <row r="49" spans="1:9" s="19" customFormat="1">
      <c r="A49" s="1" t="s">
        <v>89</v>
      </c>
      <c r="B49" s="1" t="s">
        <v>255</v>
      </c>
      <c r="C49" s="1" t="s">
        <v>90</v>
      </c>
      <c r="D49" s="2">
        <v>1</v>
      </c>
      <c r="E49" s="2">
        <v>0</v>
      </c>
      <c r="F49" s="45">
        <f>SUM(D49:E49)</f>
        <v>1</v>
      </c>
      <c r="G49" s="46">
        <f>_xlfn.RANK.EQ(F49,$F$12:$F$97,0)</f>
        <v>17</v>
      </c>
      <c r="H49" s="47">
        <f>E49/F49</f>
        <v>0</v>
      </c>
      <c r="I49" s="2">
        <f>_xlfn.RANK.EQ(H49,$H$12:$H$97,0)</f>
        <v>15</v>
      </c>
    </row>
    <row r="50" spans="1:9" s="19" customFormat="1">
      <c r="A50" s="6" t="s">
        <v>91</v>
      </c>
      <c r="B50" s="6" t="s">
        <v>259</v>
      </c>
      <c r="C50" s="6" t="s">
        <v>92</v>
      </c>
      <c r="D50" s="2">
        <v>0</v>
      </c>
      <c r="E50" s="2">
        <v>0</v>
      </c>
      <c r="F50" s="45">
        <f>SUM(D50:E50)</f>
        <v>0</v>
      </c>
      <c r="G50" s="46">
        <f>_xlfn.RANK.EQ(F50,$F$12:$F$97,0)</f>
        <v>20</v>
      </c>
      <c r="H50" s="228">
        <v>0</v>
      </c>
      <c r="I50" s="2">
        <f>_xlfn.RANK.EQ(H50,$H$12:$H$97,0)</f>
        <v>15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0</v>
      </c>
      <c r="E51" s="2">
        <v>0</v>
      </c>
      <c r="F51" s="45">
        <f>SUM(D51:E51)</f>
        <v>0</v>
      </c>
      <c r="G51" s="46">
        <f>_xlfn.RANK.EQ(F51,$F$12:$F$97,0)</f>
        <v>20</v>
      </c>
      <c r="H51" s="228">
        <v>0</v>
      </c>
      <c r="I51" s="2">
        <f>_xlfn.RANK.EQ(H51,$H$12:$H$97,0)</f>
        <v>15</v>
      </c>
    </row>
    <row r="52" spans="1:9" s="19" customFormat="1">
      <c r="A52" s="49" t="s">
        <v>95</v>
      </c>
      <c r="B52" s="49" t="s">
        <v>261</v>
      </c>
      <c r="C52" s="49" t="s">
        <v>96</v>
      </c>
      <c r="D52" s="51"/>
      <c r="E52" s="51"/>
      <c r="F52" s="52"/>
      <c r="G52" s="53"/>
      <c r="H52" s="54"/>
      <c r="I52" s="51"/>
    </row>
    <row r="53" spans="1:9" s="19" customFormat="1">
      <c r="A53" s="1" t="s">
        <v>97</v>
      </c>
      <c r="B53" s="1" t="s">
        <v>259</v>
      </c>
      <c r="C53" s="1" t="s">
        <v>98</v>
      </c>
      <c r="D53" s="2">
        <v>4</v>
      </c>
      <c r="E53" s="2">
        <v>0</v>
      </c>
      <c r="F53" s="45">
        <f>SUM(D53:E53)</f>
        <v>4</v>
      </c>
      <c r="G53" s="46">
        <f>_xlfn.RANK.EQ(F53,$F$12:$F$97,0)</f>
        <v>12</v>
      </c>
      <c r="H53" s="47">
        <f>E53/F53</f>
        <v>0</v>
      </c>
      <c r="I53" s="2">
        <f>_xlfn.RANK.EQ(H53,$H$12:$H$97,0)</f>
        <v>15</v>
      </c>
    </row>
    <row r="54" spans="1:9" s="19" customFormat="1">
      <c r="A54" s="6" t="s">
        <v>99</v>
      </c>
      <c r="B54" s="6" t="s">
        <v>259</v>
      </c>
      <c r="C54" s="6" t="s">
        <v>100</v>
      </c>
      <c r="D54" s="2">
        <v>0</v>
      </c>
      <c r="E54" s="2">
        <v>0</v>
      </c>
      <c r="F54" s="45">
        <f>SUM(D54:E54)</f>
        <v>0</v>
      </c>
      <c r="G54" s="46">
        <f>_xlfn.RANK.EQ(F54,$F$12:$F$97,0)</f>
        <v>20</v>
      </c>
      <c r="H54" s="228">
        <v>0</v>
      </c>
      <c r="I54" s="2">
        <f>_xlfn.RANK.EQ(H54,$H$12:$H$97,0)</f>
        <v>15</v>
      </c>
    </row>
    <row r="55" spans="1:9" s="19" customFormat="1">
      <c r="A55" s="6" t="s">
        <v>101</v>
      </c>
      <c r="B55" s="6" t="s">
        <v>259</v>
      </c>
      <c r="C55" s="6" t="s">
        <v>102</v>
      </c>
      <c r="D55" s="2">
        <v>0</v>
      </c>
      <c r="E55" s="2">
        <v>0</v>
      </c>
      <c r="F55" s="45">
        <f>SUM(D55:E55)</f>
        <v>0</v>
      </c>
      <c r="G55" s="46">
        <f>_xlfn.RANK.EQ(F55,$F$12:$F$97,0)</f>
        <v>20</v>
      </c>
      <c r="H55" s="228">
        <v>0</v>
      </c>
      <c r="I55" s="2">
        <f>_xlfn.RANK.EQ(H55,$H$12:$H$97,0)</f>
        <v>15</v>
      </c>
    </row>
    <row r="56" spans="1:9" s="19" customFormat="1">
      <c r="A56" s="6" t="s">
        <v>103</v>
      </c>
      <c r="B56" s="6" t="s">
        <v>259</v>
      </c>
      <c r="C56" s="6" t="s">
        <v>104</v>
      </c>
      <c r="D56" s="2">
        <v>0</v>
      </c>
      <c r="E56" s="2">
        <v>0</v>
      </c>
      <c r="F56" s="45">
        <f>SUM(D56:E56)</f>
        <v>0</v>
      </c>
      <c r="G56" s="46">
        <f>_xlfn.RANK.EQ(F56,$F$12:$F$97,0)</f>
        <v>20</v>
      </c>
      <c r="H56" s="228">
        <v>0</v>
      </c>
      <c r="I56" s="2">
        <f>_xlfn.RANK.EQ(H56,$H$12:$H$97,0)</f>
        <v>15</v>
      </c>
    </row>
    <row r="57" spans="1:9" s="19" customFormat="1">
      <c r="A57" s="6" t="s">
        <v>105</v>
      </c>
      <c r="B57" s="6" t="s">
        <v>260</v>
      </c>
      <c r="C57" s="6" t="s">
        <v>106</v>
      </c>
      <c r="D57" s="2">
        <v>0</v>
      </c>
      <c r="E57" s="2">
        <v>0</v>
      </c>
      <c r="F57" s="45">
        <f>SUM(D57:E57)</f>
        <v>0</v>
      </c>
      <c r="G57" s="46">
        <f>_xlfn.RANK.EQ(F57,$F$12:$F$97,0)</f>
        <v>20</v>
      </c>
      <c r="H57" s="228">
        <v>0</v>
      </c>
      <c r="I57" s="2">
        <f>_xlfn.RANK.EQ(H57,$H$12:$H$97,0)</f>
        <v>15</v>
      </c>
    </row>
    <row r="58" spans="1:9" s="19" customFormat="1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53"/>
      <c r="H58" s="54"/>
      <c r="I58" s="51"/>
    </row>
    <row r="59" spans="1:9" s="19" customFormat="1">
      <c r="A59" s="6" t="s">
        <v>109</v>
      </c>
      <c r="B59" s="6" t="s">
        <v>254</v>
      </c>
      <c r="C59" s="6" t="s">
        <v>110</v>
      </c>
      <c r="D59" s="2">
        <v>0</v>
      </c>
      <c r="E59" s="2">
        <v>0</v>
      </c>
      <c r="F59" s="45">
        <f>SUM(D59:E59)</f>
        <v>0</v>
      </c>
      <c r="G59" s="46">
        <f>_xlfn.RANK.EQ(F59,$F$12:$F$97,0)</f>
        <v>20</v>
      </c>
      <c r="H59" s="228">
        <v>0</v>
      </c>
      <c r="I59" s="2">
        <f>_xlfn.RANK.EQ(H59,$H$12:$H$97,0)</f>
        <v>15</v>
      </c>
    </row>
    <row r="60" spans="1:9" s="19" customFormat="1">
      <c r="A60" s="49" t="s">
        <v>111</v>
      </c>
      <c r="B60" s="49" t="s">
        <v>256</v>
      </c>
      <c r="C60" s="49" t="s">
        <v>112</v>
      </c>
      <c r="D60" s="51"/>
      <c r="E60" s="51"/>
      <c r="F60" s="52"/>
      <c r="G60" s="53"/>
      <c r="H60" s="54"/>
      <c r="I60" s="51"/>
    </row>
    <row r="61" spans="1:9" s="19" customFormat="1">
      <c r="A61" s="6" t="s">
        <v>113</v>
      </c>
      <c r="B61" s="6" t="s">
        <v>255</v>
      </c>
      <c r="C61" s="6" t="s">
        <v>114</v>
      </c>
      <c r="D61" s="2">
        <v>0</v>
      </c>
      <c r="E61" s="2">
        <v>0</v>
      </c>
      <c r="F61" s="45">
        <f>SUM(D61:E61)</f>
        <v>0</v>
      </c>
      <c r="G61" s="46">
        <f>_xlfn.RANK.EQ(F61,$F$12:$F$97,0)</f>
        <v>20</v>
      </c>
      <c r="H61" s="228">
        <v>0</v>
      </c>
      <c r="I61" s="2">
        <f>_xlfn.RANK.EQ(H61,$H$12:$H$97,0)</f>
        <v>15</v>
      </c>
    </row>
    <row r="62" spans="1:9" s="19" customFormat="1">
      <c r="A62" s="49" t="s">
        <v>115</v>
      </c>
      <c r="B62" s="49" t="s">
        <v>256</v>
      </c>
      <c r="C62" s="49" t="s">
        <v>116</v>
      </c>
      <c r="D62" s="51"/>
      <c r="E62" s="51"/>
      <c r="F62" s="52"/>
      <c r="G62" s="53"/>
      <c r="H62" s="54"/>
      <c r="I62" s="51"/>
    </row>
    <row r="63" spans="1:9" s="19" customFormat="1">
      <c r="A63" s="6" t="s">
        <v>117</v>
      </c>
      <c r="B63" s="6" t="s">
        <v>259</v>
      </c>
      <c r="C63" s="6" t="s">
        <v>118</v>
      </c>
      <c r="D63" s="2">
        <v>0</v>
      </c>
      <c r="E63" s="2">
        <v>0</v>
      </c>
      <c r="F63" s="45">
        <f>SUM(D63:E63)</f>
        <v>0</v>
      </c>
      <c r="G63" s="46">
        <f>_xlfn.RANK.EQ(F63,$F$12:$F$97,0)</f>
        <v>20</v>
      </c>
      <c r="H63" s="228">
        <v>0</v>
      </c>
      <c r="I63" s="2">
        <f>_xlfn.RANK.EQ(H63,$H$12:$H$97,0)</f>
        <v>15</v>
      </c>
    </row>
    <row r="64" spans="1:9" s="19" customFormat="1">
      <c r="A64" s="6" t="s">
        <v>119</v>
      </c>
      <c r="B64" s="6" t="s">
        <v>257</v>
      </c>
      <c r="C64" s="6" t="s">
        <v>120</v>
      </c>
      <c r="D64" s="2">
        <v>0</v>
      </c>
      <c r="E64" s="2">
        <v>0</v>
      </c>
      <c r="F64" s="45">
        <f>SUM(D64:E64)</f>
        <v>0</v>
      </c>
      <c r="G64" s="46">
        <f>_xlfn.RANK.EQ(F64,$F$12:$F$97,0)</f>
        <v>20</v>
      </c>
      <c r="H64" s="228">
        <v>0</v>
      </c>
      <c r="I64" s="2">
        <f>_xlfn.RANK.EQ(H64,$H$12:$H$97,0)</f>
        <v>15</v>
      </c>
    </row>
    <row r="65" spans="1:9" s="19" customFormat="1">
      <c r="A65" s="49" t="s">
        <v>121</v>
      </c>
      <c r="B65" s="49" t="s">
        <v>258</v>
      </c>
      <c r="C65" s="49" t="s">
        <v>122</v>
      </c>
      <c r="D65" s="51"/>
      <c r="E65" s="51"/>
      <c r="F65" s="52"/>
      <c r="G65" s="53"/>
      <c r="H65" s="54"/>
      <c r="I65" s="51"/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54</v>
      </c>
      <c r="E66" s="2">
        <v>79</v>
      </c>
      <c r="F66" s="45">
        <f>SUM(D66:E66)</f>
        <v>133</v>
      </c>
      <c r="G66" s="46">
        <f>_xlfn.RANK.EQ(F66,$F$12:$F$97,0)</f>
        <v>2</v>
      </c>
      <c r="H66" s="47">
        <f>E66/F66</f>
        <v>0.59398496240601506</v>
      </c>
      <c r="I66" s="2">
        <f>_xlfn.RANK.EQ(H66,$H$12:$H$97,0)</f>
        <v>6</v>
      </c>
    </row>
    <row r="67" spans="1:9" s="19" customFormat="1">
      <c r="A67" s="1" t="s">
        <v>125</v>
      </c>
      <c r="B67" s="1" t="s">
        <v>255</v>
      </c>
      <c r="C67" s="1" t="s">
        <v>126</v>
      </c>
      <c r="D67" s="2">
        <v>0</v>
      </c>
      <c r="E67" s="2">
        <v>0</v>
      </c>
      <c r="F67" s="45">
        <f>SUM(D67:E67)</f>
        <v>0</v>
      </c>
      <c r="G67" s="46">
        <f>_xlfn.RANK.EQ(F67,$F$12:$F$97,0)</f>
        <v>20</v>
      </c>
      <c r="H67" s="228">
        <v>0</v>
      </c>
      <c r="I67" s="2">
        <f>_xlfn.RANK.EQ(H67,$H$12:$H$97,0)</f>
        <v>15</v>
      </c>
    </row>
    <row r="68" spans="1:9" s="19" customFormat="1">
      <c r="A68" s="49" t="s">
        <v>127</v>
      </c>
      <c r="B68" s="49" t="s">
        <v>256</v>
      </c>
      <c r="C68" s="49" t="s">
        <v>128</v>
      </c>
      <c r="D68" s="51"/>
      <c r="E68" s="51"/>
      <c r="F68" s="52"/>
      <c r="G68" s="53"/>
      <c r="H68" s="54"/>
      <c r="I68" s="51"/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4</v>
      </c>
      <c r="E69" s="2">
        <v>3</v>
      </c>
      <c r="F69" s="45">
        <f>SUM(D69:E69)</f>
        <v>7</v>
      </c>
      <c r="G69" s="46">
        <f>_xlfn.RANK.EQ(F69,$F$12:$F$97,0)</f>
        <v>9</v>
      </c>
      <c r="H69" s="47">
        <f>E69/F69</f>
        <v>0.42857142857142855</v>
      </c>
      <c r="I69" s="2">
        <f>_xlfn.RANK.EQ(H69,$H$12:$H$97,0)</f>
        <v>12</v>
      </c>
    </row>
    <row r="70" spans="1:9" s="19" customFormat="1">
      <c r="A70" s="1" t="s">
        <v>131</v>
      </c>
      <c r="B70" s="1" t="s">
        <v>255</v>
      </c>
      <c r="C70" s="1" t="s">
        <v>132</v>
      </c>
      <c r="D70" s="2">
        <v>1</v>
      </c>
      <c r="E70" s="2">
        <v>1</v>
      </c>
      <c r="F70" s="45">
        <f>SUM(D70:E70)</f>
        <v>2</v>
      </c>
      <c r="G70" s="46">
        <f>_xlfn.RANK.EQ(F70,$F$12:$F$97,0)</f>
        <v>15</v>
      </c>
      <c r="H70" s="47">
        <f>E70/F70</f>
        <v>0.5</v>
      </c>
      <c r="I70" s="2">
        <f>_xlfn.RANK.EQ(H70,$H$12:$H$97,0)</f>
        <v>10</v>
      </c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2</v>
      </c>
      <c r="E71" s="2">
        <v>4</v>
      </c>
      <c r="F71" s="45">
        <f>SUM(D71:E71)</f>
        <v>6</v>
      </c>
      <c r="G71" s="46">
        <f>_xlfn.RANK.EQ(F71,$F$12:$F$97,0)</f>
        <v>10</v>
      </c>
      <c r="H71" s="47">
        <f>E71/F71</f>
        <v>0.66666666666666663</v>
      </c>
      <c r="I71" s="2">
        <f>_xlfn.RANK.EQ(H71,$H$12:$H$97,0)</f>
        <v>2</v>
      </c>
    </row>
    <row r="72" spans="1:9" s="19" customFormat="1">
      <c r="A72" s="1" t="s">
        <v>135</v>
      </c>
      <c r="B72" s="1" t="s">
        <v>255</v>
      </c>
      <c r="C72" s="1" t="s">
        <v>136</v>
      </c>
      <c r="D72" s="2">
        <v>0</v>
      </c>
      <c r="E72" s="2">
        <v>0</v>
      </c>
      <c r="F72" s="45">
        <f>SUM(D72:E72)</f>
        <v>0</v>
      </c>
      <c r="G72" s="46">
        <f>_xlfn.RANK.EQ(F72,$F$12:$F$97,0)</f>
        <v>20</v>
      </c>
      <c r="H72" s="228">
        <v>0</v>
      </c>
      <c r="I72" s="2">
        <f>_xlfn.RANK.EQ(H72,$H$12:$H$97,0)</f>
        <v>15</v>
      </c>
    </row>
    <row r="73" spans="1:9" s="19" customFormat="1">
      <c r="A73" s="6" t="s">
        <v>137</v>
      </c>
      <c r="B73" s="6" t="s">
        <v>255</v>
      </c>
      <c r="C73" s="6" t="s">
        <v>138</v>
      </c>
      <c r="D73" s="2">
        <v>0</v>
      </c>
      <c r="E73" s="2">
        <v>0</v>
      </c>
      <c r="F73" s="45">
        <f>SUM(D73:E73)</f>
        <v>0</v>
      </c>
      <c r="G73" s="46">
        <f>_xlfn.RANK.EQ(F73,$F$12:$F$97,0)</f>
        <v>20</v>
      </c>
      <c r="H73" s="228">
        <v>0</v>
      </c>
      <c r="I73" s="2">
        <f>_xlfn.RANK.EQ(H73,$H$12:$H$97,0)</f>
        <v>15</v>
      </c>
    </row>
    <row r="74" spans="1:9" s="19" customFormat="1">
      <c r="A74" s="49" t="s">
        <v>139</v>
      </c>
      <c r="B74" s="49" t="s">
        <v>260</v>
      </c>
      <c r="C74" s="49" t="s">
        <v>140</v>
      </c>
      <c r="D74" s="51"/>
      <c r="E74" s="51"/>
      <c r="F74" s="52"/>
      <c r="G74" s="53"/>
      <c r="H74" s="54"/>
      <c r="I74" s="51"/>
    </row>
    <row r="75" spans="1:9" s="19" customFormat="1">
      <c r="A75" s="49" t="s">
        <v>141</v>
      </c>
      <c r="B75" s="49" t="s">
        <v>261</v>
      </c>
      <c r="C75" s="49" t="s">
        <v>142</v>
      </c>
      <c r="D75" s="51"/>
      <c r="E75" s="51"/>
      <c r="F75" s="52"/>
      <c r="G75" s="53"/>
      <c r="H75" s="54"/>
      <c r="I75" s="51"/>
    </row>
    <row r="76" spans="1:9" s="19" customFormat="1">
      <c r="A76" s="6" t="s">
        <v>143</v>
      </c>
      <c r="B76" s="6" t="s">
        <v>260</v>
      </c>
      <c r="C76" s="6" t="s">
        <v>144</v>
      </c>
      <c r="D76" s="2">
        <v>0</v>
      </c>
      <c r="E76" s="2">
        <v>0</v>
      </c>
      <c r="F76" s="45">
        <f>SUM(D76:E76)</f>
        <v>0</v>
      </c>
      <c r="G76" s="46">
        <f>_xlfn.RANK.EQ(F76,$F$12:$F$97,0)</f>
        <v>20</v>
      </c>
      <c r="H76" s="228">
        <v>0</v>
      </c>
      <c r="I76" s="2">
        <f>_xlfn.RANK.EQ(H76,$H$12:$H$97,0)</f>
        <v>15</v>
      </c>
    </row>
    <row r="77" spans="1:9" s="19" customFormat="1">
      <c r="A77" s="49" t="s">
        <v>145</v>
      </c>
      <c r="B77" s="49" t="s">
        <v>259</v>
      </c>
      <c r="C77" s="49" t="s">
        <v>146</v>
      </c>
      <c r="D77" s="51"/>
      <c r="E77" s="51"/>
      <c r="F77" s="52"/>
      <c r="G77" s="53"/>
      <c r="H77" s="54"/>
      <c r="I77" s="51"/>
    </row>
    <row r="78" spans="1:9" s="19" customFormat="1">
      <c r="A78" s="1" t="s">
        <v>147</v>
      </c>
      <c r="B78" s="1" t="s">
        <v>259</v>
      </c>
      <c r="C78" s="1" t="s">
        <v>148</v>
      </c>
      <c r="D78" s="2">
        <v>0</v>
      </c>
      <c r="E78" s="2">
        <v>0</v>
      </c>
      <c r="F78" s="45">
        <f>SUM(D78:E78)</f>
        <v>0</v>
      </c>
      <c r="G78" s="46">
        <f>_xlfn.RANK.EQ(F78,$F$12:$F$97,0)</f>
        <v>20</v>
      </c>
      <c r="H78" s="228">
        <v>0</v>
      </c>
      <c r="I78" s="2">
        <f>_xlfn.RANK.EQ(H78,$H$12:$H$97,0)</f>
        <v>15</v>
      </c>
    </row>
    <row r="79" spans="1:9" s="19" customFormat="1">
      <c r="A79" s="1" t="s">
        <v>149</v>
      </c>
      <c r="B79" s="1" t="s">
        <v>254</v>
      </c>
      <c r="C79" s="1" t="s">
        <v>150</v>
      </c>
      <c r="D79" s="2">
        <v>1</v>
      </c>
      <c r="E79" s="2">
        <v>0</v>
      </c>
      <c r="F79" s="45">
        <f>SUM(D79:E79)</f>
        <v>1</v>
      </c>
      <c r="G79" s="46">
        <f>_xlfn.RANK.EQ(F79,$F$12:$F$97,0)</f>
        <v>17</v>
      </c>
      <c r="H79" s="47">
        <f>E79/F79</f>
        <v>0</v>
      </c>
      <c r="I79" s="2">
        <f>_xlfn.RANK.EQ(H79,$H$12:$H$97,0)</f>
        <v>15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0</v>
      </c>
      <c r="E80" s="2">
        <v>1</v>
      </c>
      <c r="F80" s="45">
        <f>SUM(D80:E80)</f>
        <v>1</v>
      </c>
      <c r="G80" s="46">
        <f>_xlfn.RANK.EQ(F80,$F$12:$F$97,0)</f>
        <v>17</v>
      </c>
      <c r="H80" s="47">
        <f>E80/F80</f>
        <v>1</v>
      </c>
      <c r="I80" s="2">
        <f>_xlfn.RANK.EQ(H80,$H$12:$H$97,0)</f>
        <v>1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5</v>
      </c>
      <c r="E81" s="2">
        <v>6</v>
      </c>
      <c r="F81" s="45">
        <f>SUM(D81:E81)</f>
        <v>11</v>
      </c>
      <c r="G81" s="46">
        <f>_xlfn.RANK.EQ(F81,$F$12:$F$97,0)</f>
        <v>8</v>
      </c>
      <c r="H81" s="47">
        <f>E81/F81</f>
        <v>0.54545454545454541</v>
      </c>
      <c r="I81" s="2">
        <f>_xlfn.RANK.EQ(H81,$H$12:$H$97,0)</f>
        <v>8</v>
      </c>
    </row>
    <row r="82" spans="1:9" s="19" customFormat="1">
      <c r="A82" s="49" t="s">
        <v>155</v>
      </c>
      <c r="B82" s="49" t="s">
        <v>259</v>
      </c>
      <c r="C82" s="49" t="s">
        <v>156</v>
      </c>
      <c r="D82" s="51"/>
      <c r="E82" s="51"/>
      <c r="F82" s="52"/>
      <c r="G82" s="53"/>
      <c r="H82" s="54"/>
      <c r="I82" s="51"/>
    </row>
    <row r="83" spans="1:9" s="19" customFormat="1">
      <c r="A83" s="6" t="s">
        <v>157</v>
      </c>
      <c r="B83" s="6" t="s">
        <v>255</v>
      </c>
      <c r="C83" s="6" t="s">
        <v>158</v>
      </c>
      <c r="D83" s="2">
        <v>0</v>
      </c>
      <c r="E83" s="2">
        <v>0</v>
      </c>
      <c r="F83" s="45">
        <f>SUM(D83:E83)</f>
        <v>0</v>
      </c>
      <c r="G83" s="46">
        <f>_xlfn.RANK.EQ(F83,$F$12:$F$97,0)</f>
        <v>20</v>
      </c>
      <c r="H83" s="228">
        <v>0</v>
      </c>
      <c r="I83" s="2">
        <f>_xlfn.RANK.EQ(H83,$H$12:$H$97,0)</f>
        <v>15</v>
      </c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2</v>
      </c>
      <c r="E84" s="2">
        <v>2</v>
      </c>
      <c r="F84" s="45">
        <f>SUM(D84:E84)</f>
        <v>4</v>
      </c>
      <c r="G84" s="46">
        <f>_xlfn.RANK.EQ(F84,$F$12:$F$97,0)</f>
        <v>12</v>
      </c>
      <c r="H84" s="47">
        <f>E84/F84</f>
        <v>0.5</v>
      </c>
      <c r="I84" s="2">
        <f>_xlfn.RANK.EQ(H84,$H$12:$H$97,0)</f>
        <v>10</v>
      </c>
    </row>
    <row r="85" spans="1:9" s="19" customFormat="1">
      <c r="A85" s="6" t="s">
        <v>161</v>
      </c>
      <c r="B85" s="6" t="s">
        <v>259</v>
      </c>
      <c r="C85" s="6" t="s">
        <v>162</v>
      </c>
      <c r="D85" s="2">
        <v>0</v>
      </c>
      <c r="E85" s="2">
        <v>0</v>
      </c>
      <c r="F85" s="45">
        <f>SUM(D85:E85)</f>
        <v>0</v>
      </c>
      <c r="G85" s="46">
        <f>_xlfn.RANK.EQ(F85,$F$12:$F$97,0)</f>
        <v>20</v>
      </c>
      <c r="H85" s="228">
        <v>0</v>
      </c>
      <c r="I85" s="2">
        <f>_xlfn.RANK.EQ(H85,$H$12:$H$97,0)</f>
        <v>15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0</v>
      </c>
      <c r="E86" s="57">
        <v>0</v>
      </c>
      <c r="F86" s="58">
        <f>SUM(D86:E86)</f>
        <v>0</v>
      </c>
      <c r="G86" s="59">
        <f>_xlfn.RANK.EQ(F86,$F$12:$F$97,0)</f>
        <v>20</v>
      </c>
      <c r="H86" s="230">
        <v>0</v>
      </c>
      <c r="I86" s="57">
        <f>_xlfn.RANK.EQ(H86,$H$12:$H$97,0)</f>
        <v>15</v>
      </c>
    </row>
    <row r="87" spans="1:9" s="19" customFormat="1">
      <c r="A87" s="49" t="s">
        <v>165</v>
      </c>
      <c r="B87" s="49" t="s">
        <v>256</v>
      </c>
      <c r="C87" s="49" t="s">
        <v>166</v>
      </c>
      <c r="D87" s="51"/>
      <c r="E87" s="51"/>
      <c r="F87" s="52"/>
      <c r="G87" s="53"/>
      <c r="H87" s="54"/>
      <c r="I87" s="51"/>
    </row>
    <row r="88" spans="1:9" s="19" customFormat="1">
      <c r="A88" s="6" t="s">
        <v>167</v>
      </c>
      <c r="B88" s="6" t="s">
        <v>255</v>
      </c>
      <c r="C88" s="6" t="s">
        <v>168</v>
      </c>
      <c r="D88" s="2">
        <v>0</v>
      </c>
      <c r="E88" s="2">
        <v>0</v>
      </c>
      <c r="F88" s="45">
        <f t="shared" ref="F88:F95" si="3">SUM(D88:E88)</f>
        <v>0</v>
      </c>
      <c r="G88" s="46">
        <f t="shared" ref="G88:G95" si="4">_xlfn.RANK.EQ(F88,$F$12:$F$97,0)</f>
        <v>20</v>
      </c>
      <c r="H88" s="228">
        <v>0</v>
      </c>
      <c r="I88" s="2">
        <f t="shared" ref="I88:I95" si="5">_xlfn.RANK.EQ(H88,$H$12:$H$97,0)</f>
        <v>15</v>
      </c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6</v>
      </c>
      <c r="E89" s="2">
        <v>10</v>
      </c>
      <c r="F89" s="45">
        <f t="shared" si="3"/>
        <v>16</v>
      </c>
      <c r="G89" s="46">
        <f t="shared" si="4"/>
        <v>7</v>
      </c>
      <c r="H89" s="47">
        <f>E89/F89</f>
        <v>0.625</v>
      </c>
      <c r="I89" s="2">
        <f t="shared" si="5"/>
        <v>3</v>
      </c>
    </row>
    <row r="90" spans="1:9" s="19" customFormat="1">
      <c r="A90" s="6" t="s">
        <v>171</v>
      </c>
      <c r="B90" s="6" t="s">
        <v>259</v>
      </c>
      <c r="C90" s="6" t="s">
        <v>172</v>
      </c>
      <c r="D90" s="2">
        <v>0</v>
      </c>
      <c r="E90" s="2">
        <v>0</v>
      </c>
      <c r="F90" s="45">
        <f t="shared" si="3"/>
        <v>0</v>
      </c>
      <c r="G90" s="46">
        <f t="shared" si="4"/>
        <v>20</v>
      </c>
      <c r="H90" s="228">
        <v>0</v>
      </c>
      <c r="I90" s="2">
        <f t="shared" si="5"/>
        <v>15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0</v>
      </c>
      <c r="E91" s="2">
        <v>0</v>
      </c>
      <c r="F91" s="45">
        <f t="shared" si="3"/>
        <v>0</v>
      </c>
      <c r="G91" s="46">
        <f t="shared" si="4"/>
        <v>20</v>
      </c>
      <c r="H91" s="228">
        <v>0</v>
      </c>
      <c r="I91" s="2">
        <f t="shared" si="5"/>
        <v>15</v>
      </c>
    </row>
    <row r="92" spans="1:9" s="19" customFormat="1">
      <c r="A92" s="6" t="s">
        <v>175</v>
      </c>
      <c r="B92" s="6" t="s">
        <v>259</v>
      </c>
      <c r="C92" s="6" t="s">
        <v>176</v>
      </c>
      <c r="D92" s="2">
        <v>0</v>
      </c>
      <c r="E92" s="2">
        <v>0</v>
      </c>
      <c r="F92" s="45">
        <f t="shared" si="3"/>
        <v>0</v>
      </c>
      <c r="G92" s="46">
        <f t="shared" si="4"/>
        <v>20</v>
      </c>
      <c r="H92" s="228">
        <v>0</v>
      </c>
      <c r="I92" s="2">
        <f t="shared" si="5"/>
        <v>15</v>
      </c>
    </row>
    <row r="93" spans="1:9" s="19" customFormat="1">
      <c r="A93" s="6" t="s">
        <v>177</v>
      </c>
      <c r="B93" s="6" t="s">
        <v>259</v>
      </c>
      <c r="C93" s="6" t="s">
        <v>178</v>
      </c>
      <c r="D93" s="2">
        <v>0</v>
      </c>
      <c r="E93" s="2">
        <v>0</v>
      </c>
      <c r="F93" s="45">
        <f t="shared" si="3"/>
        <v>0</v>
      </c>
      <c r="G93" s="46">
        <f t="shared" si="4"/>
        <v>20</v>
      </c>
      <c r="H93" s="228">
        <v>0</v>
      </c>
      <c r="I93" s="2">
        <f t="shared" si="5"/>
        <v>15</v>
      </c>
    </row>
    <row r="94" spans="1:9" s="19" customFormat="1">
      <c r="A94" s="6" t="s">
        <v>179</v>
      </c>
      <c r="B94" s="6" t="s">
        <v>259</v>
      </c>
      <c r="C94" s="6" t="s">
        <v>180</v>
      </c>
      <c r="D94" s="2">
        <v>0</v>
      </c>
      <c r="E94" s="2">
        <v>0</v>
      </c>
      <c r="F94" s="45">
        <f t="shared" si="3"/>
        <v>0</v>
      </c>
      <c r="G94" s="46">
        <f t="shared" si="4"/>
        <v>20</v>
      </c>
      <c r="H94" s="228">
        <v>0</v>
      </c>
      <c r="I94" s="2">
        <f t="shared" si="5"/>
        <v>15</v>
      </c>
    </row>
    <row r="95" spans="1:9" s="19" customFormat="1">
      <c r="A95" s="6" t="s">
        <v>181</v>
      </c>
      <c r="B95" s="6" t="s">
        <v>259</v>
      </c>
      <c r="C95" s="6" t="s">
        <v>182</v>
      </c>
      <c r="D95" s="2">
        <v>0</v>
      </c>
      <c r="E95" s="2">
        <v>0</v>
      </c>
      <c r="F95" s="45">
        <f t="shared" si="3"/>
        <v>0</v>
      </c>
      <c r="G95" s="46">
        <f t="shared" si="4"/>
        <v>20</v>
      </c>
      <c r="H95" s="228">
        <v>0</v>
      </c>
      <c r="I95" s="2">
        <f t="shared" si="5"/>
        <v>15</v>
      </c>
    </row>
    <row r="96" spans="1:9" s="19" customFormat="1">
      <c r="A96" s="49" t="s">
        <v>183</v>
      </c>
      <c r="B96" s="49" t="s">
        <v>256</v>
      </c>
      <c r="C96" s="49" t="s">
        <v>184</v>
      </c>
      <c r="D96" s="51"/>
      <c r="E96" s="51"/>
      <c r="F96" s="52"/>
      <c r="G96" s="53"/>
      <c r="H96" s="54"/>
      <c r="I96" s="51"/>
    </row>
    <row r="97" spans="1:9" s="19" customFormat="1">
      <c r="A97" s="6" t="s">
        <v>185</v>
      </c>
      <c r="B97" s="6" t="s">
        <v>259</v>
      </c>
      <c r="C97" s="6" t="s">
        <v>186</v>
      </c>
      <c r="D97" s="2">
        <v>0</v>
      </c>
      <c r="E97" s="2">
        <v>0</v>
      </c>
      <c r="F97" s="45">
        <f>SUM(D97:E97)</f>
        <v>0</v>
      </c>
      <c r="G97" s="46">
        <f>_xlfn.RANK.EQ(F97,$F$12:$F$97,0)</f>
        <v>20</v>
      </c>
      <c r="H97" s="228">
        <v>0</v>
      </c>
      <c r="I97" s="2">
        <f>_xlfn.RANK.EQ(H97,$H$12:$H$97,0)</f>
        <v>15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243</v>
      </c>
      <c r="E99" s="222">
        <f t="shared" ref="E99:F99" si="6">SUM(E12:E97)</f>
        <v>300</v>
      </c>
      <c r="F99" s="223">
        <f t="shared" si="6"/>
        <v>543</v>
      </c>
    </row>
  </sheetData>
  <autoFilter ref="A11:J97" xr:uid="{00000000-0009-0000-0000-000020000000}">
    <sortState xmlns:xlrd2="http://schemas.microsoft.com/office/spreadsheetml/2017/richdata2" ref="A12:J97">
      <sortCondition ref="A11:A97"/>
    </sortState>
  </autoFilter>
  <mergeCells count="1">
    <mergeCell ref="D10:I10"/>
  </mergeCells>
  <phoneticPr fontId="1"/>
  <hyperlinks>
    <hyperlink ref="K1" location="目次!A1" display="目次に戻る" xr:uid="{48381BB1-07DB-4766-AC6D-DAD61E4727A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3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  <c r="M1"/>
    </row>
    <row r="2" spans="1:18" ht="24" customHeight="1">
      <c r="A2" s="3" t="s">
        <v>285</v>
      </c>
      <c r="B2" s="3"/>
      <c r="C2" s="3"/>
      <c r="D2"/>
      <c r="E2"/>
      <c r="F2"/>
      <c r="G2"/>
      <c r="H2"/>
      <c r="I2"/>
      <c r="J2"/>
      <c r="K2" s="73"/>
      <c r="L2"/>
      <c r="M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  <c r="M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/>
      <c r="E6" s="22"/>
      <c r="F6" s="22"/>
      <c r="G6" s="23"/>
      <c r="H6" s="24"/>
      <c r="I6" s="25"/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0.5</v>
      </c>
      <c r="E7" s="83">
        <f>ROUND(SUMIF($B$12:$B$97,"G",E12:E97)/(COUNTIFS(B12:B97,"G",D12:D97,"&lt;&gt;")),1)</f>
        <v>0.4</v>
      </c>
      <c r="F7" s="83">
        <f>ROUND(SUM(D7:E7),1)</f>
        <v>0.9</v>
      </c>
      <c r="G7" s="28"/>
      <c r="H7" s="29">
        <f>E7/F7</f>
        <v>0.44444444444444448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3.9</v>
      </c>
      <c r="E8" s="85">
        <f>ROUND(AVERAGE(E12:E97),1)</f>
        <v>4.5</v>
      </c>
      <c r="F8" s="85">
        <f>ROUND(SUM(D8:E8),1)</f>
        <v>8.4</v>
      </c>
      <c r="G8" s="34"/>
      <c r="H8" s="35">
        <f>E8/F8</f>
        <v>0.5357142857142857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2021年度（基準日：５月１日）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12</v>
      </c>
      <c r="E12" s="2">
        <v>9</v>
      </c>
      <c r="F12" s="45">
        <f>SUM(D12:E12)</f>
        <v>21</v>
      </c>
      <c r="G12" s="46">
        <f>_xlfn.RANK.EQ(F12,$F$12:$F$97,0)</f>
        <v>4</v>
      </c>
      <c r="H12" s="47">
        <f>E12/F12</f>
        <v>0.42857142857142855</v>
      </c>
      <c r="I12" s="2">
        <f>_xlfn.RANK.EQ(H12,$H$12:$H$97,0)</f>
        <v>11</v>
      </c>
    </row>
    <row r="13" spans="1:18" s="19" customFormat="1">
      <c r="A13" s="1" t="s">
        <v>17</v>
      </c>
      <c r="B13" s="1" t="s">
        <v>255</v>
      </c>
      <c r="C13" s="1" t="s">
        <v>18</v>
      </c>
      <c r="D13" s="2">
        <v>0</v>
      </c>
      <c r="E13" s="2">
        <v>0</v>
      </c>
      <c r="F13" s="45">
        <f>SUM(D13:E13)</f>
        <v>0</v>
      </c>
      <c r="G13" s="46">
        <f>_xlfn.RANK.EQ(F13,$F$12:$F$97,0)</f>
        <v>16</v>
      </c>
      <c r="H13" s="228">
        <v>0</v>
      </c>
      <c r="I13" s="2">
        <f>_xlfn.RANK.EQ(H13,$H$12:$H$97,0)</f>
        <v>16</v>
      </c>
    </row>
    <row r="14" spans="1:18" s="19" customFormat="1">
      <c r="A14" s="49" t="s">
        <v>19</v>
      </c>
      <c r="B14" s="49" t="s">
        <v>256</v>
      </c>
      <c r="C14" s="49" t="s">
        <v>20</v>
      </c>
      <c r="D14" s="51"/>
      <c r="E14" s="51"/>
      <c r="F14" s="52"/>
      <c r="G14" s="53"/>
      <c r="H14" s="54"/>
      <c r="I14" s="51"/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4</v>
      </c>
      <c r="E15" s="2">
        <v>2</v>
      </c>
      <c r="F15" s="45">
        <f>SUM(D15:E15)</f>
        <v>6</v>
      </c>
      <c r="G15" s="46">
        <f>_xlfn.RANK.EQ(F15,$F$12:$F$97,0)</f>
        <v>10</v>
      </c>
      <c r="H15" s="47">
        <f>E15/F15</f>
        <v>0.33333333333333331</v>
      </c>
      <c r="I15" s="2">
        <f>_xlfn.RANK.EQ(H15,$H$12:$H$97,0)</f>
        <v>13</v>
      </c>
    </row>
    <row r="16" spans="1:18" s="19" customFormat="1">
      <c r="A16" s="49" t="s">
        <v>23</v>
      </c>
      <c r="B16" s="49" t="s">
        <v>256</v>
      </c>
      <c r="C16" s="49" t="s">
        <v>24</v>
      </c>
      <c r="D16" s="51"/>
      <c r="E16" s="51"/>
      <c r="F16" s="52"/>
      <c r="G16" s="53"/>
      <c r="H16" s="54"/>
      <c r="I16" s="51"/>
    </row>
    <row r="17" spans="1:9" s="19" customFormat="1">
      <c r="A17" s="49" t="s">
        <v>25</v>
      </c>
      <c r="B17" s="49" t="s">
        <v>256</v>
      </c>
      <c r="C17" s="49" t="s">
        <v>26</v>
      </c>
      <c r="D17" s="51"/>
      <c r="E17" s="51"/>
      <c r="F17" s="52"/>
      <c r="G17" s="53"/>
      <c r="H17" s="54"/>
      <c r="I17" s="51"/>
    </row>
    <row r="18" spans="1:9" s="19" customFormat="1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53"/>
      <c r="H18" s="54"/>
      <c r="I18" s="51"/>
    </row>
    <row r="19" spans="1:9" s="19" customFormat="1">
      <c r="A19" s="6" t="s">
        <v>29</v>
      </c>
      <c r="B19" s="6" t="s">
        <v>259</v>
      </c>
      <c r="C19" s="6" t="s">
        <v>30</v>
      </c>
      <c r="D19" s="2">
        <v>0</v>
      </c>
      <c r="E19" s="2">
        <v>0</v>
      </c>
      <c r="F19" s="45">
        <f t="shared" ref="F19:F27" si="0">SUM(D19:E19)</f>
        <v>0</v>
      </c>
      <c r="G19" s="46">
        <f t="shared" ref="G19:G27" si="1">_xlfn.RANK.EQ(F19,$F$12:$F$97,0)</f>
        <v>16</v>
      </c>
      <c r="H19" s="228">
        <v>0</v>
      </c>
      <c r="I19" s="2">
        <f t="shared" ref="I19:I27" si="2">_xlfn.RANK.EQ(H19,$H$12:$H$97,0)</f>
        <v>16</v>
      </c>
    </row>
    <row r="20" spans="1:9" s="19" customFormat="1">
      <c r="A20" s="6" t="s">
        <v>31</v>
      </c>
      <c r="B20" s="6" t="s">
        <v>260</v>
      </c>
      <c r="C20" s="6" t="s">
        <v>32</v>
      </c>
      <c r="D20" s="2">
        <v>0</v>
      </c>
      <c r="E20" s="2">
        <v>0</v>
      </c>
      <c r="F20" s="45">
        <f t="shared" si="0"/>
        <v>0</v>
      </c>
      <c r="G20" s="46">
        <f t="shared" si="1"/>
        <v>16</v>
      </c>
      <c r="H20" s="228">
        <v>0</v>
      </c>
      <c r="I20" s="2">
        <f t="shared" si="2"/>
        <v>16</v>
      </c>
    </row>
    <row r="21" spans="1:9" s="19" customFormat="1">
      <c r="A21" s="1" t="s">
        <v>33</v>
      </c>
      <c r="B21" s="1" t="s">
        <v>254</v>
      </c>
      <c r="C21" s="1" t="s">
        <v>34</v>
      </c>
      <c r="D21" s="2">
        <v>10</v>
      </c>
      <c r="E21" s="2">
        <v>9</v>
      </c>
      <c r="F21" s="45">
        <f t="shared" si="0"/>
        <v>19</v>
      </c>
      <c r="G21" s="46">
        <f t="shared" si="1"/>
        <v>5</v>
      </c>
      <c r="H21" s="47">
        <f>E21/F21</f>
        <v>0.47368421052631576</v>
      </c>
      <c r="I21" s="2">
        <f t="shared" si="2"/>
        <v>10</v>
      </c>
    </row>
    <row r="22" spans="1:9" s="19" customFormat="1">
      <c r="A22" s="6" t="s">
        <v>35</v>
      </c>
      <c r="B22" s="6" t="s">
        <v>255</v>
      </c>
      <c r="C22" s="6" t="s">
        <v>36</v>
      </c>
      <c r="D22" s="2">
        <v>0</v>
      </c>
      <c r="E22" s="2">
        <v>0</v>
      </c>
      <c r="F22" s="45">
        <f t="shared" si="0"/>
        <v>0</v>
      </c>
      <c r="G22" s="46">
        <f t="shared" si="1"/>
        <v>16</v>
      </c>
      <c r="H22" s="228">
        <v>0</v>
      </c>
      <c r="I22" s="2">
        <f t="shared" si="2"/>
        <v>16</v>
      </c>
    </row>
    <row r="23" spans="1:9" s="19" customFormat="1">
      <c r="A23" s="1" t="s">
        <v>37</v>
      </c>
      <c r="B23" s="1" t="s">
        <v>259</v>
      </c>
      <c r="C23" s="1" t="s">
        <v>38</v>
      </c>
      <c r="D23" s="2">
        <v>0</v>
      </c>
      <c r="E23" s="2">
        <v>0</v>
      </c>
      <c r="F23" s="45">
        <f t="shared" si="0"/>
        <v>0</v>
      </c>
      <c r="G23" s="46">
        <f t="shared" si="1"/>
        <v>16</v>
      </c>
      <c r="H23" s="228">
        <v>0</v>
      </c>
      <c r="I23" s="2">
        <f t="shared" si="2"/>
        <v>16</v>
      </c>
    </row>
    <row r="24" spans="1:9" s="19" customFormat="1">
      <c r="A24" s="6" t="s">
        <v>39</v>
      </c>
      <c r="B24" s="6" t="s">
        <v>259</v>
      </c>
      <c r="C24" s="6" t="s">
        <v>40</v>
      </c>
      <c r="D24" s="2">
        <v>0</v>
      </c>
      <c r="E24" s="2">
        <v>0</v>
      </c>
      <c r="F24" s="45">
        <f t="shared" si="0"/>
        <v>0</v>
      </c>
      <c r="G24" s="46">
        <f t="shared" si="1"/>
        <v>16</v>
      </c>
      <c r="H24" s="228">
        <v>0</v>
      </c>
      <c r="I24" s="2">
        <f t="shared" si="2"/>
        <v>16</v>
      </c>
    </row>
    <row r="25" spans="1:9" s="19" customFormat="1">
      <c r="A25" s="6" t="s">
        <v>41</v>
      </c>
      <c r="B25" s="6" t="s">
        <v>257</v>
      </c>
      <c r="C25" s="6" t="s">
        <v>42</v>
      </c>
      <c r="D25" s="2">
        <v>0</v>
      </c>
      <c r="E25" s="2">
        <v>0</v>
      </c>
      <c r="F25" s="45">
        <f t="shared" si="0"/>
        <v>0</v>
      </c>
      <c r="G25" s="46">
        <f t="shared" si="1"/>
        <v>16</v>
      </c>
      <c r="H25" s="228">
        <v>0</v>
      </c>
      <c r="I25" s="2">
        <f t="shared" si="2"/>
        <v>16</v>
      </c>
    </row>
    <row r="26" spans="1:9" s="19" customFormat="1">
      <c r="A26" s="6" t="s">
        <v>43</v>
      </c>
      <c r="B26" s="6" t="s">
        <v>260</v>
      </c>
      <c r="C26" s="6" t="s">
        <v>44</v>
      </c>
      <c r="D26" s="2">
        <v>0</v>
      </c>
      <c r="E26" s="2">
        <v>0</v>
      </c>
      <c r="F26" s="45">
        <f t="shared" si="0"/>
        <v>0</v>
      </c>
      <c r="G26" s="46">
        <f t="shared" si="1"/>
        <v>16</v>
      </c>
      <c r="H26" s="228">
        <v>0</v>
      </c>
      <c r="I26" s="2">
        <f t="shared" si="2"/>
        <v>16</v>
      </c>
    </row>
    <row r="27" spans="1:9" s="19" customFormat="1">
      <c r="A27" s="1" t="s">
        <v>45</v>
      </c>
      <c r="B27" s="1" t="s">
        <v>254</v>
      </c>
      <c r="C27" s="1" t="s">
        <v>46</v>
      </c>
      <c r="D27" s="2">
        <v>11</v>
      </c>
      <c r="E27" s="2">
        <v>8</v>
      </c>
      <c r="F27" s="45">
        <f t="shared" si="0"/>
        <v>19</v>
      </c>
      <c r="G27" s="46">
        <f t="shared" si="1"/>
        <v>5</v>
      </c>
      <c r="H27" s="47">
        <f>E27/F27</f>
        <v>0.42105263157894735</v>
      </c>
      <c r="I27" s="2">
        <f t="shared" si="2"/>
        <v>12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6" t="s">
        <v>49</v>
      </c>
      <c r="B29" s="6" t="s">
        <v>260</v>
      </c>
      <c r="C29" s="6" t="s">
        <v>50</v>
      </c>
      <c r="D29" s="2">
        <v>0</v>
      </c>
      <c r="E29" s="2">
        <v>0</v>
      </c>
      <c r="F29" s="45">
        <f>SUM(D29:E29)</f>
        <v>0</v>
      </c>
      <c r="G29" s="46">
        <f>_xlfn.RANK.EQ(F29,$F$12:$F$97,0)</f>
        <v>16</v>
      </c>
      <c r="H29" s="228">
        <v>0</v>
      </c>
      <c r="I29" s="2">
        <f>_xlfn.RANK.EQ(H29,$H$12:$H$97,0)</f>
        <v>16</v>
      </c>
    </row>
    <row r="30" spans="1:9" s="19" customFormat="1">
      <c r="A30" s="6" t="s">
        <v>51</v>
      </c>
      <c r="B30" s="6" t="s">
        <v>259</v>
      </c>
      <c r="C30" s="6" t="s">
        <v>52</v>
      </c>
      <c r="D30" s="2">
        <v>0</v>
      </c>
      <c r="E30" s="2">
        <v>0</v>
      </c>
      <c r="F30" s="45">
        <f>SUM(D30:E30)</f>
        <v>0</v>
      </c>
      <c r="G30" s="46">
        <f>_xlfn.RANK.EQ(F30,$F$12:$F$97,0)</f>
        <v>16</v>
      </c>
      <c r="H30" s="228">
        <v>0</v>
      </c>
      <c r="I30" s="2">
        <f>_xlfn.RANK.EQ(H30,$H$12:$H$97,0)</f>
        <v>16</v>
      </c>
    </row>
    <row r="31" spans="1:9" s="19" customFormat="1">
      <c r="A31" s="6" t="s">
        <v>53</v>
      </c>
      <c r="B31" s="6" t="s">
        <v>260</v>
      </c>
      <c r="C31" s="6" t="s">
        <v>54</v>
      </c>
      <c r="D31" s="2">
        <v>0</v>
      </c>
      <c r="E31" s="2">
        <v>0</v>
      </c>
      <c r="F31" s="45">
        <f>SUM(D31:E31)</f>
        <v>0</v>
      </c>
      <c r="G31" s="46">
        <f>_xlfn.RANK.EQ(F31,$F$12:$F$97,0)</f>
        <v>16</v>
      </c>
      <c r="H31" s="228">
        <v>0</v>
      </c>
      <c r="I31" s="2">
        <f>_xlfn.RANK.EQ(H31,$H$12:$H$97,0)</f>
        <v>16</v>
      </c>
    </row>
    <row r="32" spans="1:9" s="19" customFormat="1">
      <c r="A32" s="6" t="s">
        <v>55</v>
      </c>
      <c r="B32" s="6" t="s">
        <v>254</v>
      </c>
      <c r="C32" s="6" t="s">
        <v>56</v>
      </c>
      <c r="D32" s="2">
        <v>0</v>
      </c>
      <c r="E32" s="2">
        <v>0</v>
      </c>
      <c r="F32" s="45">
        <f>SUM(D32:E32)</f>
        <v>0</v>
      </c>
      <c r="G32" s="46">
        <f>_xlfn.RANK.EQ(F32,$F$12:$F$97,0)</f>
        <v>16</v>
      </c>
      <c r="H32" s="228">
        <v>0</v>
      </c>
      <c r="I32" s="2">
        <f>_xlfn.RANK.EQ(H32,$H$12:$H$97,0)</f>
        <v>16</v>
      </c>
    </row>
    <row r="33" spans="1:9" s="19" customFormat="1">
      <c r="A33" s="1" t="s">
        <v>57</v>
      </c>
      <c r="B33" s="1" t="s">
        <v>254</v>
      </c>
      <c r="C33" s="1" t="s">
        <v>58</v>
      </c>
      <c r="D33" s="2">
        <v>59</v>
      </c>
      <c r="E33" s="2">
        <v>86</v>
      </c>
      <c r="F33" s="45">
        <f>SUM(D33:E33)</f>
        <v>145</v>
      </c>
      <c r="G33" s="46">
        <f>_xlfn.RANK.EQ(F33,$F$12:$F$97,0)</f>
        <v>1</v>
      </c>
      <c r="H33" s="47">
        <f>E33/F33</f>
        <v>0.59310344827586203</v>
      </c>
      <c r="I33" s="2">
        <f>_xlfn.RANK.EQ(H33,$H$12:$H$97,0)</f>
        <v>5</v>
      </c>
    </row>
    <row r="34" spans="1:9" s="19" customFormat="1">
      <c r="A34" s="49" t="s">
        <v>59</v>
      </c>
      <c r="B34" s="49" t="s">
        <v>258</v>
      </c>
      <c r="C34" s="49" t="s">
        <v>60</v>
      </c>
      <c r="D34" s="51"/>
      <c r="E34" s="51"/>
      <c r="F34" s="52"/>
      <c r="G34" s="53"/>
      <c r="H34" s="54"/>
      <c r="I34" s="51"/>
    </row>
    <row r="35" spans="1:9" s="19" customFormat="1">
      <c r="A35" s="49" t="s">
        <v>61</v>
      </c>
      <c r="B35" s="49" t="s">
        <v>257</v>
      </c>
      <c r="C35" s="49" t="s">
        <v>62</v>
      </c>
      <c r="D35" s="51"/>
      <c r="E35" s="51"/>
      <c r="F35" s="52"/>
      <c r="G35" s="53"/>
      <c r="H35" s="54"/>
      <c r="I35" s="51"/>
    </row>
    <row r="36" spans="1:9" s="19" customFormat="1">
      <c r="A36" s="49" t="s">
        <v>63</v>
      </c>
      <c r="B36" s="49" t="s">
        <v>257</v>
      </c>
      <c r="C36" s="49" t="s">
        <v>64</v>
      </c>
      <c r="D36" s="51"/>
      <c r="E36" s="51"/>
      <c r="F36" s="52"/>
      <c r="G36" s="53"/>
      <c r="H36" s="54"/>
      <c r="I36" s="51"/>
    </row>
    <row r="37" spans="1:9" s="19" customFormat="1">
      <c r="A37" s="1" t="s">
        <v>65</v>
      </c>
      <c r="B37" s="1" t="s">
        <v>256</v>
      </c>
      <c r="C37" s="1" t="s">
        <v>66</v>
      </c>
      <c r="D37" s="2">
        <v>0</v>
      </c>
      <c r="E37" s="2">
        <v>0</v>
      </c>
      <c r="F37" s="45">
        <f>SUM(D37:E37)</f>
        <v>0</v>
      </c>
      <c r="G37" s="46">
        <f>_xlfn.RANK.EQ(F37,$F$12:$F$97,0)</f>
        <v>16</v>
      </c>
      <c r="H37" s="228">
        <v>0</v>
      </c>
      <c r="I37" s="2">
        <f>_xlfn.RANK.EQ(H37,$H$12:$H$97,0)</f>
        <v>16</v>
      </c>
    </row>
    <row r="38" spans="1:9" s="19" customFormat="1">
      <c r="A38" s="49" t="s">
        <v>67</v>
      </c>
      <c r="B38" s="49" t="s">
        <v>260</v>
      </c>
      <c r="C38" s="49" t="s">
        <v>68</v>
      </c>
      <c r="D38" s="51"/>
      <c r="E38" s="51"/>
      <c r="F38" s="52"/>
      <c r="G38" s="53"/>
      <c r="H38" s="54"/>
      <c r="I38" s="51"/>
    </row>
    <row r="39" spans="1:9" s="19" customFormat="1">
      <c r="A39" s="6" t="s">
        <v>69</v>
      </c>
      <c r="B39" s="6" t="s">
        <v>255</v>
      </c>
      <c r="C39" s="6" t="s">
        <v>70</v>
      </c>
      <c r="D39" s="2">
        <v>0</v>
      </c>
      <c r="E39" s="2">
        <v>0</v>
      </c>
      <c r="F39" s="45">
        <f>SUM(D39:E39)</f>
        <v>0</v>
      </c>
      <c r="G39" s="46">
        <f>_xlfn.RANK.EQ(F39,$F$12:$F$97,0)</f>
        <v>16</v>
      </c>
      <c r="H39" s="228">
        <v>0</v>
      </c>
      <c r="I39" s="2">
        <f>_xlfn.RANK.EQ(H39,$H$12:$H$97,0)</f>
        <v>16</v>
      </c>
    </row>
    <row r="40" spans="1:9" s="19" customFormat="1">
      <c r="A40" s="1" t="s">
        <v>71</v>
      </c>
      <c r="B40" s="1" t="s">
        <v>256</v>
      </c>
      <c r="C40" s="1" t="s">
        <v>72</v>
      </c>
      <c r="D40" s="2">
        <v>5</v>
      </c>
      <c r="E40" s="2">
        <v>1</v>
      </c>
      <c r="F40" s="45">
        <f>SUM(D40:E40)</f>
        <v>6</v>
      </c>
      <c r="G40" s="46">
        <f>_xlfn.RANK.EQ(F40,$F$12:$F$97,0)</f>
        <v>10</v>
      </c>
      <c r="H40" s="47">
        <f>E40/F40</f>
        <v>0.16666666666666666</v>
      </c>
      <c r="I40" s="2">
        <f>_xlfn.RANK.EQ(H40,$H$12:$H$97,0)</f>
        <v>14</v>
      </c>
    </row>
    <row r="41" spans="1:9" s="19" customFormat="1">
      <c r="A41" s="49" t="s">
        <v>73</v>
      </c>
      <c r="B41" s="49" t="s">
        <v>256</v>
      </c>
      <c r="C41" s="49" t="s">
        <v>74</v>
      </c>
      <c r="D41" s="51"/>
      <c r="E41" s="51"/>
      <c r="F41" s="52"/>
      <c r="G41" s="53"/>
      <c r="H41" s="54"/>
      <c r="I41" s="51"/>
    </row>
    <row r="42" spans="1:9" s="19" customFormat="1">
      <c r="A42" s="1" t="s">
        <v>75</v>
      </c>
      <c r="B42" s="1" t="s">
        <v>257</v>
      </c>
      <c r="C42" s="1" t="s">
        <v>76</v>
      </c>
      <c r="D42" s="2">
        <v>54</v>
      </c>
      <c r="E42" s="2">
        <v>61</v>
      </c>
      <c r="F42" s="45">
        <f>SUM(D42:E42)</f>
        <v>115</v>
      </c>
      <c r="G42" s="46">
        <f>_xlfn.RANK.EQ(F42,$F$12:$F$97,0)</f>
        <v>3</v>
      </c>
      <c r="H42" s="47">
        <f>E42/F42</f>
        <v>0.5304347826086957</v>
      </c>
      <c r="I42" s="2">
        <f>_xlfn.RANK.EQ(H42,$H$12:$H$97,0)</f>
        <v>6</v>
      </c>
    </row>
    <row r="43" spans="1:9" s="19" customFormat="1">
      <c r="A43" s="49" t="s">
        <v>77</v>
      </c>
      <c r="B43" s="49" t="s">
        <v>261</v>
      </c>
      <c r="C43" s="49" t="s">
        <v>78</v>
      </c>
      <c r="D43" s="51"/>
      <c r="E43" s="51"/>
      <c r="F43" s="52"/>
      <c r="G43" s="53"/>
      <c r="H43" s="54"/>
      <c r="I43" s="51"/>
    </row>
    <row r="44" spans="1:9" s="19" customFormat="1">
      <c r="A44" s="49" t="s">
        <v>79</v>
      </c>
      <c r="B44" s="49" t="s">
        <v>256</v>
      </c>
      <c r="C44" s="49" t="s">
        <v>80</v>
      </c>
      <c r="D44" s="51"/>
      <c r="E44" s="51"/>
      <c r="F44" s="52"/>
      <c r="G44" s="53"/>
      <c r="H44" s="54"/>
      <c r="I44" s="51"/>
    </row>
    <row r="45" spans="1:9" s="19" customFormat="1">
      <c r="A45" s="1" t="s">
        <v>81</v>
      </c>
      <c r="B45" s="1" t="s">
        <v>260</v>
      </c>
      <c r="C45" s="1" t="s">
        <v>82</v>
      </c>
      <c r="D45" s="2">
        <v>0</v>
      </c>
      <c r="E45" s="2">
        <v>0</v>
      </c>
      <c r="F45" s="45">
        <f>SUM(D45:E45)</f>
        <v>0</v>
      </c>
      <c r="G45" s="46">
        <f>_xlfn.RANK.EQ(F45,$F$12:$F$97,0)</f>
        <v>16</v>
      </c>
      <c r="H45" s="228">
        <v>0</v>
      </c>
      <c r="I45" s="2">
        <f>_xlfn.RANK.EQ(H45,$H$12:$H$97,0)</f>
        <v>16</v>
      </c>
    </row>
    <row r="46" spans="1:9" s="19" customFormat="1">
      <c r="A46" s="49" t="s">
        <v>83</v>
      </c>
      <c r="B46" s="49" t="s">
        <v>261</v>
      </c>
      <c r="C46" s="49" t="s">
        <v>84</v>
      </c>
      <c r="D46" s="51"/>
      <c r="E46" s="51"/>
      <c r="F46" s="52"/>
      <c r="G46" s="53"/>
      <c r="H46" s="54"/>
      <c r="I46" s="51"/>
    </row>
    <row r="47" spans="1:9" s="19" customFormat="1">
      <c r="A47" s="6" t="s">
        <v>85</v>
      </c>
      <c r="B47" s="6" t="s">
        <v>254</v>
      </c>
      <c r="C47" s="6" t="s">
        <v>86</v>
      </c>
      <c r="D47" s="2">
        <v>0</v>
      </c>
      <c r="E47" s="2">
        <v>0</v>
      </c>
      <c r="F47" s="45">
        <f>SUM(D47:E47)</f>
        <v>0</v>
      </c>
      <c r="G47" s="46">
        <f>_xlfn.RANK.EQ(F47,$F$12:$F$97,0)</f>
        <v>16</v>
      </c>
      <c r="H47" s="228">
        <v>0</v>
      </c>
      <c r="I47" s="2">
        <f>_xlfn.RANK.EQ(H47,$H$12:$H$97,0)</f>
        <v>16</v>
      </c>
    </row>
    <row r="48" spans="1:9" s="19" customFormat="1">
      <c r="A48" s="6" t="s">
        <v>87</v>
      </c>
      <c r="B48" s="6" t="s">
        <v>256</v>
      </c>
      <c r="C48" s="6" t="s">
        <v>88</v>
      </c>
      <c r="D48" s="2">
        <v>0</v>
      </c>
      <c r="E48" s="2">
        <v>0</v>
      </c>
      <c r="F48" s="45">
        <f>SUM(D48:E48)</f>
        <v>0</v>
      </c>
      <c r="G48" s="46">
        <f>_xlfn.RANK.EQ(F48,$F$12:$F$97,0)</f>
        <v>16</v>
      </c>
      <c r="H48" s="228">
        <v>0</v>
      </c>
      <c r="I48" s="2">
        <f>_xlfn.RANK.EQ(H48,$H$12:$H$97,0)</f>
        <v>16</v>
      </c>
    </row>
    <row r="49" spans="1:9" s="19" customFormat="1">
      <c r="A49" s="1" t="s">
        <v>89</v>
      </c>
      <c r="B49" s="1" t="s">
        <v>255</v>
      </c>
      <c r="C49" s="1" t="s">
        <v>90</v>
      </c>
      <c r="D49" s="2">
        <v>0</v>
      </c>
      <c r="E49" s="2">
        <v>2</v>
      </c>
      <c r="F49" s="45">
        <f>SUM(D49:E49)</f>
        <v>2</v>
      </c>
      <c r="G49" s="46">
        <f>_xlfn.RANK.EQ(F49,$F$12:$F$97,0)</f>
        <v>15</v>
      </c>
      <c r="H49" s="47">
        <f>E49/F49</f>
        <v>1</v>
      </c>
      <c r="I49" s="2">
        <f>_xlfn.RANK.EQ(H49,$H$12:$H$97,0)</f>
        <v>1</v>
      </c>
    </row>
    <row r="50" spans="1:9" s="19" customFormat="1">
      <c r="A50" s="6" t="s">
        <v>91</v>
      </c>
      <c r="B50" s="6" t="s">
        <v>259</v>
      </c>
      <c r="C50" s="6" t="s">
        <v>92</v>
      </c>
      <c r="D50" s="2">
        <v>0</v>
      </c>
      <c r="E50" s="2">
        <v>0</v>
      </c>
      <c r="F50" s="45">
        <f>SUM(D50:E50)</f>
        <v>0</v>
      </c>
      <c r="G50" s="46">
        <f>_xlfn.RANK.EQ(F50,$F$12:$F$97,0)</f>
        <v>16</v>
      </c>
      <c r="H50" s="228">
        <v>0</v>
      </c>
      <c r="I50" s="2">
        <f>_xlfn.RANK.EQ(H50,$H$12:$H$97,0)</f>
        <v>16</v>
      </c>
    </row>
    <row r="51" spans="1:9" s="19" customFormat="1">
      <c r="A51" s="1" t="s">
        <v>93</v>
      </c>
      <c r="B51" s="1" t="s">
        <v>259</v>
      </c>
      <c r="C51" s="1" t="s">
        <v>94</v>
      </c>
      <c r="D51" s="2">
        <v>0</v>
      </c>
      <c r="E51" s="2">
        <v>0</v>
      </c>
      <c r="F51" s="45">
        <f>SUM(D51:E51)</f>
        <v>0</v>
      </c>
      <c r="G51" s="46">
        <f>_xlfn.RANK.EQ(F51,$F$12:$F$97,0)</f>
        <v>16</v>
      </c>
      <c r="H51" s="228">
        <v>0</v>
      </c>
      <c r="I51" s="2">
        <f>_xlfn.RANK.EQ(H51,$H$12:$H$97,0)</f>
        <v>16</v>
      </c>
    </row>
    <row r="52" spans="1:9" s="19" customFormat="1">
      <c r="A52" s="49" t="s">
        <v>95</v>
      </c>
      <c r="B52" s="49" t="s">
        <v>261</v>
      </c>
      <c r="C52" s="49" t="s">
        <v>96</v>
      </c>
      <c r="D52" s="51"/>
      <c r="E52" s="51"/>
      <c r="F52" s="52"/>
      <c r="G52" s="53"/>
      <c r="H52" s="54"/>
      <c r="I52" s="51"/>
    </row>
    <row r="53" spans="1:9" s="19" customFormat="1">
      <c r="A53" s="1" t="s">
        <v>97</v>
      </c>
      <c r="B53" s="1" t="s">
        <v>259</v>
      </c>
      <c r="C53" s="1" t="s">
        <v>98</v>
      </c>
      <c r="D53" s="2">
        <v>6</v>
      </c>
      <c r="E53" s="2">
        <v>1</v>
      </c>
      <c r="F53" s="45">
        <f>SUM(D53:E53)</f>
        <v>7</v>
      </c>
      <c r="G53" s="46">
        <f>_xlfn.RANK.EQ(F53,$F$12:$F$97,0)</f>
        <v>9</v>
      </c>
      <c r="H53" s="47">
        <f>E53/F53</f>
        <v>0.14285714285714285</v>
      </c>
      <c r="I53" s="2">
        <f>_xlfn.RANK.EQ(H53,$H$12:$H$97,0)</f>
        <v>15</v>
      </c>
    </row>
    <row r="54" spans="1:9" s="19" customFormat="1">
      <c r="A54" s="6" t="s">
        <v>99</v>
      </c>
      <c r="B54" s="6" t="s">
        <v>259</v>
      </c>
      <c r="C54" s="6" t="s">
        <v>100</v>
      </c>
      <c r="D54" s="2">
        <v>0</v>
      </c>
      <c r="E54" s="2">
        <v>0</v>
      </c>
      <c r="F54" s="45">
        <f>SUM(D54:E54)</f>
        <v>0</v>
      </c>
      <c r="G54" s="46">
        <f>_xlfn.RANK.EQ(F54,$F$12:$F$97,0)</f>
        <v>16</v>
      </c>
      <c r="H54" s="228">
        <v>0</v>
      </c>
      <c r="I54" s="2">
        <f>_xlfn.RANK.EQ(H54,$H$12:$H$97,0)</f>
        <v>16</v>
      </c>
    </row>
    <row r="55" spans="1:9" s="19" customFormat="1">
      <c r="A55" s="6" t="s">
        <v>101</v>
      </c>
      <c r="B55" s="6" t="s">
        <v>259</v>
      </c>
      <c r="C55" s="6" t="s">
        <v>102</v>
      </c>
      <c r="D55" s="2">
        <v>0</v>
      </c>
      <c r="E55" s="2">
        <v>0</v>
      </c>
      <c r="F55" s="45">
        <f>SUM(D55:E55)</f>
        <v>0</v>
      </c>
      <c r="G55" s="46">
        <f>_xlfn.RANK.EQ(F55,$F$12:$F$97,0)</f>
        <v>16</v>
      </c>
      <c r="H55" s="228">
        <v>0</v>
      </c>
      <c r="I55" s="2">
        <f>_xlfn.RANK.EQ(H55,$H$12:$H$97,0)</f>
        <v>16</v>
      </c>
    </row>
    <row r="56" spans="1:9" s="19" customFormat="1">
      <c r="A56" s="6" t="s">
        <v>103</v>
      </c>
      <c r="B56" s="6" t="s">
        <v>259</v>
      </c>
      <c r="C56" s="6" t="s">
        <v>104</v>
      </c>
      <c r="D56" s="2">
        <v>0</v>
      </c>
      <c r="E56" s="2">
        <v>0</v>
      </c>
      <c r="F56" s="45">
        <f>SUM(D56:E56)</f>
        <v>0</v>
      </c>
      <c r="G56" s="46">
        <f>_xlfn.RANK.EQ(F56,$F$12:$F$97,0)</f>
        <v>16</v>
      </c>
      <c r="H56" s="228">
        <v>0</v>
      </c>
      <c r="I56" s="2">
        <f>_xlfn.RANK.EQ(H56,$H$12:$H$97,0)</f>
        <v>16</v>
      </c>
    </row>
    <row r="57" spans="1:9" s="19" customFormat="1">
      <c r="A57" s="6" t="s">
        <v>105</v>
      </c>
      <c r="B57" s="6" t="s">
        <v>260</v>
      </c>
      <c r="C57" s="6" t="s">
        <v>106</v>
      </c>
      <c r="D57" s="2">
        <v>0</v>
      </c>
      <c r="E57" s="2">
        <v>0</v>
      </c>
      <c r="F57" s="45">
        <f>SUM(D57:E57)</f>
        <v>0</v>
      </c>
      <c r="G57" s="46">
        <f>_xlfn.RANK.EQ(F57,$F$12:$F$97,0)</f>
        <v>16</v>
      </c>
      <c r="H57" s="228">
        <v>0</v>
      </c>
      <c r="I57" s="2">
        <f>_xlfn.RANK.EQ(H57,$H$12:$H$97,0)</f>
        <v>16</v>
      </c>
    </row>
    <row r="58" spans="1:9" s="19" customFormat="1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53"/>
      <c r="H58" s="54"/>
      <c r="I58" s="51"/>
    </row>
    <row r="59" spans="1:9" s="19" customFormat="1">
      <c r="A59" s="6" t="s">
        <v>109</v>
      </c>
      <c r="B59" s="6" t="s">
        <v>254</v>
      </c>
      <c r="C59" s="6" t="s">
        <v>110</v>
      </c>
      <c r="D59" s="2">
        <v>0</v>
      </c>
      <c r="E59" s="2">
        <v>0</v>
      </c>
      <c r="F59" s="45">
        <f>SUM(D59:E59)</f>
        <v>0</v>
      </c>
      <c r="G59" s="46">
        <f>_xlfn.RANK.EQ(F59,$F$12:$F$97,0)</f>
        <v>16</v>
      </c>
      <c r="H59" s="228">
        <v>0</v>
      </c>
      <c r="I59" s="2">
        <f>_xlfn.RANK.EQ(H59,$H$12:$H$97,0)</f>
        <v>16</v>
      </c>
    </row>
    <row r="60" spans="1:9" s="19" customFormat="1">
      <c r="A60" s="49" t="s">
        <v>111</v>
      </c>
      <c r="B60" s="49" t="s">
        <v>256</v>
      </c>
      <c r="C60" s="49" t="s">
        <v>112</v>
      </c>
      <c r="D60" s="51"/>
      <c r="E60" s="51"/>
      <c r="F60" s="52"/>
      <c r="G60" s="53"/>
      <c r="H60" s="54"/>
      <c r="I60" s="51"/>
    </row>
    <row r="61" spans="1:9" s="19" customFormat="1">
      <c r="A61" s="6" t="s">
        <v>113</v>
      </c>
      <c r="B61" s="6" t="s">
        <v>255</v>
      </c>
      <c r="C61" s="6" t="s">
        <v>114</v>
      </c>
      <c r="D61" s="2">
        <v>0</v>
      </c>
      <c r="E61" s="2">
        <v>0</v>
      </c>
      <c r="F61" s="45">
        <f>SUM(D61:E61)</f>
        <v>0</v>
      </c>
      <c r="G61" s="46">
        <f>_xlfn.RANK.EQ(F61,$F$12:$F$97,0)</f>
        <v>16</v>
      </c>
      <c r="H61" s="228">
        <v>0</v>
      </c>
      <c r="I61" s="2">
        <f>_xlfn.RANK.EQ(H61,$H$12:$H$97,0)</f>
        <v>16</v>
      </c>
    </row>
    <row r="62" spans="1:9" s="19" customFormat="1">
      <c r="A62" s="49" t="s">
        <v>115</v>
      </c>
      <c r="B62" s="49" t="s">
        <v>256</v>
      </c>
      <c r="C62" s="49" t="s">
        <v>116</v>
      </c>
      <c r="D62" s="51"/>
      <c r="E62" s="51"/>
      <c r="F62" s="52"/>
      <c r="G62" s="53"/>
      <c r="H62" s="54"/>
      <c r="I62" s="51"/>
    </row>
    <row r="63" spans="1:9" s="19" customFormat="1">
      <c r="A63" s="6" t="s">
        <v>117</v>
      </c>
      <c r="B63" s="6" t="s">
        <v>259</v>
      </c>
      <c r="C63" s="6" t="s">
        <v>118</v>
      </c>
      <c r="D63" s="2">
        <v>0</v>
      </c>
      <c r="E63" s="2">
        <v>0</v>
      </c>
      <c r="F63" s="45">
        <f>SUM(D63:E63)</f>
        <v>0</v>
      </c>
      <c r="G63" s="46">
        <f>_xlfn.RANK.EQ(F63,$F$12:$F$97,0)</f>
        <v>16</v>
      </c>
      <c r="H63" s="228">
        <v>0</v>
      </c>
      <c r="I63" s="2">
        <f>_xlfn.RANK.EQ(H63,$H$12:$H$97,0)</f>
        <v>16</v>
      </c>
    </row>
    <row r="64" spans="1:9" s="19" customFormat="1">
      <c r="A64" s="6" t="s">
        <v>119</v>
      </c>
      <c r="B64" s="6" t="s">
        <v>257</v>
      </c>
      <c r="C64" s="6" t="s">
        <v>120</v>
      </c>
      <c r="D64" s="2">
        <v>0</v>
      </c>
      <c r="E64" s="2">
        <v>0</v>
      </c>
      <c r="F64" s="45">
        <f>SUM(D64:E64)</f>
        <v>0</v>
      </c>
      <c r="G64" s="46">
        <f>_xlfn.RANK.EQ(F64,$F$12:$F$97,0)</f>
        <v>16</v>
      </c>
      <c r="H64" s="228">
        <v>0</v>
      </c>
      <c r="I64" s="2">
        <f>_xlfn.RANK.EQ(H64,$H$12:$H$97,0)</f>
        <v>16</v>
      </c>
    </row>
    <row r="65" spans="1:9" s="19" customFormat="1">
      <c r="A65" s="49" t="s">
        <v>121</v>
      </c>
      <c r="B65" s="49" t="s">
        <v>258</v>
      </c>
      <c r="C65" s="49" t="s">
        <v>122</v>
      </c>
      <c r="D65" s="51"/>
      <c r="E65" s="51"/>
      <c r="F65" s="52"/>
      <c r="G65" s="53"/>
      <c r="H65" s="54"/>
      <c r="I65" s="51"/>
    </row>
    <row r="66" spans="1:9" s="19" customFormat="1">
      <c r="A66" s="1" t="s">
        <v>123</v>
      </c>
      <c r="B66" s="1" t="s">
        <v>254</v>
      </c>
      <c r="C66" s="1" t="s">
        <v>124</v>
      </c>
      <c r="D66" s="2">
        <v>65</v>
      </c>
      <c r="E66" s="2">
        <v>69</v>
      </c>
      <c r="F66" s="45">
        <f>SUM(D66:E66)</f>
        <v>134</v>
      </c>
      <c r="G66" s="46">
        <f>_xlfn.RANK.EQ(F66,$F$12:$F$97,0)</f>
        <v>2</v>
      </c>
      <c r="H66" s="47">
        <f>E66/F66</f>
        <v>0.5149253731343284</v>
      </c>
      <c r="I66" s="2">
        <f>_xlfn.RANK.EQ(H66,$H$12:$H$97,0)</f>
        <v>7</v>
      </c>
    </row>
    <row r="67" spans="1:9" s="19" customFormat="1">
      <c r="A67" s="1" t="s">
        <v>125</v>
      </c>
      <c r="B67" s="1" t="s">
        <v>255</v>
      </c>
      <c r="C67" s="1" t="s">
        <v>126</v>
      </c>
      <c r="D67" s="2">
        <v>0</v>
      </c>
      <c r="E67" s="2">
        <v>0</v>
      </c>
      <c r="F67" s="45">
        <f>SUM(D67:E67)</f>
        <v>0</v>
      </c>
      <c r="G67" s="46">
        <f>_xlfn.RANK.EQ(F67,$F$12:$F$97,0)</f>
        <v>16</v>
      </c>
      <c r="H67" s="228">
        <v>0</v>
      </c>
      <c r="I67" s="2">
        <f>_xlfn.RANK.EQ(H67,$H$12:$H$97,0)</f>
        <v>16</v>
      </c>
    </row>
    <row r="68" spans="1:9" s="19" customFormat="1">
      <c r="A68" s="49" t="s">
        <v>127</v>
      </c>
      <c r="B68" s="49" t="s">
        <v>256</v>
      </c>
      <c r="C68" s="49" t="s">
        <v>128</v>
      </c>
      <c r="D68" s="51"/>
      <c r="E68" s="51"/>
      <c r="F68" s="52"/>
      <c r="G68" s="53"/>
      <c r="H68" s="54"/>
      <c r="I68" s="51"/>
    </row>
    <row r="69" spans="1:9" s="19" customFormat="1">
      <c r="A69" s="1" t="s">
        <v>129</v>
      </c>
      <c r="B69" s="1" t="s">
        <v>254</v>
      </c>
      <c r="C69" s="1" t="s">
        <v>130</v>
      </c>
      <c r="D69" s="2">
        <v>3</v>
      </c>
      <c r="E69" s="2">
        <v>3</v>
      </c>
      <c r="F69" s="45">
        <f>SUM(D69:E69)</f>
        <v>6</v>
      </c>
      <c r="G69" s="46">
        <f>_xlfn.RANK.EQ(F69,$F$12:$F$97,0)</f>
        <v>10</v>
      </c>
      <c r="H69" s="47">
        <f>E69/F69</f>
        <v>0.5</v>
      </c>
      <c r="I69" s="2">
        <f>_xlfn.RANK.EQ(H69,$H$12:$H$97,0)</f>
        <v>8</v>
      </c>
    </row>
    <row r="70" spans="1:9" s="19" customFormat="1">
      <c r="A70" s="6" t="s">
        <v>131</v>
      </c>
      <c r="B70" s="6" t="s">
        <v>255</v>
      </c>
      <c r="C70" s="6" t="s">
        <v>132</v>
      </c>
      <c r="D70" s="2">
        <v>0</v>
      </c>
      <c r="E70" s="2">
        <v>0</v>
      </c>
      <c r="F70" s="45">
        <f>SUM(D70:E70)</f>
        <v>0</v>
      </c>
      <c r="G70" s="46">
        <f>_xlfn.RANK.EQ(F70,$F$12:$F$97,0)</f>
        <v>16</v>
      </c>
      <c r="H70" s="228">
        <v>0</v>
      </c>
      <c r="I70" s="2">
        <f>_xlfn.RANK.EQ(H70,$H$12:$H$97,0)</f>
        <v>16</v>
      </c>
    </row>
    <row r="71" spans="1:9" s="19" customFormat="1">
      <c r="A71" s="1" t="s">
        <v>133</v>
      </c>
      <c r="B71" s="1" t="s">
        <v>254</v>
      </c>
      <c r="C71" s="1" t="s">
        <v>134</v>
      </c>
      <c r="D71" s="2">
        <v>2</v>
      </c>
      <c r="E71" s="2">
        <v>4</v>
      </c>
      <c r="F71" s="45">
        <f>SUM(D71:E71)</f>
        <v>6</v>
      </c>
      <c r="G71" s="46">
        <f>_xlfn.RANK.EQ(F71,$F$12:$F$97,0)</f>
        <v>10</v>
      </c>
      <c r="H71" s="47">
        <f>E71/F71</f>
        <v>0.66666666666666663</v>
      </c>
      <c r="I71" s="2">
        <f>_xlfn.RANK.EQ(H71,$H$12:$H$97,0)</f>
        <v>3</v>
      </c>
    </row>
    <row r="72" spans="1:9" s="19" customFormat="1">
      <c r="A72" s="6" t="s">
        <v>135</v>
      </c>
      <c r="B72" s="6" t="s">
        <v>255</v>
      </c>
      <c r="C72" s="6" t="s">
        <v>136</v>
      </c>
      <c r="D72" s="2">
        <v>0</v>
      </c>
      <c r="E72" s="2">
        <v>0</v>
      </c>
      <c r="F72" s="45">
        <f>SUM(D72:E72)</f>
        <v>0</v>
      </c>
      <c r="G72" s="46">
        <f>_xlfn.RANK.EQ(F72,$F$12:$F$97,0)</f>
        <v>16</v>
      </c>
      <c r="H72" s="228">
        <v>0</v>
      </c>
      <c r="I72" s="2">
        <f>_xlfn.RANK.EQ(H72,$H$12:$H$97,0)</f>
        <v>16</v>
      </c>
    </row>
    <row r="73" spans="1:9" s="19" customFormat="1">
      <c r="A73" s="6" t="s">
        <v>137</v>
      </c>
      <c r="B73" s="6" t="s">
        <v>255</v>
      </c>
      <c r="C73" s="6" t="s">
        <v>138</v>
      </c>
      <c r="D73" s="2">
        <v>0</v>
      </c>
      <c r="E73" s="2">
        <v>0</v>
      </c>
      <c r="F73" s="45">
        <f>SUM(D73:E73)</f>
        <v>0</v>
      </c>
      <c r="G73" s="46">
        <f>_xlfn.RANK.EQ(F73,$F$12:$F$97,0)</f>
        <v>16</v>
      </c>
      <c r="H73" s="228">
        <v>0</v>
      </c>
      <c r="I73" s="2">
        <f>_xlfn.RANK.EQ(H73,$H$12:$H$97,0)</f>
        <v>16</v>
      </c>
    </row>
    <row r="74" spans="1:9" s="19" customFormat="1">
      <c r="A74" s="49" t="s">
        <v>139</v>
      </c>
      <c r="B74" s="49" t="s">
        <v>260</v>
      </c>
      <c r="C74" s="49" t="s">
        <v>140</v>
      </c>
      <c r="D74" s="51"/>
      <c r="E74" s="51"/>
      <c r="F74" s="52"/>
      <c r="G74" s="53"/>
      <c r="H74" s="54"/>
      <c r="I74" s="51"/>
    </row>
    <row r="75" spans="1:9" s="19" customFormat="1">
      <c r="A75" s="49" t="s">
        <v>141</v>
      </c>
      <c r="B75" s="49" t="s">
        <v>261</v>
      </c>
      <c r="C75" s="49" t="s">
        <v>142</v>
      </c>
      <c r="D75" s="51"/>
      <c r="E75" s="51"/>
      <c r="F75" s="52"/>
      <c r="G75" s="53"/>
      <c r="H75" s="54"/>
      <c r="I75" s="51"/>
    </row>
    <row r="76" spans="1:9" s="19" customFormat="1">
      <c r="A76" s="6" t="s">
        <v>143</v>
      </c>
      <c r="B76" s="6" t="s">
        <v>260</v>
      </c>
      <c r="C76" s="6" t="s">
        <v>144</v>
      </c>
      <c r="D76" s="2">
        <v>0</v>
      </c>
      <c r="E76" s="2">
        <v>0</v>
      </c>
      <c r="F76" s="45">
        <f>SUM(D76:E76)</f>
        <v>0</v>
      </c>
      <c r="G76" s="46">
        <f>_xlfn.RANK.EQ(F76,$F$12:$F$97,0)</f>
        <v>16</v>
      </c>
      <c r="H76" s="228">
        <v>0</v>
      </c>
      <c r="I76" s="2">
        <f>_xlfn.RANK.EQ(H76,$H$12:$H$97,0)</f>
        <v>16</v>
      </c>
    </row>
    <row r="77" spans="1:9" s="19" customFormat="1">
      <c r="A77" s="49" t="s">
        <v>145</v>
      </c>
      <c r="B77" s="49" t="s">
        <v>259</v>
      </c>
      <c r="C77" s="49" t="s">
        <v>146</v>
      </c>
      <c r="D77" s="51"/>
      <c r="E77" s="51"/>
      <c r="F77" s="52"/>
      <c r="G77" s="53"/>
      <c r="H77" s="54"/>
      <c r="I77" s="51"/>
    </row>
    <row r="78" spans="1:9" s="19" customFormat="1">
      <c r="A78" s="6" t="s">
        <v>147</v>
      </c>
      <c r="B78" s="6" t="s">
        <v>259</v>
      </c>
      <c r="C78" s="6" t="s">
        <v>148</v>
      </c>
      <c r="D78" s="2">
        <v>0</v>
      </c>
      <c r="E78" s="2">
        <v>0</v>
      </c>
      <c r="F78" s="45">
        <f>SUM(D78:E78)</f>
        <v>0</v>
      </c>
      <c r="G78" s="46">
        <f>_xlfn.RANK.EQ(F78,$F$12:$F$97,0)</f>
        <v>16</v>
      </c>
      <c r="H78" s="228">
        <v>0</v>
      </c>
      <c r="I78" s="2">
        <f>_xlfn.RANK.EQ(H78,$H$12:$H$97,0)</f>
        <v>16</v>
      </c>
    </row>
    <row r="79" spans="1:9" s="19" customFormat="1">
      <c r="A79" s="6" t="s">
        <v>149</v>
      </c>
      <c r="B79" s="6" t="s">
        <v>254</v>
      </c>
      <c r="C79" s="6" t="s">
        <v>150</v>
      </c>
      <c r="D79" s="2">
        <v>0</v>
      </c>
      <c r="E79" s="2">
        <v>0</v>
      </c>
      <c r="F79" s="45">
        <f>SUM(D79:E79)</f>
        <v>0</v>
      </c>
      <c r="G79" s="46">
        <f>_xlfn.RANK.EQ(F79,$F$12:$F$97,0)</f>
        <v>16</v>
      </c>
      <c r="H79" s="228">
        <v>0</v>
      </c>
      <c r="I79" s="2">
        <f>_xlfn.RANK.EQ(H79,$H$12:$H$97,0)</f>
        <v>16</v>
      </c>
    </row>
    <row r="80" spans="1:9" s="19" customFormat="1">
      <c r="A80" s="1" t="s">
        <v>151</v>
      </c>
      <c r="B80" s="1" t="s">
        <v>254</v>
      </c>
      <c r="C80" s="1" t="s">
        <v>152</v>
      </c>
      <c r="D80" s="2">
        <v>0</v>
      </c>
      <c r="E80" s="2">
        <v>0</v>
      </c>
      <c r="F80" s="45">
        <f>SUM(D80:E80)</f>
        <v>0</v>
      </c>
      <c r="G80" s="46">
        <f>_xlfn.RANK.EQ(F80,$F$12:$F$97,0)</f>
        <v>16</v>
      </c>
      <c r="H80" s="228">
        <v>0</v>
      </c>
      <c r="I80" s="2">
        <f>_xlfn.RANK.EQ(H80,$H$12:$H$97,0)</f>
        <v>16</v>
      </c>
    </row>
    <row r="81" spans="1:9" s="19" customFormat="1">
      <c r="A81" s="1" t="s">
        <v>153</v>
      </c>
      <c r="B81" s="1" t="s">
        <v>259</v>
      </c>
      <c r="C81" s="1" t="s">
        <v>154</v>
      </c>
      <c r="D81" s="2">
        <v>4</v>
      </c>
      <c r="E81" s="2">
        <v>4</v>
      </c>
      <c r="F81" s="45">
        <f>SUM(D81:E81)</f>
        <v>8</v>
      </c>
      <c r="G81" s="46">
        <f>_xlfn.RANK.EQ(F81,$F$12:$F$97,0)</f>
        <v>8</v>
      </c>
      <c r="H81" s="47">
        <f>E81/F81</f>
        <v>0.5</v>
      </c>
      <c r="I81" s="2">
        <f>_xlfn.RANK.EQ(H81,$H$12:$H$97,0)</f>
        <v>8</v>
      </c>
    </row>
    <row r="82" spans="1:9" s="19" customFormat="1">
      <c r="A82" s="49" t="s">
        <v>155</v>
      </c>
      <c r="B82" s="49" t="s">
        <v>259</v>
      </c>
      <c r="C82" s="49" t="s">
        <v>156</v>
      </c>
      <c r="D82" s="51"/>
      <c r="E82" s="51"/>
      <c r="F82" s="52"/>
      <c r="G82" s="53"/>
      <c r="H82" s="54"/>
      <c r="I82" s="51"/>
    </row>
    <row r="83" spans="1:9" s="19" customFormat="1">
      <c r="A83" s="6" t="s">
        <v>157</v>
      </c>
      <c r="B83" s="6" t="s">
        <v>255</v>
      </c>
      <c r="C83" s="6" t="s">
        <v>158</v>
      </c>
      <c r="D83" s="2">
        <v>0</v>
      </c>
      <c r="E83" s="2">
        <v>0</v>
      </c>
      <c r="F83" s="45">
        <f>SUM(D83:E83)</f>
        <v>0</v>
      </c>
      <c r="G83" s="46">
        <f>_xlfn.RANK.EQ(F83,$F$12:$F$97,0)</f>
        <v>16</v>
      </c>
      <c r="H83" s="228">
        <v>0</v>
      </c>
      <c r="I83" s="2">
        <f>_xlfn.RANK.EQ(H83,$H$12:$H$97,0)</f>
        <v>16</v>
      </c>
    </row>
    <row r="84" spans="1:9" s="19" customFormat="1">
      <c r="A84" s="1" t="s">
        <v>159</v>
      </c>
      <c r="B84" s="1" t="s">
        <v>259</v>
      </c>
      <c r="C84" s="1" t="s">
        <v>160</v>
      </c>
      <c r="D84" s="2">
        <v>2</v>
      </c>
      <c r="E84" s="2">
        <v>4</v>
      </c>
      <c r="F84" s="45">
        <f>SUM(D84:E84)</f>
        <v>6</v>
      </c>
      <c r="G84" s="46">
        <f>_xlfn.RANK.EQ(F84,$F$12:$F$97,0)</f>
        <v>10</v>
      </c>
      <c r="H84" s="47">
        <f>E84/F84</f>
        <v>0.66666666666666663</v>
      </c>
      <c r="I84" s="2">
        <f>_xlfn.RANK.EQ(H84,$H$12:$H$97,0)</f>
        <v>3</v>
      </c>
    </row>
    <row r="85" spans="1:9" s="19" customFormat="1">
      <c r="A85" s="6" t="s">
        <v>161</v>
      </c>
      <c r="B85" s="6" t="s">
        <v>259</v>
      </c>
      <c r="C85" s="6" t="s">
        <v>162</v>
      </c>
      <c r="D85" s="2">
        <v>0</v>
      </c>
      <c r="E85" s="2">
        <v>0</v>
      </c>
      <c r="F85" s="45">
        <f>SUM(D85:E85)</f>
        <v>0</v>
      </c>
      <c r="G85" s="46">
        <f>_xlfn.RANK.EQ(F85,$F$12:$F$97,0)</f>
        <v>16</v>
      </c>
      <c r="H85" s="228">
        <v>0</v>
      </c>
      <c r="I85" s="2">
        <f>_xlfn.RANK.EQ(H85,$H$12:$H$97,0)</f>
        <v>16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0</v>
      </c>
      <c r="E86" s="57">
        <v>0</v>
      </c>
      <c r="F86" s="58">
        <f>SUM(D86:E86)</f>
        <v>0</v>
      </c>
      <c r="G86" s="59">
        <f>_xlfn.RANK.EQ(F86,$F$12:$F$97,0)</f>
        <v>16</v>
      </c>
      <c r="H86" s="230">
        <v>0</v>
      </c>
      <c r="I86" s="57">
        <f>_xlfn.RANK.EQ(H86,$H$12:$H$97,0)</f>
        <v>16</v>
      </c>
    </row>
    <row r="87" spans="1:9" s="19" customFormat="1">
      <c r="A87" s="49" t="s">
        <v>165</v>
      </c>
      <c r="B87" s="49" t="s">
        <v>256</v>
      </c>
      <c r="C87" s="49" t="s">
        <v>166</v>
      </c>
      <c r="D87" s="51"/>
      <c r="E87" s="51"/>
      <c r="F87" s="52"/>
      <c r="G87" s="53"/>
      <c r="H87" s="54"/>
      <c r="I87" s="51"/>
    </row>
    <row r="88" spans="1:9" s="19" customFormat="1">
      <c r="A88" s="6" t="s">
        <v>167</v>
      </c>
      <c r="B88" s="6" t="s">
        <v>255</v>
      </c>
      <c r="C88" s="6" t="s">
        <v>168</v>
      </c>
      <c r="D88" s="2">
        <v>0</v>
      </c>
      <c r="E88" s="2">
        <v>0</v>
      </c>
      <c r="F88" s="45">
        <f t="shared" ref="F88:F95" si="3">SUM(D88:E88)</f>
        <v>0</v>
      </c>
      <c r="G88" s="46">
        <f t="shared" ref="G88:G95" si="4">_xlfn.RANK.EQ(F88,$F$12:$F$97,0)</f>
        <v>16</v>
      </c>
      <c r="H88" s="228">
        <v>0</v>
      </c>
      <c r="I88" s="2">
        <f t="shared" ref="I88:I95" si="5">_xlfn.RANK.EQ(H88,$H$12:$H$97,0)</f>
        <v>16</v>
      </c>
    </row>
    <row r="89" spans="1:9" s="19" customFormat="1">
      <c r="A89" s="1" t="s">
        <v>169</v>
      </c>
      <c r="B89" s="1" t="s">
        <v>254</v>
      </c>
      <c r="C89" s="1" t="s">
        <v>170</v>
      </c>
      <c r="D89" s="2">
        <v>2</v>
      </c>
      <c r="E89" s="2">
        <v>11</v>
      </c>
      <c r="F89" s="45">
        <f t="shared" si="3"/>
        <v>13</v>
      </c>
      <c r="G89" s="46">
        <f t="shared" si="4"/>
        <v>7</v>
      </c>
      <c r="H89" s="47">
        <f>E89/F89</f>
        <v>0.84615384615384615</v>
      </c>
      <c r="I89" s="2">
        <f t="shared" si="5"/>
        <v>2</v>
      </c>
    </row>
    <row r="90" spans="1:9" s="19" customFormat="1">
      <c r="A90" s="6" t="s">
        <v>171</v>
      </c>
      <c r="B90" s="6" t="s">
        <v>259</v>
      </c>
      <c r="C90" s="6" t="s">
        <v>172</v>
      </c>
      <c r="D90" s="2">
        <v>0</v>
      </c>
      <c r="E90" s="2">
        <v>0</v>
      </c>
      <c r="F90" s="45">
        <f t="shared" si="3"/>
        <v>0</v>
      </c>
      <c r="G90" s="46">
        <f t="shared" si="4"/>
        <v>16</v>
      </c>
      <c r="H90" s="228">
        <v>0</v>
      </c>
      <c r="I90" s="2">
        <f t="shared" si="5"/>
        <v>16</v>
      </c>
    </row>
    <row r="91" spans="1:9" s="19" customFormat="1">
      <c r="A91" s="1" t="s">
        <v>173</v>
      </c>
      <c r="B91" s="1" t="s">
        <v>259</v>
      </c>
      <c r="C91" s="1" t="s">
        <v>174</v>
      </c>
      <c r="D91" s="2">
        <v>0</v>
      </c>
      <c r="E91" s="2">
        <v>0</v>
      </c>
      <c r="F91" s="45">
        <f t="shared" si="3"/>
        <v>0</v>
      </c>
      <c r="G91" s="46">
        <f t="shared" si="4"/>
        <v>16</v>
      </c>
      <c r="H91" s="228">
        <v>0</v>
      </c>
      <c r="I91" s="2">
        <f t="shared" si="5"/>
        <v>16</v>
      </c>
    </row>
    <row r="92" spans="1:9" s="19" customFormat="1">
      <c r="A92" s="1" t="s">
        <v>175</v>
      </c>
      <c r="B92" s="1" t="s">
        <v>259</v>
      </c>
      <c r="C92" s="1" t="s">
        <v>176</v>
      </c>
      <c r="D92" s="2">
        <v>0</v>
      </c>
      <c r="E92" s="2">
        <v>0</v>
      </c>
      <c r="F92" s="45">
        <f t="shared" si="3"/>
        <v>0</v>
      </c>
      <c r="G92" s="46">
        <f t="shared" si="4"/>
        <v>16</v>
      </c>
      <c r="H92" s="228">
        <v>0</v>
      </c>
      <c r="I92" s="2">
        <f t="shared" si="5"/>
        <v>16</v>
      </c>
    </row>
    <row r="93" spans="1:9" s="19" customFormat="1">
      <c r="A93" s="6" t="s">
        <v>177</v>
      </c>
      <c r="B93" s="6" t="s">
        <v>259</v>
      </c>
      <c r="C93" s="6" t="s">
        <v>178</v>
      </c>
      <c r="D93" s="2">
        <v>0</v>
      </c>
      <c r="E93" s="2">
        <v>0</v>
      </c>
      <c r="F93" s="45">
        <f t="shared" si="3"/>
        <v>0</v>
      </c>
      <c r="G93" s="46">
        <f t="shared" si="4"/>
        <v>16</v>
      </c>
      <c r="H93" s="228">
        <v>0</v>
      </c>
      <c r="I93" s="2">
        <f t="shared" si="5"/>
        <v>16</v>
      </c>
    </row>
    <row r="94" spans="1:9" s="19" customFormat="1">
      <c r="A94" s="6" t="s">
        <v>179</v>
      </c>
      <c r="B94" s="6" t="s">
        <v>259</v>
      </c>
      <c r="C94" s="6" t="s">
        <v>180</v>
      </c>
      <c r="D94" s="2">
        <v>0</v>
      </c>
      <c r="E94" s="2">
        <v>0</v>
      </c>
      <c r="F94" s="45">
        <f t="shared" si="3"/>
        <v>0</v>
      </c>
      <c r="G94" s="46">
        <f t="shared" si="4"/>
        <v>16</v>
      </c>
      <c r="H94" s="228">
        <v>0</v>
      </c>
      <c r="I94" s="2">
        <f t="shared" si="5"/>
        <v>16</v>
      </c>
    </row>
    <row r="95" spans="1:9" s="19" customFormat="1">
      <c r="A95" s="6" t="s">
        <v>181</v>
      </c>
      <c r="B95" s="6" t="s">
        <v>259</v>
      </c>
      <c r="C95" s="6" t="s">
        <v>182</v>
      </c>
      <c r="D95" s="2">
        <v>0</v>
      </c>
      <c r="E95" s="2">
        <v>0</v>
      </c>
      <c r="F95" s="45">
        <f t="shared" si="3"/>
        <v>0</v>
      </c>
      <c r="G95" s="46">
        <f t="shared" si="4"/>
        <v>16</v>
      </c>
      <c r="H95" s="228">
        <v>0</v>
      </c>
      <c r="I95" s="2">
        <f t="shared" si="5"/>
        <v>16</v>
      </c>
    </row>
    <row r="96" spans="1:9" s="19" customFormat="1">
      <c r="A96" s="49" t="s">
        <v>183</v>
      </c>
      <c r="B96" s="49" t="s">
        <v>256</v>
      </c>
      <c r="C96" s="49" t="s">
        <v>184</v>
      </c>
      <c r="D96" s="51"/>
      <c r="E96" s="51"/>
      <c r="F96" s="52"/>
      <c r="G96" s="53"/>
      <c r="H96" s="54"/>
      <c r="I96" s="51"/>
    </row>
    <row r="97" spans="1:9" s="19" customFormat="1">
      <c r="A97" s="6" t="s">
        <v>185</v>
      </c>
      <c r="B97" s="6" t="s">
        <v>259</v>
      </c>
      <c r="C97" s="6" t="s">
        <v>186</v>
      </c>
      <c r="D97" s="2">
        <v>0</v>
      </c>
      <c r="E97" s="2">
        <v>0</v>
      </c>
      <c r="F97" s="45">
        <f>SUM(D97:E97)</f>
        <v>0</v>
      </c>
      <c r="G97" s="46">
        <f>_xlfn.RANK.EQ(F97,$F$12:$F$97,0)</f>
        <v>16</v>
      </c>
      <c r="H97" s="228">
        <v>0</v>
      </c>
      <c r="I97" s="2">
        <f>_xlfn.RANK.EQ(H97,$H$12:$H$97,0)</f>
        <v>16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239</v>
      </c>
      <c r="E99" s="222">
        <f>SUM(E12:E97)</f>
        <v>274</v>
      </c>
      <c r="F99" s="223">
        <f>SUM(F12:F97)</f>
        <v>513</v>
      </c>
    </row>
  </sheetData>
  <autoFilter ref="A11:J97" xr:uid="{00000000-0009-0000-0000-000021000000}">
    <sortState xmlns:xlrd2="http://schemas.microsoft.com/office/spreadsheetml/2017/richdata2" ref="A12:J97">
      <sortCondition ref="A11:A97"/>
    </sortState>
  </autoFilter>
  <mergeCells count="1">
    <mergeCell ref="D10:I10"/>
  </mergeCells>
  <phoneticPr fontId="1"/>
  <hyperlinks>
    <hyperlink ref="K1" location="目次!A1" display="目次に戻る" xr:uid="{4E52AF23-8653-4806-B5D7-1B412C2D9E1F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3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  <c r="M1"/>
    </row>
    <row r="2" spans="1:18" ht="24" customHeight="1">
      <c r="A2" s="3" t="s">
        <v>285</v>
      </c>
      <c r="B2" s="3"/>
      <c r="C2" s="3"/>
      <c r="D2"/>
      <c r="E2"/>
      <c r="F2"/>
      <c r="G2"/>
      <c r="H2"/>
      <c r="I2"/>
      <c r="J2"/>
      <c r="K2" s="73"/>
      <c r="L2"/>
      <c r="M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  <c r="M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/>
      <c r="E6" s="22"/>
      <c r="F6" s="22"/>
      <c r="G6" s="23"/>
      <c r="H6" s="24"/>
      <c r="I6" s="25"/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0.6</v>
      </c>
      <c r="E7" s="83">
        <f>ROUND(SUMIF($B$12:$B$97,"G",E12:E97)/(COUNTIFS(B12:B97,"G",D12:D97,"&lt;&gt;")),1)</f>
        <v>0.6</v>
      </c>
      <c r="F7" s="83">
        <f>ROUND(SUM(D7:E7),1)</f>
        <v>1.2</v>
      </c>
      <c r="G7" s="28"/>
      <c r="H7" s="29">
        <f>E7/F7</f>
        <v>0.5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4.0999999999999996</v>
      </c>
      <c r="E8" s="85">
        <f>ROUND(AVERAGE(E12:E97),1)</f>
        <v>4.8</v>
      </c>
      <c r="F8" s="85">
        <f>ROUND(SUM(D8:E8),1)</f>
        <v>8.9</v>
      </c>
      <c r="G8" s="34"/>
      <c r="H8" s="35">
        <f>E8/F8</f>
        <v>0.5393258426966292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2022年度（基準日：５月１日）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11" t="s">
        <v>13</v>
      </c>
      <c r="B11" s="38" t="s">
        <v>14</v>
      </c>
      <c r="C11" s="11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9</v>
      </c>
      <c r="E12" s="2">
        <v>7</v>
      </c>
      <c r="F12" s="45">
        <f>SUM(D12:E12)</f>
        <v>16</v>
      </c>
      <c r="G12" s="46">
        <f>_xlfn.RANK.EQ(F12,$F$12:$F$97,0)</f>
        <v>6</v>
      </c>
      <c r="H12" s="47">
        <f>E12/F12</f>
        <v>0.4375</v>
      </c>
      <c r="I12" s="2">
        <f>_xlfn.RANK.EQ(H12,$H$12:$H$97,0)</f>
        <v>12</v>
      </c>
    </row>
    <row r="13" spans="1:18" s="19" customFormat="1">
      <c r="A13" s="1" t="s">
        <v>17</v>
      </c>
      <c r="B13" s="1" t="s">
        <v>255</v>
      </c>
      <c r="C13" s="1" t="s">
        <v>18</v>
      </c>
      <c r="D13" s="2">
        <v>0</v>
      </c>
      <c r="E13" s="2">
        <v>0</v>
      </c>
      <c r="F13" s="45">
        <f>SUM(D13:E13)</f>
        <v>0</v>
      </c>
      <c r="G13" s="46">
        <f>_xlfn.RANK.EQ(F13,$F$12:$F$97,0)</f>
        <v>19</v>
      </c>
      <c r="H13" s="228">
        <v>0</v>
      </c>
      <c r="I13" s="2">
        <f>_xlfn.RANK.EQ(H13,$H$12:$H$97,0)</f>
        <v>19</v>
      </c>
    </row>
    <row r="14" spans="1:18" s="19" customFormat="1">
      <c r="A14" s="49" t="s">
        <v>19</v>
      </c>
      <c r="B14" s="49" t="s">
        <v>256</v>
      </c>
      <c r="C14" s="49" t="s">
        <v>20</v>
      </c>
      <c r="D14" s="51"/>
      <c r="E14" s="51"/>
      <c r="F14" s="52"/>
      <c r="G14" s="53"/>
      <c r="H14" s="54"/>
      <c r="I14" s="51"/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5</v>
      </c>
      <c r="E15" s="2">
        <v>1</v>
      </c>
      <c r="F15" s="45">
        <f>SUM(D15:E15)</f>
        <v>6</v>
      </c>
      <c r="G15" s="46">
        <f>_xlfn.RANK.EQ(F15,$F$12:$F$97,0)</f>
        <v>11</v>
      </c>
      <c r="H15" s="47">
        <f>E15/F15</f>
        <v>0.16666666666666666</v>
      </c>
      <c r="I15" s="2">
        <f>_xlfn.RANK.EQ(H15,$H$12:$H$97,0)</f>
        <v>17</v>
      </c>
    </row>
    <row r="16" spans="1:18" s="19" customFormat="1">
      <c r="A16" s="49" t="s">
        <v>23</v>
      </c>
      <c r="B16" s="49" t="s">
        <v>256</v>
      </c>
      <c r="C16" s="49" t="s">
        <v>24</v>
      </c>
      <c r="D16" s="51"/>
      <c r="E16" s="51"/>
      <c r="F16" s="52"/>
      <c r="G16" s="53"/>
      <c r="H16" s="54"/>
      <c r="I16" s="51"/>
    </row>
    <row r="17" spans="1:9" s="19" customFormat="1">
      <c r="A17" s="49" t="s">
        <v>25</v>
      </c>
      <c r="B17" s="49" t="s">
        <v>256</v>
      </c>
      <c r="C17" s="49" t="s">
        <v>26</v>
      </c>
      <c r="D17" s="51"/>
      <c r="E17" s="51"/>
      <c r="F17" s="52"/>
      <c r="G17" s="53"/>
      <c r="H17" s="54"/>
      <c r="I17" s="51"/>
    </row>
    <row r="18" spans="1:9" s="19" customFormat="1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53"/>
      <c r="H18" s="54"/>
      <c r="I18" s="51"/>
    </row>
    <row r="19" spans="1:9" s="19" customFormat="1">
      <c r="A19" s="6" t="s">
        <v>29</v>
      </c>
      <c r="B19" s="6" t="s">
        <v>259</v>
      </c>
      <c r="C19" s="6" t="s">
        <v>30</v>
      </c>
      <c r="D19" s="2">
        <v>0</v>
      </c>
      <c r="E19" s="2">
        <v>0</v>
      </c>
      <c r="F19" s="45">
        <f t="shared" ref="F19:F27" si="0">SUM(D19:E19)</f>
        <v>0</v>
      </c>
      <c r="G19" s="46">
        <f t="shared" ref="G19:G27" si="1">_xlfn.RANK.EQ(F19,$F$12:$F$97,0)</f>
        <v>19</v>
      </c>
      <c r="H19" s="228">
        <v>0</v>
      </c>
      <c r="I19" s="2">
        <f t="shared" ref="I19:I27" si="2">_xlfn.RANK.EQ(H19,$H$12:$H$97,0)</f>
        <v>19</v>
      </c>
    </row>
    <row r="20" spans="1:9" s="19" customFormat="1">
      <c r="A20" s="6" t="s">
        <v>31</v>
      </c>
      <c r="B20" s="6" t="s">
        <v>260</v>
      </c>
      <c r="C20" s="6" t="s">
        <v>32</v>
      </c>
      <c r="D20" s="2">
        <v>0</v>
      </c>
      <c r="E20" s="2">
        <v>0</v>
      </c>
      <c r="F20" s="45">
        <f t="shared" si="0"/>
        <v>0</v>
      </c>
      <c r="G20" s="46">
        <f t="shared" si="1"/>
        <v>19</v>
      </c>
      <c r="H20" s="228">
        <v>0</v>
      </c>
      <c r="I20" s="2">
        <f t="shared" si="2"/>
        <v>19</v>
      </c>
    </row>
    <row r="21" spans="1:9" s="19" customFormat="1">
      <c r="A21" s="6" t="s">
        <v>33</v>
      </c>
      <c r="B21" s="6" t="s">
        <v>254</v>
      </c>
      <c r="C21" s="6" t="s">
        <v>34</v>
      </c>
      <c r="D21" s="7">
        <v>12</v>
      </c>
      <c r="E21" s="7">
        <v>8</v>
      </c>
      <c r="F21" s="88">
        <f t="shared" si="0"/>
        <v>20</v>
      </c>
      <c r="G21" s="89">
        <f t="shared" si="1"/>
        <v>5</v>
      </c>
      <c r="H21" s="90">
        <f>E21/F21</f>
        <v>0.4</v>
      </c>
      <c r="I21" s="7">
        <f t="shared" si="2"/>
        <v>13</v>
      </c>
    </row>
    <row r="22" spans="1:9" s="19" customFormat="1">
      <c r="A22" s="6" t="s">
        <v>35</v>
      </c>
      <c r="B22" s="6" t="s">
        <v>255</v>
      </c>
      <c r="C22" s="6" t="s">
        <v>36</v>
      </c>
      <c r="D22" s="7">
        <v>0</v>
      </c>
      <c r="E22" s="7">
        <v>0</v>
      </c>
      <c r="F22" s="88">
        <f t="shared" si="0"/>
        <v>0</v>
      </c>
      <c r="G22" s="89">
        <f t="shared" si="1"/>
        <v>19</v>
      </c>
      <c r="H22" s="229">
        <v>0</v>
      </c>
      <c r="I22" s="7">
        <f t="shared" si="2"/>
        <v>19</v>
      </c>
    </row>
    <row r="23" spans="1:9" s="19" customFormat="1">
      <c r="A23" s="6" t="s">
        <v>37</v>
      </c>
      <c r="B23" s="6" t="s">
        <v>259</v>
      </c>
      <c r="C23" s="6" t="s">
        <v>38</v>
      </c>
      <c r="D23" s="7">
        <v>0</v>
      </c>
      <c r="E23" s="7">
        <v>0</v>
      </c>
      <c r="F23" s="88">
        <f t="shared" si="0"/>
        <v>0</v>
      </c>
      <c r="G23" s="89">
        <f t="shared" si="1"/>
        <v>19</v>
      </c>
      <c r="H23" s="229">
        <v>0</v>
      </c>
      <c r="I23" s="7">
        <f t="shared" si="2"/>
        <v>19</v>
      </c>
    </row>
    <row r="24" spans="1:9" s="19" customFormat="1">
      <c r="A24" s="6" t="s">
        <v>39</v>
      </c>
      <c r="B24" s="6" t="s">
        <v>259</v>
      </c>
      <c r="C24" s="6" t="s">
        <v>40</v>
      </c>
      <c r="D24" s="2">
        <v>0</v>
      </c>
      <c r="E24" s="2">
        <v>0</v>
      </c>
      <c r="F24" s="45">
        <f t="shared" si="0"/>
        <v>0</v>
      </c>
      <c r="G24" s="46">
        <f t="shared" si="1"/>
        <v>19</v>
      </c>
      <c r="H24" s="228">
        <v>0</v>
      </c>
      <c r="I24" s="2">
        <f t="shared" si="2"/>
        <v>19</v>
      </c>
    </row>
    <row r="25" spans="1:9" s="19" customFormat="1">
      <c r="A25" s="6" t="s">
        <v>41</v>
      </c>
      <c r="B25" s="6" t="s">
        <v>257</v>
      </c>
      <c r="C25" s="6" t="s">
        <v>42</v>
      </c>
      <c r="D25" s="2">
        <v>0</v>
      </c>
      <c r="E25" s="2">
        <v>0</v>
      </c>
      <c r="F25" s="45">
        <f t="shared" si="0"/>
        <v>0</v>
      </c>
      <c r="G25" s="46">
        <f t="shared" si="1"/>
        <v>19</v>
      </c>
      <c r="H25" s="228">
        <v>0</v>
      </c>
      <c r="I25" s="2">
        <f t="shared" si="2"/>
        <v>19</v>
      </c>
    </row>
    <row r="26" spans="1:9" s="19" customFormat="1">
      <c r="A26" s="6" t="s">
        <v>43</v>
      </c>
      <c r="B26" s="6" t="s">
        <v>260</v>
      </c>
      <c r="C26" s="6" t="s">
        <v>44</v>
      </c>
      <c r="D26" s="2">
        <v>0</v>
      </c>
      <c r="E26" s="2">
        <v>0</v>
      </c>
      <c r="F26" s="45">
        <f t="shared" si="0"/>
        <v>0</v>
      </c>
      <c r="G26" s="46">
        <f t="shared" si="1"/>
        <v>19</v>
      </c>
      <c r="H26" s="228">
        <v>0</v>
      </c>
      <c r="I26" s="2">
        <f t="shared" si="2"/>
        <v>19</v>
      </c>
    </row>
    <row r="27" spans="1:9" s="19" customFormat="1">
      <c r="A27" s="6" t="s">
        <v>45</v>
      </c>
      <c r="B27" s="6" t="s">
        <v>254</v>
      </c>
      <c r="C27" s="6" t="s">
        <v>46</v>
      </c>
      <c r="D27" s="7">
        <v>10</v>
      </c>
      <c r="E27" s="7">
        <v>11</v>
      </c>
      <c r="F27" s="88">
        <f t="shared" si="0"/>
        <v>21</v>
      </c>
      <c r="G27" s="89">
        <f t="shared" si="1"/>
        <v>4</v>
      </c>
      <c r="H27" s="90">
        <f>E27/F27</f>
        <v>0.52380952380952384</v>
      </c>
      <c r="I27" s="7">
        <f t="shared" si="2"/>
        <v>8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6" t="s">
        <v>49</v>
      </c>
      <c r="B29" s="6" t="s">
        <v>260</v>
      </c>
      <c r="C29" s="6" t="s">
        <v>50</v>
      </c>
      <c r="D29" s="2">
        <v>0</v>
      </c>
      <c r="E29" s="2">
        <v>0</v>
      </c>
      <c r="F29" s="45">
        <f>SUM(D29:E29)</f>
        <v>0</v>
      </c>
      <c r="G29" s="46">
        <f>_xlfn.RANK.EQ(F29,$F$12:$F$97,0)</f>
        <v>19</v>
      </c>
      <c r="H29" s="228">
        <v>0</v>
      </c>
      <c r="I29" s="2">
        <f>_xlfn.RANK.EQ(H29,$H$12:$H$97,0)</f>
        <v>19</v>
      </c>
    </row>
    <row r="30" spans="1:9" s="19" customFormat="1">
      <c r="A30" s="6" t="s">
        <v>51</v>
      </c>
      <c r="B30" s="6" t="s">
        <v>259</v>
      </c>
      <c r="C30" s="6" t="s">
        <v>52</v>
      </c>
      <c r="D30" s="2">
        <v>0</v>
      </c>
      <c r="E30" s="2">
        <v>0</v>
      </c>
      <c r="F30" s="45">
        <f>SUM(D30:E30)</f>
        <v>0</v>
      </c>
      <c r="G30" s="46">
        <f>_xlfn.RANK.EQ(F30,$F$12:$F$97,0)</f>
        <v>19</v>
      </c>
      <c r="H30" s="228">
        <v>0</v>
      </c>
      <c r="I30" s="2">
        <f>_xlfn.RANK.EQ(H30,$H$12:$H$97,0)</f>
        <v>19</v>
      </c>
    </row>
    <row r="31" spans="1:9" s="19" customFormat="1">
      <c r="A31" s="6" t="s">
        <v>53</v>
      </c>
      <c r="B31" s="6" t="s">
        <v>260</v>
      </c>
      <c r="C31" s="6" t="s">
        <v>54</v>
      </c>
      <c r="D31" s="2">
        <v>0</v>
      </c>
      <c r="E31" s="2">
        <v>0</v>
      </c>
      <c r="F31" s="45">
        <f>SUM(D31:E31)</f>
        <v>0</v>
      </c>
      <c r="G31" s="46">
        <f>_xlfn.RANK.EQ(F31,$F$12:$F$97,0)</f>
        <v>19</v>
      </c>
      <c r="H31" s="228">
        <v>0</v>
      </c>
      <c r="I31" s="2">
        <f>_xlfn.RANK.EQ(H31,$H$12:$H$97,0)</f>
        <v>19</v>
      </c>
    </row>
    <row r="32" spans="1:9" s="19" customFormat="1">
      <c r="A32" s="6" t="s">
        <v>55</v>
      </c>
      <c r="B32" s="6" t="s">
        <v>254</v>
      </c>
      <c r="C32" s="6" t="s">
        <v>56</v>
      </c>
      <c r="D32" s="7">
        <v>1</v>
      </c>
      <c r="E32" s="7">
        <v>1</v>
      </c>
      <c r="F32" s="88">
        <f>SUM(D32:E32)</f>
        <v>2</v>
      </c>
      <c r="G32" s="89">
        <f>_xlfn.RANK.EQ(F32,$F$12:$F$97,0)</f>
        <v>17</v>
      </c>
      <c r="H32" s="90">
        <f>E32/F32</f>
        <v>0.5</v>
      </c>
      <c r="I32" s="7">
        <f>_xlfn.RANK.EQ(H32,$H$12:$H$97,0)</f>
        <v>9</v>
      </c>
    </row>
    <row r="33" spans="1:9" s="19" customFormat="1">
      <c r="A33" s="6" t="s">
        <v>57</v>
      </c>
      <c r="B33" s="6" t="s">
        <v>254</v>
      </c>
      <c r="C33" s="6" t="s">
        <v>58</v>
      </c>
      <c r="D33" s="7">
        <v>57</v>
      </c>
      <c r="E33" s="7">
        <v>96</v>
      </c>
      <c r="F33" s="88">
        <f>SUM(D33:E33)</f>
        <v>153</v>
      </c>
      <c r="G33" s="89">
        <f>_xlfn.RANK.EQ(F33,$F$12:$F$97,0)</f>
        <v>1</v>
      </c>
      <c r="H33" s="90">
        <f>E33/F33</f>
        <v>0.62745098039215685</v>
      </c>
      <c r="I33" s="7">
        <f>_xlfn.RANK.EQ(H33,$H$12:$H$97,0)</f>
        <v>4</v>
      </c>
    </row>
    <row r="34" spans="1:9" s="19" customFormat="1">
      <c r="A34" s="49" t="s">
        <v>59</v>
      </c>
      <c r="B34" s="49" t="s">
        <v>258</v>
      </c>
      <c r="C34" s="49" t="s">
        <v>60</v>
      </c>
      <c r="D34" s="51"/>
      <c r="E34" s="51"/>
      <c r="F34" s="52"/>
      <c r="G34" s="53"/>
      <c r="H34" s="54"/>
      <c r="I34" s="51"/>
    </row>
    <row r="35" spans="1:9" s="19" customFormat="1">
      <c r="A35" s="49" t="s">
        <v>61</v>
      </c>
      <c r="B35" s="49" t="s">
        <v>257</v>
      </c>
      <c r="C35" s="49" t="s">
        <v>62</v>
      </c>
      <c r="D35" s="51"/>
      <c r="E35" s="51"/>
      <c r="F35" s="52"/>
      <c r="G35" s="53"/>
      <c r="H35" s="54"/>
      <c r="I35" s="51"/>
    </row>
    <row r="36" spans="1:9" s="19" customFormat="1">
      <c r="A36" s="49" t="s">
        <v>63</v>
      </c>
      <c r="B36" s="49" t="s">
        <v>257</v>
      </c>
      <c r="C36" s="49" t="s">
        <v>64</v>
      </c>
      <c r="D36" s="51"/>
      <c r="E36" s="51"/>
      <c r="F36" s="52"/>
      <c r="G36" s="53"/>
      <c r="H36" s="54"/>
      <c r="I36" s="51"/>
    </row>
    <row r="37" spans="1:9" s="19" customFormat="1">
      <c r="A37" s="6" t="s">
        <v>65</v>
      </c>
      <c r="B37" s="6" t="s">
        <v>256</v>
      </c>
      <c r="C37" s="6" t="s">
        <v>66</v>
      </c>
      <c r="D37" s="7">
        <v>3</v>
      </c>
      <c r="E37" s="7">
        <v>3</v>
      </c>
      <c r="F37" s="88">
        <f>SUM(D37:E37)</f>
        <v>6</v>
      </c>
      <c r="G37" s="89">
        <f>_xlfn.RANK.EQ(F37,$F$12:$F$97,0)</f>
        <v>11</v>
      </c>
      <c r="H37" s="90">
        <f>E37/F37</f>
        <v>0.5</v>
      </c>
      <c r="I37" s="7">
        <f>_xlfn.RANK.EQ(H37,$H$12:$H$97,0)</f>
        <v>9</v>
      </c>
    </row>
    <row r="38" spans="1:9" s="19" customFormat="1">
      <c r="A38" s="49" t="s">
        <v>67</v>
      </c>
      <c r="B38" s="49" t="s">
        <v>260</v>
      </c>
      <c r="C38" s="49" t="s">
        <v>68</v>
      </c>
      <c r="D38" s="51"/>
      <c r="E38" s="51"/>
      <c r="F38" s="52"/>
      <c r="G38" s="53"/>
      <c r="H38" s="54"/>
      <c r="I38" s="51"/>
    </row>
    <row r="39" spans="1:9" s="19" customFormat="1">
      <c r="A39" s="6" t="s">
        <v>69</v>
      </c>
      <c r="B39" s="6" t="s">
        <v>255</v>
      </c>
      <c r="C39" s="6" t="s">
        <v>70</v>
      </c>
      <c r="D39" s="2">
        <v>0</v>
      </c>
      <c r="E39" s="2">
        <v>0</v>
      </c>
      <c r="F39" s="45">
        <f>SUM(D39:E39)</f>
        <v>0</v>
      </c>
      <c r="G39" s="46">
        <f>_xlfn.RANK.EQ(F39,$F$12:$F$97,0)</f>
        <v>19</v>
      </c>
      <c r="H39" s="228">
        <v>0</v>
      </c>
      <c r="I39" s="2">
        <f>_xlfn.RANK.EQ(H39,$H$12:$H$97,0)</f>
        <v>19</v>
      </c>
    </row>
    <row r="40" spans="1:9" s="19" customFormat="1">
      <c r="A40" s="6" t="s">
        <v>71</v>
      </c>
      <c r="B40" s="6" t="s">
        <v>256</v>
      </c>
      <c r="C40" s="6" t="s">
        <v>72</v>
      </c>
      <c r="D40" s="7">
        <v>3</v>
      </c>
      <c r="E40" s="7">
        <v>1</v>
      </c>
      <c r="F40" s="88">
        <f>SUM(D40:E40)</f>
        <v>4</v>
      </c>
      <c r="G40" s="89">
        <f>_xlfn.RANK.EQ(F40,$F$12:$F$97,0)</f>
        <v>15</v>
      </c>
      <c r="H40" s="90">
        <f>E40/F40</f>
        <v>0.25</v>
      </c>
      <c r="I40" s="7">
        <f>_xlfn.RANK.EQ(H40,$H$12:$H$97,0)</f>
        <v>14</v>
      </c>
    </row>
    <row r="41" spans="1:9" s="19" customFormat="1">
      <c r="A41" s="49" t="s">
        <v>73</v>
      </c>
      <c r="B41" s="49" t="s">
        <v>256</v>
      </c>
      <c r="C41" s="49" t="s">
        <v>74</v>
      </c>
      <c r="D41" s="51"/>
      <c r="E41" s="51"/>
      <c r="F41" s="52"/>
      <c r="G41" s="53"/>
      <c r="H41" s="54"/>
      <c r="I41" s="51"/>
    </row>
    <row r="42" spans="1:9" s="19" customFormat="1">
      <c r="A42" s="6" t="s">
        <v>75</v>
      </c>
      <c r="B42" s="6" t="s">
        <v>257</v>
      </c>
      <c r="C42" s="6" t="s">
        <v>76</v>
      </c>
      <c r="D42" s="7">
        <v>58</v>
      </c>
      <c r="E42" s="7">
        <v>51</v>
      </c>
      <c r="F42" s="88">
        <f>SUM(D42:E42)</f>
        <v>109</v>
      </c>
      <c r="G42" s="89">
        <f>_xlfn.RANK.EQ(F42,$F$12:$F$97,0)</f>
        <v>3</v>
      </c>
      <c r="H42" s="90">
        <f>E42/F42</f>
        <v>0.46788990825688076</v>
      </c>
      <c r="I42" s="7">
        <f>_xlfn.RANK.EQ(H42,$H$12:$H$97,0)</f>
        <v>11</v>
      </c>
    </row>
    <row r="43" spans="1:9" s="19" customFormat="1">
      <c r="A43" s="49" t="s">
        <v>77</v>
      </c>
      <c r="B43" s="49" t="s">
        <v>261</v>
      </c>
      <c r="C43" s="49" t="s">
        <v>78</v>
      </c>
      <c r="D43" s="51"/>
      <c r="E43" s="51"/>
      <c r="F43" s="52"/>
      <c r="G43" s="53"/>
      <c r="H43" s="54"/>
      <c r="I43" s="51"/>
    </row>
    <row r="44" spans="1:9" s="19" customFormat="1">
      <c r="A44" s="49" t="s">
        <v>79</v>
      </c>
      <c r="B44" s="49" t="s">
        <v>256</v>
      </c>
      <c r="C44" s="49" t="s">
        <v>80</v>
      </c>
      <c r="D44" s="51"/>
      <c r="E44" s="51"/>
      <c r="F44" s="52"/>
      <c r="G44" s="53"/>
      <c r="H44" s="54"/>
      <c r="I44" s="51"/>
    </row>
    <row r="45" spans="1:9" s="19" customFormat="1">
      <c r="A45" s="6" t="s">
        <v>81</v>
      </c>
      <c r="B45" s="6" t="s">
        <v>260</v>
      </c>
      <c r="C45" s="6" t="s">
        <v>82</v>
      </c>
      <c r="D45" s="7">
        <v>0</v>
      </c>
      <c r="E45" s="7">
        <v>0</v>
      </c>
      <c r="F45" s="88">
        <f>SUM(D45:E45)</f>
        <v>0</v>
      </c>
      <c r="G45" s="89">
        <f>_xlfn.RANK.EQ(F45,$F$12:$F$97,0)</f>
        <v>19</v>
      </c>
      <c r="H45" s="229">
        <v>0</v>
      </c>
      <c r="I45" s="7">
        <f>_xlfn.RANK.EQ(H45,$H$12:$H$97,0)</f>
        <v>19</v>
      </c>
    </row>
    <row r="46" spans="1:9" s="19" customFormat="1">
      <c r="A46" s="49" t="s">
        <v>83</v>
      </c>
      <c r="B46" s="49" t="s">
        <v>261</v>
      </c>
      <c r="C46" s="49" t="s">
        <v>84</v>
      </c>
      <c r="D46" s="51"/>
      <c r="E46" s="51"/>
      <c r="F46" s="52"/>
      <c r="G46" s="53"/>
      <c r="H46" s="54"/>
      <c r="I46" s="51"/>
    </row>
    <row r="47" spans="1:9" s="19" customFormat="1">
      <c r="A47" s="6" t="s">
        <v>85</v>
      </c>
      <c r="B47" s="6" t="s">
        <v>254</v>
      </c>
      <c r="C47" s="6" t="s">
        <v>86</v>
      </c>
      <c r="D47" s="2">
        <v>0</v>
      </c>
      <c r="E47" s="2">
        <v>0</v>
      </c>
      <c r="F47" s="45">
        <f>SUM(D47:E47)</f>
        <v>0</v>
      </c>
      <c r="G47" s="46">
        <f>_xlfn.RANK.EQ(F47,$F$12:$F$97,0)</f>
        <v>19</v>
      </c>
      <c r="H47" s="228">
        <v>0</v>
      </c>
      <c r="I47" s="2">
        <f>_xlfn.RANK.EQ(H47,$H$12:$H$97,0)</f>
        <v>19</v>
      </c>
    </row>
    <row r="48" spans="1:9" s="19" customFormat="1">
      <c r="A48" s="49" t="s">
        <v>87</v>
      </c>
      <c r="B48" s="49" t="s">
        <v>256</v>
      </c>
      <c r="C48" s="49" t="s">
        <v>88</v>
      </c>
      <c r="D48" s="51"/>
      <c r="E48" s="51"/>
      <c r="F48" s="52"/>
      <c r="G48" s="53"/>
      <c r="H48" s="54"/>
      <c r="I48" s="51"/>
    </row>
    <row r="49" spans="1:9" s="19" customFormat="1">
      <c r="A49" s="6" t="s">
        <v>89</v>
      </c>
      <c r="B49" s="6" t="s">
        <v>255</v>
      </c>
      <c r="C49" s="6" t="s">
        <v>90</v>
      </c>
      <c r="D49" s="7">
        <v>2</v>
      </c>
      <c r="E49" s="7">
        <v>7</v>
      </c>
      <c r="F49" s="88">
        <f>SUM(D49:E49)</f>
        <v>9</v>
      </c>
      <c r="G49" s="89">
        <f>_xlfn.RANK.EQ(F49,$F$12:$F$97,0)</f>
        <v>9</v>
      </c>
      <c r="H49" s="90">
        <f>E49/F49</f>
        <v>0.77777777777777779</v>
      </c>
      <c r="I49" s="7">
        <f>_xlfn.RANK.EQ(H49,$H$12:$H$97,0)</f>
        <v>2</v>
      </c>
    </row>
    <row r="50" spans="1:9" s="19" customFormat="1">
      <c r="A50" s="6" t="s">
        <v>91</v>
      </c>
      <c r="B50" s="6" t="s">
        <v>259</v>
      </c>
      <c r="C50" s="6" t="s">
        <v>92</v>
      </c>
      <c r="D50" s="2">
        <v>0</v>
      </c>
      <c r="E50" s="2">
        <v>0</v>
      </c>
      <c r="F50" s="45">
        <f>SUM(D50:E50)</f>
        <v>0</v>
      </c>
      <c r="G50" s="46">
        <f>_xlfn.RANK.EQ(F50,$F$12:$F$97,0)</f>
        <v>19</v>
      </c>
      <c r="H50" s="228">
        <v>0</v>
      </c>
      <c r="I50" s="2">
        <f>_xlfn.RANK.EQ(H50,$H$12:$H$97,0)</f>
        <v>19</v>
      </c>
    </row>
    <row r="51" spans="1:9" s="19" customFormat="1">
      <c r="A51" s="6" t="s">
        <v>93</v>
      </c>
      <c r="B51" s="6" t="s">
        <v>259</v>
      </c>
      <c r="C51" s="6" t="s">
        <v>94</v>
      </c>
      <c r="D51" s="7">
        <v>0</v>
      </c>
      <c r="E51" s="7">
        <v>0</v>
      </c>
      <c r="F51" s="88">
        <f>SUM(D51:E51)</f>
        <v>0</v>
      </c>
      <c r="G51" s="89">
        <f>_xlfn.RANK.EQ(F51,$F$12:$F$97,0)</f>
        <v>19</v>
      </c>
      <c r="H51" s="229">
        <v>0</v>
      </c>
      <c r="I51" s="7">
        <f>_xlfn.RANK.EQ(H51,$H$12:$H$97,0)</f>
        <v>19</v>
      </c>
    </row>
    <row r="52" spans="1:9" s="19" customFormat="1">
      <c r="A52" s="49" t="s">
        <v>95</v>
      </c>
      <c r="B52" s="49" t="s">
        <v>261</v>
      </c>
      <c r="C52" s="49" t="s">
        <v>96</v>
      </c>
      <c r="D52" s="51"/>
      <c r="E52" s="51"/>
      <c r="F52" s="52"/>
      <c r="G52" s="53"/>
      <c r="H52" s="54"/>
      <c r="I52" s="51"/>
    </row>
    <row r="53" spans="1:9" s="19" customFormat="1">
      <c r="A53" s="6" t="s">
        <v>97</v>
      </c>
      <c r="B53" s="6" t="s">
        <v>259</v>
      </c>
      <c r="C53" s="6" t="s">
        <v>98</v>
      </c>
      <c r="D53" s="7">
        <v>4</v>
      </c>
      <c r="E53" s="7">
        <v>1</v>
      </c>
      <c r="F53" s="88">
        <f>SUM(D53:E53)</f>
        <v>5</v>
      </c>
      <c r="G53" s="89">
        <f>_xlfn.RANK.EQ(F53,$F$12:$F$97,0)</f>
        <v>13</v>
      </c>
      <c r="H53" s="90">
        <f>E53/F53</f>
        <v>0.2</v>
      </c>
      <c r="I53" s="7">
        <f>_xlfn.RANK.EQ(H53,$H$12:$H$97,0)</f>
        <v>16</v>
      </c>
    </row>
    <row r="54" spans="1:9" s="19" customFormat="1">
      <c r="A54" s="6" t="s">
        <v>99</v>
      </c>
      <c r="B54" s="6" t="s">
        <v>259</v>
      </c>
      <c r="C54" s="6" t="s">
        <v>100</v>
      </c>
      <c r="D54" s="2">
        <v>0</v>
      </c>
      <c r="E54" s="2">
        <v>0</v>
      </c>
      <c r="F54" s="45">
        <f>SUM(D54:E54)</f>
        <v>0</v>
      </c>
      <c r="G54" s="46">
        <f>_xlfn.RANK.EQ(F54,$F$12:$F$97,0)</f>
        <v>19</v>
      </c>
      <c r="H54" s="228">
        <v>0</v>
      </c>
      <c r="I54" s="2">
        <f>_xlfn.RANK.EQ(H54,$H$12:$H$97,0)</f>
        <v>19</v>
      </c>
    </row>
    <row r="55" spans="1:9" s="19" customFormat="1">
      <c r="A55" s="6" t="s">
        <v>101</v>
      </c>
      <c r="B55" s="6" t="s">
        <v>259</v>
      </c>
      <c r="C55" s="6" t="s">
        <v>102</v>
      </c>
      <c r="D55" s="2">
        <v>0</v>
      </c>
      <c r="E55" s="2">
        <v>0</v>
      </c>
      <c r="F55" s="45">
        <f>SUM(D55:E55)</f>
        <v>0</v>
      </c>
      <c r="G55" s="46">
        <f>_xlfn.RANK.EQ(F55,$F$12:$F$97,0)</f>
        <v>19</v>
      </c>
      <c r="H55" s="228">
        <v>0</v>
      </c>
      <c r="I55" s="2">
        <f>_xlfn.RANK.EQ(H55,$H$12:$H$97,0)</f>
        <v>19</v>
      </c>
    </row>
    <row r="56" spans="1:9" s="19" customFormat="1">
      <c r="A56" s="6" t="s">
        <v>103</v>
      </c>
      <c r="B56" s="6" t="s">
        <v>259</v>
      </c>
      <c r="C56" s="6" t="s">
        <v>104</v>
      </c>
      <c r="D56" s="2">
        <v>0</v>
      </c>
      <c r="E56" s="2">
        <v>0</v>
      </c>
      <c r="F56" s="45">
        <f>SUM(D56:E56)</f>
        <v>0</v>
      </c>
      <c r="G56" s="46">
        <f>_xlfn.RANK.EQ(F56,$F$12:$F$97,0)</f>
        <v>19</v>
      </c>
      <c r="H56" s="228">
        <v>0</v>
      </c>
      <c r="I56" s="2">
        <f>_xlfn.RANK.EQ(H56,$H$12:$H$97,0)</f>
        <v>19</v>
      </c>
    </row>
    <row r="57" spans="1:9" s="19" customFormat="1">
      <c r="A57" s="6" t="s">
        <v>105</v>
      </c>
      <c r="B57" s="6" t="s">
        <v>260</v>
      </c>
      <c r="C57" s="6" t="s">
        <v>106</v>
      </c>
      <c r="D57" s="2">
        <v>0</v>
      </c>
      <c r="E57" s="2">
        <v>0</v>
      </c>
      <c r="F57" s="45">
        <f>SUM(D57:E57)</f>
        <v>0</v>
      </c>
      <c r="G57" s="46">
        <f>_xlfn.RANK.EQ(F57,$F$12:$F$97,0)</f>
        <v>19</v>
      </c>
      <c r="H57" s="228">
        <v>0</v>
      </c>
      <c r="I57" s="2">
        <f>_xlfn.RANK.EQ(H57,$H$12:$H$97,0)</f>
        <v>19</v>
      </c>
    </row>
    <row r="58" spans="1:9" s="19" customFormat="1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53"/>
      <c r="H58" s="54"/>
      <c r="I58" s="51"/>
    </row>
    <row r="59" spans="1:9" s="19" customFormat="1">
      <c r="A59" s="6" t="s">
        <v>109</v>
      </c>
      <c r="B59" s="6" t="s">
        <v>254</v>
      </c>
      <c r="C59" s="6" t="s">
        <v>110</v>
      </c>
      <c r="D59" s="2">
        <v>0</v>
      </c>
      <c r="E59" s="2">
        <v>0</v>
      </c>
      <c r="F59" s="45">
        <f>SUM(D59:E59)</f>
        <v>0</v>
      </c>
      <c r="G59" s="46">
        <f>_xlfn.RANK.EQ(F59,$F$12:$F$97,0)</f>
        <v>19</v>
      </c>
      <c r="H59" s="228">
        <v>0</v>
      </c>
      <c r="I59" s="2">
        <f>_xlfn.RANK.EQ(H59,$H$12:$H$97,0)</f>
        <v>19</v>
      </c>
    </row>
    <row r="60" spans="1:9" s="19" customFormat="1">
      <c r="A60" s="49" t="s">
        <v>111</v>
      </c>
      <c r="B60" s="49" t="s">
        <v>256</v>
      </c>
      <c r="C60" s="49" t="s">
        <v>112</v>
      </c>
      <c r="D60" s="51"/>
      <c r="E60" s="51"/>
      <c r="F60" s="52"/>
      <c r="G60" s="53"/>
      <c r="H60" s="54"/>
      <c r="I60" s="51"/>
    </row>
    <row r="61" spans="1:9" s="19" customFormat="1">
      <c r="A61" s="6" t="s">
        <v>113</v>
      </c>
      <c r="B61" s="6" t="s">
        <v>255</v>
      </c>
      <c r="C61" s="6" t="s">
        <v>114</v>
      </c>
      <c r="D61" s="2">
        <v>0</v>
      </c>
      <c r="E61" s="2">
        <v>0</v>
      </c>
      <c r="F61" s="45">
        <f>SUM(D61:E61)</f>
        <v>0</v>
      </c>
      <c r="G61" s="46">
        <f>_xlfn.RANK.EQ(F61,$F$12:$F$97,0)</f>
        <v>19</v>
      </c>
      <c r="H61" s="228">
        <v>0</v>
      </c>
      <c r="I61" s="2">
        <f>_xlfn.RANK.EQ(H61,$H$12:$H$97,0)</f>
        <v>19</v>
      </c>
    </row>
    <row r="62" spans="1:9" s="19" customFormat="1">
      <c r="A62" s="49" t="s">
        <v>115</v>
      </c>
      <c r="B62" s="49" t="s">
        <v>256</v>
      </c>
      <c r="C62" s="49" t="s">
        <v>116</v>
      </c>
      <c r="D62" s="51"/>
      <c r="E62" s="51"/>
      <c r="F62" s="52"/>
      <c r="G62" s="53"/>
      <c r="H62" s="54"/>
      <c r="I62" s="51"/>
    </row>
    <row r="63" spans="1:9" s="19" customFormat="1">
      <c r="A63" s="6" t="s">
        <v>117</v>
      </c>
      <c r="B63" s="6" t="s">
        <v>259</v>
      </c>
      <c r="C63" s="6" t="s">
        <v>118</v>
      </c>
      <c r="D63" s="2">
        <v>0</v>
      </c>
      <c r="E63" s="2">
        <v>0</v>
      </c>
      <c r="F63" s="45">
        <f>SUM(D63:E63)</f>
        <v>0</v>
      </c>
      <c r="G63" s="46">
        <f>_xlfn.RANK.EQ(F63,$F$12:$F$97,0)</f>
        <v>19</v>
      </c>
      <c r="H63" s="228">
        <v>0</v>
      </c>
      <c r="I63" s="2">
        <f>_xlfn.RANK.EQ(H63,$H$12:$H$97,0)</f>
        <v>19</v>
      </c>
    </row>
    <row r="64" spans="1:9" s="19" customFormat="1">
      <c r="A64" s="6" t="s">
        <v>119</v>
      </c>
      <c r="B64" s="6" t="s">
        <v>257</v>
      </c>
      <c r="C64" s="6" t="s">
        <v>120</v>
      </c>
      <c r="D64" s="2">
        <v>0</v>
      </c>
      <c r="E64" s="2">
        <v>0</v>
      </c>
      <c r="F64" s="45">
        <f>SUM(D64:E64)</f>
        <v>0</v>
      </c>
      <c r="G64" s="46">
        <f>_xlfn.RANK.EQ(F64,$F$12:$F$97,0)</f>
        <v>19</v>
      </c>
      <c r="H64" s="228">
        <v>0</v>
      </c>
      <c r="I64" s="2">
        <f>_xlfn.RANK.EQ(H64,$H$12:$H$97,0)</f>
        <v>19</v>
      </c>
    </row>
    <row r="65" spans="1:9" s="19" customFormat="1">
      <c r="A65" s="49" t="s">
        <v>121</v>
      </c>
      <c r="B65" s="49" t="s">
        <v>258</v>
      </c>
      <c r="C65" s="49" t="s">
        <v>122</v>
      </c>
      <c r="D65" s="51"/>
      <c r="E65" s="51"/>
      <c r="F65" s="52"/>
      <c r="G65" s="53"/>
      <c r="H65" s="54"/>
      <c r="I65" s="51"/>
    </row>
    <row r="66" spans="1:9" s="19" customFormat="1">
      <c r="A66" s="6" t="s">
        <v>123</v>
      </c>
      <c r="B66" s="6" t="s">
        <v>254</v>
      </c>
      <c r="C66" s="6" t="s">
        <v>124</v>
      </c>
      <c r="D66" s="7">
        <v>60</v>
      </c>
      <c r="E66" s="7">
        <v>76</v>
      </c>
      <c r="F66" s="88">
        <f>SUM(D66:E66)</f>
        <v>136</v>
      </c>
      <c r="G66" s="89">
        <f>_xlfn.RANK.EQ(F66,$F$12:$F$97,0)</f>
        <v>2</v>
      </c>
      <c r="H66" s="90">
        <f>E66/F66</f>
        <v>0.55882352941176472</v>
      </c>
      <c r="I66" s="7">
        <f>_xlfn.RANK.EQ(H66,$H$12:$H$97,0)</f>
        <v>7</v>
      </c>
    </row>
    <row r="67" spans="1:9" s="19" customFormat="1">
      <c r="A67" s="6" t="s">
        <v>125</v>
      </c>
      <c r="B67" s="6" t="s">
        <v>255</v>
      </c>
      <c r="C67" s="6" t="s">
        <v>126</v>
      </c>
      <c r="D67" s="7">
        <v>0</v>
      </c>
      <c r="E67" s="7">
        <v>0</v>
      </c>
      <c r="F67" s="88">
        <f>SUM(D67:E67)</f>
        <v>0</v>
      </c>
      <c r="G67" s="89">
        <f>_xlfn.RANK.EQ(F67,$F$12:$F$97,0)</f>
        <v>19</v>
      </c>
      <c r="H67" s="229">
        <v>0</v>
      </c>
      <c r="I67" s="7">
        <f>_xlfn.RANK.EQ(H67,$H$12:$H$97,0)</f>
        <v>19</v>
      </c>
    </row>
    <row r="68" spans="1:9" s="19" customFormat="1">
      <c r="A68" s="49" t="s">
        <v>127</v>
      </c>
      <c r="B68" s="49" t="s">
        <v>256</v>
      </c>
      <c r="C68" s="49" t="s">
        <v>128</v>
      </c>
      <c r="D68" s="51"/>
      <c r="E68" s="51"/>
      <c r="F68" s="52"/>
      <c r="G68" s="53"/>
      <c r="H68" s="54"/>
      <c r="I68" s="51"/>
    </row>
    <row r="69" spans="1:9" s="19" customFormat="1">
      <c r="A69" s="6" t="s">
        <v>129</v>
      </c>
      <c r="B69" s="6" t="s">
        <v>254</v>
      </c>
      <c r="C69" s="6" t="s">
        <v>130</v>
      </c>
      <c r="D69" s="7">
        <v>7</v>
      </c>
      <c r="E69" s="7">
        <v>1</v>
      </c>
      <c r="F69" s="88">
        <f>SUM(D69:E69)</f>
        <v>8</v>
      </c>
      <c r="G69" s="89">
        <f>_xlfn.RANK.EQ(F69,$F$12:$F$97,0)</f>
        <v>10</v>
      </c>
      <c r="H69" s="90">
        <f>E69/F69</f>
        <v>0.125</v>
      </c>
      <c r="I69" s="7">
        <f>_xlfn.RANK.EQ(H69,$H$12:$H$97,0)</f>
        <v>18</v>
      </c>
    </row>
    <row r="70" spans="1:9" s="19" customFormat="1">
      <c r="A70" s="6" t="s">
        <v>131</v>
      </c>
      <c r="B70" s="6" t="s">
        <v>255</v>
      </c>
      <c r="C70" s="6" t="s">
        <v>132</v>
      </c>
      <c r="D70" s="2">
        <v>0</v>
      </c>
      <c r="E70" s="2">
        <v>0</v>
      </c>
      <c r="F70" s="45">
        <f>SUM(D70:E70)</f>
        <v>0</v>
      </c>
      <c r="G70" s="46">
        <f>_xlfn.RANK.EQ(F70,$F$12:$F$97,0)</f>
        <v>19</v>
      </c>
      <c r="H70" s="228">
        <v>0</v>
      </c>
      <c r="I70" s="2">
        <f>_xlfn.RANK.EQ(H70,$H$12:$H$97,0)</f>
        <v>19</v>
      </c>
    </row>
    <row r="71" spans="1:9" s="19" customFormat="1">
      <c r="A71" s="6" t="s">
        <v>133</v>
      </c>
      <c r="B71" s="6" t="s">
        <v>254</v>
      </c>
      <c r="C71" s="6" t="s">
        <v>134</v>
      </c>
      <c r="D71" s="7">
        <v>3</v>
      </c>
      <c r="E71" s="7">
        <v>1</v>
      </c>
      <c r="F71" s="88">
        <f>SUM(D71:E71)</f>
        <v>4</v>
      </c>
      <c r="G71" s="89">
        <f>_xlfn.RANK.EQ(F71,$F$12:$F$97,0)</f>
        <v>15</v>
      </c>
      <c r="H71" s="90">
        <f>E71/F71</f>
        <v>0.25</v>
      </c>
      <c r="I71" s="7">
        <f>_xlfn.RANK.EQ(H71,$H$12:$H$97,0)</f>
        <v>14</v>
      </c>
    </row>
    <row r="72" spans="1:9" s="19" customFormat="1">
      <c r="A72" s="6" t="s">
        <v>135</v>
      </c>
      <c r="B72" s="6" t="s">
        <v>255</v>
      </c>
      <c r="C72" s="6" t="s">
        <v>136</v>
      </c>
      <c r="D72" s="7">
        <v>0</v>
      </c>
      <c r="E72" s="7">
        <v>1</v>
      </c>
      <c r="F72" s="88">
        <f>SUM(D72:E72)</f>
        <v>1</v>
      </c>
      <c r="G72" s="89">
        <f>_xlfn.RANK.EQ(F72,$F$12:$F$97,0)</f>
        <v>18</v>
      </c>
      <c r="H72" s="90">
        <f>E72/F72</f>
        <v>1</v>
      </c>
      <c r="I72" s="7">
        <f>_xlfn.RANK.EQ(H72,$H$12:$H$97,0)</f>
        <v>1</v>
      </c>
    </row>
    <row r="73" spans="1:9" s="19" customFormat="1">
      <c r="A73" s="6" t="s">
        <v>137</v>
      </c>
      <c r="B73" s="6" t="s">
        <v>255</v>
      </c>
      <c r="C73" s="6" t="s">
        <v>138</v>
      </c>
      <c r="D73" s="2">
        <v>0</v>
      </c>
      <c r="E73" s="2">
        <v>0</v>
      </c>
      <c r="F73" s="45">
        <f>SUM(D73:E73)</f>
        <v>0</v>
      </c>
      <c r="G73" s="46">
        <f>_xlfn.RANK.EQ(F73,$F$12:$F$97,0)</f>
        <v>19</v>
      </c>
      <c r="H73" s="228">
        <v>0</v>
      </c>
      <c r="I73" s="2">
        <f>_xlfn.RANK.EQ(H73,$H$12:$H$97,0)</f>
        <v>19</v>
      </c>
    </row>
    <row r="74" spans="1:9" s="19" customFormat="1">
      <c r="A74" s="49" t="s">
        <v>139</v>
      </c>
      <c r="B74" s="49" t="s">
        <v>260</v>
      </c>
      <c r="C74" s="49" t="s">
        <v>140</v>
      </c>
      <c r="D74" s="51"/>
      <c r="E74" s="51"/>
      <c r="F74" s="52"/>
      <c r="G74" s="53"/>
      <c r="H74" s="54"/>
      <c r="I74" s="51"/>
    </row>
    <row r="75" spans="1:9" s="19" customFormat="1">
      <c r="A75" s="49" t="s">
        <v>141</v>
      </c>
      <c r="B75" s="49" t="s">
        <v>261</v>
      </c>
      <c r="C75" s="49" t="s">
        <v>142</v>
      </c>
      <c r="D75" s="51"/>
      <c r="E75" s="51"/>
      <c r="F75" s="52"/>
      <c r="G75" s="53"/>
      <c r="H75" s="54"/>
      <c r="I75" s="51"/>
    </row>
    <row r="76" spans="1:9" s="19" customFormat="1">
      <c r="A76" s="6" t="s">
        <v>143</v>
      </c>
      <c r="B76" s="6" t="s">
        <v>260</v>
      </c>
      <c r="C76" s="6" t="s">
        <v>144</v>
      </c>
      <c r="D76" s="2">
        <v>0</v>
      </c>
      <c r="E76" s="2">
        <v>0</v>
      </c>
      <c r="F76" s="45">
        <f>SUM(D76:E76)</f>
        <v>0</v>
      </c>
      <c r="G76" s="46">
        <f>_xlfn.RANK.EQ(F76,$F$12:$F$97,0)</f>
        <v>19</v>
      </c>
      <c r="H76" s="228">
        <v>0</v>
      </c>
      <c r="I76" s="2">
        <f>_xlfn.RANK.EQ(H76,$H$12:$H$97,0)</f>
        <v>19</v>
      </c>
    </row>
    <row r="77" spans="1:9" s="19" customFormat="1">
      <c r="A77" s="49" t="s">
        <v>145</v>
      </c>
      <c r="B77" s="49" t="s">
        <v>259</v>
      </c>
      <c r="C77" s="49" t="s">
        <v>146</v>
      </c>
      <c r="D77" s="51"/>
      <c r="E77" s="51"/>
      <c r="F77" s="52"/>
      <c r="G77" s="53"/>
      <c r="H77" s="54"/>
      <c r="I77" s="51"/>
    </row>
    <row r="78" spans="1:9" s="19" customFormat="1">
      <c r="A78" s="6" t="s">
        <v>147</v>
      </c>
      <c r="B78" s="6" t="s">
        <v>259</v>
      </c>
      <c r="C78" s="6" t="s">
        <v>148</v>
      </c>
      <c r="D78" s="2">
        <v>0</v>
      </c>
      <c r="E78" s="2">
        <v>0</v>
      </c>
      <c r="F78" s="45">
        <f>SUM(D78:E78)</f>
        <v>0</v>
      </c>
      <c r="G78" s="46">
        <f>_xlfn.RANK.EQ(F78,$F$12:$F$97,0)</f>
        <v>19</v>
      </c>
      <c r="H78" s="228">
        <v>0</v>
      </c>
      <c r="I78" s="2">
        <f>_xlfn.RANK.EQ(H78,$H$12:$H$97,0)</f>
        <v>19</v>
      </c>
    </row>
    <row r="79" spans="1:9" s="19" customFormat="1">
      <c r="A79" s="6" t="s">
        <v>149</v>
      </c>
      <c r="B79" s="6" t="s">
        <v>254</v>
      </c>
      <c r="C79" s="6" t="s">
        <v>150</v>
      </c>
      <c r="D79" s="2">
        <v>0</v>
      </c>
      <c r="E79" s="2">
        <v>0</v>
      </c>
      <c r="F79" s="45">
        <f>SUM(D79:E79)</f>
        <v>0</v>
      </c>
      <c r="G79" s="46">
        <f>_xlfn.RANK.EQ(F79,$F$12:$F$97,0)</f>
        <v>19</v>
      </c>
      <c r="H79" s="228">
        <v>0</v>
      </c>
      <c r="I79" s="2">
        <f>_xlfn.RANK.EQ(H79,$H$12:$H$97,0)</f>
        <v>19</v>
      </c>
    </row>
    <row r="80" spans="1:9" s="19" customFormat="1">
      <c r="A80" s="6" t="s">
        <v>151</v>
      </c>
      <c r="B80" s="6" t="s">
        <v>254</v>
      </c>
      <c r="C80" s="6" t="s">
        <v>152</v>
      </c>
      <c r="D80" s="7">
        <v>0</v>
      </c>
      <c r="E80" s="7">
        <v>0</v>
      </c>
      <c r="F80" s="88">
        <f>SUM(D80:E80)</f>
        <v>0</v>
      </c>
      <c r="G80" s="89">
        <f>_xlfn.RANK.EQ(F80,$F$12:$F$97,0)</f>
        <v>19</v>
      </c>
      <c r="H80" s="229">
        <v>0</v>
      </c>
      <c r="I80" s="7">
        <f>_xlfn.RANK.EQ(H80,$H$12:$H$97,0)</f>
        <v>19</v>
      </c>
    </row>
    <row r="81" spans="1:9" s="19" customFormat="1">
      <c r="A81" s="6" t="s">
        <v>153</v>
      </c>
      <c r="B81" s="6" t="s">
        <v>259</v>
      </c>
      <c r="C81" s="6" t="s">
        <v>154</v>
      </c>
      <c r="D81" s="7">
        <v>7</v>
      </c>
      <c r="E81" s="7">
        <v>9</v>
      </c>
      <c r="F81" s="88">
        <f>SUM(D81:E81)</f>
        <v>16</v>
      </c>
      <c r="G81" s="89">
        <f>_xlfn.RANK.EQ(F81,$F$12:$F$97,0)</f>
        <v>6</v>
      </c>
      <c r="H81" s="90">
        <f>E81/F81</f>
        <v>0.5625</v>
      </c>
      <c r="I81" s="7">
        <f>_xlfn.RANK.EQ(H81,$H$12:$H$97,0)</f>
        <v>6</v>
      </c>
    </row>
    <row r="82" spans="1:9" s="19" customFormat="1">
      <c r="A82" s="49" t="s">
        <v>155</v>
      </c>
      <c r="B82" s="49" t="s">
        <v>259</v>
      </c>
      <c r="C82" s="49" t="s">
        <v>156</v>
      </c>
      <c r="D82" s="51"/>
      <c r="E82" s="51"/>
      <c r="F82" s="52"/>
      <c r="G82" s="53"/>
      <c r="H82" s="54"/>
      <c r="I82" s="51"/>
    </row>
    <row r="83" spans="1:9" s="19" customFormat="1">
      <c r="A83" s="6" t="s">
        <v>157</v>
      </c>
      <c r="B83" s="6" t="s">
        <v>255</v>
      </c>
      <c r="C83" s="6" t="s">
        <v>158</v>
      </c>
      <c r="D83" s="2">
        <v>0</v>
      </c>
      <c r="E83" s="2">
        <v>0</v>
      </c>
      <c r="F83" s="45">
        <f>SUM(D83:E83)</f>
        <v>0</v>
      </c>
      <c r="G83" s="46">
        <f>_xlfn.RANK.EQ(F83,$F$12:$F$97,0)</f>
        <v>19</v>
      </c>
      <c r="H83" s="228">
        <v>0</v>
      </c>
      <c r="I83" s="2">
        <f>_xlfn.RANK.EQ(H83,$H$12:$H$97,0)</f>
        <v>19</v>
      </c>
    </row>
    <row r="84" spans="1:9" s="19" customFormat="1">
      <c r="A84" s="6" t="s">
        <v>159</v>
      </c>
      <c r="B84" s="6" t="s">
        <v>259</v>
      </c>
      <c r="C84" s="6" t="s">
        <v>160</v>
      </c>
      <c r="D84" s="7">
        <v>2</v>
      </c>
      <c r="E84" s="7">
        <v>3</v>
      </c>
      <c r="F84" s="88">
        <f>SUM(D84:E84)</f>
        <v>5</v>
      </c>
      <c r="G84" s="89">
        <f>_xlfn.RANK.EQ(F84,$F$12:$F$97,0)</f>
        <v>13</v>
      </c>
      <c r="H84" s="90">
        <f>E84/F84</f>
        <v>0.6</v>
      </c>
      <c r="I84" s="7">
        <f>_xlfn.RANK.EQ(H84,$H$12:$H$97,0)</f>
        <v>5</v>
      </c>
    </row>
    <row r="85" spans="1:9" s="19" customFormat="1">
      <c r="A85" s="6" t="s">
        <v>161</v>
      </c>
      <c r="B85" s="6" t="s">
        <v>259</v>
      </c>
      <c r="C85" s="6" t="s">
        <v>162</v>
      </c>
      <c r="D85" s="2">
        <v>0</v>
      </c>
      <c r="E85" s="2">
        <v>0</v>
      </c>
      <c r="F85" s="45">
        <f>SUM(D85:E85)</f>
        <v>0</v>
      </c>
      <c r="G85" s="46">
        <f>_xlfn.RANK.EQ(F85,$F$12:$F$97,0)</f>
        <v>19</v>
      </c>
      <c r="H85" s="228">
        <v>0</v>
      </c>
      <c r="I85" s="2">
        <f>_xlfn.RANK.EQ(H85,$H$12:$H$97,0)</f>
        <v>19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0</v>
      </c>
      <c r="E86" s="57">
        <v>0</v>
      </c>
      <c r="F86" s="58">
        <f>SUM(D86:E86)</f>
        <v>0</v>
      </c>
      <c r="G86" s="59">
        <f>_xlfn.RANK.EQ(F86,$F$12:$F$97,0)</f>
        <v>19</v>
      </c>
      <c r="H86" s="230">
        <v>0</v>
      </c>
      <c r="I86" s="57">
        <f>_xlfn.RANK.EQ(H86,$H$12:$H$97,0)</f>
        <v>19</v>
      </c>
    </row>
    <row r="87" spans="1:9" s="19" customFormat="1">
      <c r="A87" s="49" t="s">
        <v>165</v>
      </c>
      <c r="B87" s="49" t="s">
        <v>256</v>
      </c>
      <c r="C87" s="49" t="s">
        <v>166</v>
      </c>
      <c r="D87" s="51"/>
      <c r="E87" s="51"/>
      <c r="F87" s="52"/>
      <c r="G87" s="53"/>
      <c r="H87" s="54"/>
      <c r="I87" s="51"/>
    </row>
    <row r="88" spans="1:9" s="19" customFormat="1">
      <c r="A88" s="6" t="s">
        <v>167</v>
      </c>
      <c r="B88" s="6" t="s">
        <v>255</v>
      </c>
      <c r="C88" s="6" t="s">
        <v>168</v>
      </c>
      <c r="D88" s="2">
        <v>0</v>
      </c>
      <c r="E88" s="2">
        <v>0</v>
      </c>
      <c r="F88" s="45">
        <f t="shared" ref="F88:F95" si="3">SUM(D88:E88)</f>
        <v>0</v>
      </c>
      <c r="G88" s="46">
        <f t="shared" ref="G88:G95" si="4">_xlfn.RANK.EQ(F88,$F$12:$F$97,0)</f>
        <v>19</v>
      </c>
      <c r="H88" s="228">
        <v>0</v>
      </c>
      <c r="I88" s="2">
        <f t="shared" ref="I88:I95" si="5">_xlfn.RANK.EQ(H88,$H$12:$H$97,0)</f>
        <v>19</v>
      </c>
    </row>
    <row r="89" spans="1:9" s="19" customFormat="1">
      <c r="A89" s="6" t="s">
        <v>169</v>
      </c>
      <c r="B89" s="6" t="s">
        <v>254</v>
      </c>
      <c r="C89" s="6" t="s">
        <v>170</v>
      </c>
      <c r="D89" s="7">
        <v>3</v>
      </c>
      <c r="E89" s="7">
        <v>10</v>
      </c>
      <c r="F89" s="88">
        <f t="shared" si="3"/>
        <v>13</v>
      </c>
      <c r="G89" s="89">
        <f t="shared" si="4"/>
        <v>8</v>
      </c>
      <c r="H89" s="90">
        <f>E89/F89</f>
        <v>0.76923076923076927</v>
      </c>
      <c r="I89" s="7">
        <f t="shared" si="5"/>
        <v>3</v>
      </c>
    </row>
    <row r="90" spans="1:9" s="19" customFormat="1">
      <c r="A90" s="6" t="s">
        <v>171</v>
      </c>
      <c r="B90" s="6" t="s">
        <v>259</v>
      </c>
      <c r="C90" s="6" t="s">
        <v>172</v>
      </c>
      <c r="D90" s="2">
        <v>0</v>
      </c>
      <c r="E90" s="2">
        <v>0</v>
      </c>
      <c r="F90" s="45">
        <f t="shared" si="3"/>
        <v>0</v>
      </c>
      <c r="G90" s="46">
        <f t="shared" si="4"/>
        <v>19</v>
      </c>
      <c r="H90" s="228">
        <v>0</v>
      </c>
      <c r="I90" s="2">
        <f t="shared" si="5"/>
        <v>19</v>
      </c>
    </row>
    <row r="91" spans="1:9" s="19" customFormat="1">
      <c r="A91" s="6" t="s">
        <v>173</v>
      </c>
      <c r="B91" s="6" t="s">
        <v>259</v>
      </c>
      <c r="C91" s="6" t="s">
        <v>174</v>
      </c>
      <c r="D91" s="7">
        <v>0</v>
      </c>
      <c r="E91" s="7">
        <v>0</v>
      </c>
      <c r="F91" s="88">
        <f t="shared" si="3"/>
        <v>0</v>
      </c>
      <c r="G91" s="89">
        <f t="shared" si="4"/>
        <v>19</v>
      </c>
      <c r="H91" s="229">
        <v>0</v>
      </c>
      <c r="I91" s="7">
        <f t="shared" si="5"/>
        <v>19</v>
      </c>
    </row>
    <row r="92" spans="1:9" s="19" customFormat="1">
      <c r="A92" s="6" t="s">
        <v>175</v>
      </c>
      <c r="B92" s="6" t="s">
        <v>259</v>
      </c>
      <c r="C92" s="6" t="s">
        <v>176</v>
      </c>
      <c r="D92" s="7">
        <v>0</v>
      </c>
      <c r="E92" s="7">
        <v>0</v>
      </c>
      <c r="F92" s="88">
        <f t="shared" si="3"/>
        <v>0</v>
      </c>
      <c r="G92" s="89">
        <f t="shared" si="4"/>
        <v>19</v>
      </c>
      <c r="H92" s="229">
        <v>0</v>
      </c>
      <c r="I92" s="7">
        <f t="shared" si="5"/>
        <v>19</v>
      </c>
    </row>
    <row r="93" spans="1:9" s="19" customFormat="1">
      <c r="A93" s="6" t="s">
        <v>177</v>
      </c>
      <c r="B93" s="6" t="s">
        <v>259</v>
      </c>
      <c r="C93" s="6" t="s">
        <v>178</v>
      </c>
      <c r="D93" s="2">
        <v>0</v>
      </c>
      <c r="E93" s="2">
        <v>0</v>
      </c>
      <c r="F93" s="45">
        <f t="shared" si="3"/>
        <v>0</v>
      </c>
      <c r="G93" s="46">
        <f t="shared" si="4"/>
        <v>19</v>
      </c>
      <c r="H93" s="228">
        <v>0</v>
      </c>
      <c r="I93" s="2">
        <f t="shared" si="5"/>
        <v>19</v>
      </c>
    </row>
    <row r="94" spans="1:9" s="19" customFormat="1">
      <c r="A94" s="6" t="s">
        <v>179</v>
      </c>
      <c r="B94" s="6" t="s">
        <v>259</v>
      </c>
      <c r="C94" s="6" t="s">
        <v>180</v>
      </c>
      <c r="D94" s="7">
        <v>0</v>
      </c>
      <c r="E94" s="7">
        <v>0</v>
      </c>
      <c r="F94" s="88">
        <f t="shared" si="3"/>
        <v>0</v>
      </c>
      <c r="G94" s="89">
        <f t="shared" si="4"/>
        <v>19</v>
      </c>
      <c r="H94" s="229">
        <v>0</v>
      </c>
      <c r="I94" s="7">
        <f t="shared" si="5"/>
        <v>19</v>
      </c>
    </row>
    <row r="95" spans="1:9" s="19" customFormat="1">
      <c r="A95" s="6" t="s">
        <v>181</v>
      </c>
      <c r="B95" s="6" t="s">
        <v>259</v>
      </c>
      <c r="C95" s="6" t="s">
        <v>182</v>
      </c>
      <c r="D95" s="2">
        <v>0</v>
      </c>
      <c r="E95" s="2">
        <v>0</v>
      </c>
      <c r="F95" s="45">
        <f t="shared" si="3"/>
        <v>0</v>
      </c>
      <c r="G95" s="46">
        <f t="shared" si="4"/>
        <v>19</v>
      </c>
      <c r="H95" s="228">
        <v>0</v>
      </c>
      <c r="I95" s="2">
        <f t="shared" si="5"/>
        <v>19</v>
      </c>
    </row>
    <row r="96" spans="1:9" s="19" customFormat="1">
      <c r="A96" s="49" t="s">
        <v>183</v>
      </c>
      <c r="B96" s="49" t="s">
        <v>256</v>
      </c>
      <c r="C96" s="49" t="s">
        <v>184</v>
      </c>
      <c r="D96" s="51"/>
      <c r="E96" s="51"/>
      <c r="F96" s="52"/>
      <c r="G96" s="53"/>
      <c r="H96" s="54"/>
      <c r="I96" s="51"/>
    </row>
    <row r="97" spans="1:9" s="19" customFormat="1">
      <c r="A97" s="6" t="s">
        <v>185</v>
      </c>
      <c r="B97" s="6" t="s">
        <v>259</v>
      </c>
      <c r="C97" s="6" t="s">
        <v>186</v>
      </c>
      <c r="D97" s="2">
        <v>0</v>
      </c>
      <c r="E97" s="2">
        <v>0</v>
      </c>
      <c r="F97" s="45">
        <f>SUM(D97:E97)</f>
        <v>0</v>
      </c>
      <c r="G97" s="46">
        <f>_xlfn.RANK.EQ(F97,$F$12:$F$97,0)</f>
        <v>19</v>
      </c>
      <c r="H97" s="228">
        <v>0</v>
      </c>
      <c r="I97" s="2">
        <f>_xlfn.RANK.EQ(H97,$H$12:$H$97,0)</f>
        <v>19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246</v>
      </c>
      <c r="E99" s="222">
        <f t="shared" ref="E99:F99" si="6">SUM(E12:E97)</f>
        <v>288</v>
      </c>
      <c r="F99" s="223">
        <f t="shared" si="6"/>
        <v>534</v>
      </c>
    </row>
  </sheetData>
  <autoFilter ref="A11:J97" xr:uid="{00000000-0009-0000-0000-000022000000}">
    <sortState xmlns:xlrd2="http://schemas.microsoft.com/office/spreadsheetml/2017/richdata2" ref="A12:J97">
      <sortCondition ref="A11:A97"/>
    </sortState>
  </autoFilter>
  <mergeCells count="1">
    <mergeCell ref="D10:I10"/>
  </mergeCells>
  <phoneticPr fontId="1"/>
  <hyperlinks>
    <hyperlink ref="K1" location="目次!A1" display="目次に戻る" xr:uid="{7FD81087-74E3-4B33-A0EA-51DE27A0A6EE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46F4D-A188-47E9-92C8-8B4540B8C40D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F55" sqref="F55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3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  <c r="M1"/>
    </row>
    <row r="2" spans="1:18" ht="24" customHeight="1">
      <c r="A2" s="3" t="s">
        <v>285</v>
      </c>
      <c r="B2" s="3"/>
      <c r="C2" s="3"/>
      <c r="D2"/>
      <c r="E2"/>
      <c r="F2"/>
      <c r="G2"/>
      <c r="H2"/>
      <c r="I2"/>
      <c r="K2" s="73"/>
      <c r="L2"/>
      <c r="M2"/>
    </row>
    <row r="3" spans="1:18" ht="24" customHeight="1">
      <c r="A3" s="3" t="s">
        <v>437</v>
      </c>
      <c r="C3" s="3"/>
      <c r="D3"/>
      <c r="E3"/>
      <c r="F3"/>
      <c r="G3"/>
      <c r="H3"/>
      <c r="I3"/>
      <c r="K3" s="73"/>
      <c r="L3"/>
      <c r="M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/>
      <c r="E6" s="22"/>
      <c r="F6" s="22"/>
      <c r="G6" s="23"/>
      <c r="H6" s="24"/>
      <c r="I6" s="25"/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0.7</v>
      </c>
      <c r="E7" s="83">
        <f>ROUND(SUMIF($B$12:$B$97,"G",E12:E97)/(COUNTIFS(B12:B97,"G",D12:D97,"&lt;&gt;")),1)</f>
        <v>0.5</v>
      </c>
      <c r="F7" s="83">
        <f>ROUND(SUM(D7:E7),1)</f>
        <v>1.2</v>
      </c>
      <c r="G7" s="28"/>
      <c r="H7" s="29">
        <f>E7/F7</f>
        <v>0.41666666666666669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4.2</v>
      </c>
      <c r="E8" s="85">
        <f>ROUND(AVERAGE(E12:E97),1)</f>
        <v>5.0999999999999996</v>
      </c>
      <c r="F8" s="85">
        <f>ROUND(SUM(D8:E8),1)</f>
        <v>9.3000000000000007</v>
      </c>
      <c r="G8" s="34"/>
      <c r="H8" s="35">
        <f>E8/F8</f>
        <v>0.54838709677419351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2023年度（基準日：５月１日）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219" t="s">
        <v>13</v>
      </c>
      <c r="B11" s="38" t="s">
        <v>14</v>
      </c>
      <c r="C11" s="219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1" t="s">
        <v>15</v>
      </c>
      <c r="B12" s="1" t="s">
        <v>254</v>
      </c>
      <c r="C12" s="1" t="s">
        <v>16</v>
      </c>
      <c r="D12" s="2">
        <v>9</v>
      </c>
      <c r="E12" s="2">
        <v>10</v>
      </c>
      <c r="F12" s="45">
        <f>SUM(D12:E12)</f>
        <v>19</v>
      </c>
      <c r="G12" s="46">
        <f>_xlfn.RANK.EQ(F12,$F$12:$F$97,0)</f>
        <v>5</v>
      </c>
      <c r="H12" s="47">
        <f>E12/F12</f>
        <v>0.52631578947368418</v>
      </c>
      <c r="I12" s="2">
        <f>_xlfn.RANK.EQ(H12,$H$12:$H$97,0)</f>
        <v>14</v>
      </c>
    </row>
    <row r="13" spans="1:18" s="19" customFormat="1">
      <c r="A13" s="1" t="s">
        <v>17</v>
      </c>
      <c r="B13" s="1" t="s">
        <v>255</v>
      </c>
      <c r="C13" s="1" t="s">
        <v>18</v>
      </c>
      <c r="D13" s="2">
        <v>0</v>
      </c>
      <c r="E13" s="2">
        <v>0</v>
      </c>
      <c r="F13" s="45">
        <f>SUM(D13:E13)</f>
        <v>0</v>
      </c>
      <c r="G13" s="46">
        <f>_xlfn.RANK.EQ(F13,$F$12:$F$97,0)</f>
        <v>23</v>
      </c>
      <c r="H13" s="228">
        <v>0</v>
      </c>
      <c r="I13" s="2">
        <f>_xlfn.RANK.EQ(H13,$H$12:$H$97,0)</f>
        <v>22</v>
      </c>
    </row>
    <row r="14" spans="1:18" s="19" customFormat="1">
      <c r="A14" s="49" t="s">
        <v>19</v>
      </c>
      <c r="B14" s="49" t="s">
        <v>256</v>
      </c>
      <c r="C14" s="49" t="s">
        <v>20</v>
      </c>
      <c r="D14" s="51"/>
      <c r="E14" s="51"/>
      <c r="F14" s="52"/>
      <c r="G14" s="53"/>
      <c r="H14" s="54"/>
      <c r="I14" s="51"/>
    </row>
    <row r="15" spans="1:18" s="19" customFormat="1">
      <c r="A15" s="1" t="s">
        <v>21</v>
      </c>
      <c r="B15" s="1" t="s">
        <v>257</v>
      </c>
      <c r="C15" s="1" t="s">
        <v>22</v>
      </c>
      <c r="D15" s="2">
        <v>2</v>
      </c>
      <c r="E15" s="2">
        <v>1</v>
      </c>
      <c r="F15" s="45">
        <f>SUM(D15:E15)</f>
        <v>3</v>
      </c>
      <c r="G15" s="46">
        <f>_xlfn.RANK.EQ(F15,$F$12:$F$97,0)</f>
        <v>16</v>
      </c>
      <c r="H15" s="47">
        <f>E15/F15</f>
        <v>0.33333333333333331</v>
      </c>
      <c r="I15" s="2">
        <f>_xlfn.RANK.EQ(H15,$H$12:$H$97,0)</f>
        <v>18</v>
      </c>
    </row>
    <row r="16" spans="1:18" s="19" customFormat="1">
      <c r="A16" s="49" t="s">
        <v>23</v>
      </c>
      <c r="B16" s="49" t="s">
        <v>256</v>
      </c>
      <c r="C16" s="49" t="s">
        <v>24</v>
      </c>
      <c r="D16" s="51"/>
      <c r="E16" s="51"/>
      <c r="F16" s="52"/>
      <c r="G16" s="53"/>
      <c r="H16" s="54"/>
      <c r="I16" s="51"/>
    </row>
    <row r="17" spans="1:9" s="19" customFormat="1">
      <c r="A17" s="49" t="s">
        <v>25</v>
      </c>
      <c r="B17" s="49" t="s">
        <v>256</v>
      </c>
      <c r="C17" s="49" t="s">
        <v>26</v>
      </c>
      <c r="D17" s="51"/>
      <c r="E17" s="51"/>
      <c r="F17" s="52"/>
      <c r="G17" s="53"/>
      <c r="H17" s="54"/>
      <c r="I17" s="51"/>
    </row>
    <row r="18" spans="1:9" s="19" customFormat="1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53"/>
      <c r="H18" s="54"/>
      <c r="I18" s="51"/>
    </row>
    <row r="19" spans="1:9" s="19" customFormat="1">
      <c r="A19" s="6" t="s">
        <v>29</v>
      </c>
      <c r="B19" s="6" t="s">
        <v>259</v>
      </c>
      <c r="C19" s="6" t="s">
        <v>30</v>
      </c>
      <c r="D19" s="7">
        <v>0</v>
      </c>
      <c r="E19" s="7">
        <v>0</v>
      </c>
      <c r="F19" s="88">
        <f t="shared" ref="F19:F27" si="0">SUM(D19:E19)</f>
        <v>0</v>
      </c>
      <c r="G19" s="89">
        <f t="shared" ref="G19:G27" si="1">_xlfn.RANK.EQ(F19,$F$12:$F$97,0)</f>
        <v>23</v>
      </c>
      <c r="H19" s="229">
        <v>0</v>
      </c>
      <c r="I19" s="7">
        <f t="shared" ref="I19:I27" si="2">_xlfn.RANK.EQ(H19,$H$12:$H$97,0)</f>
        <v>22</v>
      </c>
    </row>
    <row r="20" spans="1:9" s="19" customFormat="1">
      <c r="A20" s="6" t="s">
        <v>31</v>
      </c>
      <c r="B20" s="6" t="s">
        <v>260</v>
      </c>
      <c r="C20" s="6" t="s">
        <v>32</v>
      </c>
      <c r="D20" s="7">
        <v>0</v>
      </c>
      <c r="E20" s="7">
        <v>0</v>
      </c>
      <c r="F20" s="88">
        <f t="shared" si="0"/>
        <v>0</v>
      </c>
      <c r="G20" s="89">
        <f t="shared" si="1"/>
        <v>23</v>
      </c>
      <c r="H20" s="229">
        <v>0</v>
      </c>
      <c r="I20" s="7">
        <f t="shared" si="2"/>
        <v>22</v>
      </c>
    </row>
    <row r="21" spans="1:9" s="19" customFormat="1">
      <c r="A21" s="6" t="s">
        <v>33</v>
      </c>
      <c r="B21" s="6" t="s">
        <v>254</v>
      </c>
      <c r="C21" s="6" t="s">
        <v>34</v>
      </c>
      <c r="D21" s="7">
        <v>11</v>
      </c>
      <c r="E21" s="7">
        <v>5</v>
      </c>
      <c r="F21" s="88">
        <f t="shared" si="0"/>
        <v>16</v>
      </c>
      <c r="G21" s="89">
        <f t="shared" si="1"/>
        <v>6</v>
      </c>
      <c r="H21" s="90">
        <f>E21/F21</f>
        <v>0.3125</v>
      </c>
      <c r="I21" s="7">
        <f t="shared" si="2"/>
        <v>20</v>
      </c>
    </row>
    <row r="22" spans="1:9" s="19" customFormat="1">
      <c r="A22" s="6" t="s">
        <v>35</v>
      </c>
      <c r="B22" s="6" t="s">
        <v>255</v>
      </c>
      <c r="C22" s="6" t="s">
        <v>36</v>
      </c>
      <c r="D22" s="7">
        <v>0</v>
      </c>
      <c r="E22" s="7">
        <v>0</v>
      </c>
      <c r="F22" s="88">
        <f t="shared" si="0"/>
        <v>0</v>
      </c>
      <c r="G22" s="89">
        <f t="shared" si="1"/>
        <v>23</v>
      </c>
      <c r="H22" s="229">
        <v>0</v>
      </c>
      <c r="I22" s="7">
        <f t="shared" si="2"/>
        <v>22</v>
      </c>
    </row>
    <row r="23" spans="1:9" s="19" customFormat="1">
      <c r="A23" s="6" t="s">
        <v>37</v>
      </c>
      <c r="B23" s="6" t="s">
        <v>259</v>
      </c>
      <c r="C23" s="6" t="s">
        <v>38</v>
      </c>
      <c r="D23" s="7">
        <v>0</v>
      </c>
      <c r="E23" s="7">
        <v>0</v>
      </c>
      <c r="F23" s="88">
        <f t="shared" si="0"/>
        <v>0</v>
      </c>
      <c r="G23" s="89">
        <f t="shared" si="1"/>
        <v>23</v>
      </c>
      <c r="H23" s="229">
        <v>0</v>
      </c>
      <c r="I23" s="7">
        <f t="shared" si="2"/>
        <v>22</v>
      </c>
    </row>
    <row r="24" spans="1:9" s="19" customFormat="1">
      <c r="A24" s="6" t="s">
        <v>39</v>
      </c>
      <c r="B24" s="6" t="s">
        <v>259</v>
      </c>
      <c r="C24" s="6" t="s">
        <v>40</v>
      </c>
      <c r="D24" s="7">
        <v>0</v>
      </c>
      <c r="E24" s="7">
        <v>0</v>
      </c>
      <c r="F24" s="88">
        <f t="shared" si="0"/>
        <v>0</v>
      </c>
      <c r="G24" s="89">
        <f t="shared" si="1"/>
        <v>23</v>
      </c>
      <c r="H24" s="229">
        <v>0</v>
      </c>
      <c r="I24" s="7">
        <f t="shared" si="2"/>
        <v>22</v>
      </c>
    </row>
    <row r="25" spans="1:9" s="19" customFormat="1">
      <c r="A25" s="6" t="s">
        <v>41</v>
      </c>
      <c r="B25" s="6" t="s">
        <v>257</v>
      </c>
      <c r="C25" s="6" t="s">
        <v>42</v>
      </c>
      <c r="D25" s="7">
        <v>0</v>
      </c>
      <c r="E25" s="7">
        <v>0</v>
      </c>
      <c r="F25" s="88">
        <f t="shared" si="0"/>
        <v>0</v>
      </c>
      <c r="G25" s="89">
        <f t="shared" si="1"/>
        <v>23</v>
      </c>
      <c r="H25" s="229">
        <v>0</v>
      </c>
      <c r="I25" s="7">
        <f t="shared" si="2"/>
        <v>22</v>
      </c>
    </row>
    <row r="26" spans="1:9" s="19" customFormat="1">
      <c r="A26" s="6" t="s">
        <v>43</v>
      </c>
      <c r="B26" s="6" t="s">
        <v>260</v>
      </c>
      <c r="C26" s="6" t="s">
        <v>44</v>
      </c>
      <c r="D26" s="7">
        <v>0</v>
      </c>
      <c r="E26" s="7">
        <v>0</v>
      </c>
      <c r="F26" s="88">
        <f t="shared" si="0"/>
        <v>0</v>
      </c>
      <c r="G26" s="89">
        <f t="shared" si="1"/>
        <v>23</v>
      </c>
      <c r="H26" s="229">
        <v>0</v>
      </c>
      <c r="I26" s="7">
        <f t="shared" si="2"/>
        <v>22</v>
      </c>
    </row>
    <row r="27" spans="1:9" s="19" customFormat="1">
      <c r="A27" s="6" t="s">
        <v>45</v>
      </c>
      <c r="B27" s="6" t="s">
        <v>254</v>
      </c>
      <c r="C27" s="6" t="s">
        <v>46</v>
      </c>
      <c r="D27" s="7">
        <v>11</v>
      </c>
      <c r="E27" s="7">
        <v>15</v>
      </c>
      <c r="F27" s="88">
        <f t="shared" si="0"/>
        <v>26</v>
      </c>
      <c r="G27" s="89">
        <f t="shared" si="1"/>
        <v>4</v>
      </c>
      <c r="H27" s="90">
        <f>E27/F27</f>
        <v>0.57692307692307687</v>
      </c>
      <c r="I27" s="7">
        <f t="shared" si="2"/>
        <v>11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6" t="s">
        <v>49</v>
      </c>
      <c r="B29" s="6" t="s">
        <v>260</v>
      </c>
      <c r="C29" s="6" t="s">
        <v>50</v>
      </c>
      <c r="D29" s="7">
        <v>0</v>
      </c>
      <c r="E29" s="7">
        <v>0</v>
      </c>
      <c r="F29" s="88">
        <f>SUM(D29:E29)</f>
        <v>0</v>
      </c>
      <c r="G29" s="89">
        <f>_xlfn.RANK.EQ(F29,$F$12:$F$97,0)</f>
        <v>23</v>
      </c>
      <c r="H29" s="229">
        <v>0</v>
      </c>
      <c r="I29" s="7">
        <f>_xlfn.RANK.EQ(H29,$H$12:$H$97,0)</f>
        <v>22</v>
      </c>
    </row>
    <row r="30" spans="1:9" s="19" customFormat="1">
      <c r="A30" s="6" t="s">
        <v>51</v>
      </c>
      <c r="B30" s="6" t="s">
        <v>259</v>
      </c>
      <c r="C30" s="6" t="s">
        <v>52</v>
      </c>
      <c r="D30" s="7">
        <v>0</v>
      </c>
      <c r="E30" s="7">
        <v>0</v>
      </c>
      <c r="F30" s="88">
        <f>SUM(D30:E30)</f>
        <v>0</v>
      </c>
      <c r="G30" s="89">
        <f>_xlfn.RANK.EQ(F30,$F$12:$F$97,0)</f>
        <v>23</v>
      </c>
      <c r="H30" s="229">
        <v>0</v>
      </c>
      <c r="I30" s="7">
        <f>_xlfn.RANK.EQ(H30,$H$12:$H$97,0)</f>
        <v>22</v>
      </c>
    </row>
    <row r="31" spans="1:9" s="19" customFormat="1">
      <c r="A31" s="6" t="s">
        <v>53</v>
      </c>
      <c r="B31" s="6" t="s">
        <v>260</v>
      </c>
      <c r="C31" s="6" t="s">
        <v>54</v>
      </c>
      <c r="D31" s="7">
        <v>0</v>
      </c>
      <c r="E31" s="7">
        <v>1</v>
      </c>
      <c r="F31" s="88">
        <f>SUM(D31:E31)</f>
        <v>1</v>
      </c>
      <c r="G31" s="89">
        <f>_xlfn.RANK.EQ(F31,$F$12:$F$97,0)</f>
        <v>19</v>
      </c>
      <c r="H31" s="90">
        <f>E31/F31</f>
        <v>1</v>
      </c>
      <c r="I31" s="7">
        <f>_xlfn.RANK.EQ(H31,$H$12:$H$97,0)</f>
        <v>1</v>
      </c>
    </row>
    <row r="32" spans="1:9" s="19" customFormat="1">
      <c r="A32" s="6" t="s">
        <v>55</v>
      </c>
      <c r="B32" s="6" t="s">
        <v>254</v>
      </c>
      <c r="C32" s="6" t="s">
        <v>56</v>
      </c>
      <c r="D32" s="7">
        <v>1</v>
      </c>
      <c r="E32" s="7">
        <v>1</v>
      </c>
      <c r="F32" s="88">
        <f>SUM(D32:E32)</f>
        <v>2</v>
      </c>
      <c r="G32" s="89">
        <f>_xlfn.RANK.EQ(F32,$F$12:$F$97,0)</f>
        <v>17</v>
      </c>
      <c r="H32" s="90">
        <f>E32/F32</f>
        <v>0.5</v>
      </c>
      <c r="I32" s="7">
        <f>_xlfn.RANK.EQ(H32,$H$12:$H$97,0)</f>
        <v>16</v>
      </c>
    </row>
    <row r="33" spans="1:9" s="19" customFormat="1">
      <c r="A33" s="6" t="s">
        <v>57</v>
      </c>
      <c r="B33" s="6" t="s">
        <v>254</v>
      </c>
      <c r="C33" s="6" t="s">
        <v>58</v>
      </c>
      <c r="D33" s="7">
        <v>60</v>
      </c>
      <c r="E33" s="7">
        <v>91</v>
      </c>
      <c r="F33" s="88">
        <f>SUM(D33:E33)</f>
        <v>151</v>
      </c>
      <c r="G33" s="89">
        <f>_xlfn.RANK.EQ(F33,$F$12:$F$97,0)</f>
        <v>1</v>
      </c>
      <c r="H33" s="90">
        <f>E33/F33</f>
        <v>0.60264900662251653</v>
      </c>
      <c r="I33" s="7">
        <f>_xlfn.RANK.EQ(H33,$H$12:$H$97,0)</f>
        <v>8</v>
      </c>
    </row>
    <row r="34" spans="1:9" s="19" customFormat="1">
      <c r="A34" s="49" t="s">
        <v>59</v>
      </c>
      <c r="B34" s="49" t="s">
        <v>258</v>
      </c>
      <c r="C34" s="49" t="s">
        <v>60</v>
      </c>
      <c r="D34" s="51"/>
      <c r="E34" s="51"/>
      <c r="F34" s="52"/>
      <c r="G34" s="53"/>
      <c r="H34" s="54"/>
      <c r="I34" s="51"/>
    </row>
    <row r="35" spans="1:9" s="19" customFormat="1">
      <c r="A35" s="49" t="s">
        <v>61</v>
      </c>
      <c r="B35" s="49" t="s">
        <v>257</v>
      </c>
      <c r="C35" s="49" t="s">
        <v>62</v>
      </c>
      <c r="D35" s="51"/>
      <c r="E35" s="51"/>
      <c r="F35" s="52"/>
      <c r="G35" s="53"/>
      <c r="H35" s="54"/>
      <c r="I35" s="51"/>
    </row>
    <row r="36" spans="1:9" s="19" customFormat="1">
      <c r="A36" s="49" t="s">
        <v>63</v>
      </c>
      <c r="B36" s="49" t="s">
        <v>257</v>
      </c>
      <c r="C36" s="49" t="s">
        <v>64</v>
      </c>
      <c r="D36" s="51"/>
      <c r="E36" s="51"/>
      <c r="F36" s="52"/>
      <c r="G36" s="53"/>
      <c r="H36" s="54"/>
      <c r="I36" s="51"/>
    </row>
    <row r="37" spans="1:9" s="19" customFormat="1">
      <c r="A37" s="6" t="s">
        <v>65</v>
      </c>
      <c r="B37" s="6" t="s">
        <v>256</v>
      </c>
      <c r="C37" s="6" t="s">
        <v>66</v>
      </c>
      <c r="D37" s="7">
        <v>4</v>
      </c>
      <c r="E37" s="7">
        <v>5</v>
      </c>
      <c r="F37" s="88">
        <f>SUM(D37:E37)</f>
        <v>9</v>
      </c>
      <c r="G37" s="89">
        <f>_xlfn.RANK.EQ(F37,$F$12:$F$97,0)</f>
        <v>11</v>
      </c>
      <c r="H37" s="90">
        <f>E37/F37</f>
        <v>0.55555555555555558</v>
      </c>
      <c r="I37" s="7">
        <f>_xlfn.RANK.EQ(H37,$H$12:$H$97,0)</f>
        <v>13</v>
      </c>
    </row>
    <row r="38" spans="1:9" s="19" customFormat="1">
      <c r="A38" s="49" t="s">
        <v>67</v>
      </c>
      <c r="B38" s="49" t="s">
        <v>260</v>
      </c>
      <c r="C38" s="49" t="s">
        <v>68</v>
      </c>
      <c r="D38" s="51"/>
      <c r="E38" s="51"/>
      <c r="F38" s="52"/>
      <c r="G38" s="53"/>
      <c r="H38" s="54"/>
      <c r="I38" s="51"/>
    </row>
    <row r="39" spans="1:9" s="19" customFormat="1">
      <c r="A39" s="6" t="s">
        <v>69</v>
      </c>
      <c r="B39" s="6" t="s">
        <v>255</v>
      </c>
      <c r="C39" s="6" t="s">
        <v>70</v>
      </c>
      <c r="D39" s="7">
        <v>0</v>
      </c>
      <c r="E39" s="7">
        <v>0</v>
      </c>
      <c r="F39" s="88">
        <f>SUM(D39:E39)</f>
        <v>0</v>
      </c>
      <c r="G39" s="89">
        <f>_xlfn.RANK.EQ(F39,$F$12:$F$97,0)</f>
        <v>23</v>
      </c>
      <c r="H39" s="229">
        <v>0</v>
      </c>
      <c r="I39" s="7">
        <f>_xlfn.RANK.EQ(H39,$H$12:$H$97,0)</f>
        <v>22</v>
      </c>
    </row>
    <row r="40" spans="1:9" s="19" customFormat="1">
      <c r="A40" s="6" t="s">
        <v>71</v>
      </c>
      <c r="B40" s="6" t="s">
        <v>256</v>
      </c>
      <c r="C40" s="6" t="s">
        <v>72</v>
      </c>
      <c r="D40" s="7">
        <v>0</v>
      </c>
      <c r="E40" s="7">
        <v>0</v>
      </c>
      <c r="F40" s="88">
        <f>SUM(D40:E40)</f>
        <v>0</v>
      </c>
      <c r="G40" s="89">
        <f>_xlfn.RANK.EQ(F40,$F$12:$F$97,0)</f>
        <v>23</v>
      </c>
      <c r="H40" s="229">
        <v>0</v>
      </c>
      <c r="I40" s="7">
        <f>_xlfn.RANK.EQ(H40,$H$12:$H$97,0)</f>
        <v>22</v>
      </c>
    </row>
    <row r="41" spans="1:9" s="19" customFormat="1">
      <c r="A41" s="49" t="s">
        <v>73</v>
      </c>
      <c r="B41" s="49" t="s">
        <v>256</v>
      </c>
      <c r="C41" s="49" t="s">
        <v>74</v>
      </c>
      <c r="D41" s="51"/>
      <c r="E41" s="51"/>
      <c r="F41" s="52"/>
      <c r="G41" s="53"/>
      <c r="H41" s="54"/>
      <c r="I41" s="51"/>
    </row>
    <row r="42" spans="1:9" s="19" customFormat="1">
      <c r="A42" s="6" t="s">
        <v>75</v>
      </c>
      <c r="B42" s="6" t="s">
        <v>257</v>
      </c>
      <c r="C42" s="6" t="s">
        <v>76</v>
      </c>
      <c r="D42" s="7">
        <v>61</v>
      </c>
      <c r="E42" s="7">
        <v>63</v>
      </c>
      <c r="F42" s="88">
        <f>SUM(D42:E42)</f>
        <v>124</v>
      </c>
      <c r="G42" s="89">
        <f>_xlfn.RANK.EQ(F42,$F$12:$F$97,0)</f>
        <v>3</v>
      </c>
      <c r="H42" s="90">
        <f>E42/F42</f>
        <v>0.50806451612903225</v>
      </c>
      <c r="I42" s="7">
        <f>_xlfn.RANK.EQ(H42,$H$12:$H$97,0)</f>
        <v>15</v>
      </c>
    </row>
    <row r="43" spans="1:9" s="19" customFormat="1">
      <c r="A43" s="49" t="s">
        <v>77</v>
      </c>
      <c r="B43" s="49" t="s">
        <v>261</v>
      </c>
      <c r="C43" s="49" t="s">
        <v>78</v>
      </c>
      <c r="D43" s="51"/>
      <c r="E43" s="51"/>
      <c r="F43" s="52"/>
      <c r="G43" s="53"/>
      <c r="H43" s="54"/>
      <c r="I43" s="51"/>
    </row>
    <row r="44" spans="1:9" s="19" customFormat="1">
      <c r="A44" s="49" t="s">
        <v>79</v>
      </c>
      <c r="B44" s="49" t="s">
        <v>256</v>
      </c>
      <c r="C44" s="49" t="s">
        <v>80</v>
      </c>
      <c r="D44" s="51"/>
      <c r="E44" s="51"/>
      <c r="F44" s="52"/>
      <c r="G44" s="53"/>
      <c r="H44" s="54"/>
      <c r="I44" s="51"/>
    </row>
    <row r="45" spans="1:9" s="19" customFormat="1">
      <c r="A45" s="6" t="s">
        <v>81</v>
      </c>
      <c r="B45" s="6" t="s">
        <v>260</v>
      </c>
      <c r="C45" s="6" t="s">
        <v>82</v>
      </c>
      <c r="D45" s="7">
        <v>0</v>
      </c>
      <c r="E45" s="7">
        <v>0</v>
      </c>
      <c r="F45" s="88">
        <f>SUM(D45:E45)</f>
        <v>0</v>
      </c>
      <c r="G45" s="89">
        <f>_xlfn.RANK.EQ(F45,$F$12:$F$97,0)</f>
        <v>23</v>
      </c>
      <c r="H45" s="229">
        <v>0</v>
      </c>
      <c r="I45" s="7">
        <f>_xlfn.RANK.EQ(H45,$H$12:$H$97,0)</f>
        <v>22</v>
      </c>
    </row>
    <row r="46" spans="1:9" s="19" customFormat="1">
      <c r="A46" s="49" t="s">
        <v>83</v>
      </c>
      <c r="B46" s="49" t="s">
        <v>261</v>
      </c>
      <c r="C46" s="49" t="s">
        <v>84</v>
      </c>
      <c r="D46" s="51"/>
      <c r="E46" s="51"/>
      <c r="F46" s="52"/>
      <c r="G46" s="53"/>
      <c r="H46" s="54"/>
      <c r="I46" s="51"/>
    </row>
    <row r="47" spans="1:9" s="19" customFormat="1">
      <c r="A47" s="6" t="s">
        <v>85</v>
      </c>
      <c r="B47" s="6" t="s">
        <v>254</v>
      </c>
      <c r="C47" s="6" t="s">
        <v>86</v>
      </c>
      <c r="D47" s="7">
        <v>0</v>
      </c>
      <c r="E47" s="7">
        <v>0</v>
      </c>
      <c r="F47" s="88">
        <f>SUM(D47:E47)</f>
        <v>0</v>
      </c>
      <c r="G47" s="89">
        <f>_xlfn.RANK.EQ(F47,$F$12:$F$97,0)</f>
        <v>23</v>
      </c>
      <c r="H47" s="229">
        <v>0</v>
      </c>
      <c r="I47" s="7">
        <f>_xlfn.RANK.EQ(H47,$H$12:$H$97,0)</f>
        <v>22</v>
      </c>
    </row>
    <row r="48" spans="1:9" s="19" customFormat="1">
      <c r="A48" s="49" t="s">
        <v>87</v>
      </c>
      <c r="B48" s="49" t="s">
        <v>256</v>
      </c>
      <c r="C48" s="49" t="s">
        <v>88</v>
      </c>
      <c r="D48" s="51"/>
      <c r="E48" s="51"/>
      <c r="F48" s="52"/>
      <c r="G48" s="53"/>
      <c r="H48" s="54"/>
      <c r="I48" s="51"/>
    </row>
    <row r="49" spans="1:9" s="19" customFormat="1">
      <c r="A49" s="6" t="s">
        <v>89</v>
      </c>
      <c r="B49" s="6" t="s">
        <v>255</v>
      </c>
      <c r="C49" s="6" t="s">
        <v>90</v>
      </c>
      <c r="D49" s="7">
        <v>4</v>
      </c>
      <c r="E49" s="7">
        <v>9</v>
      </c>
      <c r="F49" s="88">
        <f>SUM(D49:E49)</f>
        <v>13</v>
      </c>
      <c r="G49" s="89">
        <f>_xlfn.RANK.EQ(F49,$F$12:$F$97,0)</f>
        <v>7</v>
      </c>
      <c r="H49" s="90">
        <f>E49/F49</f>
        <v>0.69230769230769229</v>
      </c>
      <c r="I49" s="7">
        <f>_xlfn.RANK.EQ(H49,$H$12:$H$97,0)</f>
        <v>7</v>
      </c>
    </row>
    <row r="50" spans="1:9" s="19" customFormat="1">
      <c r="A50" s="6" t="s">
        <v>91</v>
      </c>
      <c r="B50" s="6" t="s">
        <v>259</v>
      </c>
      <c r="C50" s="6" t="s">
        <v>92</v>
      </c>
      <c r="D50" s="7">
        <v>0</v>
      </c>
      <c r="E50" s="7">
        <v>0</v>
      </c>
      <c r="F50" s="88">
        <f>SUM(D50:E50)</f>
        <v>0</v>
      </c>
      <c r="G50" s="89">
        <f>_xlfn.RANK.EQ(F50,$F$12:$F$97,0)</f>
        <v>23</v>
      </c>
      <c r="H50" s="229">
        <v>0</v>
      </c>
      <c r="I50" s="7">
        <f>_xlfn.RANK.EQ(H50,$H$12:$H$97,0)</f>
        <v>22</v>
      </c>
    </row>
    <row r="51" spans="1:9" s="19" customFormat="1">
      <c r="A51" s="6" t="s">
        <v>93</v>
      </c>
      <c r="B51" s="6" t="s">
        <v>259</v>
      </c>
      <c r="C51" s="6" t="s">
        <v>94</v>
      </c>
      <c r="D51" s="7">
        <v>0</v>
      </c>
      <c r="E51" s="7">
        <v>0</v>
      </c>
      <c r="F51" s="88">
        <f>SUM(D51:E51)</f>
        <v>0</v>
      </c>
      <c r="G51" s="89">
        <f>_xlfn.RANK.EQ(F51,$F$12:$F$97,0)</f>
        <v>23</v>
      </c>
      <c r="H51" s="229">
        <v>0</v>
      </c>
      <c r="I51" s="7">
        <f>_xlfn.RANK.EQ(H51,$H$12:$H$97,0)</f>
        <v>22</v>
      </c>
    </row>
    <row r="52" spans="1:9" s="19" customFormat="1">
      <c r="A52" s="49" t="s">
        <v>95</v>
      </c>
      <c r="B52" s="49" t="s">
        <v>261</v>
      </c>
      <c r="C52" s="49" t="s">
        <v>96</v>
      </c>
      <c r="D52" s="51"/>
      <c r="E52" s="51"/>
      <c r="F52" s="52"/>
      <c r="G52" s="53"/>
      <c r="H52" s="54"/>
      <c r="I52" s="51"/>
    </row>
    <row r="53" spans="1:9" s="19" customFormat="1">
      <c r="A53" s="6" t="s">
        <v>97</v>
      </c>
      <c r="B53" s="6" t="s">
        <v>259</v>
      </c>
      <c r="C53" s="6" t="s">
        <v>98</v>
      </c>
      <c r="D53" s="7">
        <v>6</v>
      </c>
      <c r="E53" s="7">
        <v>3</v>
      </c>
      <c r="F53" s="88">
        <f>SUM(D53:E53)</f>
        <v>9</v>
      </c>
      <c r="G53" s="89">
        <f>_xlfn.RANK.EQ(F53,$F$12:$F$97,0)</f>
        <v>11</v>
      </c>
      <c r="H53" s="90">
        <f>E53/F53</f>
        <v>0.33333333333333331</v>
      </c>
      <c r="I53" s="7">
        <f>_xlfn.RANK.EQ(H53,$H$12:$H$97,0)</f>
        <v>18</v>
      </c>
    </row>
    <row r="54" spans="1:9" s="19" customFormat="1">
      <c r="A54" s="6" t="s">
        <v>99</v>
      </c>
      <c r="B54" s="6" t="s">
        <v>259</v>
      </c>
      <c r="C54" s="6" t="s">
        <v>100</v>
      </c>
      <c r="D54" s="7">
        <v>0</v>
      </c>
      <c r="E54" s="7">
        <v>0</v>
      </c>
      <c r="F54" s="88">
        <f>SUM(D54:E54)</f>
        <v>0</v>
      </c>
      <c r="G54" s="89">
        <f>_xlfn.RANK.EQ(F54,$F$12:$F$97,0)</f>
        <v>23</v>
      </c>
      <c r="H54" s="229">
        <v>0</v>
      </c>
      <c r="I54" s="7">
        <f>_xlfn.RANK.EQ(H54,$H$12:$H$97,0)</f>
        <v>22</v>
      </c>
    </row>
    <row r="55" spans="1:9" s="19" customFormat="1">
      <c r="A55" s="6" t="s">
        <v>101</v>
      </c>
      <c r="B55" s="6" t="s">
        <v>259</v>
      </c>
      <c r="C55" s="6" t="s">
        <v>102</v>
      </c>
      <c r="D55" s="7">
        <v>0</v>
      </c>
      <c r="E55" s="7">
        <v>0</v>
      </c>
      <c r="F55" s="88">
        <f>SUM(D55:E55)</f>
        <v>0</v>
      </c>
      <c r="G55" s="89">
        <f>_xlfn.RANK.EQ(F55,$F$12:$F$97,0)</f>
        <v>23</v>
      </c>
      <c r="H55" s="229">
        <v>0</v>
      </c>
      <c r="I55" s="7">
        <f>_xlfn.RANK.EQ(H55,$H$12:$H$97,0)</f>
        <v>22</v>
      </c>
    </row>
    <row r="56" spans="1:9" s="19" customFormat="1">
      <c r="A56" s="6" t="s">
        <v>103</v>
      </c>
      <c r="B56" s="6" t="s">
        <v>259</v>
      </c>
      <c r="C56" s="6" t="s">
        <v>104</v>
      </c>
      <c r="D56" s="7">
        <v>0</v>
      </c>
      <c r="E56" s="7">
        <v>0</v>
      </c>
      <c r="F56" s="88">
        <f>SUM(D56:E56)</f>
        <v>0</v>
      </c>
      <c r="G56" s="89">
        <f>_xlfn.RANK.EQ(F56,$F$12:$F$97,0)</f>
        <v>23</v>
      </c>
      <c r="H56" s="229">
        <v>0</v>
      </c>
      <c r="I56" s="7">
        <f>_xlfn.RANK.EQ(H56,$H$12:$H$97,0)</f>
        <v>22</v>
      </c>
    </row>
    <row r="57" spans="1:9" s="19" customFormat="1">
      <c r="A57" s="6" t="s">
        <v>105</v>
      </c>
      <c r="B57" s="6" t="s">
        <v>260</v>
      </c>
      <c r="C57" s="6" t="s">
        <v>106</v>
      </c>
      <c r="D57" s="7">
        <v>0</v>
      </c>
      <c r="E57" s="7">
        <v>0</v>
      </c>
      <c r="F57" s="88">
        <f>SUM(D57:E57)</f>
        <v>0</v>
      </c>
      <c r="G57" s="89">
        <f>_xlfn.RANK.EQ(F57,$F$12:$F$97,0)</f>
        <v>23</v>
      </c>
      <c r="H57" s="229">
        <v>0</v>
      </c>
      <c r="I57" s="7">
        <f>_xlfn.RANK.EQ(H57,$H$12:$H$97,0)</f>
        <v>22</v>
      </c>
    </row>
    <row r="58" spans="1:9" s="19" customFormat="1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53"/>
      <c r="H58" s="54"/>
      <c r="I58" s="51"/>
    </row>
    <row r="59" spans="1:9" s="19" customFormat="1">
      <c r="A59" s="6" t="s">
        <v>109</v>
      </c>
      <c r="B59" s="6" t="s">
        <v>254</v>
      </c>
      <c r="C59" s="6" t="s">
        <v>110</v>
      </c>
      <c r="D59" s="7">
        <v>0</v>
      </c>
      <c r="E59" s="7">
        <v>0</v>
      </c>
      <c r="F59" s="88">
        <f>SUM(D59:E59)</f>
        <v>0</v>
      </c>
      <c r="G59" s="89">
        <f>_xlfn.RANK.EQ(F59,$F$12:$F$97,0)</f>
        <v>23</v>
      </c>
      <c r="H59" s="229">
        <v>0</v>
      </c>
      <c r="I59" s="7">
        <f>_xlfn.RANK.EQ(H59,$H$12:$H$97,0)</f>
        <v>22</v>
      </c>
    </row>
    <row r="60" spans="1:9" s="19" customFormat="1">
      <c r="A60" s="49" t="s">
        <v>111</v>
      </c>
      <c r="B60" s="49" t="s">
        <v>256</v>
      </c>
      <c r="C60" s="49" t="s">
        <v>112</v>
      </c>
      <c r="D60" s="51"/>
      <c r="E60" s="51"/>
      <c r="F60" s="52"/>
      <c r="G60" s="53"/>
      <c r="H60" s="54"/>
      <c r="I60" s="51"/>
    </row>
    <row r="61" spans="1:9" s="19" customFormat="1">
      <c r="A61" s="6" t="s">
        <v>113</v>
      </c>
      <c r="B61" s="6" t="s">
        <v>255</v>
      </c>
      <c r="C61" s="6" t="s">
        <v>114</v>
      </c>
      <c r="D61" s="7">
        <v>0</v>
      </c>
      <c r="E61" s="7">
        <v>0</v>
      </c>
      <c r="F61" s="88">
        <f>SUM(D61:E61)</f>
        <v>0</v>
      </c>
      <c r="G61" s="89">
        <f>_xlfn.RANK.EQ(F61,$F$12:$F$97,0)</f>
        <v>23</v>
      </c>
      <c r="H61" s="229">
        <v>0</v>
      </c>
      <c r="I61" s="7">
        <f>_xlfn.RANK.EQ(H61,$H$12:$H$97,0)</f>
        <v>22</v>
      </c>
    </row>
    <row r="62" spans="1:9" s="19" customFormat="1">
      <c r="A62" s="49" t="s">
        <v>115</v>
      </c>
      <c r="B62" s="49" t="s">
        <v>256</v>
      </c>
      <c r="C62" s="49" t="s">
        <v>116</v>
      </c>
      <c r="D62" s="51"/>
      <c r="E62" s="51"/>
      <c r="F62" s="52"/>
      <c r="G62" s="53"/>
      <c r="H62" s="54"/>
      <c r="I62" s="51"/>
    </row>
    <row r="63" spans="1:9" s="19" customFormat="1">
      <c r="A63" s="6" t="s">
        <v>117</v>
      </c>
      <c r="B63" s="6" t="s">
        <v>259</v>
      </c>
      <c r="C63" s="6" t="s">
        <v>118</v>
      </c>
      <c r="D63" s="7">
        <v>0</v>
      </c>
      <c r="E63" s="7">
        <v>0</v>
      </c>
      <c r="F63" s="88">
        <f>SUM(D63:E63)</f>
        <v>0</v>
      </c>
      <c r="G63" s="89">
        <f>_xlfn.RANK.EQ(F63,$F$12:$F$97,0)</f>
        <v>23</v>
      </c>
      <c r="H63" s="229">
        <v>0</v>
      </c>
      <c r="I63" s="7">
        <f>_xlfn.RANK.EQ(H63,$H$12:$H$97,0)</f>
        <v>22</v>
      </c>
    </row>
    <row r="64" spans="1:9" s="19" customFormat="1">
      <c r="A64" s="6" t="s">
        <v>119</v>
      </c>
      <c r="B64" s="6" t="s">
        <v>257</v>
      </c>
      <c r="C64" s="6" t="s">
        <v>120</v>
      </c>
      <c r="D64" s="7">
        <v>0</v>
      </c>
      <c r="E64" s="7">
        <v>0</v>
      </c>
      <c r="F64" s="88">
        <f>SUM(D64:E64)</f>
        <v>0</v>
      </c>
      <c r="G64" s="89">
        <f>_xlfn.RANK.EQ(F64,$F$12:$F$97,0)</f>
        <v>23</v>
      </c>
      <c r="H64" s="229">
        <v>0</v>
      </c>
      <c r="I64" s="7">
        <f>_xlfn.RANK.EQ(H64,$H$12:$H$97,0)</f>
        <v>22</v>
      </c>
    </row>
    <row r="65" spans="1:9" s="19" customFormat="1">
      <c r="A65" s="49" t="s">
        <v>121</v>
      </c>
      <c r="B65" s="49" t="s">
        <v>258</v>
      </c>
      <c r="C65" s="49" t="s">
        <v>122</v>
      </c>
      <c r="D65" s="51"/>
      <c r="E65" s="51"/>
      <c r="F65" s="52"/>
      <c r="G65" s="53"/>
      <c r="H65" s="54"/>
      <c r="I65" s="51"/>
    </row>
    <row r="66" spans="1:9" s="19" customFormat="1">
      <c r="A66" s="6" t="s">
        <v>123</v>
      </c>
      <c r="B66" s="6" t="s">
        <v>254</v>
      </c>
      <c r="C66" s="6" t="s">
        <v>124</v>
      </c>
      <c r="D66" s="7">
        <v>55</v>
      </c>
      <c r="E66" s="7">
        <v>72</v>
      </c>
      <c r="F66" s="88">
        <f>SUM(D66:E66)</f>
        <v>127</v>
      </c>
      <c r="G66" s="89">
        <f>_xlfn.RANK.EQ(F66,$F$12:$F$97,0)</f>
        <v>2</v>
      </c>
      <c r="H66" s="90">
        <f>E66/F66</f>
        <v>0.56692913385826771</v>
      </c>
      <c r="I66" s="7">
        <f>_xlfn.RANK.EQ(H66,$H$12:$H$97,0)</f>
        <v>12</v>
      </c>
    </row>
    <row r="67" spans="1:9" s="19" customFormat="1">
      <c r="A67" s="6" t="s">
        <v>125</v>
      </c>
      <c r="B67" s="6" t="s">
        <v>255</v>
      </c>
      <c r="C67" s="6" t="s">
        <v>126</v>
      </c>
      <c r="D67" s="7">
        <v>0</v>
      </c>
      <c r="E67" s="7">
        <v>4</v>
      </c>
      <c r="F67" s="88">
        <f>SUM(D67:E67)</f>
        <v>4</v>
      </c>
      <c r="G67" s="89">
        <f>_xlfn.RANK.EQ(F67,$F$12:$F$97,0)</f>
        <v>15</v>
      </c>
      <c r="H67" s="90">
        <f>E67/F67</f>
        <v>1</v>
      </c>
      <c r="I67" s="7">
        <f>_xlfn.RANK.EQ(H67,$H$12:$H$97,0)</f>
        <v>1</v>
      </c>
    </row>
    <row r="68" spans="1:9" s="19" customFormat="1">
      <c r="A68" s="49" t="s">
        <v>127</v>
      </c>
      <c r="B68" s="49" t="s">
        <v>256</v>
      </c>
      <c r="C68" s="49" t="s">
        <v>128</v>
      </c>
      <c r="D68" s="51"/>
      <c r="E68" s="51"/>
      <c r="F68" s="52"/>
      <c r="G68" s="53"/>
      <c r="H68" s="54"/>
      <c r="I68" s="51"/>
    </row>
    <row r="69" spans="1:9" s="19" customFormat="1">
      <c r="A69" s="6" t="s">
        <v>129</v>
      </c>
      <c r="B69" s="6" t="s">
        <v>254</v>
      </c>
      <c r="C69" s="6" t="s">
        <v>130</v>
      </c>
      <c r="D69" s="7">
        <v>9</v>
      </c>
      <c r="E69" s="7">
        <v>3</v>
      </c>
      <c r="F69" s="88">
        <f>SUM(D69:E69)</f>
        <v>12</v>
      </c>
      <c r="G69" s="89">
        <f>_xlfn.RANK.EQ(F69,$F$12:$F$97,0)</f>
        <v>9</v>
      </c>
      <c r="H69" s="90">
        <f>E69/F69</f>
        <v>0.25</v>
      </c>
      <c r="I69" s="7">
        <f>_xlfn.RANK.EQ(H69,$H$12:$H$97,0)</f>
        <v>21</v>
      </c>
    </row>
    <row r="70" spans="1:9" s="19" customFormat="1">
      <c r="A70" s="6" t="s">
        <v>131</v>
      </c>
      <c r="B70" s="6" t="s">
        <v>255</v>
      </c>
      <c r="C70" s="6" t="s">
        <v>132</v>
      </c>
      <c r="D70" s="7">
        <v>0</v>
      </c>
      <c r="E70" s="7">
        <v>2</v>
      </c>
      <c r="F70" s="88">
        <f>SUM(D70:E70)</f>
        <v>2</v>
      </c>
      <c r="G70" s="89">
        <f>_xlfn.RANK.EQ(F70,$F$12:$F$97,0)</f>
        <v>17</v>
      </c>
      <c r="H70" s="90">
        <f>E70/F70</f>
        <v>1</v>
      </c>
      <c r="I70" s="7">
        <f>_xlfn.RANK.EQ(H70,$H$12:$H$97,0)</f>
        <v>1</v>
      </c>
    </row>
    <row r="71" spans="1:9" s="19" customFormat="1">
      <c r="A71" s="6" t="s">
        <v>133</v>
      </c>
      <c r="B71" s="6" t="s">
        <v>254</v>
      </c>
      <c r="C71" s="6" t="s">
        <v>134</v>
      </c>
      <c r="D71" s="7">
        <v>0</v>
      </c>
      <c r="E71" s="7">
        <v>0</v>
      </c>
      <c r="F71" s="88">
        <f>SUM(D71:E71)</f>
        <v>0</v>
      </c>
      <c r="G71" s="89">
        <f>_xlfn.RANK.EQ(F71,$F$12:$F$97,0)</f>
        <v>23</v>
      </c>
      <c r="H71" s="229">
        <v>0</v>
      </c>
      <c r="I71" s="7">
        <f>_xlfn.RANK.EQ(H71,$H$12:$H$97,0)</f>
        <v>22</v>
      </c>
    </row>
    <row r="72" spans="1:9" s="19" customFormat="1">
      <c r="A72" s="6" t="s">
        <v>135</v>
      </c>
      <c r="B72" s="6" t="s">
        <v>255</v>
      </c>
      <c r="C72" s="6" t="s">
        <v>136</v>
      </c>
      <c r="D72" s="7">
        <v>1</v>
      </c>
      <c r="E72" s="7">
        <v>4</v>
      </c>
      <c r="F72" s="88">
        <f>SUM(D72:E72)</f>
        <v>5</v>
      </c>
      <c r="G72" s="89">
        <f>_xlfn.RANK.EQ(F72,$F$12:$F$97,0)</f>
        <v>13</v>
      </c>
      <c r="H72" s="90">
        <f>E72/F72</f>
        <v>0.8</v>
      </c>
      <c r="I72" s="7">
        <f>_xlfn.RANK.EQ(H72,$H$12:$H$97,0)</f>
        <v>6</v>
      </c>
    </row>
    <row r="73" spans="1:9" s="19" customFormat="1">
      <c r="A73" s="6" t="s">
        <v>137</v>
      </c>
      <c r="B73" s="6" t="s">
        <v>255</v>
      </c>
      <c r="C73" s="6" t="s">
        <v>138</v>
      </c>
      <c r="D73" s="7">
        <v>0</v>
      </c>
      <c r="E73" s="7">
        <v>0</v>
      </c>
      <c r="F73" s="88">
        <f>SUM(D73:E73)</f>
        <v>0</v>
      </c>
      <c r="G73" s="89">
        <f>_xlfn.RANK.EQ(F73,$F$12:$F$97,0)</f>
        <v>23</v>
      </c>
      <c r="H73" s="229">
        <v>0</v>
      </c>
      <c r="I73" s="7">
        <f>_xlfn.RANK.EQ(H73,$H$12:$H$97,0)</f>
        <v>22</v>
      </c>
    </row>
    <row r="74" spans="1:9" s="19" customFormat="1">
      <c r="A74" s="49" t="s">
        <v>139</v>
      </c>
      <c r="B74" s="49" t="s">
        <v>260</v>
      </c>
      <c r="C74" s="49" t="s">
        <v>140</v>
      </c>
      <c r="D74" s="51"/>
      <c r="E74" s="51"/>
      <c r="F74" s="52"/>
      <c r="G74" s="53"/>
      <c r="H74" s="54"/>
      <c r="I74" s="51"/>
    </row>
    <row r="75" spans="1:9" s="19" customFormat="1">
      <c r="A75" s="49" t="s">
        <v>141</v>
      </c>
      <c r="B75" s="49" t="s">
        <v>261</v>
      </c>
      <c r="C75" s="49" t="s">
        <v>142</v>
      </c>
      <c r="D75" s="51"/>
      <c r="E75" s="51"/>
      <c r="F75" s="52"/>
      <c r="G75" s="53"/>
      <c r="H75" s="54"/>
      <c r="I75" s="51"/>
    </row>
    <row r="76" spans="1:9" s="19" customFormat="1">
      <c r="A76" s="6" t="s">
        <v>143</v>
      </c>
      <c r="B76" s="6" t="s">
        <v>260</v>
      </c>
      <c r="C76" s="6" t="s">
        <v>144</v>
      </c>
      <c r="D76" s="7">
        <v>0</v>
      </c>
      <c r="E76" s="7">
        <v>0</v>
      </c>
      <c r="F76" s="88">
        <f>SUM(D76:E76)</f>
        <v>0</v>
      </c>
      <c r="G76" s="89">
        <f>_xlfn.RANK.EQ(F76,$F$12:$F$97,0)</f>
        <v>23</v>
      </c>
      <c r="H76" s="229">
        <v>0</v>
      </c>
      <c r="I76" s="7">
        <f>_xlfn.RANK.EQ(H76,$H$12:$H$97,0)</f>
        <v>22</v>
      </c>
    </row>
    <row r="77" spans="1:9" s="19" customFormat="1">
      <c r="A77" s="49" t="s">
        <v>145</v>
      </c>
      <c r="B77" s="49" t="s">
        <v>259</v>
      </c>
      <c r="C77" s="49" t="s">
        <v>146</v>
      </c>
      <c r="D77" s="51"/>
      <c r="E77" s="51"/>
      <c r="F77" s="52"/>
      <c r="G77" s="53"/>
      <c r="H77" s="54"/>
      <c r="I77" s="51"/>
    </row>
    <row r="78" spans="1:9" s="19" customFormat="1">
      <c r="A78" s="6" t="s">
        <v>147</v>
      </c>
      <c r="B78" s="6" t="s">
        <v>259</v>
      </c>
      <c r="C78" s="6" t="s">
        <v>148</v>
      </c>
      <c r="D78" s="7">
        <v>0</v>
      </c>
      <c r="E78" s="7">
        <v>0</v>
      </c>
      <c r="F78" s="88">
        <f>SUM(D78:E78)</f>
        <v>0</v>
      </c>
      <c r="G78" s="89">
        <f>_xlfn.RANK.EQ(F78,$F$12:$F$97,0)</f>
        <v>23</v>
      </c>
      <c r="H78" s="229">
        <v>0</v>
      </c>
      <c r="I78" s="7">
        <f>_xlfn.RANK.EQ(H78,$H$12:$H$97,0)</f>
        <v>22</v>
      </c>
    </row>
    <row r="79" spans="1:9" s="19" customFormat="1">
      <c r="A79" s="6" t="s">
        <v>149</v>
      </c>
      <c r="B79" s="6" t="s">
        <v>254</v>
      </c>
      <c r="C79" s="6" t="s">
        <v>150</v>
      </c>
      <c r="D79" s="7">
        <v>0</v>
      </c>
      <c r="E79" s="7">
        <v>1</v>
      </c>
      <c r="F79" s="88">
        <f>SUM(D79:E79)</f>
        <v>1</v>
      </c>
      <c r="G79" s="89">
        <f>_xlfn.RANK.EQ(F79,$F$12:$F$97,0)</f>
        <v>19</v>
      </c>
      <c r="H79" s="90">
        <f>E79/F79</f>
        <v>1</v>
      </c>
      <c r="I79" s="7">
        <f>_xlfn.RANK.EQ(H79,$H$12:$H$97,0)</f>
        <v>1</v>
      </c>
    </row>
    <row r="80" spans="1:9" s="19" customFormat="1">
      <c r="A80" s="6" t="s">
        <v>151</v>
      </c>
      <c r="B80" s="6" t="s">
        <v>254</v>
      </c>
      <c r="C80" s="6" t="s">
        <v>152</v>
      </c>
      <c r="D80" s="7">
        <v>0</v>
      </c>
      <c r="E80" s="7">
        <v>0</v>
      </c>
      <c r="F80" s="88">
        <f>SUM(D80:E80)</f>
        <v>0</v>
      </c>
      <c r="G80" s="89">
        <f>_xlfn.RANK.EQ(F80,$F$12:$F$97,0)</f>
        <v>23</v>
      </c>
      <c r="H80" s="229">
        <v>0</v>
      </c>
      <c r="I80" s="7">
        <f>_xlfn.RANK.EQ(H80,$H$12:$H$97,0)</f>
        <v>22</v>
      </c>
    </row>
    <row r="81" spans="1:9" s="19" customFormat="1">
      <c r="A81" s="6" t="s">
        <v>153</v>
      </c>
      <c r="B81" s="6" t="s">
        <v>259</v>
      </c>
      <c r="C81" s="6" t="s">
        <v>154</v>
      </c>
      <c r="D81" s="7">
        <v>8</v>
      </c>
      <c r="E81" s="7">
        <v>5</v>
      </c>
      <c r="F81" s="88">
        <f>SUM(D81:E81)</f>
        <v>13</v>
      </c>
      <c r="G81" s="89">
        <f>_xlfn.RANK.EQ(F81,$F$12:$F$97,0)</f>
        <v>7</v>
      </c>
      <c r="H81" s="90">
        <f>E81/F81</f>
        <v>0.38461538461538464</v>
      </c>
      <c r="I81" s="7">
        <f>_xlfn.RANK.EQ(H81,$H$12:$H$97,0)</f>
        <v>17</v>
      </c>
    </row>
    <row r="82" spans="1:9" s="19" customFormat="1">
      <c r="A82" s="49" t="s">
        <v>155</v>
      </c>
      <c r="B82" s="49" t="s">
        <v>259</v>
      </c>
      <c r="C82" s="49" t="s">
        <v>156</v>
      </c>
      <c r="D82" s="51"/>
      <c r="E82" s="51"/>
      <c r="F82" s="52"/>
      <c r="G82" s="53"/>
      <c r="H82" s="54"/>
      <c r="I82" s="51"/>
    </row>
    <row r="83" spans="1:9" s="19" customFormat="1">
      <c r="A83" s="6" t="s">
        <v>157</v>
      </c>
      <c r="B83" s="6" t="s">
        <v>255</v>
      </c>
      <c r="C83" s="6" t="s">
        <v>158</v>
      </c>
      <c r="D83" s="7">
        <v>0</v>
      </c>
      <c r="E83" s="7">
        <v>1</v>
      </c>
      <c r="F83" s="88">
        <f>SUM(D83:E83)</f>
        <v>1</v>
      </c>
      <c r="G83" s="89">
        <f>_xlfn.RANK.EQ(F83,$F$12:$F$97,0)</f>
        <v>19</v>
      </c>
      <c r="H83" s="90">
        <f>E83/F83</f>
        <v>1</v>
      </c>
      <c r="I83" s="7">
        <f>_xlfn.RANK.EQ(H83,$H$12:$H$97,0)</f>
        <v>1</v>
      </c>
    </row>
    <row r="84" spans="1:9" s="19" customFormat="1">
      <c r="A84" s="6" t="s">
        <v>159</v>
      </c>
      <c r="B84" s="6" t="s">
        <v>259</v>
      </c>
      <c r="C84" s="6" t="s">
        <v>160</v>
      </c>
      <c r="D84" s="7">
        <v>2</v>
      </c>
      <c r="E84" s="7">
        <v>3</v>
      </c>
      <c r="F84" s="88">
        <f>SUM(D84:E84)</f>
        <v>5</v>
      </c>
      <c r="G84" s="89">
        <f>_xlfn.RANK.EQ(F84,$F$12:$F$97,0)</f>
        <v>13</v>
      </c>
      <c r="H84" s="90">
        <f>E84/F84</f>
        <v>0.6</v>
      </c>
      <c r="I84" s="7">
        <f>_xlfn.RANK.EQ(H84,$H$12:$H$97,0)</f>
        <v>9</v>
      </c>
    </row>
    <row r="85" spans="1:9" s="19" customFormat="1">
      <c r="A85" s="6" t="s">
        <v>161</v>
      </c>
      <c r="B85" s="6" t="s">
        <v>259</v>
      </c>
      <c r="C85" s="6" t="s">
        <v>162</v>
      </c>
      <c r="D85" s="7">
        <v>1</v>
      </c>
      <c r="E85" s="7">
        <v>0</v>
      </c>
      <c r="F85" s="88">
        <f>SUM(D85:E85)</f>
        <v>1</v>
      </c>
      <c r="G85" s="89">
        <f>_xlfn.RANK.EQ(F85,$F$12:$F$97,0)</f>
        <v>19</v>
      </c>
      <c r="H85" s="90">
        <f>E85/F85</f>
        <v>0</v>
      </c>
      <c r="I85" s="7">
        <f>_xlfn.RANK.EQ(H85,$H$12:$H$97,0)</f>
        <v>22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0</v>
      </c>
      <c r="E86" s="57">
        <v>0</v>
      </c>
      <c r="F86" s="58">
        <f>SUM(D86:E86)</f>
        <v>0</v>
      </c>
      <c r="G86" s="59">
        <f>_xlfn.RANK.EQ(F86,$F$12:$F$97,0)</f>
        <v>23</v>
      </c>
      <c r="H86" s="230">
        <v>0</v>
      </c>
      <c r="I86" s="57">
        <f>_xlfn.RANK.EQ(H86,$H$12:$H$97,0)</f>
        <v>22</v>
      </c>
    </row>
    <row r="87" spans="1:9" s="19" customFormat="1">
      <c r="A87" s="49" t="s">
        <v>165</v>
      </c>
      <c r="B87" s="49" t="s">
        <v>256</v>
      </c>
      <c r="C87" s="49" t="s">
        <v>166</v>
      </c>
      <c r="D87" s="51"/>
      <c r="E87" s="51"/>
      <c r="F87" s="52"/>
      <c r="G87" s="53"/>
      <c r="H87" s="54"/>
      <c r="I87" s="51"/>
    </row>
    <row r="88" spans="1:9" s="19" customFormat="1">
      <c r="A88" s="6" t="s">
        <v>167</v>
      </c>
      <c r="B88" s="6" t="s">
        <v>255</v>
      </c>
      <c r="C88" s="6" t="s">
        <v>168</v>
      </c>
      <c r="D88" s="7">
        <v>0</v>
      </c>
      <c r="E88" s="7">
        <v>0</v>
      </c>
      <c r="F88" s="88">
        <f t="shared" ref="F88:F95" si="3">SUM(D88:E88)</f>
        <v>0</v>
      </c>
      <c r="G88" s="89">
        <f t="shared" ref="G88:G95" si="4">_xlfn.RANK.EQ(F88,$F$12:$F$97,0)</f>
        <v>23</v>
      </c>
      <c r="H88" s="229">
        <v>0</v>
      </c>
      <c r="I88" s="7">
        <f t="shared" ref="I88:I95" si="5">_xlfn.RANK.EQ(H88,$H$12:$H$97,0)</f>
        <v>22</v>
      </c>
    </row>
    <row r="89" spans="1:9" s="19" customFormat="1">
      <c r="A89" s="6" t="s">
        <v>169</v>
      </c>
      <c r="B89" s="6" t="s">
        <v>254</v>
      </c>
      <c r="C89" s="6" t="s">
        <v>170</v>
      </c>
      <c r="D89" s="7">
        <v>4</v>
      </c>
      <c r="E89" s="7">
        <v>6</v>
      </c>
      <c r="F89" s="88">
        <f t="shared" si="3"/>
        <v>10</v>
      </c>
      <c r="G89" s="89">
        <f t="shared" si="4"/>
        <v>10</v>
      </c>
      <c r="H89" s="90">
        <f>E89/F89</f>
        <v>0.6</v>
      </c>
      <c r="I89" s="7">
        <f t="shared" si="5"/>
        <v>9</v>
      </c>
    </row>
    <row r="90" spans="1:9" s="19" customFormat="1">
      <c r="A90" s="6" t="s">
        <v>171</v>
      </c>
      <c r="B90" s="6" t="s">
        <v>259</v>
      </c>
      <c r="C90" s="6" t="s">
        <v>172</v>
      </c>
      <c r="D90" s="7">
        <v>0</v>
      </c>
      <c r="E90" s="7">
        <v>0</v>
      </c>
      <c r="F90" s="88">
        <f t="shared" si="3"/>
        <v>0</v>
      </c>
      <c r="G90" s="89">
        <f t="shared" si="4"/>
        <v>23</v>
      </c>
      <c r="H90" s="229">
        <v>0</v>
      </c>
      <c r="I90" s="7">
        <f t="shared" si="5"/>
        <v>22</v>
      </c>
    </row>
    <row r="91" spans="1:9" s="19" customFormat="1">
      <c r="A91" s="6" t="s">
        <v>173</v>
      </c>
      <c r="B91" s="6" t="s">
        <v>259</v>
      </c>
      <c r="C91" s="6" t="s">
        <v>174</v>
      </c>
      <c r="D91" s="7">
        <v>0</v>
      </c>
      <c r="E91" s="7">
        <v>0</v>
      </c>
      <c r="F91" s="88">
        <f t="shared" si="3"/>
        <v>0</v>
      </c>
      <c r="G91" s="89">
        <f t="shared" si="4"/>
        <v>23</v>
      </c>
      <c r="H91" s="229">
        <v>0</v>
      </c>
      <c r="I91" s="7">
        <f t="shared" si="5"/>
        <v>22</v>
      </c>
    </row>
    <row r="92" spans="1:9" s="19" customFormat="1">
      <c r="A92" s="6" t="s">
        <v>175</v>
      </c>
      <c r="B92" s="6" t="s">
        <v>259</v>
      </c>
      <c r="C92" s="6" t="s">
        <v>176</v>
      </c>
      <c r="D92" s="7">
        <v>0</v>
      </c>
      <c r="E92" s="7">
        <v>0</v>
      </c>
      <c r="F92" s="88">
        <f t="shared" si="3"/>
        <v>0</v>
      </c>
      <c r="G92" s="89">
        <f t="shared" si="4"/>
        <v>23</v>
      </c>
      <c r="H92" s="229">
        <v>0</v>
      </c>
      <c r="I92" s="7">
        <f t="shared" si="5"/>
        <v>22</v>
      </c>
    </row>
    <row r="93" spans="1:9" s="19" customFormat="1">
      <c r="A93" s="6" t="s">
        <v>177</v>
      </c>
      <c r="B93" s="6" t="s">
        <v>259</v>
      </c>
      <c r="C93" s="6" t="s">
        <v>178</v>
      </c>
      <c r="D93" s="7">
        <v>0</v>
      </c>
      <c r="E93" s="7">
        <v>0</v>
      </c>
      <c r="F93" s="88">
        <f t="shared" si="3"/>
        <v>0</v>
      </c>
      <c r="G93" s="89">
        <f t="shared" si="4"/>
        <v>23</v>
      </c>
      <c r="H93" s="229">
        <v>0</v>
      </c>
      <c r="I93" s="7">
        <f t="shared" si="5"/>
        <v>22</v>
      </c>
    </row>
    <row r="94" spans="1:9" s="19" customFormat="1">
      <c r="A94" s="6" t="s">
        <v>179</v>
      </c>
      <c r="B94" s="6" t="s">
        <v>259</v>
      </c>
      <c r="C94" s="6" t="s">
        <v>180</v>
      </c>
      <c r="D94" s="7">
        <v>0</v>
      </c>
      <c r="E94" s="7">
        <v>0</v>
      </c>
      <c r="F94" s="88">
        <f t="shared" si="3"/>
        <v>0</v>
      </c>
      <c r="G94" s="89">
        <f t="shared" si="4"/>
        <v>23</v>
      </c>
      <c r="H94" s="229">
        <v>0</v>
      </c>
      <c r="I94" s="7">
        <f t="shared" si="5"/>
        <v>22</v>
      </c>
    </row>
    <row r="95" spans="1:9" s="19" customFormat="1">
      <c r="A95" s="6" t="s">
        <v>181</v>
      </c>
      <c r="B95" s="6" t="s">
        <v>259</v>
      </c>
      <c r="C95" s="6" t="s">
        <v>182</v>
      </c>
      <c r="D95" s="7">
        <v>0</v>
      </c>
      <c r="E95" s="7">
        <v>0</v>
      </c>
      <c r="F95" s="88">
        <f t="shared" si="3"/>
        <v>0</v>
      </c>
      <c r="G95" s="89">
        <f t="shared" si="4"/>
        <v>23</v>
      </c>
      <c r="H95" s="229">
        <v>0</v>
      </c>
      <c r="I95" s="7">
        <f t="shared" si="5"/>
        <v>22</v>
      </c>
    </row>
    <row r="96" spans="1:9" s="19" customFormat="1">
      <c r="A96" s="49" t="s">
        <v>183</v>
      </c>
      <c r="B96" s="49" t="s">
        <v>256</v>
      </c>
      <c r="C96" s="49" t="s">
        <v>184</v>
      </c>
      <c r="D96" s="51"/>
      <c r="E96" s="51"/>
      <c r="F96" s="52"/>
      <c r="G96" s="53"/>
      <c r="H96" s="54"/>
      <c r="I96" s="51"/>
    </row>
    <row r="97" spans="1:9" s="19" customFormat="1">
      <c r="A97" s="6" t="s">
        <v>185</v>
      </c>
      <c r="B97" s="6" t="s">
        <v>259</v>
      </c>
      <c r="C97" s="6" t="s">
        <v>186</v>
      </c>
      <c r="D97" s="7">
        <v>0</v>
      </c>
      <c r="E97" s="7">
        <v>0</v>
      </c>
      <c r="F97" s="88">
        <f>SUM(D97:E97)</f>
        <v>0</v>
      </c>
      <c r="G97" s="89">
        <f>_xlfn.RANK.EQ(F97,$F$12:$F$97,0)</f>
        <v>23</v>
      </c>
      <c r="H97" s="229">
        <v>0</v>
      </c>
      <c r="I97" s="7">
        <f>_xlfn.RANK.EQ(H97,$H$12:$H$97,0)</f>
        <v>22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249</v>
      </c>
      <c r="E99" s="222">
        <f t="shared" ref="E99:F99" si="6">SUM(E12:E97)</f>
        <v>305</v>
      </c>
      <c r="F99" s="223">
        <f t="shared" si="6"/>
        <v>554</v>
      </c>
    </row>
  </sheetData>
  <autoFilter ref="A11:J97" xr:uid="{00000000-0009-0000-0000-000022000000}">
    <sortState xmlns:xlrd2="http://schemas.microsoft.com/office/spreadsheetml/2017/richdata2" ref="A12:J97">
      <sortCondition ref="A11:A97"/>
    </sortState>
  </autoFilter>
  <mergeCells count="1">
    <mergeCell ref="D10:I10"/>
  </mergeCells>
  <phoneticPr fontId="1"/>
  <hyperlinks>
    <hyperlink ref="K1" location="目次!A1" display="目次に戻る" xr:uid="{B3E84F19-2F17-40D4-936D-B4C80FDD3663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9" t="s">
        <v>288</v>
      </c>
      <c r="B1" s="9"/>
      <c r="C1" s="9"/>
      <c r="D1" s="73"/>
      <c r="E1" s="73"/>
      <c r="F1" s="73"/>
      <c r="G1" s="9"/>
      <c r="H1" s="73"/>
      <c r="I1" s="73"/>
      <c r="J1" s="73"/>
      <c r="K1" s="73"/>
      <c r="L1" s="66" t="s">
        <v>252</v>
      </c>
    </row>
    <row r="2" spans="1:12" ht="24" customHeight="1">
      <c r="A2" s="9" t="s">
        <v>268</v>
      </c>
      <c r="B2" s="9"/>
      <c r="C2" s="9"/>
      <c r="D2" s="73"/>
      <c r="E2" s="73"/>
      <c r="F2" s="73"/>
      <c r="G2" s="73"/>
      <c r="H2" s="73"/>
      <c r="I2" s="73"/>
      <c r="J2" s="73"/>
      <c r="K2" s="73"/>
    </row>
    <row r="3" spans="1:12" ht="24" customHeight="1">
      <c r="A3" s="9"/>
      <c r="B3" s="9" t="s">
        <v>269</v>
      </c>
      <c r="C3" s="9"/>
      <c r="D3" s="73"/>
      <c r="E3" s="73"/>
      <c r="F3" s="73"/>
      <c r="G3" s="73"/>
      <c r="H3" s="73"/>
      <c r="I3" s="73"/>
      <c r="J3" s="73"/>
      <c r="K3" s="73"/>
    </row>
    <row r="4" spans="1:12">
      <c r="A4" s="9"/>
      <c r="B4" s="9"/>
      <c r="C4" s="9"/>
      <c r="D4" s="73"/>
      <c r="E4" s="73"/>
      <c r="F4" s="73"/>
      <c r="G4" s="73"/>
      <c r="H4" s="73"/>
      <c r="I4" s="73"/>
      <c r="J4" s="73"/>
      <c r="K4" s="73"/>
    </row>
    <row r="5" spans="1:12" s="8" customFormat="1" ht="18" customHeight="1">
      <c r="A5" s="74"/>
      <c r="B5" s="9" t="s">
        <v>281</v>
      </c>
      <c r="C5" s="74"/>
      <c r="D5" s="74"/>
      <c r="E5" s="74"/>
      <c r="F5" s="74"/>
      <c r="G5" s="9"/>
      <c r="H5" s="74"/>
      <c r="I5" s="74"/>
      <c r="J5" s="74"/>
      <c r="K5" s="74"/>
    </row>
    <row r="6" spans="1:12" s="8" customFormat="1" ht="17.25" customHeight="1">
      <c r="A6" s="77"/>
      <c r="B6" s="241" t="s">
        <v>436</v>
      </c>
      <c r="C6" s="87" t="s">
        <v>270</v>
      </c>
      <c r="D6" s="92">
        <f>AVERAGE('12.グラフデータ'!D23:H23)</f>
        <v>94.16</v>
      </c>
      <c r="E6" s="243" t="str">
        <f>'12.グラフデータ'!AD23</f>
        <v>減少傾向⤵</v>
      </c>
      <c r="F6" s="93"/>
      <c r="G6" s="245" t="s">
        <v>435</v>
      </c>
      <c r="H6" s="87" t="s">
        <v>270</v>
      </c>
      <c r="I6" s="94">
        <f>AVERAGE('12.グラフデータ'!D24:H24)</f>
        <v>0.37340000000000001</v>
      </c>
      <c r="J6" s="243" t="str">
        <f>'12.グラフデータ'!AD24</f>
        <v>同程度で推移</v>
      </c>
      <c r="K6" s="75"/>
    </row>
    <row r="7" spans="1:12" s="8" customFormat="1" ht="17.25" customHeight="1">
      <c r="A7" s="77"/>
      <c r="B7" s="242"/>
      <c r="C7" s="95" t="s">
        <v>271</v>
      </c>
      <c r="D7" s="96">
        <f>'12.グラフデータ'!H23-'12.グラフデータ'!D23</f>
        <v>-16</v>
      </c>
      <c r="E7" s="244"/>
      <c r="F7" s="93"/>
      <c r="G7" s="246"/>
      <c r="H7" s="95" t="s">
        <v>271</v>
      </c>
      <c r="I7" s="78">
        <f>'12.グラフデータ'!H24-'12.グラフデータ'!D24</f>
        <v>-7.0000000000000062E-3</v>
      </c>
      <c r="J7" s="244"/>
      <c r="K7" s="75"/>
    </row>
    <row r="8" spans="1:12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2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2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2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2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2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2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2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2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286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AVERAGE('12.グラフデータ'!D31:H31)</f>
        <v>68.06</v>
      </c>
      <c r="E26" s="243" t="str">
        <f>'12.グラフデータ'!AD31</f>
        <v>減少傾向⤵</v>
      </c>
      <c r="F26" s="93"/>
      <c r="G26" s="245" t="s">
        <v>435</v>
      </c>
      <c r="H26" s="87" t="s">
        <v>270</v>
      </c>
      <c r="I26" s="94">
        <f>AVERAGE('12.グラフデータ'!D32:H32)</f>
        <v>0.32040000000000002</v>
      </c>
      <c r="J26" s="243" t="str">
        <f>'12.グラフデータ'!AD32</f>
        <v>同程度で推移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'12.グラフデータ'!H31-'12.グラフデータ'!D31</f>
        <v>-13.900000000000006</v>
      </c>
      <c r="E27" s="244"/>
      <c r="F27" s="93"/>
      <c r="G27" s="246"/>
      <c r="H27" s="95" t="s">
        <v>271</v>
      </c>
      <c r="I27" s="78">
        <f>'12.グラフデータ'!H32-'12.グラフデータ'!D32</f>
        <v>-9.000000000000008E-3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1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1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1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1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1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1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1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1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1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90" priority="80" operator="containsText" text="無し">
      <formula>NOT(ISERROR(SEARCH("無し",K6)))</formula>
    </cfRule>
    <cfRule type="containsText" dxfId="289" priority="81" operator="containsText" text="変動">
      <formula>NOT(ISERROR(SEARCH("変動",K6)))</formula>
    </cfRule>
    <cfRule type="containsText" dxfId="288" priority="82" operator="containsText" text="減少">
      <formula>NOT(ISERROR(SEARCH("減少",K6)))</formula>
    </cfRule>
    <cfRule type="containsText" dxfId="287" priority="83" operator="containsText" text="増加">
      <formula>NOT(ISERROR(SEARCH("増加",K6)))</formula>
    </cfRule>
    <cfRule type="containsText" dxfId="286" priority="84" operator="containsText" text="安定">
      <formula>NOT(ISERROR(SEARCH("安定",K6)))</formula>
    </cfRule>
  </conditionalFormatting>
  <conditionalFormatting sqref="E6">
    <cfRule type="containsText" dxfId="285" priority="27" operator="containsText" text="―">
      <formula>NOT(ISERROR(SEARCH("―",E6)))</formula>
    </cfRule>
    <cfRule type="containsText" dxfId="284" priority="28" operator="containsText" text="隔年で">
      <formula>NOT(ISERROR(SEARCH("隔年で",E6)))</formula>
    </cfRule>
    <cfRule type="containsText" dxfId="283" priority="29" operator="containsText" text="年度により">
      <formula>NOT(ISERROR(SEARCH("年度により",E6)))</formula>
    </cfRule>
    <cfRule type="containsText" dxfId="282" priority="30" operator="containsText" text="減少傾向">
      <formula>NOT(ISERROR(SEARCH("減少傾向",E6)))</formula>
    </cfRule>
    <cfRule type="containsText" dxfId="281" priority="31" operator="containsText" text="増加傾向">
      <formula>NOT(ISERROR(SEARCH("増加傾向",E6)))</formula>
    </cfRule>
    <cfRule type="containsText" dxfId="280" priority="32" operator="containsText" text="同程度">
      <formula>NOT(ISERROR(SEARCH("同程度",E6)))</formula>
    </cfRule>
  </conditionalFormatting>
  <conditionalFormatting sqref="E6:E7">
    <cfRule type="containsText" dxfId="279" priority="25" operator="containsText" text="最新年度のみ減少">
      <formula>NOT(ISERROR(SEARCH("最新年度のみ減少",E6)))</formula>
    </cfRule>
    <cfRule type="containsText" dxfId="278" priority="26" operator="containsText" text="最新年度のみ増加">
      <formula>NOT(ISERROR(SEARCH("最新年度のみ増加",E6)))</formula>
    </cfRule>
  </conditionalFormatting>
  <conditionalFormatting sqref="J6">
    <cfRule type="containsText" dxfId="277" priority="19" operator="containsText" text="―">
      <formula>NOT(ISERROR(SEARCH("―",J6)))</formula>
    </cfRule>
    <cfRule type="containsText" dxfId="276" priority="20" operator="containsText" text="隔年で">
      <formula>NOT(ISERROR(SEARCH("隔年で",J6)))</formula>
    </cfRule>
    <cfRule type="containsText" dxfId="275" priority="21" operator="containsText" text="年度により">
      <formula>NOT(ISERROR(SEARCH("年度により",J6)))</formula>
    </cfRule>
    <cfRule type="containsText" dxfId="274" priority="22" operator="containsText" text="減少傾向">
      <formula>NOT(ISERROR(SEARCH("減少傾向",J6)))</formula>
    </cfRule>
    <cfRule type="containsText" dxfId="273" priority="23" operator="containsText" text="増加傾向">
      <formula>NOT(ISERROR(SEARCH("増加傾向",J6)))</formula>
    </cfRule>
    <cfRule type="containsText" dxfId="272" priority="24" operator="containsText" text="同程度">
      <formula>NOT(ISERROR(SEARCH("同程度",J6)))</formula>
    </cfRule>
  </conditionalFormatting>
  <conditionalFormatting sqref="J6:J7">
    <cfRule type="containsText" dxfId="271" priority="17" operator="containsText" text="最新年度のみ減少">
      <formula>NOT(ISERROR(SEARCH("最新年度のみ減少",J6)))</formula>
    </cfRule>
    <cfRule type="containsText" dxfId="270" priority="18" operator="containsText" text="最新年度のみ増加">
      <formula>NOT(ISERROR(SEARCH("最新年度のみ増加",J6)))</formula>
    </cfRule>
  </conditionalFormatting>
  <conditionalFormatting sqref="E26">
    <cfRule type="containsText" dxfId="269" priority="11" operator="containsText" text="―">
      <formula>NOT(ISERROR(SEARCH("―",E26)))</formula>
    </cfRule>
    <cfRule type="containsText" dxfId="268" priority="12" operator="containsText" text="隔年で">
      <formula>NOT(ISERROR(SEARCH("隔年で",E26)))</formula>
    </cfRule>
    <cfRule type="containsText" dxfId="267" priority="13" operator="containsText" text="年度により">
      <formula>NOT(ISERROR(SEARCH("年度により",E26)))</formula>
    </cfRule>
    <cfRule type="containsText" dxfId="266" priority="14" operator="containsText" text="減少傾向">
      <formula>NOT(ISERROR(SEARCH("減少傾向",E26)))</formula>
    </cfRule>
    <cfRule type="containsText" dxfId="265" priority="15" operator="containsText" text="増加傾向">
      <formula>NOT(ISERROR(SEARCH("増加傾向",E26)))</formula>
    </cfRule>
    <cfRule type="containsText" dxfId="264" priority="16" operator="containsText" text="同程度">
      <formula>NOT(ISERROR(SEARCH("同程度",E26)))</formula>
    </cfRule>
  </conditionalFormatting>
  <conditionalFormatting sqref="E26:E27">
    <cfRule type="containsText" dxfId="263" priority="9" operator="containsText" text="最新年度のみ減少">
      <formula>NOT(ISERROR(SEARCH("最新年度のみ減少",E26)))</formula>
    </cfRule>
    <cfRule type="containsText" dxfId="262" priority="10" operator="containsText" text="最新年度のみ増加">
      <formula>NOT(ISERROR(SEARCH("最新年度のみ増加",E26)))</formula>
    </cfRule>
  </conditionalFormatting>
  <conditionalFormatting sqref="J26">
    <cfRule type="containsText" dxfId="261" priority="3" operator="containsText" text="―">
      <formula>NOT(ISERROR(SEARCH("―",J26)))</formula>
    </cfRule>
    <cfRule type="containsText" dxfId="260" priority="4" operator="containsText" text="隔年で">
      <formula>NOT(ISERROR(SEARCH("隔年で",J26)))</formula>
    </cfRule>
    <cfRule type="containsText" dxfId="259" priority="5" operator="containsText" text="年度により">
      <formula>NOT(ISERROR(SEARCH("年度により",J26)))</formula>
    </cfRule>
    <cfRule type="containsText" dxfId="258" priority="6" operator="containsText" text="減少傾向">
      <formula>NOT(ISERROR(SEARCH("減少傾向",J26)))</formula>
    </cfRule>
    <cfRule type="containsText" dxfId="257" priority="7" operator="containsText" text="増加傾向">
      <formula>NOT(ISERROR(SEARCH("増加傾向",J26)))</formula>
    </cfRule>
    <cfRule type="containsText" dxfId="256" priority="8" operator="containsText" text="同程度">
      <formula>NOT(ISERROR(SEARCH("同程度",J26)))</formula>
    </cfRule>
  </conditionalFormatting>
  <conditionalFormatting sqref="J26:J27">
    <cfRule type="containsText" dxfId="255" priority="1" operator="containsText" text="最新年度のみ減少">
      <formula>NOT(ISERROR(SEARCH("最新年度のみ減少",J26)))</formula>
    </cfRule>
    <cfRule type="containsText" dxfId="254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200-000000000000}">
      <formula1>$C$49:$C$52</formula1>
    </dataValidation>
    <dataValidation type="list" allowBlank="1" showInputMessage="1" showErrorMessage="1" sqref="F6:F7 F26:F27" xr:uid="{3C82FFC6-309C-418F-A428-AF9E8EDB5F73}">
      <formula1>$C$44:$C$46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79517-620B-4735-BBC9-A882B41D2E23}">
  <sheetPr>
    <tabColor theme="9"/>
  </sheetPr>
  <dimension ref="A1:R99"/>
  <sheetViews>
    <sheetView workbookViewId="0">
      <pane xSplit="3" ySplit="11" topLeftCell="D12" activePane="bottomRight" state="frozen"/>
      <selection activeCell="G103" sqref="G103"/>
      <selection pane="topRight" activeCell="G103" sqref="G103"/>
      <selection pane="bottomLeft" activeCell="G103" sqref="G103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9" bestFit="1" customWidth="1"/>
    <col min="7" max="10" width="9" style="19"/>
    <col min="11" max="11" width="11.625" style="19" bestFit="1" customWidth="1"/>
    <col min="12" max="13" width="9" style="19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K1" s="66" t="s">
        <v>252</v>
      </c>
      <c r="L1"/>
      <c r="M1"/>
    </row>
    <row r="2" spans="1:18" ht="24" customHeight="1">
      <c r="A2" s="3" t="s">
        <v>285</v>
      </c>
      <c r="B2" s="3"/>
      <c r="C2" s="3"/>
      <c r="D2"/>
      <c r="E2"/>
      <c r="F2"/>
      <c r="G2"/>
      <c r="H2"/>
      <c r="I2"/>
      <c r="J2"/>
      <c r="K2" s="73"/>
      <c r="L2"/>
      <c r="M2"/>
    </row>
    <row r="3" spans="1:18" ht="24" customHeight="1">
      <c r="A3" s="3" t="s">
        <v>437</v>
      </c>
      <c r="C3" s="3"/>
      <c r="D3"/>
      <c r="E3"/>
      <c r="F3"/>
      <c r="G3"/>
      <c r="H3"/>
      <c r="I3"/>
      <c r="J3"/>
      <c r="K3" s="73"/>
      <c r="L3"/>
      <c r="M3"/>
    </row>
    <row r="4" spans="1:18" ht="14.25" thickBot="1">
      <c r="A4" s="9"/>
      <c r="B4" s="9"/>
      <c r="C4" s="9"/>
      <c r="D4" s="73"/>
      <c r="E4" s="73"/>
      <c r="F4" s="73"/>
      <c r="G4" s="73"/>
      <c r="H4" s="73"/>
      <c r="I4" s="73"/>
      <c r="J4" s="73"/>
      <c r="K4" s="73"/>
      <c r="L4" s="8"/>
      <c r="M4" s="8"/>
      <c r="N4" s="8"/>
      <c r="O4" s="8"/>
      <c r="P4" s="8"/>
      <c r="Q4" s="8"/>
      <c r="R4" s="8"/>
    </row>
    <row r="5" spans="1:18" s="19" customFormat="1" ht="27.75" thickBot="1">
      <c r="A5"/>
      <c r="B5"/>
      <c r="C5" s="12" t="s">
        <v>6</v>
      </c>
      <c r="D5" s="13" t="s">
        <v>0</v>
      </c>
      <c r="E5" s="14" t="s">
        <v>1</v>
      </c>
      <c r="F5" s="15" t="s">
        <v>7</v>
      </c>
      <c r="G5" s="16" t="s">
        <v>8</v>
      </c>
      <c r="H5" s="17" t="s">
        <v>9</v>
      </c>
      <c r="I5" s="18" t="s">
        <v>10</v>
      </c>
    </row>
    <row r="6" spans="1:18" s="19" customFormat="1">
      <c r="A6"/>
      <c r="B6"/>
      <c r="C6" s="20" t="s">
        <v>3</v>
      </c>
      <c r="D6" s="21"/>
      <c r="E6" s="22"/>
      <c r="F6" s="22"/>
      <c r="G6" s="23"/>
      <c r="H6" s="24"/>
      <c r="I6" s="25"/>
    </row>
    <row r="7" spans="1:18" s="19" customFormat="1">
      <c r="A7"/>
      <c r="B7"/>
      <c r="C7" s="26" t="s">
        <v>11</v>
      </c>
      <c r="D7" s="82">
        <f>ROUND(SUMIF($B$12:$B$97,"G",D12:D97)/(COUNTIFS(B12:B97,"G",D12:D97,"&lt;&gt;")),1)</f>
        <v>0.8</v>
      </c>
      <c r="E7" s="83">
        <f>ROUND(SUMIF($B$12:$B$97,"G",E12:E97)/(COUNTIFS(B12:B97,"G",D12:D97,"&lt;&gt;")),1)</f>
        <v>0.5</v>
      </c>
      <c r="F7" s="83">
        <f>ROUND(SUM(D7:E7),1)</f>
        <v>1.3</v>
      </c>
      <c r="G7" s="28"/>
      <c r="H7" s="29">
        <f>E7/F7</f>
        <v>0.38461538461538458</v>
      </c>
      <c r="I7" s="30"/>
    </row>
    <row r="8" spans="1:18" s="19" customFormat="1" ht="14.25" thickBot="1">
      <c r="A8"/>
      <c r="B8"/>
      <c r="C8" s="31" t="s">
        <v>12</v>
      </c>
      <c r="D8" s="84">
        <f>ROUND(AVERAGE(D12:D97),1)</f>
        <v>4.5999999999999996</v>
      </c>
      <c r="E8" s="85">
        <f>ROUND(AVERAGE(E12:E97),1)</f>
        <v>5.2</v>
      </c>
      <c r="F8" s="85">
        <f>ROUND(SUM(D8:E8),1)</f>
        <v>9.8000000000000007</v>
      </c>
      <c r="G8" s="34"/>
      <c r="H8" s="35">
        <f>E8/F8</f>
        <v>0.53061224489795922</v>
      </c>
      <c r="I8" s="36"/>
    </row>
    <row r="9" spans="1:18" ht="14.25" thickBot="1"/>
    <row r="10" spans="1:18" s="19" customFormat="1" ht="21" customHeight="1">
      <c r="A10"/>
      <c r="B10"/>
      <c r="C10"/>
      <c r="D10" s="270" t="str" cm="1">
        <f t="array" aca="1" ref="D10" ca="1">RIGHT(CELL("filename",A1),4)&amp;"年度（基準日：５月１日）"</f>
        <v>2024年度（基準日：５月１日）</v>
      </c>
      <c r="E10" s="271"/>
      <c r="F10" s="271"/>
      <c r="G10" s="271"/>
      <c r="H10" s="271"/>
      <c r="I10" s="272"/>
    </row>
    <row r="11" spans="1:18" s="19" customFormat="1" ht="27">
      <c r="A11" s="219" t="s">
        <v>13</v>
      </c>
      <c r="B11" s="38" t="s">
        <v>14</v>
      </c>
      <c r="C11" s="219" t="s">
        <v>6</v>
      </c>
      <c r="D11" s="40" t="s">
        <v>0</v>
      </c>
      <c r="E11" s="40" t="s">
        <v>1</v>
      </c>
      <c r="F11" s="41" t="s">
        <v>7</v>
      </c>
      <c r="G11" s="42" t="s">
        <v>8</v>
      </c>
      <c r="H11" s="43" t="s">
        <v>9</v>
      </c>
      <c r="I11" s="68" t="s">
        <v>10</v>
      </c>
    </row>
    <row r="12" spans="1:18" s="19" customFormat="1">
      <c r="A12" s="6" t="s">
        <v>15</v>
      </c>
      <c r="B12" s="6" t="s">
        <v>254</v>
      </c>
      <c r="C12" s="6" t="s">
        <v>16</v>
      </c>
      <c r="D12" s="7">
        <v>8</v>
      </c>
      <c r="E12" s="7">
        <v>7</v>
      </c>
      <c r="F12" s="45">
        <f>SUM(D12:E12)</f>
        <v>15</v>
      </c>
      <c r="G12" s="46">
        <f>_xlfn.RANK.EQ(F12,$F$12:$F$97,0)</f>
        <v>6</v>
      </c>
      <c r="H12" s="47">
        <f>E12/F12</f>
        <v>0.46666666666666667</v>
      </c>
      <c r="I12" s="2">
        <f>_xlfn.RANK.EQ(H12,$H$12:$H$97,0)</f>
        <v>16</v>
      </c>
    </row>
    <row r="13" spans="1:18" s="19" customFormat="1">
      <c r="A13" s="6" t="s">
        <v>17</v>
      </c>
      <c r="B13" s="6" t="s">
        <v>255</v>
      </c>
      <c r="C13" s="6" t="s">
        <v>18</v>
      </c>
      <c r="D13" s="7">
        <v>0</v>
      </c>
      <c r="E13" s="7">
        <v>0</v>
      </c>
      <c r="F13" s="45">
        <f>SUM(D13:E13)</f>
        <v>0</v>
      </c>
      <c r="G13" s="46">
        <f>_xlfn.RANK.EQ(F13,$F$12:$F$97,0)</f>
        <v>26</v>
      </c>
      <c r="H13" s="228">
        <v>0</v>
      </c>
      <c r="I13" s="2">
        <f>_xlfn.RANK.EQ(H13,$H$12:$H$97,0)</f>
        <v>24</v>
      </c>
    </row>
    <row r="14" spans="1:18" s="19" customFormat="1">
      <c r="A14" s="49" t="s">
        <v>19</v>
      </c>
      <c r="B14" s="49" t="s">
        <v>256</v>
      </c>
      <c r="C14" s="49" t="s">
        <v>20</v>
      </c>
      <c r="D14" s="51"/>
      <c r="E14" s="51"/>
      <c r="F14" s="52"/>
      <c r="G14" s="53"/>
      <c r="H14" s="54"/>
      <c r="I14" s="51"/>
    </row>
    <row r="15" spans="1:18" s="19" customFormat="1">
      <c r="A15" s="6" t="s">
        <v>21</v>
      </c>
      <c r="B15" s="6" t="s">
        <v>257</v>
      </c>
      <c r="C15" s="6" t="s">
        <v>22</v>
      </c>
      <c r="D15" s="7">
        <v>3</v>
      </c>
      <c r="E15" s="7">
        <v>1</v>
      </c>
      <c r="F15" s="45">
        <f>SUM(D15:E15)</f>
        <v>4</v>
      </c>
      <c r="G15" s="46">
        <f>_xlfn.RANK.EQ(F15,$F$12:$F$97,0)</f>
        <v>17</v>
      </c>
      <c r="H15" s="47">
        <f>E15/F15</f>
        <v>0.25</v>
      </c>
      <c r="I15" s="2">
        <f>_xlfn.RANK.EQ(H15,$H$12:$H$97,0)</f>
        <v>22</v>
      </c>
    </row>
    <row r="16" spans="1:18" s="19" customFormat="1">
      <c r="A16" s="49" t="s">
        <v>23</v>
      </c>
      <c r="B16" s="49" t="s">
        <v>256</v>
      </c>
      <c r="C16" s="49" t="s">
        <v>24</v>
      </c>
      <c r="D16" s="51"/>
      <c r="E16" s="51"/>
      <c r="F16" s="52"/>
      <c r="G16" s="53"/>
      <c r="H16" s="54"/>
      <c r="I16" s="51"/>
    </row>
    <row r="17" spans="1:9" s="19" customFormat="1">
      <c r="A17" s="49" t="s">
        <v>25</v>
      </c>
      <c r="B17" s="49" t="s">
        <v>256</v>
      </c>
      <c r="C17" s="49" t="s">
        <v>26</v>
      </c>
      <c r="D17" s="51"/>
      <c r="E17" s="51"/>
      <c r="F17" s="52"/>
      <c r="G17" s="53"/>
      <c r="H17" s="54"/>
      <c r="I17" s="51"/>
    </row>
    <row r="18" spans="1:9" s="19" customFormat="1">
      <c r="A18" s="49" t="s">
        <v>27</v>
      </c>
      <c r="B18" s="49" t="s">
        <v>258</v>
      </c>
      <c r="C18" s="49" t="s">
        <v>28</v>
      </c>
      <c r="D18" s="51"/>
      <c r="E18" s="51"/>
      <c r="F18" s="52"/>
      <c r="G18" s="53"/>
      <c r="H18" s="54"/>
      <c r="I18" s="51"/>
    </row>
    <row r="19" spans="1:9" s="19" customFormat="1">
      <c r="A19" s="6" t="s">
        <v>29</v>
      </c>
      <c r="B19" s="6" t="s">
        <v>259</v>
      </c>
      <c r="C19" s="6" t="s">
        <v>30</v>
      </c>
      <c r="D19" s="7">
        <v>0</v>
      </c>
      <c r="E19" s="7">
        <v>0</v>
      </c>
      <c r="F19" s="45">
        <f t="shared" ref="F19:F27" si="0">SUM(D19:E19)</f>
        <v>0</v>
      </c>
      <c r="G19" s="46">
        <f t="shared" ref="G19:G27" si="1">_xlfn.RANK.EQ(F19,$F$12:$F$97,0)</f>
        <v>26</v>
      </c>
      <c r="H19" s="228">
        <v>0</v>
      </c>
      <c r="I19" s="2">
        <f t="shared" ref="I19:I27" si="2">_xlfn.RANK.EQ(H19,$H$12:$H$97,0)</f>
        <v>24</v>
      </c>
    </row>
    <row r="20" spans="1:9" s="19" customFormat="1">
      <c r="A20" s="6" t="s">
        <v>31</v>
      </c>
      <c r="B20" s="6" t="s">
        <v>260</v>
      </c>
      <c r="C20" s="6" t="s">
        <v>32</v>
      </c>
      <c r="D20" s="7">
        <v>0</v>
      </c>
      <c r="E20" s="7">
        <v>0</v>
      </c>
      <c r="F20" s="45">
        <f t="shared" si="0"/>
        <v>0</v>
      </c>
      <c r="G20" s="46">
        <f t="shared" si="1"/>
        <v>26</v>
      </c>
      <c r="H20" s="228">
        <v>0</v>
      </c>
      <c r="I20" s="2">
        <f t="shared" si="2"/>
        <v>24</v>
      </c>
    </row>
    <row r="21" spans="1:9" s="19" customFormat="1">
      <c r="A21" s="6" t="s">
        <v>33</v>
      </c>
      <c r="B21" s="6" t="s">
        <v>254</v>
      </c>
      <c r="C21" s="6" t="s">
        <v>34</v>
      </c>
      <c r="D21" s="7">
        <v>10</v>
      </c>
      <c r="E21" s="7">
        <v>9</v>
      </c>
      <c r="F21" s="45">
        <f t="shared" si="0"/>
        <v>19</v>
      </c>
      <c r="G21" s="46">
        <f t="shared" si="1"/>
        <v>5</v>
      </c>
      <c r="H21" s="47">
        <f>E21/F21</f>
        <v>0.47368421052631576</v>
      </c>
      <c r="I21" s="2">
        <f t="shared" si="2"/>
        <v>15</v>
      </c>
    </row>
    <row r="22" spans="1:9" s="19" customFormat="1">
      <c r="A22" s="6" t="s">
        <v>35</v>
      </c>
      <c r="B22" s="6" t="s">
        <v>255</v>
      </c>
      <c r="C22" s="6" t="s">
        <v>36</v>
      </c>
      <c r="D22" s="7">
        <v>1</v>
      </c>
      <c r="E22" s="7">
        <v>5</v>
      </c>
      <c r="F22" s="45">
        <f t="shared" si="0"/>
        <v>6</v>
      </c>
      <c r="G22" s="46">
        <f t="shared" si="1"/>
        <v>15</v>
      </c>
      <c r="H22" s="47">
        <f>E22/F22</f>
        <v>0.83333333333333337</v>
      </c>
      <c r="I22" s="2">
        <f t="shared" si="2"/>
        <v>7</v>
      </c>
    </row>
    <row r="23" spans="1:9" s="19" customFormat="1">
      <c r="A23" s="6" t="s">
        <v>37</v>
      </c>
      <c r="B23" s="6" t="s">
        <v>259</v>
      </c>
      <c r="C23" s="6" t="s">
        <v>38</v>
      </c>
      <c r="D23" s="7">
        <v>0</v>
      </c>
      <c r="E23" s="7">
        <v>0</v>
      </c>
      <c r="F23" s="45">
        <f t="shared" si="0"/>
        <v>0</v>
      </c>
      <c r="G23" s="46">
        <f t="shared" si="1"/>
        <v>26</v>
      </c>
      <c r="H23" s="228">
        <v>0</v>
      </c>
      <c r="I23" s="2">
        <f t="shared" si="2"/>
        <v>24</v>
      </c>
    </row>
    <row r="24" spans="1:9" s="19" customFormat="1">
      <c r="A24" s="6" t="s">
        <v>39</v>
      </c>
      <c r="B24" s="6" t="s">
        <v>259</v>
      </c>
      <c r="C24" s="6" t="s">
        <v>40</v>
      </c>
      <c r="D24" s="7">
        <v>0</v>
      </c>
      <c r="E24" s="7">
        <v>0</v>
      </c>
      <c r="F24" s="45">
        <f t="shared" si="0"/>
        <v>0</v>
      </c>
      <c r="G24" s="46">
        <f t="shared" si="1"/>
        <v>26</v>
      </c>
      <c r="H24" s="228">
        <v>0</v>
      </c>
      <c r="I24" s="2">
        <f t="shared" si="2"/>
        <v>24</v>
      </c>
    </row>
    <row r="25" spans="1:9" s="19" customFormat="1">
      <c r="A25" s="6" t="s">
        <v>41</v>
      </c>
      <c r="B25" s="6" t="s">
        <v>257</v>
      </c>
      <c r="C25" s="6" t="s">
        <v>42</v>
      </c>
      <c r="D25" s="7">
        <v>0</v>
      </c>
      <c r="E25" s="7">
        <v>0</v>
      </c>
      <c r="F25" s="45">
        <f t="shared" si="0"/>
        <v>0</v>
      </c>
      <c r="G25" s="46">
        <f t="shared" si="1"/>
        <v>26</v>
      </c>
      <c r="H25" s="228">
        <v>0</v>
      </c>
      <c r="I25" s="2">
        <f t="shared" si="2"/>
        <v>24</v>
      </c>
    </row>
    <row r="26" spans="1:9" s="19" customFormat="1">
      <c r="A26" s="6" t="s">
        <v>43</v>
      </c>
      <c r="B26" s="6" t="s">
        <v>260</v>
      </c>
      <c r="C26" s="6" t="s">
        <v>44</v>
      </c>
      <c r="D26" s="7">
        <v>0</v>
      </c>
      <c r="E26" s="7">
        <v>0</v>
      </c>
      <c r="F26" s="45">
        <f t="shared" si="0"/>
        <v>0</v>
      </c>
      <c r="G26" s="46">
        <f t="shared" si="1"/>
        <v>26</v>
      </c>
      <c r="H26" s="228">
        <v>0</v>
      </c>
      <c r="I26" s="2">
        <f t="shared" si="2"/>
        <v>24</v>
      </c>
    </row>
    <row r="27" spans="1:9" s="19" customFormat="1">
      <c r="A27" s="6" t="s">
        <v>45</v>
      </c>
      <c r="B27" s="6" t="s">
        <v>254</v>
      </c>
      <c r="C27" s="6" t="s">
        <v>46</v>
      </c>
      <c r="D27" s="7">
        <v>15</v>
      </c>
      <c r="E27" s="7">
        <v>12</v>
      </c>
      <c r="F27" s="45">
        <f t="shared" si="0"/>
        <v>27</v>
      </c>
      <c r="G27" s="46">
        <f t="shared" si="1"/>
        <v>4</v>
      </c>
      <c r="H27" s="47">
        <f>E27/F27</f>
        <v>0.44444444444444442</v>
      </c>
      <c r="I27" s="2">
        <f t="shared" si="2"/>
        <v>19</v>
      </c>
    </row>
    <row r="28" spans="1:9" s="19" customFormat="1">
      <c r="A28" s="49" t="s">
        <v>47</v>
      </c>
      <c r="B28" s="49" t="s">
        <v>257</v>
      </c>
      <c r="C28" s="49" t="s">
        <v>48</v>
      </c>
      <c r="D28" s="51"/>
      <c r="E28" s="51"/>
      <c r="F28" s="52"/>
      <c r="G28" s="53"/>
      <c r="H28" s="54"/>
      <c r="I28" s="51"/>
    </row>
    <row r="29" spans="1:9" s="19" customFormat="1">
      <c r="A29" s="6" t="s">
        <v>49</v>
      </c>
      <c r="B29" s="6" t="s">
        <v>260</v>
      </c>
      <c r="C29" s="6" t="s">
        <v>50</v>
      </c>
      <c r="D29" s="7">
        <v>0</v>
      </c>
      <c r="E29" s="7">
        <v>0</v>
      </c>
      <c r="F29" s="45">
        <f>SUM(D29:E29)</f>
        <v>0</v>
      </c>
      <c r="G29" s="46">
        <f>_xlfn.RANK.EQ(F29,$F$12:$F$97,0)</f>
        <v>26</v>
      </c>
      <c r="H29" s="228">
        <v>0</v>
      </c>
      <c r="I29" s="2">
        <f>_xlfn.RANK.EQ(H29,$H$12:$H$97,0)</f>
        <v>24</v>
      </c>
    </row>
    <row r="30" spans="1:9" s="19" customFormat="1">
      <c r="A30" s="6" t="s">
        <v>51</v>
      </c>
      <c r="B30" s="6" t="s">
        <v>259</v>
      </c>
      <c r="C30" s="6" t="s">
        <v>52</v>
      </c>
      <c r="D30" s="7">
        <v>0</v>
      </c>
      <c r="E30" s="7">
        <v>0</v>
      </c>
      <c r="F30" s="45">
        <f>SUM(D30:E30)</f>
        <v>0</v>
      </c>
      <c r="G30" s="46">
        <f>_xlfn.RANK.EQ(F30,$F$12:$F$97,0)</f>
        <v>26</v>
      </c>
      <c r="H30" s="228">
        <v>0</v>
      </c>
      <c r="I30" s="2">
        <f>_xlfn.RANK.EQ(H30,$H$12:$H$97,0)</f>
        <v>24</v>
      </c>
    </row>
    <row r="31" spans="1:9" s="19" customFormat="1">
      <c r="A31" s="6" t="s">
        <v>53</v>
      </c>
      <c r="B31" s="6" t="s">
        <v>260</v>
      </c>
      <c r="C31" s="6" t="s">
        <v>54</v>
      </c>
      <c r="D31" s="7">
        <v>0</v>
      </c>
      <c r="E31" s="7">
        <v>1</v>
      </c>
      <c r="F31" s="45">
        <f>SUM(D31:E31)</f>
        <v>1</v>
      </c>
      <c r="G31" s="46">
        <f>_xlfn.RANK.EQ(F31,$F$12:$F$97,0)</f>
        <v>22</v>
      </c>
      <c r="H31" s="47">
        <f>E31/F31</f>
        <v>1</v>
      </c>
      <c r="I31" s="2">
        <f>_xlfn.RANK.EQ(H31,$H$12:$H$97,0)</f>
        <v>1</v>
      </c>
    </row>
    <row r="32" spans="1:9" s="19" customFormat="1">
      <c r="A32" s="6" t="s">
        <v>55</v>
      </c>
      <c r="B32" s="6" t="s">
        <v>254</v>
      </c>
      <c r="C32" s="6" t="s">
        <v>56</v>
      </c>
      <c r="D32" s="7">
        <v>2</v>
      </c>
      <c r="E32" s="7">
        <v>2</v>
      </c>
      <c r="F32" s="45">
        <f>SUM(D32:E32)</f>
        <v>4</v>
      </c>
      <c r="G32" s="46">
        <f>_xlfn.RANK.EQ(F32,$F$12:$F$97,0)</f>
        <v>17</v>
      </c>
      <c r="H32" s="47">
        <f>E32/F32</f>
        <v>0.5</v>
      </c>
      <c r="I32" s="2">
        <f>_xlfn.RANK.EQ(H32,$H$12:$H$97,0)</f>
        <v>14</v>
      </c>
    </row>
    <row r="33" spans="1:9" s="19" customFormat="1">
      <c r="A33" s="6" t="s">
        <v>57</v>
      </c>
      <c r="B33" s="6" t="s">
        <v>254</v>
      </c>
      <c r="C33" s="6" t="s">
        <v>58</v>
      </c>
      <c r="D33" s="7">
        <v>74</v>
      </c>
      <c r="E33" s="7">
        <v>81</v>
      </c>
      <c r="F33" s="45">
        <f>SUM(D33:E33)</f>
        <v>155</v>
      </c>
      <c r="G33" s="46">
        <f>_xlfn.RANK.EQ(F33,$F$12:$F$97,0)</f>
        <v>1</v>
      </c>
      <c r="H33" s="47">
        <f>E33/F33</f>
        <v>0.52258064516129032</v>
      </c>
      <c r="I33" s="2">
        <f>_xlfn.RANK.EQ(H33,$H$12:$H$97,0)</f>
        <v>13</v>
      </c>
    </row>
    <row r="34" spans="1:9" s="19" customFormat="1">
      <c r="A34" s="49" t="s">
        <v>59</v>
      </c>
      <c r="B34" s="49" t="s">
        <v>258</v>
      </c>
      <c r="C34" s="49" t="s">
        <v>60</v>
      </c>
      <c r="D34" s="51"/>
      <c r="E34" s="51"/>
      <c r="F34" s="52"/>
      <c r="G34" s="53"/>
      <c r="H34" s="54"/>
      <c r="I34" s="51"/>
    </row>
    <row r="35" spans="1:9" s="19" customFormat="1">
      <c r="A35" s="49" t="s">
        <v>61</v>
      </c>
      <c r="B35" s="49" t="s">
        <v>257</v>
      </c>
      <c r="C35" s="49" t="s">
        <v>62</v>
      </c>
      <c r="D35" s="51"/>
      <c r="E35" s="51"/>
      <c r="F35" s="52"/>
      <c r="G35" s="53"/>
      <c r="H35" s="54"/>
      <c r="I35" s="51"/>
    </row>
    <row r="36" spans="1:9" s="19" customFormat="1">
      <c r="A36" s="49" t="s">
        <v>63</v>
      </c>
      <c r="B36" s="49" t="s">
        <v>257</v>
      </c>
      <c r="C36" s="49" t="s">
        <v>64</v>
      </c>
      <c r="D36" s="51"/>
      <c r="E36" s="51"/>
      <c r="F36" s="52"/>
      <c r="G36" s="53"/>
      <c r="H36" s="54"/>
      <c r="I36" s="51"/>
    </row>
    <row r="37" spans="1:9" s="19" customFormat="1">
      <c r="A37" s="6" t="s">
        <v>65</v>
      </c>
      <c r="B37" s="6" t="s">
        <v>256</v>
      </c>
      <c r="C37" s="6" t="s">
        <v>66</v>
      </c>
      <c r="D37" s="7">
        <v>6</v>
      </c>
      <c r="E37" s="7">
        <v>5</v>
      </c>
      <c r="F37" s="45">
        <f>SUM(D37:E37)</f>
        <v>11</v>
      </c>
      <c r="G37" s="46">
        <f>_xlfn.RANK.EQ(F37,$F$12:$F$97,0)</f>
        <v>7</v>
      </c>
      <c r="H37" s="47">
        <f>E37/F37</f>
        <v>0.45454545454545453</v>
      </c>
      <c r="I37" s="2">
        <f>_xlfn.RANK.EQ(H37,$H$12:$H$97,0)</f>
        <v>17</v>
      </c>
    </row>
    <row r="38" spans="1:9" s="19" customFormat="1">
      <c r="A38" s="49" t="s">
        <v>67</v>
      </c>
      <c r="B38" s="49" t="s">
        <v>260</v>
      </c>
      <c r="C38" s="49" t="s">
        <v>68</v>
      </c>
      <c r="D38" s="51"/>
      <c r="E38" s="51"/>
      <c r="F38" s="52"/>
      <c r="G38" s="53"/>
      <c r="H38" s="54"/>
      <c r="I38" s="51"/>
    </row>
    <row r="39" spans="1:9" s="19" customFormat="1">
      <c r="A39" s="6" t="s">
        <v>69</v>
      </c>
      <c r="B39" s="6" t="s">
        <v>255</v>
      </c>
      <c r="C39" s="6" t="s">
        <v>70</v>
      </c>
      <c r="D39" s="7">
        <v>3</v>
      </c>
      <c r="E39" s="7">
        <v>5</v>
      </c>
      <c r="F39" s="45">
        <f>SUM(D39:E39)</f>
        <v>8</v>
      </c>
      <c r="G39" s="46">
        <f>_xlfn.RANK.EQ(F39,$F$12:$F$97,0)</f>
        <v>13</v>
      </c>
      <c r="H39" s="47">
        <f>E39/F39</f>
        <v>0.625</v>
      </c>
      <c r="I39" s="2">
        <f>_xlfn.RANK.EQ(H39,$H$12:$H$97,0)</f>
        <v>9</v>
      </c>
    </row>
    <row r="40" spans="1:9" s="19" customFormat="1">
      <c r="A40" s="6" t="s">
        <v>71</v>
      </c>
      <c r="B40" s="6" t="s">
        <v>256</v>
      </c>
      <c r="C40" s="6" t="s">
        <v>72</v>
      </c>
      <c r="D40" s="7">
        <v>1</v>
      </c>
      <c r="E40" s="7">
        <v>0</v>
      </c>
      <c r="F40" s="45">
        <f>SUM(D40:E40)</f>
        <v>1</v>
      </c>
      <c r="G40" s="46">
        <f>_xlfn.RANK.EQ(F40,$F$12:$F$97,0)</f>
        <v>22</v>
      </c>
      <c r="H40" s="47">
        <f>E40/F40</f>
        <v>0</v>
      </c>
      <c r="I40" s="2">
        <f>_xlfn.RANK.EQ(H40,$H$12:$H$97,0)</f>
        <v>24</v>
      </c>
    </row>
    <row r="41" spans="1:9" s="19" customFormat="1">
      <c r="A41" s="49" t="s">
        <v>73</v>
      </c>
      <c r="B41" s="49" t="s">
        <v>256</v>
      </c>
      <c r="C41" s="49" t="s">
        <v>74</v>
      </c>
      <c r="D41" s="51"/>
      <c r="E41" s="51"/>
      <c r="F41" s="52"/>
      <c r="G41" s="53"/>
      <c r="H41" s="54"/>
      <c r="I41" s="51"/>
    </row>
    <row r="42" spans="1:9" s="19" customFormat="1">
      <c r="A42" s="6" t="s">
        <v>75</v>
      </c>
      <c r="B42" s="6" t="s">
        <v>257</v>
      </c>
      <c r="C42" s="6" t="s">
        <v>76</v>
      </c>
      <c r="D42" s="7">
        <v>58</v>
      </c>
      <c r="E42" s="7">
        <v>73</v>
      </c>
      <c r="F42" s="45">
        <f>SUM(D42:E42)</f>
        <v>131</v>
      </c>
      <c r="G42" s="46">
        <f>_xlfn.RANK.EQ(F42,$F$12:$F$97,0)</f>
        <v>3</v>
      </c>
      <c r="H42" s="47">
        <f>E42/F42</f>
        <v>0.5572519083969466</v>
      </c>
      <c r="I42" s="2">
        <f>_xlfn.RANK.EQ(H42,$H$12:$H$97,0)</f>
        <v>10</v>
      </c>
    </row>
    <row r="43" spans="1:9" s="19" customFormat="1">
      <c r="A43" s="49" t="s">
        <v>77</v>
      </c>
      <c r="B43" s="49" t="s">
        <v>261</v>
      </c>
      <c r="C43" s="49" t="s">
        <v>78</v>
      </c>
      <c r="D43" s="51"/>
      <c r="E43" s="51"/>
      <c r="F43" s="52"/>
      <c r="G43" s="53"/>
      <c r="H43" s="54"/>
      <c r="I43" s="51"/>
    </row>
    <row r="44" spans="1:9" s="19" customFormat="1">
      <c r="A44" s="49" t="s">
        <v>79</v>
      </c>
      <c r="B44" s="49" t="s">
        <v>256</v>
      </c>
      <c r="C44" s="49" t="s">
        <v>80</v>
      </c>
      <c r="D44" s="51"/>
      <c r="E44" s="51"/>
      <c r="F44" s="52"/>
      <c r="G44" s="53"/>
      <c r="H44" s="54"/>
      <c r="I44" s="51"/>
    </row>
    <row r="45" spans="1:9" s="19" customFormat="1">
      <c r="A45" s="6" t="s">
        <v>81</v>
      </c>
      <c r="B45" s="6" t="s">
        <v>260</v>
      </c>
      <c r="C45" s="6" t="s">
        <v>82</v>
      </c>
      <c r="D45" s="7">
        <v>0</v>
      </c>
      <c r="E45" s="7">
        <v>0</v>
      </c>
      <c r="F45" s="45">
        <f>SUM(D45:E45)</f>
        <v>0</v>
      </c>
      <c r="G45" s="46">
        <f>_xlfn.RANK.EQ(F45,$F$12:$F$97,0)</f>
        <v>26</v>
      </c>
      <c r="H45" s="228">
        <v>0</v>
      </c>
      <c r="I45" s="2">
        <f>_xlfn.RANK.EQ(H45,$H$12:$H$97,0)</f>
        <v>24</v>
      </c>
    </row>
    <row r="46" spans="1:9" s="19" customFormat="1">
      <c r="A46" s="49" t="s">
        <v>83</v>
      </c>
      <c r="B46" s="49" t="s">
        <v>261</v>
      </c>
      <c r="C46" s="49" t="s">
        <v>84</v>
      </c>
      <c r="D46" s="51"/>
      <c r="E46" s="51"/>
      <c r="F46" s="52"/>
      <c r="G46" s="53"/>
      <c r="H46" s="54"/>
      <c r="I46" s="51"/>
    </row>
    <row r="47" spans="1:9" s="19" customFormat="1">
      <c r="A47" s="6" t="s">
        <v>85</v>
      </c>
      <c r="B47" s="6" t="s">
        <v>254</v>
      </c>
      <c r="C47" s="6" t="s">
        <v>86</v>
      </c>
      <c r="D47" s="7">
        <v>0</v>
      </c>
      <c r="E47" s="7">
        <v>0</v>
      </c>
      <c r="F47" s="45">
        <f>SUM(D47:E47)</f>
        <v>0</v>
      </c>
      <c r="G47" s="46">
        <f>_xlfn.RANK.EQ(F47,$F$12:$F$97,0)</f>
        <v>26</v>
      </c>
      <c r="H47" s="228">
        <v>0</v>
      </c>
      <c r="I47" s="2">
        <f>_xlfn.RANK.EQ(H47,$H$12:$H$97,0)</f>
        <v>24</v>
      </c>
    </row>
    <row r="48" spans="1:9" s="19" customFormat="1">
      <c r="A48" s="49" t="s">
        <v>87</v>
      </c>
      <c r="B48" s="49" t="s">
        <v>256</v>
      </c>
      <c r="C48" s="49" t="s">
        <v>88</v>
      </c>
      <c r="D48" s="51"/>
      <c r="E48" s="51"/>
      <c r="F48" s="52"/>
      <c r="G48" s="53"/>
      <c r="H48" s="54"/>
      <c r="I48" s="51"/>
    </row>
    <row r="49" spans="1:9" s="19" customFormat="1">
      <c r="A49" s="6" t="s">
        <v>89</v>
      </c>
      <c r="B49" s="6" t="s">
        <v>255</v>
      </c>
      <c r="C49" s="6" t="s">
        <v>90</v>
      </c>
      <c r="D49" s="7">
        <v>3</v>
      </c>
      <c r="E49" s="7">
        <v>8</v>
      </c>
      <c r="F49" s="45">
        <f>SUM(D49:E49)</f>
        <v>11</v>
      </c>
      <c r="G49" s="46">
        <f>_xlfn.RANK.EQ(F49,$F$12:$F$97,0)</f>
        <v>7</v>
      </c>
      <c r="H49" s="47">
        <f>E49/F49</f>
        <v>0.72727272727272729</v>
      </c>
      <c r="I49" s="2">
        <f>_xlfn.RANK.EQ(H49,$H$12:$H$97,0)</f>
        <v>8</v>
      </c>
    </row>
    <row r="50" spans="1:9" s="19" customFormat="1">
      <c r="A50" s="6" t="s">
        <v>91</v>
      </c>
      <c r="B50" s="6" t="s">
        <v>259</v>
      </c>
      <c r="C50" s="6" t="s">
        <v>92</v>
      </c>
      <c r="D50" s="7">
        <v>0</v>
      </c>
      <c r="E50" s="7">
        <v>0</v>
      </c>
      <c r="F50" s="45">
        <f>SUM(D50:E50)</f>
        <v>0</v>
      </c>
      <c r="G50" s="46">
        <f>_xlfn.RANK.EQ(F50,$F$12:$F$97,0)</f>
        <v>26</v>
      </c>
      <c r="H50" s="228">
        <v>0</v>
      </c>
      <c r="I50" s="2">
        <f>_xlfn.RANK.EQ(H50,$H$12:$H$97,0)</f>
        <v>24</v>
      </c>
    </row>
    <row r="51" spans="1:9" s="19" customFormat="1">
      <c r="A51" s="6" t="s">
        <v>93</v>
      </c>
      <c r="B51" s="6" t="s">
        <v>259</v>
      </c>
      <c r="C51" s="6" t="s">
        <v>94</v>
      </c>
      <c r="D51" s="7">
        <v>0</v>
      </c>
      <c r="E51" s="7">
        <v>0</v>
      </c>
      <c r="F51" s="45">
        <f>SUM(D51:E51)</f>
        <v>0</v>
      </c>
      <c r="G51" s="46">
        <f>_xlfn.RANK.EQ(F51,$F$12:$F$97,0)</f>
        <v>26</v>
      </c>
      <c r="H51" s="228">
        <v>0</v>
      </c>
      <c r="I51" s="2">
        <f>_xlfn.RANK.EQ(H51,$H$12:$H$97,0)</f>
        <v>24</v>
      </c>
    </row>
    <row r="52" spans="1:9" s="19" customFormat="1">
      <c r="A52" s="49" t="s">
        <v>95</v>
      </c>
      <c r="B52" s="49" t="s">
        <v>261</v>
      </c>
      <c r="C52" s="49" t="s">
        <v>96</v>
      </c>
      <c r="D52" s="51"/>
      <c r="E52" s="51"/>
      <c r="F52" s="52"/>
      <c r="G52" s="53"/>
      <c r="H52" s="54"/>
      <c r="I52" s="51"/>
    </row>
    <row r="53" spans="1:9" s="19" customFormat="1">
      <c r="A53" s="6" t="s">
        <v>97</v>
      </c>
      <c r="B53" s="6" t="s">
        <v>259</v>
      </c>
      <c r="C53" s="6" t="s">
        <v>98</v>
      </c>
      <c r="D53" s="7">
        <v>6</v>
      </c>
      <c r="E53" s="7">
        <v>5</v>
      </c>
      <c r="F53" s="45">
        <f>SUM(D53:E53)</f>
        <v>11</v>
      </c>
      <c r="G53" s="46">
        <f>_xlfn.RANK.EQ(F53,$F$12:$F$97,0)</f>
        <v>7</v>
      </c>
      <c r="H53" s="47">
        <f>E53/F53</f>
        <v>0.45454545454545453</v>
      </c>
      <c r="I53" s="2">
        <f>_xlfn.RANK.EQ(H53,$H$12:$H$97,0)</f>
        <v>17</v>
      </c>
    </row>
    <row r="54" spans="1:9" s="19" customFormat="1">
      <c r="A54" s="6" t="s">
        <v>99</v>
      </c>
      <c r="B54" s="6" t="s">
        <v>259</v>
      </c>
      <c r="C54" s="6" t="s">
        <v>100</v>
      </c>
      <c r="D54" s="7">
        <v>0</v>
      </c>
      <c r="E54" s="7">
        <v>0</v>
      </c>
      <c r="F54" s="45">
        <f>SUM(D54:E54)</f>
        <v>0</v>
      </c>
      <c r="G54" s="46">
        <f>_xlfn.RANK.EQ(F54,$F$12:$F$97,0)</f>
        <v>26</v>
      </c>
      <c r="H54" s="228">
        <v>0</v>
      </c>
      <c r="I54" s="2">
        <f>_xlfn.RANK.EQ(H54,$H$12:$H$97,0)</f>
        <v>24</v>
      </c>
    </row>
    <row r="55" spans="1:9" s="19" customFormat="1">
      <c r="A55" s="6" t="s">
        <v>101</v>
      </c>
      <c r="B55" s="6" t="s">
        <v>259</v>
      </c>
      <c r="C55" s="6" t="s">
        <v>102</v>
      </c>
      <c r="D55" s="7">
        <v>0</v>
      </c>
      <c r="E55" s="7">
        <v>0</v>
      </c>
      <c r="F55" s="45">
        <f>SUM(D55:E55)</f>
        <v>0</v>
      </c>
      <c r="G55" s="46">
        <f>_xlfn.RANK.EQ(F55,$F$12:$F$97,0)</f>
        <v>26</v>
      </c>
      <c r="H55" s="228">
        <v>0</v>
      </c>
      <c r="I55" s="2">
        <f>_xlfn.RANK.EQ(H55,$H$12:$H$97,0)</f>
        <v>24</v>
      </c>
    </row>
    <row r="56" spans="1:9" s="19" customFormat="1">
      <c r="A56" s="6" t="s">
        <v>103</v>
      </c>
      <c r="B56" s="6" t="s">
        <v>259</v>
      </c>
      <c r="C56" s="6" t="s">
        <v>104</v>
      </c>
      <c r="D56" s="7">
        <v>0</v>
      </c>
      <c r="E56" s="7">
        <v>0</v>
      </c>
      <c r="F56" s="45">
        <f>SUM(D56:E56)</f>
        <v>0</v>
      </c>
      <c r="G56" s="46">
        <f>_xlfn.RANK.EQ(F56,$F$12:$F$97,0)</f>
        <v>26</v>
      </c>
      <c r="H56" s="228">
        <v>0</v>
      </c>
      <c r="I56" s="2">
        <f>_xlfn.RANK.EQ(H56,$H$12:$H$97,0)</f>
        <v>24</v>
      </c>
    </row>
    <row r="57" spans="1:9" s="19" customFormat="1">
      <c r="A57" s="6" t="s">
        <v>105</v>
      </c>
      <c r="B57" s="6" t="s">
        <v>260</v>
      </c>
      <c r="C57" s="6" t="s">
        <v>106</v>
      </c>
      <c r="D57" s="7">
        <v>0</v>
      </c>
      <c r="E57" s="7">
        <v>0</v>
      </c>
      <c r="F57" s="45">
        <f>SUM(D57:E57)</f>
        <v>0</v>
      </c>
      <c r="G57" s="46">
        <f>_xlfn.RANK.EQ(F57,$F$12:$F$97,0)</f>
        <v>26</v>
      </c>
      <c r="H57" s="228">
        <v>0</v>
      </c>
      <c r="I57" s="2">
        <f>_xlfn.RANK.EQ(H57,$H$12:$H$97,0)</f>
        <v>24</v>
      </c>
    </row>
    <row r="58" spans="1:9" s="19" customFormat="1">
      <c r="A58" s="49" t="s">
        <v>107</v>
      </c>
      <c r="B58" s="49" t="s">
        <v>258</v>
      </c>
      <c r="C58" s="49" t="s">
        <v>108</v>
      </c>
      <c r="D58" s="51"/>
      <c r="E58" s="51"/>
      <c r="F58" s="52"/>
      <c r="G58" s="53"/>
      <c r="H58" s="54"/>
      <c r="I58" s="51"/>
    </row>
    <row r="59" spans="1:9" s="19" customFormat="1">
      <c r="A59" s="6" t="s">
        <v>109</v>
      </c>
      <c r="B59" s="6" t="s">
        <v>254</v>
      </c>
      <c r="C59" s="6" t="s">
        <v>110</v>
      </c>
      <c r="D59" s="7">
        <v>2</v>
      </c>
      <c r="E59" s="7">
        <v>0</v>
      </c>
      <c r="F59" s="45">
        <f>SUM(D59:E59)</f>
        <v>2</v>
      </c>
      <c r="G59" s="46">
        <f>_xlfn.RANK.EQ(F59,$F$12:$F$97,0)</f>
        <v>19</v>
      </c>
      <c r="H59" s="47">
        <f>E59/F59</f>
        <v>0</v>
      </c>
      <c r="I59" s="2">
        <f>_xlfn.RANK.EQ(H59,$H$12:$H$97,0)</f>
        <v>24</v>
      </c>
    </row>
    <row r="60" spans="1:9" s="19" customFormat="1">
      <c r="A60" s="49" t="s">
        <v>111</v>
      </c>
      <c r="B60" s="49" t="s">
        <v>256</v>
      </c>
      <c r="C60" s="49" t="s">
        <v>112</v>
      </c>
      <c r="D60" s="51"/>
      <c r="E60" s="51"/>
      <c r="F60" s="52"/>
      <c r="G60" s="53"/>
      <c r="H60" s="54"/>
      <c r="I60" s="51"/>
    </row>
    <row r="61" spans="1:9" s="19" customFormat="1">
      <c r="A61" s="49" t="s">
        <v>113</v>
      </c>
      <c r="B61" s="49" t="s">
        <v>255</v>
      </c>
      <c r="C61" s="49" t="s">
        <v>114</v>
      </c>
      <c r="D61" s="51"/>
      <c r="E61" s="51"/>
      <c r="F61" s="52"/>
      <c r="G61" s="53"/>
      <c r="H61" s="54"/>
      <c r="I61" s="51"/>
    </row>
    <row r="62" spans="1:9" s="19" customFormat="1">
      <c r="A62" s="49" t="s">
        <v>115</v>
      </c>
      <c r="B62" s="49" t="s">
        <v>256</v>
      </c>
      <c r="C62" s="49" t="s">
        <v>116</v>
      </c>
      <c r="D62" s="51"/>
      <c r="E62" s="51"/>
      <c r="F62" s="52"/>
      <c r="G62" s="53"/>
      <c r="H62" s="54"/>
      <c r="I62" s="51"/>
    </row>
    <row r="63" spans="1:9" s="19" customFormat="1">
      <c r="A63" s="49" t="s">
        <v>117</v>
      </c>
      <c r="B63" s="49" t="s">
        <v>259</v>
      </c>
      <c r="C63" s="49" t="s">
        <v>118</v>
      </c>
      <c r="D63" s="51"/>
      <c r="E63" s="51"/>
      <c r="F63" s="52"/>
      <c r="G63" s="53"/>
      <c r="H63" s="54"/>
      <c r="I63" s="51"/>
    </row>
    <row r="64" spans="1:9" s="19" customFormat="1">
      <c r="A64" s="6" t="s">
        <v>119</v>
      </c>
      <c r="B64" s="6" t="s">
        <v>257</v>
      </c>
      <c r="C64" s="6" t="s">
        <v>120</v>
      </c>
      <c r="D64" s="7">
        <v>0</v>
      </c>
      <c r="E64" s="7">
        <v>0</v>
      </c>
      <c r="F64" s="45">
        <f t="shared" ref="F64:F73" si="3">SUM(D64:E64)</f>
        <v>0</v>
      </c>
      <c r="G64" s="46">
        <f t="shared" ref="G64:G73" si="4">_xlfn.RANK.EQ(F64,$F$12:$F$97,0)</f>
        <v>26</v>
      </c>
      <c r="H64" s="228">
        <v>0</v>
      </c>
      <c r="I64" s="2">
        <f t="shared" ref="I64:I73" si="5">_xlfn.RANK.EQ(H64,$H$12:$H$97,0)</f>
        <v>24</v>
      </c>
    </row>
    <row r="65" spans="1:9" s="19" customFormat="1">
      <c r="A65" s="6" t="s">
        <v>121</v>
      </c>
      <c r="B65" s="6" t="s">
        <v>258</v>
      </c>
      <c r="C65" s="6" t="s">
        <v>122</v>
      </c>
      <c r="D65" s="7">
        <v>0</v>
      </c>
      <c r="E65" s="7">
        <v>0</v>
      </c>
      <c r="F65" s="45">
        <f t="shared" si="3"/>
        <v>0</v>
      </c>
      <c r="G65" s="46">
        <f t="shared" si="4"/>
        <v>26</v>
      </c>
      <c r="H65" s="228">
        <v>0</v>
      </c>
      <c r="I65" s="2">
        <f t="shared" si="5"/>
        <v>24</v>
      </c>
    </row>
    <row r="66" spans="1:9" s="19" customFormat="1">
      <c r="A66" s="6" t="s">
        <v>123</v>
      </c>
      <c r="B66" s="6" t="s">
        <v>254</v>
      </c>
      <c r="C66" s="6" t="s">
        <v>124</v>
      </c>
      <c r="D66" s="7">
        <v>64</v>
      </c>
      <c r="E66" s="7">
        <v>71</v>
      </c>
      <c r="F66" s="45">
        <f t="shared" si="3"/>
        <v>135</v>
      </c>
      <c r="G66" s="46">
        <f t="shared" si="4"/>
        <v>2</v>
      </c>
      <c r="H66" s="47">
        <f>E66/F66</f>
        <v>0.52592592592592591</v>
      </c>
      <c r="I66" s="2">
        <f t="shared" si="5"/>
        <v>12</v>
      </c>
    </row>
    <row r="67" spans="1:9" s="19" customFormat="1">
      <c r="A67" s="6" t="s">
        <v>125</v>
      </c>
      <c r="B67" s="6" t="s">
        <v>255</v>
      </c>
      <c r="C67" s="6" t="s">
        <v>126</v>
      </c>
      <c r="D67" s="7">
        <v>0</v>
      </c>
      <c r="E67" s="7">
        <v>0</v>
      </c>
      <c r="F67" s="45">
        <f t="shared" si="3"/>
        <v>0</v>
      </c>
      <c r="G67" s="46">
        <f t="shared" si="4"/>
        <v>26</v>
      </c>
      <c r="H67" s="228">
        <v>0</v>
      </c>
      <c r="I67" s="2">
        <f t="shared" si="5"/>
        <v>24</v>
      </c>
    </row>
    <row r="68" spans="1:9" s="19" customFormat="1">
      <c r="A68" s="6" t="s">
        <v>127</v>
      </c>
      <c r="B68" s="6" t="s">
        <v>256</v>
      </c>
      <c r="C68" s="6" t="s">
        <v>128</v>
      </c>
      <c r="D68" s="7">
        <v>0</v>
      </c>
      <c r="E68" s="7">
        <v>0</v>
      </c>
      <c r="F68" s="45">
        <f t="shared" si="3"/>
        <v>0</v>
      </c>
      <c r="G68" s="46">
        <f t="shared" si="4"/>
        <v>26</v>
      </c>
      <c r="H68" s="228">
        <v>0</v>
      </c>
      <c r="I68" s="2">
        <f t="shared" si="5"/>
        <v>24</v>
      </c>
    </row>
    <row r="69" spans="1:9" s="19" customFormat="1">
      <c r="A69" s="6" t="s">
        <v>129</v>
      </c>
      <c r="B69" s="6" t="s">
        <v>254</v>
      </c>
      <c r="C69" s="6" t="s">
        <v>130</v>
      </c>
      <c r="D69" s="7">
        <v>5</v>
      </c>
      <c r="E69" s="7">
        <v>1</v>
      </c>
      <c r="F69" s="45">
        <f t="shared" si="3"/>
        <v>6</v>
      </c>
      <c r="G69" s="46">
        <f t="shared" si="4"/>
        <v>15</v>
      </c>
      <c r="H69" s="47">
        <f>E69/F69</f>
        <v>0.16666666666666666</v>
      </c>
      <c r="I69" s="2">
        <f t="shared" si="5"/>
        <v>23</v>
      </c>
    </row>
    <row r="70" spans="1:9" s="19" customFormat="1">
      <c r="A70" s="6" t="s">
        <v>131</v>
      </c>
      <c r="B70" s="6" t="s">
        <v>255</v>
      </c>
      <c r="C70" s="6" t="s">
        <v>132</v>
      </c>
      <c r="D70" s="7">
        <v>0</v>
      </c>
      <c r="E70" s="7">
        <v>2</v>
      </c>
      <c r="F70" s="45">
        <f t="shared" si="3"/>
        <v>2</v>
      </c>
      <c r="G70" s="46">
        <f t="shared" si="4"/>
        <v>19</v>
      </c>
      <c r="H70" s="47">
        <f>E70/F70</f>
        <v>1</v>
      </c>
      <c r="I70" s="2">
        <f t="shared" si="5"/>
        <v>1</v>
      </c>
    </row>
    <row r="71" spans="1:9" s="19" customFormat="1">
      <c r="A71" s="6" t="s">
        <v>133</v>
      </c>
      <c r="B71" s="6" t="s">
        <v>254</v>
      </c>
      <c r="C71" s="6" t="s">
        <v>134</v>
      </c>
      <c r="D71" s="7">
        <v>0</v>
      </c>
      <c r="E71" s="7">
        <v>1</v>
      </c>
      <c r="F71" s="45">
        <f t="shared" si="3"/>
        <v>1</v>
      </c>
      <c r="G71" s="46">
        <f t="shared" si="4"/>
        <v>22</v>
      </c>
      <c r="H71" s="47">
        <f>E71/F71</f>
        <v>1</v>
      </c>
      <c r="I71" s="2">
        <f t="shared" si="5"/>
        <v>1</v>
      </c>
    </row>
    <row r="72" spans="1:9" s="19" customFormat="1">
      <c r="A72" s="6" t="s">
        <v>135</v>
      </c>
      <c r="B72" s="6" t="s">
        <v>255</v>
      </c>
      <c r="C72" s="6" t="s">
        <v>136</v>
      </c>
      <c r="D72" s="7">
        <v>1</v>
      </c>
      <c r="E72" s="7">
        <v>8</v>
      </c>
      <c r="F72" s="45">
        <f t="shared" si="3"/>
        <v>9</v>
      </c>
      <c r="G72" s="46">
        <f t="shared" si="4"/>
        <v>11</v>
      </c>
      <c r="H72" s="47">
        <f>E72/F72</f>
        <v>0.88888888888888884</v>
      </c>
      <c r="I72" s="2">
        <f t="shared" si="5"/>
        <v>6</v>
      </c>
    </row>
    <row r="73" spans="1:9" s="19" customFormat="1">
      <c r="A73" s="6" t="s">
        <v>137</v>
      </c>
      <c r="B73" s="6" t="s">
        <v>255</v>
      </c>
      <c r="C73" s="6" t="s">
        <v>138</v>
      </c>
      <c r="D73" s="7">
        <v>0</v>
      </c>
      <c r="E73" s="7">
        <v>0</v>
      </c>
      <c r="F73" s="45">
        <f t="shared" si="3"/>
        <v>0</v>
      </c>
      <c r="G73" s="46">
        <f t="shared" si="4"/>
        <v>26</v>
      </c>
      <c r="H73" s="228">
        <v>0</v>
      </c>
      <c r="I73" s="2">
        <f t="shared" si="5"/>
        <v>24</v>
      </c>
    </row>
    <row r="74" spans="1:9" s="19" customFormat="1">
      <c r="A74" s="49" t="s">
        <v>139</v>
      </c>
      <c r="B74" s="49" t="s">
        <v>260</v>
      </c>
      <c r="C74" s="49" t="s">
        <v>140</v>
      </c>
      <c r="D74" s="51"/>
      <c r="E74" s="51"/>
      <c r="F74" s="52"/>
      <c r="G74" s="53"/>
      <c r="H74" s="54"/>
      <c r="I74" s="51"/>
    </row>
    <row r="75" spans="1:9" s="19" customFormat="1">
      <c r="A75" s="49" t="s">
        <v>141</v>
      </c>
      <c r="B75" s="49" t="s">
        <v>261</v>
      </c>
      <c r="C75" s="49" t="s">
        <v>142</v>
      </c>
      <c r="D75" s="51"/>
      <c r="E75" s="51"/>
      <c r="F75" s="52"/>
      <c r="G75" s="53"/>
      <c r="H75" s="54"/>
      <c r="I75" s="51"/>
    </row>
    <row r="76" spans="1:9" s="19" customFormat="1">
      <c r="A76" s="6" t="s">
        <v>143</v>
      </c>
      <c r="B76" s="6" t="s">
        <v>260</v>
      </c>
      <c r="C76" s="6" t="s">
        <v>144</v>
      </c>
      <c r="D76" s="7">
        <v>0</v>
      </c>
      <c r="E76" s="7">
        <v>0</v>
      </c>
      <c r="F76" s="45">
        <f>SUM(D76:E76)</f>
        <v>0</v>
      </c>
      <c r="G76" s="46">
        <f>_xlfn.RANK.EQ(F76,$F$12:$F$97,0)</f>
        <v>26</v>
      </c>
      <c r="H76" s="228">
        <v>0</v>
      </c>
      <c r="I76" s="2">
        <f>_xlfn.RANK.EQ(H76,$H$12:$H$97,0)</f>
        <v>24</v>
      </c>
    </row>
    <row r="77" spans="1:9" s="19" customFormat="1">
      <c r="A77" s="49" t="s">
        <v>145</v>
      </c>
      <c r="B77" s="49" t="s">
        <v>259</v>
      </c>
      <c r="C77" s="49" t="s">
        <v>146</v>
      </c>
      <c r="D77" s="51"/>
      <c r="E77" s="51"/>
      <c r="F77" s="52"/>
      <c r="G77" s="53"/>
      <c r="H77" s="54"/>
      <c r="I77" s="51"/>
    </row>
    <row r="78" spans="1:9" s="19" customFormat="1">
      <c r="A78" s="6" t="s">
        <v>147</v>
      </c>
      <c r="B78" s="6" t="s">
        <v>259</v>
      </c>
      <c r="C78" s="6" t="s">
        <v>148</v>
      </c>
      <c r="D78" s="7">
        <v>0</v>
      </c>
      <c r="E78" s="7">
        <v>0</v>
      </c>
      <c r="F78" s="45">
        <f>SUM(D78:E78)</f>
        <v>0</v>
      </c>
      <c r="G78" s="46">
        <f>_xlfn.RANK.EQ(F78,$F$12:$F$97,0)</f>
        <v>26</v>
      </c>
      <c r="H78" s="228">
        <v>0</v>
      </c>
      <c r="I78" s="2">
        <f>_xlfn.RANK.EQ(H78,$H$12:$H$97,0)</f>
        <v>24</v>
      </c>
    </row>
    <row r="79" spans="1:9" s="19" customFormat="1">
      <c r="A79" s="6" t="s">
        <v>149</v>
      </c>
      <c r="B79" s="6" t="s">
        <v>254</v>
      </c>
      <c r="C79" s="6" t="s">
        <v>150</v>
      </c>
      <c r="D79" s="7">
        <v>0</v>
      </c>
      <c r="E79" s="7">
        <v>1</v>
      </c>
      <c r="F79" s="45">
        <f>SUM(D79:E79)</f>
        <v>1</v>
      </c>
      <c r="G79" s="46">
        <f>_xlfn.RANK.EQ(F79,$F$12:$F$97,0)</f>
        <v>22</v>
      </c>
      <c r="H79" s="47">
        <f>E79/F79</f>
        <v>1</v>
      </c>
      <c r="I79" s="2">
        <f>_xlfn.RANK.EQ(H79,$H$12:$H$97,0)</f>
        <v>1</v>
      </c>
    </row>
    <row r="80" spans="1:9" s="19" customFormat="1">
      <c r="A80" s="6" t="s">
        <v>151</v>
      </c>
      <c r="B80" s="6" t="s">
        <v>254</v>
      </c>
      <c r="C80" s="6" t="s">
        <v>152</v>
      </c>
      <c r="D80" s="7">
        <v>0</v>
      </c>
      <c r="E80" s="7">
        <v>0</v>
      </c>
      <c r="F80" s="45">
        <f>SUM(D80:E80)</f>
        <v>0</v>
      </c>
      <c r="G80" s="46">
        <f>_xlfn.RANK.EQ(F80,$F$12:$F$97,0)</f>
        <v>26</v>
      </c>
      <c r="H80" s="228">
        <v>0</v>
      </c>
      <c r="I80" s="2">
        <f>_xlfn.RANK.EQ(H80,$H$12:$H$97,0)</f>
        <v>24</v>
      </c>
    </row>
    <row r="81" spans="1:9" s="19" customFormat="1">
      <c r="A81" s="6" t="s">
        <v>153</v>
      </c>
      <c r="B81" s="6" t="s">
        <v>259</v>
      </c>
      <c r="C81" s="6" t="s">
        <v>154</v>
      </c>
      <c r="D81" s="7">
        <v>8</v>
      </c>
      <c r="E81" s="7">
        <v>3</v>
      </c>
      <c r="F81" s="45">
        <f>SUM(D81:E81)</f>
        <v>11</v>
      </c>
      <c r="G81" s="46">
        <f>_xlfn.RANK.EQ(F81,$F$12:$F$97,0)</f>
        <v>7</v>
      </c>
      <c r="H81" s="47">
        <f>E81/F81</f>
        <v>0.27272727272727271</v>
      </c>
      <c r="I81" s="2">
        <f>_xlfn.RANK.EQ(H81,$H$12:$H$97,0)</f>
        <v>21</v>
      </c>
    </row>
    <row r="82" spans="1:9" s="19" customFormat="1">
      <c r="A82" s="49" t="s">
        <v>155</v>
      </c>
      <c r="B82" s="49" t="s">
        <v>259</v>
      </c>
      <c r="C82" s="49" t="s">
        <v>156</v>
      </c>
      <c r="D82" s="51"/>
      <c r="E82" s="51"/>
      <c r="F82" s="52"/>
      <c r="G82" s="53"/>
      <c r="H82" s="54"/>
      <c r="I82" s="51"/>
    </row>
    <row r="83" spans="1:9" s="19" customFormat="1">
      <c r="A83" s="6" t="s">
        <v>157</v>
      </c>
      <c r="B83" s="6" t="s">
        <v>255</v>
      </c>
      <c r="C83" s="6" t="s">
        <v>158</v>
      </c>
      <c r="D83" s="7">
        <v>0</v>
      </c>
      <c r="E83" s="7">
        <v>2</v>
      </c>
      <c r="F83" s="45">
        <f>SUM(D83:E83)</f>
        <v>2</v>
      </c>
      <c r="G83" s="46">
        <f>_xlfn.RANK.EQ(F83,$F$12:$F$97,0)</f>
        <v>19</v>
      </c>
      <c r="H83" s="47">
        <f>E83/F83</f>
        <v>1</v>
      </c>
      <c r="I83" s="2">
        <f>_xlfn.RANK.EQ(H83,$H$12:$H$97,0)</f>
        <v>1</v>
      </c>
    </row>
    <row r="84" spans="1:9" s="19" customFormat="1">
      <c r="A84" s="6" t="s">
        <v>159</v>
      </c>
      <c r="B84" s="6" t="s">
        <v>259</v>
      </c>
      <c r="C84" s="6" t="s">
        <v>160</v>
      </c>
      <c r="D84" s="7">
        <v>4</v>
      </c>
      <c r="E84" s="7">
        <v>3</v>
      </c>
      <c r="F84" s="45">
        <f>SUM(D84:E84)</f>
        <v>7</v>
      </c>
      <c r="G84" s="46">
        <f>_xlfn.RANK.EQ(F84,$F$12:$F$97,0)</f>
        <v>14</v>
      </c>
      <c r="H84" s="47">
        <f>E84/F84</f>
        <v>0.42857142857142855</v>
      </c>
      <c r="I84" s="2">
        <f>_xlfn.RANK.EQ(H84,$H$12:$H$97,0)</f>
        <v>20</v>
      </c>
    </row>
    <row r="85" spans="1:9" s="19" customFormat="1">
      <c r="A85" s="6" t="s">
        <v>161</v>
      </c>
      <c r="B85" s="6" t="s">
        <v>259</v>
      </c>
      <c r="C85" s="6" t="s">
        <v>162</v>
      </c>
      <c r="D85" s="7">
        <v>0</v>
      </c>
      <c r="E85" s="7">
        <v>0</v>
      </c>
      <c r="F85" s="45">
        <f>SUM(D85:E85)</f>
        <v>0</v>
      </c>
      <c r="G85" s="46">
        <f>_xlfn.RANK.EQ(F85,$F$12:$F$97,0)</f>
        <v>26</v>
      </c>
      <c r="H85" s="228">
        <v>0</v>
      </c>
      <c r="I85" s="2">
        <f>_xlfn.RANK.EQ(H85,$H$12:$H$97,0)</f>
        <v>24</v>
      </c>
    </row>
    <row r="86" spans="1:9" s="19" customFormat="1">
      <c r="A86" s="10" t="s">
        <v>163</v>
      </c>
      <c r="B86" s="10" t="s">
        <v>259</v>
      </c>
      <c r="C86" s="10" t="s">
        <v>164</v>
      </c>
      <c r="D86" s="57">
        <v>0</v>
      </c>
      <c r="E86" s="57">
        <v>0</v>
      </c>
      <c r="F86" s="58">
        <f>SUM(D86:E86)</f>
        <v>0</v>
      </c>
      <c r="G86" s="59">
        <f>_xlfn.RANK.EQ(F86,$F$12:$F$97,0)</f>
        <v>26</v>
      </c>
      <c r="H86" s="230">
        <v>0</v>
      </c>
      <c r="I86" s="57">
        <f>_xlfn.RANK.EQ(H86,$H$12:$H$97,0)</f>
        <v>24</v>
      </c>
    </row>
    <row r="87" spans="1:9" s="19" customFormat="1">
      <c r="A87" s="49" t="s">
        <v>165</v>
      </c>
      <c r="B87" s="49" t="s">
        <v>256</v>
      </c>
      <c r="C87" s="49" t="s">
        <v>166</v>
      </c>
      <c r="D87" s="51"/>
      <c r="E87" s="51"/>
      <c r="F87" s="52"/>
      <c r="G87" s="53"/>
      <c r="H87" s="54"/>
      <c r="I87" s="51"/>
    </row>
    <row r="88" spans="1:9" s="19" customFormat="1">
      <c r="A88" s="6" t="s">
        <v>167</v>
      </c>
      <c r="B88" s="6" t="s">
        <v>255</v>
      </c>
      <c r="C88" s="6" t="s">
        <v>168</v>
      </c>
      <c r="D88" s="7">
        <v>0</v>
      </c>
      <c r="E88" s="7">
        <v>0</v>
      </c>
      <c r="F88" s="45">
        <f t="shared" ref="F88:F95" si="6">SUM(D88:E88)</f>
        <v>0</v>
      </c>
      <c r="G88" s="46">
        <f t="shared" ref="G88:G95" si="7">_xlfn.RANK.EQ(F88,$F$12:$F$97,0)</f>
        <v>26</v>
      </c>
      <c r="H88" s="228">
        <v>0</v>
      </c>
      <c r="I88" s="2">
        <f t="shared" ref="I88:I95" si="8">_xlfn.RANK.EQ(H88,$H$12:$H$97,0)</f>
        <v>24</v>
      </c>
    </row>
    <row r="89" spans="1:9" s="19" customFormat="1">
      <c r="A89" s="6" t="s">
        <v>169</v>
      </c>
      <c r="B89" s="6" t="s">
        <v>254</v>
      </c>
      <c r="C89" s="6" t="s">
        <v>170</v>
      </c>
      <c r="D89" s="7">
        <v>4</v>
      </c>
      <c r="E89" s="7">
        <v>5</v>
      </c>
      <c r="F89" s="45">
        <f t="shared" si="6"/>
        <v>9</v>
      </c>
      <c r="G89" s="46">
        <f t="shared" si="7"/>
        <v>11</v>
      </c>
      <c r="H89" s="47">
        <f>E89/F89</f>
        <v>0.55555555555555558</v>
      </c>
      <c r="I89" s="2">
        <f t="shared" si="8"/>
        <v>11</v>
      </c>
    </row>
    <row r="90" spans="1:9" s="19" customFormat="1">
      <c r="A90" s="6" t="s">
        <v>171</v>
      </c>
      <c r="B90" s="6" t="s">
        <v>259</v>
      </c>
      <c r="C90" s="6" t="s">
        <v>172</v>
      </c>
      <c r="D90" s="7">
        <v>0</v>
      </c>
      <c r="E90" s="7">
        <v>0</v>
      </c>
      <c r="F90" s="45">
        <f t="shared" si="6"/>
        <v>0</v>
      </c>
      <c r="G90" s="46">
        <f t="shared" si="7"/>
        <v>26</v>
      </c>
      <c r="H90" s="228">
        <v>0</v>
      </c>
      <c r="I90" s="2">
        <f t="shared" si="8"/>
        <v>24</v>
      </c>
    </row>
    <row r="91" spans="1:9" s="19" customFormat="1">
      <c r="A91" s="6" t="s">
        <v>173</v>
      </c>
      <c r="B91" s="6" t="s">
        <v>259</v>
      </c>
      <c r="C91" s="6" t="s">
        <v>174</v>
      </c>
      <c r="D91" s="7">
        <v>0</v>
      </c>
      <c r="E91" s="7">
        <v>0</v>
      </c>
      <c r="F91" s="45">
        <f t="shared" si="6"/>
        <v>0</v>
      </c>
      <c r="G91" s="46">
        <f t="shared" si="7"/>
        <v>26</v>
      </c>
      <c r="H91" s="228">
        <v>0</v>
      </c>
      <c r="I91" s="2">
        <f t="shared" si="8"/>
        <v>24</v>
      </c>
    </row>
    <row r="92" spans="1:9" s="19" customFormat="1">
      <c r="A92" s="6" t="s">
        <v>175</v>
      </c>
      <c r="B92" s="6" t="s">
        <v>259</v>
      </c>
      <c r="C92" s="6" t="s">
        <v>176</v>
      </c>
      <c r="D92" s="7">
        <v>0</v>
      </c>
      <c r="E92" s="7">
        <v>0</v>
      </c>
      <c r="F92" s="45">
        <f t="shared" si="6"/>
        <v>0</v>
      </c>
      <c r="G92" s="46">
        <f t="shared" si="7"/>
        <v>26</v>
      </c>
      <c r="H92" s="228">
        <v>0</v>
      </c>
      <c r="I92" s="2">
        <f t="shared" si="8"/>
        <v>24</v>
      </c>
    </row>
    <row r="93" spans="1:9" s="19" customFormat="1">
      <c r="A93" s="6" t="s">
        <v>177</v>
      </c>
      <c r="B93" s="6" t="s">
        <v>259</v>
      </c>
      <c r="C93" s="6" t="s">
        <v>178</v>
      </c>
      <c r="D93" s="7">
        <v>0</v>
      </c>
      <c r="E93" s="7">
        <v>0</v>
      </c>
      <c r="F93" s="45">
        <f t="shared" si="6"/>
        <v>0</v>
      </c>
      <c r="G93" s="46">
        <f t="shared" si="7"/>
        <v>26</v>
      </c>
      <c r="H93" s="228">
        <v>0</v>
      </c>
      <c r="I93" s="2">
        <f t="shared" si="8"/>
        <v>24</v>
      </c>
    </row>
    <row r="94" spans="1:9" s="19" customFormat="1">
      <c r="A94" s="6" t="s">
        <v>179</v>
      </c>
      <c r="B94" s="6" t="s">
        <v>259</v>
      </c>
      <c r="C94" s="6" t="s">
        <v>180</v>
      </c>
      <c r="D94" s="7">
        <v>0</v>
      </c>
      <c r="E94" s="7">
        <v>0</v>
      </c>
      <c r="F94" s="45">
        <f t="shared" si="6"/>
        <v>0</v>
      </c>
      <c r="G94" s="46">
        <f t="shared" si="7"/>
        <v>26</v>
      </c>
      <c r="H94" s="228">
        <v>0</v>
      </c>
      <c r="I94" s="2">
        <f t="shared" si="8"/>
        <v>24</v>
      </c>
    </row>
    <row r="95" spans="1:9" s="19" customFormat="1">
      <c r="A95" s="6" t="s">
        <v>181</v>
      </c>
      <c r="B95" s="6" t="s">
        <v>259</v>
      </c>
      <c r="C95" s="6" t="s">
        <v>182</v>
      </c>
      <c r="D95" s="7">
        <v>0</v>
      </c>
      <c r="E95" s="7">
        <v>0</v>
      </c>
      <c r="F95" s="45">
        <f t="shared" si="6"/>
        <v>0</v>
      </c>
      <c r="G95" s="46">
        <f t="shared" si="7"/>
        <v>26</v>
      </c>
      <c r="H95" s="228">
        <v>0</v>
      </c>
      <c r="I95" s="2">
        <f t="shared" si="8"/>
        <v>24</v>
      </c>
    </row>
    <row r="96" spans="1:9" s="19" customFormat="1">
      <c r="A96" s="49" t="s">
        <v>183</v>
      </c>
      <c r="B96" s="49" t="s">
        <v>256</v>
      </c>
      <c r="C96" s="49" t="s">
        <v>184</v>
      </c>
      <c r="D96" s="51"/>
      <c r="E96" s="51"/>
      <c r="F96" s="52"/>
      <c r="G96" s="53"/>
      <c r="H96" s="54"/>
      <c r="I96" s="51"/>
    </row>
    <row r="97" spans="1:9" s="19" customFormat="1">
      <c r="A97" s="6" t="s">
        <v>185</v>
      </c>
      <c r="B97" s="6" t="s">
        <v>259</v>
      </c>
      <c r="C97" s="6" t="s">
        <v>186</v>
      </c>
      <c r="D97" s="7">
        <v>0</v>
      </c>
      <c r="E97" s="7">
        <v>0</v>
      </c>
      <c r="F97" s="88">
        <f>SUM(D97:E97)</f>
        <v>0</v>
      </c>
      <c r="G97" s="46">
        <f>_xlfn.RANK.EQ(F97,$F$12:$F$97,0)</f>
        <v>26</v>
      </c>
      <c r="H97" s="228">
        <v>0</v>
      </c>
      <c r="I97" s="2">
        <f>_xlfn.RANK.EQ(H97,$H$12:$H$97,0)</f>
        <v>24</v>
      </c>
    </row>
    <row r="98" spans="1:9" s="19" customFormat="1" ht="14.25" thickBot="1">
      <c r="A98"/>
      <c r="C98"/>
    </row>
    <row r="99" spans="1:9" ht="14.25" thickBot="1">
      <c r="C99" s="221" t="s">
        <v>444</v>
      </c>
      <c r="D99" s="222">
        <f>SUM(D12:D97)</f>
        <v>278</v>
      </c>
      <c r="E99" s="222">
        <f t="shared" ref="E99:F99" si="9">SUM(E12:E97)</f>
        <v>311</v>
      </c>
      <c r="F99" s="223">
        <f t="shared" si="9"/>
        <v>589</v>
      </c>
    </row>
  </sheetData>
  <autoFilter ref="A11:J97" xr:uid="{00000000-0009-0000-0000-000022000000}">
    <sortState xmlns:xlrd2="http://schemas.microsoft.com/office/spreadsheetml/2017/richdata2" ref="A12:J97">
      <sortCondition ref="A11:A97"/>
    </sortState>
  </autoFilter>
  <mergeCells count="1">
    <mergeCell ref="D10:I10"/>
  </mergeCells>
  <phoneticPr fontId="1"/>
  <hyperlinks>
    <hyperlink ref="K1" location="目次!A1" display="目次に戻る" xr:uid="{313550AE-0CEE-469C-9CED-487ED6DE7E03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55"/>
  <sheetViews>
    <sheetView view="pageBreakPreview" zoomScale="85" zoomScaleNormal="100" zoomScaleSheetLayoutView="85" workbookViewId="0">
      <selection activeCell="A11" sqref="A11:B11"/>
    </sheetView>
  </sheetViews>
  <sheetFormatPr defaultRowHeight="13.5"/>
  <cols>
    <col min="1" max="1" width="0.625" style="73" customWidth="1"/>
    <col min="2" max="2" width="11.625" style="73" customWidth="1"/>
    <col min="3" max="3" width="11.25" style="73" customWidth="1"/>
    <col min="4" max="4" width="10" style="73" customWidth="1"/>
    <col min="5" max="5" width="12" style="73" customWidth="1"/>
    <col min="6" max="6" width="2.875" style="73" customWidth="1"/>
    <col min="7" max="7" width="11.625" style="73" customWidth="1"/>
    <col min="8" max="8" width="11.25" style="73" customWidth="1"/>
    <col min="9" max="9" width="10" style="73" customWidth="1"/>
    <col min="10" max="10" width="12" style="73" customWidth="1"/>
    <col min="11" max="11" width="0.625" style="73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L1" s="66" t="s">
        <v>252</v>
      </c>
    </row>
    <row r="2" spans="1:18" ht="24" customHeight="1">
      <c r="A2" s="3" t="s">
        <v>282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267</v>
      </c>
      <c r="C3" s="3"/>
      <c r="D3"/>
      <c r="E3"/>
      <c r="F3"/>
      <c r="G3"/>
      <c r="H3"/>
      <c r="I3"/>
      <c r="J3"/>
    </row>
    <row r="4" spans="1:18">
      <c r="A4" s="9"/>
      <c r="B4" s="9"/>
      <c r="C4" s="9"/>
      <c r="L4" s="8"/>
      <c r="M4" s="8"/>
      <c r="N4" s="8"/>
      <c r="O4" s="8"/>
      <c r="P4" s="8"/>
      <c r="Q4" s="8"/>
      <c r="R4" s="8"/>
    </row>
    <row r="5" spans="1:18" s="8" customFormat="1" ht="18" customHeight="1">
      <c r="A5" s="74"/>
      <c r="B5" s="9" t="s">
        <v>2</v>
      </c>
      <c r="C5" s="74"/>
      <c r="D5" s="74"/>
      <c r="E5" s="74"/>
      <c r="F5" s="74"/>
      <c r="G5" s="9"/>
      <c r="H5" s="74"/>
      <c r="I5" s="74"/>
      <c r="J5" s="74"/>
      <c r="K5" s="74"/>
    </row>
    <row r="6" spans="1:18" s="8" customFormat="1" ht="17.25" customHeight="1">
      <c r="A6" s="77"/>
      <c r="B6" s="241" t="s">
        <v>436</v>
      </c>
      <c r="C6" s="87" t="s">
        <v>270</v>
      </c>
      <c r="D6" s="92">
        <f>AVERAGE('12.グラフデータ'!D41:H41)</f>
        <v>20.399999999999999</v>
      </c>
      <c r="E6" s="243" t="str">
        <f>'12.グラフデータ'!AD41</f>
        <v>増加傾向⤴</v>
      </c>
      <c r="F6" s="93"/>
      <c r="G6" s="245" t="s">
        <v>435</v>
      </c>
      <c r="H6" s="87" t="s">
        <v>270</v>
      </c>
      <c r="I6" s="94">
        <f>AVERAGE('12.グラフデータ'!D42:H42)</f>
        <v>0.39419999999999999</v>
      </c>
      <c r="J6" s="243" t="str">
        <f>'12.グラフデータ'!AD42</f>
        <v>年度により増減</v>
      </c>
      <c r="K6" s="75"/>
    </row>
    <row r="7" spans="1:18" s="8" customFormat="1" ht="17.25" customHeight="1">
      <c r="A7" s="77"/>
      <c r="B7" s="242"/>
      <c r="C7" s="95" t="s">
        <v>271</v>
      </c>
      <c r="D7" s="96">
        <f>'12.グラフデータ'!H41-'12.グラフデータ'!D41</f>
        <v>13</v>
      </c>
      <c r="E7" s="244"/>
      <c r="F7" s="93"/>
      <c r="G7" s="246"/>
      <c r="H7" s="95" t="s">
        <v>271</v>
      </c>
      <c r="I7" s="78">
        <f>'12.グラフデータ'!H42-'12.グラフデータ'!D42</f>
        <v>0.11400000000000005</v>
      </c>
      <c r="J7" s="244"/>
      <c r="K7" s="75"/>
    </row>
    <row r="8" spans="1:18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8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8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8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8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8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8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8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8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280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AVERAGE('12.グラフデータ'!D48:H48)</f>
        <v>15882.6</v>
      </c>
      <c r="E26" s="243" t="str">
        <f>'12.グラフデータ'!AD48</f>
        <v>減少傾向⤵</v>
      </c>
      <c r="F26" s="93"/>
      <c r="G26" s="245" t="s">
        <v>435</v>
      </c>
      <c r="H26" s="87" t="s">
        <v>270</v>
      </c>
      <c r="I26" s="94">
        <f>AVERAGE('12.グラフデータ'!D49:H49)</f>
        <v>0.45860000000000001</v>
      </c>
      <c r="J26" s="243" t="str">
        <f>'12.グラフデータ'!AD49</f>
        <v>同程度で推移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'12.グラフデータ'!H48-'12.グラフデータ'!D48</f>
        <v>-1344</v>
      </c>
      <c r="E27" s="244"/>
      <c r="F27" s="93"/>
      <c r="G27" s="246"/>
      <c r="H27" s="95" t="s">
        <v>271</v>
      </c>
      <c r="I27" s="78">
        <f>'12.グラフデータ'!H49-'12.グラフデータ'!D49</f>
        <v>-5.1999999999999991E-2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8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8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8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8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8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8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8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8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8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8"/>
      <c r="M42" s="8"/>
      <c r="N42" s="8"/>
      <c r="O42" s="8"/>
      <c r="P42" s="8"/>
      <c r="Q42" s="8"/>
      <c r="R42" s="8"/>
    </row>
    <row r="43" spans="1:18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8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</row>
    <row r="46" spans="1:18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</row>
    <row r="47" spans="1:18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</row>
    <row r="48" spans="1:18">
      <c r="A48" s="76"/>
      <c r="B48" s="76"/>
      <c r="C48" s="76"/>
      <c r="D48" s="76"/>
      <c r="E48" s="76"/>
      <c r="F48" s="76"/>
      <c r="G48" s="76"/>
      <c r="H48" s="76"/>
      <c r="I48" s="76"/>
      <c r="J48" s="76"/>
      <c r="K48" s="76"/>
    </row>
    <row r="49" spans="1:11">
      <c r="A49" s="76"/>
      <c r="B49" s="76"/>
      <c r="C49" s="76"/>
      <c r="D49" s="76"/>
      <c r="E49" s="76"/>
      <c r="F49" s="76"/>
      <c r="G49" s="76"/>
      <c r="H49" s="76"/>
      <c r="I49" s="76"/>
      <c r="J49" s="76"/>
      <c r="K49" s="76"/>
    </row>
    <row r="50" spans="1:11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</row>
    <row r="51" spans="1:11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</row>
    <row r="52" spans="1:11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</row>
    <row r="53" spans="1:1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</row>
    <row r="54" spans="1:1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</row>
    <row r="55" spans="1:11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253" priority="27" operator="containsText" text="―">
      <formula>NOT(ISERROR(SEARCH("―",E6)))</formula>
    </cfRule>
    <cfRule type="containsText" dxfId="252" priority="28" operator="containsText" text="隔年で">
      <formula>NOT(ISERROR(SEARCH("隔年で",E6)))</formula>
    </cfRule>
    <cfRule type="containsText" dxfId="251" priority="29" operator="containsText" text="年度により">
      <formula>NOT(ISERROR(SEARCH("年度により",E6)))</formula>
    </cfRule>
    <cfRule type="containsText" dxfId="250" priority="30" operator="containsText" text="減少傾向">
      <formula>NOT(ISERROR(SEARCH("減少傾向",E6)))</formula>
    </cfRule>
    <cfRule type="containsText" dxfId="249" priority="31" operator="containsText" text="増加傾向">
      <formula>NOT(ISERROR(SEARCH("増加傾向",E6)))</formula>
    </cfRule>
    <cfRule type="containsText" dxfId="248" priority="32" operator="containsText" text="同程度">
      <formula>NOT(ISERROR(SEARCH("同程度",E6)))</formula>
    </cfRule>
  </conditionalFormatting>
  <conditionalFormatting sqref="E6:E7">
    <cfRule type="containsText" dxfId="247" priority="25" operator="containsText" text="最新年度のみ減少">
      <formula>NOT(ISERROR(SEARCH("最新年度のみ減少",E6)))</formula>
    </cfRule>
    <cfRule type="containsText" dxfId="246" priority="26" operator="containsText" text="最新年度のみ増加">
      <formula>NOT(ISERROR(SEARCH("最新年度のみ増加",E6)))</formula>
    </cfRule>
  </conditionalFormatting>
  <conditionalFormatting sqref="J6">
    <cfRule type="containsText" dxfId="245" priority="19" operator="containsText" text="―">
      <formula>NOT(ISERROR(SEARCH("―",J6)))</formula>
    </cfRule>
    <cfRule type="containsText" dxfId="244" priority="20" operator="containsText" text="隔年で">
      <formula>NOT(ISERROR(SEARCH("隔年で",J6)))</formula>
    </cfRule>
    <cfRule type="containsText" dxfId="243" priority="21" operator="containsText" text="年度により">
      <formula>NOT(ISERROR(SEARCH("年度により",J6)))</formula>
    </cfRule>
    <cfRule type="containsText" dxfId="242" priority="22" operator="containsText" text="減少傾向">
      <formula>NOT(ISERROR(SEARCH("減少傾向",J6)))</formula>
    </cfRule>
    <cfRule type="containsText" dxfId="241" priority="23" operator="containsText" text="増加傾向">
      <formula>NOT(ISERROR(SEARCH("増加傾向",J6)))</formula>
    </cfRule>
    <cfRule type="containsText" dxfId="240" priority="24" operator="containsText" text="同程度">
      <formula>NOT(ISERROR(SEARCH("同程度",J6)))</formula>
    </cfRule>
  </conditionalFormatting>
  <conditionalFormatting sqref="J6:J7">
    <cfRule type="containsText" dxfId="239" priority="17" operator="containsText" text="最新年度のみ減少">
      <formula>NOT(ISERROR(SEARCH("最新年度のみ減少",J6)))</formula>
    </cfRule>
    <cfRule type="containsText" dxfId="238" priority="18" operator="containsText" text="最新年度のみ増加">
      <formula>NOT(ISERROR(SEARCH("最新年度のみ増加",J6)))</formula>
    </cfRule>
  </conditionalFormatting>
  <conditionalFormatting sqref="E26">
    <cfRule type="containsText" dxfId="237" priority="11" operator="containsText" text="―">
      <formula>NOT(ISERROR(SEARCH("―",E26)))</formula>
    </cfRule>
    <cfRule type="containsText" dxfId="236" priority="12" operator="containsText" text="隔年で">
      <formula>NOT(ISERROR(SEARCH("隔年で",E26)))</formula>
    </cfRule>
    <cfRule type="containsText" dxfId="235" priority="13" operator="containsText" text="年度により">
      <formula>NOT(ISERROR(SEARCH("年度により",E26)))</formula>
    </cfRule>
    <cfRule type="containsText" dxfId="234" priority="14" operator="containsText" text="減少傾向">
      <formula>NOT(ISERROR(SEARCH("減少傾向",E26)))</formula>
    </cfRule>
    <cfRule type="containsText" dxfId="233" priority="15" operator="containsText" text="増加傾向">
      <formula>NOT(ISERROR(SEARCH("増加傾向",E26)))</formula>
    </cfRule>
    <cfRule type="containsText" dxfId="232" priority="16" operator="containsText" text="同程度">
      <formula>NOT(ISERROR(SEARCH("同程度",E26)))</formula>
    </cfRule>
  </conditionalFormatting>
  <conditionalFormatting sqref="E26:E27">
    <cfRule type="containsText" dxfId="231" priority="9" operator="containsText" text="最新年度のみ減少">
      <formula>NOT(ISERROR(SEARCH("最新年度のみ減少",E26)))</formula>
    </cfRule>
    <cfRule type="containsText" dxfId="230" priority="10" operator="containsText" text="最新年度のみ増加">
      <formula>NOT(ISERROR(SEARCH("最新年度のみ増加",E26)))</formula>
    </cfRule>
  </conditionalFormatting>
  <conditionalFormatting sqref="J26">
    <cfRule type="containsText" dxfId="229" priority="3" operator="containsText" text="―">
      <formula>NOT(ISERROR(SEARCH("―",J26)))</formula>
    </cfRule>
    <cfRule type="containsText" dxfId="228" priority="4" operator="containsText" text="隔年で">
      <formula>NOT(ISERROR(SEARCH("隔年で",J26)))</formula>
    </cfRule>
    <cfRule type="containsText" dxfId="227" priority="5" operator="containsText" text="年度により">
      <formula>NOT(ISERROR(SEARCH("年度により",J26)))</formula>
    </cfRule>
    <cfRule type="containsText" dxfId="226" priority="6" operator="containsText" text="減少傾向">
      <formula>NOT(ISERROR(SEARCH("減少傾向",J26)))</formula>
    </cfRule>
    <cfRule type="containsText" dxfId="225" priority="7" operator="containsText" text="増加傾向">
      <formula>NOT(ISERROR(SEARCH("増加傾向",J26)))</formula>
    </cfRule>
    <cfRule type="containsText" dxfId="224" priority="8" operator="containsText" text="同程度">
      <formula>NOT(ISERROR(SEARCH("同程度",J26)))</formula>
    </cfRule>
  </conditionalFormatting>
  <conditionalFormatting sqref="J26:J27">
    <cfRule type="containsText" dxfId="223" priority="1" operator="containsText" text="最新年度のみ減少">
      <formula>NOT(ISERROR(SEARCH("最新年度のみ減少",J26)))</formula>
    </cfRule>
    <cfRule type="containsText" dxfId="222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300-000001000000}">
      <formula1>#REF!</formula1>
    </dataValidation>
    <dataValidation type="list" allowBlank="1" showInputMessage="1" showErrorMessage="1" sqref="F6:F7 F26:F27" xr:uid="{365C4E1E-86B2-4686-A529-097FD58821CB}">
      <formula1>$C$44:$C$46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C56750E4-B9E2-4546-84BB-0373C5B04E2B}">
            <xm:f>NOT(ISERROR(SEARCH("無し",'12-2-2.修士課程(平均)'!K6)))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AECB86BB-FC83-451F-BA6F-63C56705B29E}">
            <xm:f>NOT(ISERROR(SEARCH("変動",'12-2-2.修士課程(平均)'!K6)))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E86B081F-89CB-44E7-AAF6-E97DD49A9D02}">
            <xm:f>NOT(ISERROR(SEARCH("減少",'12-2-2.修士課程(平均)'!K6)))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991AAE70-CA83-42C9-8927-AADB58B0BC2A}">
            <xm:f>NOT(ISERROR(SEARCH("増加",'12-2-2.修士課程(平均)'!K6)))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E876ED1C-2D43-4244-96AD-476B37264B13}">
            <xm:f>NOT(ISERROR(SEARCH("安定",'12-2-2.修士課程(平均)'!K6)))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36"/>
  <sheetViews>
    <sheetView view="pageBreakPreview" topLeftCell="A12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9" t="s">
        <v>288</v>
      </c>
      <c r="B1" s="9"/>
      <c r="C1" s="9"/>
      <c r="D1" s="73"/>
      <c r="E1" s="73"/>
      <c r="F1" s="73"/>
      <c r="G1" s="9"/>
      <c r="H1" s="73"/>
      <c r="I1" s="73"/>
      <c r="J1" s="73"/>
      <c r="K1" s="73"/>
      <c r="L1" s="66" t="s">
        <v>252</v>
      </c>
    </row>
    <row r="2" spans="1:12" ht="24" customHeight="1">
      <c r="A2" s="9" t="s">
        <v>282</v>
      </c>
      <c r="B2" s="9"/>
      <c r="C2" s="9"/>
      <c r="D2" s="73"/>
      <c r="E2" s="73"/>
      <c r="F2" s="73"/>
      <c r="G2" s="73"/>
      <c r="H2" s="73"/>
      <c r="I2" s="73"/>
      <c r="J2" s="73"/>
      <c r="K2" s="73"/>
    </row>
    <row r="3" spans="1:12" ht="24" customHeight="1">
      <c r="A3" s="9"/>
      <c r="B3" s="9" t="s">
        <v>269</v>
      </c>
      <c r="C3" s="9"/>
      <c r="D3" s="73"/>
      <c r="E3" s="73"/>
      <c r="F3" s="73"/>
      <c r="G3" s="73"/>
      <c r="H3" s="73"/>
      <c r="I3" s="73"/>
      <c r="J3" s="73"/>
      <c r="K3" s="73"/>
    </row>
    <row r="4" spans="1:12">
      <c r="A4" s="9"/>
      <c r="B4" s="9"/>
      <c r="C4" s="9"/>
      <c r="D4" s="73"/>
      <c r="E4" s="73"/>
      <c r="F4" s="73"/>
      <c r="G4" s="73"/>
      <c r="H4" s="73"/>
      <c r="I4" s="73"/>
      <c r="J4" s="73"/>
      <c r="K4" s="73"/>
    </row>
    <row r="5" spans="1:12" s="8" customFormat="1" ht="18" customHeight="1">
      <c r="A5" s="74"/>
      <c r="B5" s="9" t="s">
        <v>281</v>
      </c>
      <c r="C5" s="74"/>
      <c r="D5" s="74"/>
      <c r="E5" s="74"/>
      <c r="F5" s="74"/>
      <c r="G5" s="9"/>
      <c r="H5" s="74"/>
      <c r="I5" s="74"/>
      <c r="J5" s="74"/>
      <c r="K5" s="74"/>
    </row>
    <row r="6" spans="1:12" s="8" customFormat="1" ht="17.25" customHeight="1">
      <c r="A6" s="77"/>
      <c r="B6" s="241" t="s">
        <v>436</v>
      </c>
      <c r="C6" s="87" t="s">
        <v>270</v>
      </c>
      <c r="D6" s="92">
        <f>AVERAGE('12.グラフデータ'!D55:H55)</f>
        <v>190.9</v>
      </c>
      <c r="E6" s="243" t="str">
        <f>'12.グラフデータ'!AD55</f>
        <v>減少傾向⤵</v>
      </c>
      <c r="F6" s="93"/>
      <c r="G6" s="245" t="s">
        <v>435</v>
      </c>
      <c r="H6" s="87" t="s">
        <v>270</v>
      </c>
      <c r="I6" s="94">
        <f>AVERAGE('12.グラフデータ'!D56:H56)</f>
        <v>0.45860000000000001</v>
      </c>
      <c r="J6" s="243" t="str">
        <f>'12.グラフデータ'!AD56</f>
        <v>同程度で推移</v>
      </c>
      <c r="K6" s="75"/>
    </row>
    <row r="7" spans="1:12" s="8" customFormat="1" ht="17.25" customHeight="1">
      <c r="A7" s="77"/>
      <c r="B7" s="242"/>
      <c r="C7" s="95" t="s">
        <v>271</v>
      </c>
      <c r="D7" s="96">
        <f>'12.グラフデータ'!H55-'12.グラフデータ'!D55</f>
        <v>-13.800000000000011</v>
      </c>
      <c r="E7" s="244"/>
      <c r="F7" s="93"/>
      <c r="G7" s="246"/>
      <c r="H7" s="95" t="s">
        <v>271</v>
      </c>
      <c r="I7" s="78">
        <f>'12.グラフデータ'!H56-'12.グラフデータ'!D56</f>
        <v>-5.1999999999999991E-2</v>
      </c>
      <c r="J7" s="244"/>
      <c r="K7" s="75"/>
    </row>
    <row r="8" spans="1:12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2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2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2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2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2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2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2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2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286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AVERAGE('12.グラフデータ'!D63:H63)</f>
        <v>72.97999999999999</v>
      </c>
      <c r="E26" s="243" t="str">
        <f>'12.グラフデータ'!AD63</f>
        <v>増加傾向⤴</v>
      </c>
      <c r="F26" s="93"/>
      <c r="G26" s="245" t="s">
        <v>435</v>
      </c>
      <c r="H26" s="87" t="s">
        <v>270</v>
      </c>
      <c r="I26" s="94">
        <f>AVERAGE('12.グラフデータ'!D64:H64)</f>
        <v>0.41019999999999995</v>
      </c>
      <c r="J26" s="243" t="str">
        <f>'12.グラフデータ'!AD64</f>
        <v>減少傾向⤵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'12.グラフデータ'!H63-'12.グラフデータ'!D63</f>
        <v>3.5999999999999943</v>
      </c>
      <c r="E27" s="244"/>
      <c r="F27" s="93"/>
      <c r="G27" s="246"/>
      <c r="H27" s="95" t="s">
        <v>271</v>
      </c>
      <c r="I27" s="78">
        <f>'12.グラフデータ'!H64-'12.グラフデータ'!D64</f>
        <v>-6.0999999999999999E-2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1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1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1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1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1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1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1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1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1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16" priority="62" operator="containsText" text="無し">
      <formula>NOT(ISERROR(SEARCH("無し",K6)))</formula>
    </cfRule>
    <cfRule type="containsText" dxfId="215" priority="63" operator="containsText" text="変動">
      <formula>NOT(ISERROR(SEARCH("変動",K6)))</formula>
    </cfRule>
    <cfRule type="containsText" dxfId="214" priority="64" operator="containsText" text="減少">
      <formula>NOT(ISERROR(SEARCH("減少",K6)))</formula>
    </cfRule>
    <cfRule type="containsText" dxfId="213" priority="65" operator="containsText" text="増加">
      <formula>NOT(ISERROR(SEARCH("増加",K6)))</formula>
    </cfRule>
    <cfRule type="containsText" dxfId="212" priority="66" operator="containsText" text="安定">
      <formula>NOT(ISERROR(SEARCH("安定",K6)))</formula>
    </cfRule>
  </conditionalFormatting>
  <conditionalFormatting sqref="E6">
    <cfRule type="containsText" dxfId="211" priority="27" operator="containsText" text="―">
      <formula>NOT(ISERROR(SEARCH("―",E6)))</formula>
    </cfRule>
    <cfRule type="containsText" dxfId="210" priority="28" operator="containsText" text="隔年で">
      <formula>NOT(ISERROR(SEARCH("隔年で",E6)))</formula>
    </cfRule>
    <cfRule type="containsText" dxfId="209" priority="29" operator="containsText" text="年度により">
      <formula>NOT(ISERROR(SEARCH("年度により",E6)))</formula>
    </cfRule>
    <cfRule type="containsText" dxfId="208" priority="30" operator="containsText" text="減少傾向">
      <formula>NOT(ISERROR(SEARCH("減少傾向",E6)))</formula>
    </cfRule>
    <cfRule type="containsText" dxfId="207" priority="31" operator="containsText" text="増加傾向">
      <formula>NOT(ISERROR(SEARCH("増加傾向",E6)))</formula>
    </cfRule>
    <cfRule type="containsText" dxfId="206" priority="32" operator="containsText" text="同程度">
      <formula>NOT(ISERROR(SEARCH("同程度",E6)))</formula>
    </cfRule>
  </conditionalFormatting>
  <conditionalFormatting sqref="E6:E7">
    <cfRule type="containsText" dxfId="205" priority="25" operator="containsText" text="最新年度のみ減少">
      <formula>NOT(ISERROR(SEARCH("最新年度のみ減少",E6)))</formula>
    </cfRule>
    <cfRule type="containsText" dxfId="204" priority="26" operator="containsText" text="最新年度のみ増加">
      <formula>NOT(ISERROR(SEARCH("最新年度のみ増加",E6)))</formula>
    </cfRule>
  </conditionalFormatting>
  <conditionalFormatting sqref="J6">
    <cfRule type="containsText" dxfId="203" priority="19" operator="containsText" text="―">
      <formula>NOT(ISERROR(SEARCH("―",J6)))</formula>
    </cfRule>
    <cfRule type="containsText" dxfId="202" priority="20" operator="containsText" text="隔年で">
      <formula>NOT(ISERROR(SEARCH("隔年で",J6)))</formula>
    </cfRule>
    <cfRule type="containsText" dxfId="201" priority="21" operator="containsText" text="年度により">
      <formula>NOT(ISERROR(SEARCH("年度により",J6)))</formula>
    </cfRule>
    <cfRule type="containsText" dxfId="200" priority="22" operator="containsText" text="減少傾向">
      <formula>NOT(ISERROR(SEARCH("減少傾向",J6)))</formula>
    </cfRule>
    <cfRule type="containsText" dxfId="199" priority="23" operator="containsText" text="増加傾向">
      <formula>NOT(ISERROR(SEARCH("増加傾向",J6)))</formula>
    </cfRule>
    <cfRule type="containsText" dxfId="198" priority="24" operator="containsText" text="同程度">
      <formula>NOT(ISERROR(SEARCH("同程度",J6)))</formula>
    </cfRule>
  </conditionalFormatting>
  <conditionalFormatting sqref="J6:J7">
    <cfRule type="containsText" dxfId="197" priority="17" operator="containsText" text="最新年度のみ減少">
      <formula>NOT(ISERROR(SEARCH("最新年度のみ減少",J6)))</formula>
    </cfRule>
    <cfRule type="containsText" dxfId="196" priority="18" operator="containsText" text="最新年度のみ増加">
      <formula>NOT(ISERROR(SEARCH("最新年度のみ増加",J6)))</formula>
    </cfRule>
  </conditionalFormatting>
  <conditionalFormatting sqref="E26">
    <cfRule type="containsText" dxfId="195" priority="11" operator="containsText" text="―">
      <formula>NOT(ISERROR(SEARCH("―",E26)))</formula>
    </cfRule>
    <cfRule type="containsText" dxfId="194" priority="12" operator="containsText" text="隔年で">
      <formula>NOT(ISERROR(SEARCH("隔年で",E26)))</formula>
    </cfRule>
    <cfRule type="containsText" dxfId="193" priority="13" operator="containsText" text="年度により">
      <formula>NOT(ISERROR(SEARCH("年度により",E26)))</formula>
    </cfRule>
    <cfRule type="containsText" dxfId="192" priority="14" operator="containsText" text="減少傾向">
      <formula>NOT(ISERROR(SEARCH("減少傾向",E26)))</formula>
    </cfRule>
    <cfRule type="containsText" dxfId="191" priority="15" operator="containsText" text="増加傾向">
      <formula>NOT(ISERROR(SEARCH("増加傾向",E26)))</formula>
    </cfRule>
    <cfRule type="containsText" dxfId="190" priority="16" operator="containsText" text="同程度">
      <formula>NOT(ISERROR(SEARCH("同程度",E26)))</formula>
    </cfRule>
  </conditionalFormatting>
  <conditionalFormatting sqref="E26:E27">
    <cfRule type="containsText" dxfId="189" priority="9" operator="containsText" text="最新年度のみ減少">
      <formula>NOT(ISERROR(SEARCH("最新年度のみ減少",E26)))</formula>
    </cfRule>
    <cfRule type="containsText" dxfId="188" priority="10" operator="containsText" text="最新年度のみ増加">
      <formula>NOT(ISERROR(SEARCH("最新年度のみ増加",E26)))</formula>
    </cfRule>
  </conditionalFormatting>
  <conditionalFormatting sqref="J26">
    <cfRule type="containsText" dxfId="187" priority="3" operator="containsText" text="―">
      <formula>NOT(ISERROR(SEARCH("―",J26)))</formula>
    </cfRule>
    <cfRule type="containsText" dxfId="186" priority="4" operator="containsText" text="隔年で">
      <formula>NOT(ISERROR(SEARCH("隔年で",J26)))</formula>
    </cfRule>
    <cfRule type="containsText" dxfId="185" priority="5" operator="containsText" text="年度により">
      <formula>NOT(ISERROR(SEARCH("年度により",J26)))</formula>
    </cfRule>
    <cfRule type="containsText" dxfId="184" priority="6" operator="containsText" text="減少傾向">
      <formula>NOT(ISERROR(SEARCH("減少傾向",J26)))</formula>
    </cfRule>
    <cfRule type="containsText" dxfId="183" priority="7" operator="containsText" text="増加傾向">
      <formula>NOT(ISERROR(SEARCH("増加傾向",J26)))</formula>
    </cfRule>
    <cfRule type="containsText" dxfId="182" priority="8" operator="containsText" text="同程度">
      <formula>NOT(ISERROR(SEARCH("同程度",J26)))</formula>
    </cfRule>
  </conditionalFormatting>
  <conditionalFormatting sqref="J26:J27">
    <cfRule type="containsText" dxfId="181" priority="1" operator="containsText" text="最新年度のみ減少">
      <formula>NOT(ISERROR(SEARCH("最新年度のみ減少",J26)))</formula>
    </cfRule>
    <cfRule type="containsText" dxfId="180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400-000000000000}">
      <formula1>$C$49:$C$52</formula1>
    </dataValidation>
    <dataValidation type="list" allowBlank="1" showInputMessage="1" showErrorMessage="1" sqref="F6:F7 F26:F27" xr:uid="{0FE2816C-8D69-47D2-AA09-7A2E20D55FE1}">
      <formula1>$C$44:$C$46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44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style="73" customWidth="1"/>
    <col min="2" max="2" width="11.625" style="73" customWidth="1"/>
    <col min="3" max="3" width="11.25" style="73" customWidth="1"/>
    <col min="4" max="4" width="10" style="73" customWidth="1"/>
    <col min="5" max="5" width="12" style="73" customWidth="1"/>
    <col min="6" max="6" width="2.875" style="73" customWidth="1"/>
    <col min="7" max="7" width="11.625" style="73" customWidth="1"/>
    <col min="8" max="8" width="11.25" style="73" customWidth="1"/>
    <col min="9" max="9" width="10" style="73" customWidth="1"/>
    <col min="10" max="10" width="12" style="73" customWidth="1"/>
    <col min="11" max="11" width="0.625" style="73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L1" s="66" t="s">
        <v>252</v>
      </c>
    </row>
    <row r="2" spans="1:18" ht="24" customHeight="1">
      <c r="A2" s="3" t="s">
        <v>283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267</v>
      </c>
      <c r="C3" s="3"/>
      <c r="D3"/>
      <c r="E3"/>
      <c r="F3"/>
      <c r="G3"/>
      <c r="H3"/>
      <c r="I3"/>
      <c r="J3"/>
    </row>
    <row r="4" spans="1:18">
      <c r="A4" s="9"/>
      <c r="B4" s="9"/>
      <c r="C4" s="9"/>
      <c r="L4" s="8"/>
      <c r="M4" s="8"/>
      <c r="N4" s="8"/>
      <c r="O4" s="8"/>
      <c r="P4" s="8"/>
      <c r="Q4" s="8"/>
      <c r="R4" s="8"/>
    </row>
    <row r="5" spans="1:18" s="8" customFormat="1" ht="18" customHeight="1">
      <c r="A5" s="74"/>
      <c r="B5" s="9" t="s">
        <v>2</v>
      </c>
      <c r="C5" s="74"/>
      <c r="D5" s="74"/>
      <c r="E5" s="74"/>
      <c r="F5" s="74"/>
      <c r="G5" s="9"/>
      <c r="H5" s="74"/>
      <c r="I5" s="74"/>
      <c r="J5" s="74"/>
      <c r="K5" s="74"/>
    </row>
    <row r="6" spans="1:18" s="8" customFormat="1" ht="17.25" customHeight="1">
      <c r="A6" s="77"/>
      <c r="B6" s="241" t="s">
        <v>436</v>
      </c>
      <c r="C6" s="87" t="s">
        <v>270</v>
      </c>
      <c r="D6" s="92">
        <f>AVERAGE('12.グラフデータ'!D73:H73)</f>
        <v>20</v>
      </c>
      <c r="E6" s="243" t="str">
        <f>'12.グラフデータ'!AD73</f>
        <v>減少傾向⤵</v>
      </c>
      <c r="F6" s="93"/>
      <c r="G6" s="245" t="s">
        <v>435</v>
      </c>
      <c r="H6" s="87" t="s">
        <v>270</v>
      </c>
      <c r="I6" s="94">
        <f>AVERAGE('12.グラフデータ'!D74:H74)</f>
        <v>0.57320000000000004</v>
      </c>
      <c r="J6" s="243" t="str">
        <f>'12.グラフデータ'!AD74</f>
        <v>増加傾向⤴</v>
      </c>
      <c r="K6" s="75"/>
    </row>
    <row r="7" spans="1:18" s="8" customFormat="1" ht="17.25" customHeight="1">
      <c r="A7" s="77"/>
      <c r="B7" s="242"/>
      <c r="C7" s="95" t="s">
        <v>271</v>
      </c>
      <c r="D7" s="96">
        <f>'12.グラフデータ'!H73-'12.グラフデータ'!D73</f>
        <v>0</v>
      </c>
      <c r="E7" s="244"/>
      <c r="F7" s="93"/>
      <c r="G7" s="246"/>
      <c r="H7" s="95" t="s">
        <v>271</v>
      </c>
      <c r="I7" s="78">
        <f>'12.グラフデータ'!H74-'12.グラフデータ'!D74</f>
        <v>0.21099999999999997</v>
      </c>
      <c r="J7" s="244"/>
      <c r="K7" s="75"/>
    </row>
    <row r="8" spans="1:18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8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8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8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8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8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8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8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8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280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AVERAGE('12.グラフデータ'!D80:H80)</f>
        <v>15617.2</v>
      </c>
      <c r="E26" s="243" t="str">
        <f>'12.グラフデータ'!AD80</f>
        <v>増加傾向⤴</v>
      </c>
      <c r="F26" s="93"/>
      <c r="G26" s="245" t="s">
        <v>435</v>
      </c>
      <c r="H26" s="87" t="s">
        <v>270</v>
      </c>
      <c r="I26" s="94">
        <f>AVERAGE('12.グラフデータ'!D81:H81)</f>
        <v>0.43059999999999998</v>
      </c>
      <c r="J26" s="243" t="str">
        <f>'12.グラフデータ'!AD81</f>
        <v>同程度で推移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'12.グラフデータ'!H80-'12.グラフデータ'!D80</f>
        <v>2785</v>
      </c>
      <c r="E27" s="244"/>
      <c r="F27" s="93"/>
      <c r="G27" s="246"/>
      <c r="H27" s="95" t="s">
        <v>271</v>
      </c>
      <c r="I27" s="78">
        <f>'12.グラフデータ'!H81-'12.グラフデータ'!D81</f>
        <v>-1.100000000000001E-2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8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8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8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8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8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8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8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8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8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8"/>
      <c r="M42" s="8"/>
      <c r="N42" s="8"/>
      <c r="O42" s="8"/>
      <c r="P42" s="8"/>
      <c r="Q42" s="8"/>
      <c r="R42" s="8"/>
    </row>
    <row r="43" spans="1:18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8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179" priority="27" operator="containsText" text="―">
      <formula>NOT(ISERROR(SEARCH("―",E6)))</formula>
    </cfRule>
    <cfRule type="containsText" dxfId="178" priority="28" operator="containsText" text="隔年で">
      <formula>NOT(ISERROR(SEARCH("隔年で",E6)))</formula>
    </cfRule>
    <cfRule type="containsText" dxfId="177" priority="29" operator="containsText" text="年度により">
      <formula>NOT(ISERROR(SEARCH("年度により",E6)))</formula>
    </cfRule>
    <cfRule type="containsText" dxfId="176" priority="30" operator="containsText" text="減少傾向">
      <formula>NOT(ISERROR(SEARCH("減少傾向",E6)))</formula>
    </cfRule>
    <cfRule type="containsText" dxfId="175" priority="31" operator="containsText" text="増加傾向">
      <formula>NOT(ISERROR(SEARCH("増加傾向",E6)))</formula>
    </cfRule>
    <cfRule type="containsText" dxfId="174" priority="32" operator="containsText" text="同程度">
      <formula>NOT(ISERROR(SEARCH("同程度",E6)))</formula>
    </cfRule>
  </conditionalFormatting>
  <conditionalFormatting sqref="E6:E7">
    <cfRule type="containsText" dxfId="173" priority="25" operator="containsText" text="最新年度のみ減少">
      <formula>NOT(ISERROR(SEARCH("最新年度のみ減少",E6)))</formula>
    </cfRule>
    <cfRule type="containsText" dxfId="172" priority="26" operator="containsText" text="最新年度のみ増加">
      <formula>NOT(ISERROR(SEARCH("最新年度のみ増加",E6)))</formula>
    </cfRule>
  </conditionalFormatting>
  <conditionalFormatting sqref="J6">
    <cfRule type="containsText" dxfId="171" priority="19" operator="containsText" text="―">
      <formula>NOT(ISERROR(SEARCH("―",J6)))</formula>
    </cfRule>
    <cfRule type="containsText" dxfId="170" priority="20" operator="containsText" text="隔年で">
      <formula>NOT(ISERROR(SEARCH("隔年で",J6)))</formula>
    </cfRule>
    <cfRule type="containsText" dxfId="169" priority="21" operator="containsText" text="年度により">
      <formula>NOT(ISERROR(SEARCH("年度により",J6)))</formula>
    </cfRule>
    <cfRule type="containsText" dxfId="168" priority="22" operator="containsText" text="減少傾向">
      <formula>NOT(ISERROR(SEARCH("減少傾向",J6)))</formula>
    </cfRule>
    <cfRule type="containsText" dxfId="167" priority="23" operator="containsText" text="増加傾向">
      <formula>NOT(ISERROR(SEARCH("増加傾向",J6)))</formula>
    </cfRule>
    <cfRule type="containsText" dxfId="166" priority="24" operator="containsText" text="同程度">
      <formula>NOT(ISERROR(SEARCH("同程度",J6)))</formula>
    </cfRule>
  </conditionalFormatting>
  <conditionalFormatting sqref="J6:J7">
    <cfRule type="containsText" dxfId="165" priority="17" operator="containsText" text="最新年度のみ減少">
      <formula>NOT(ISERROR(SEARCH("最新年度のみ減少",J6)))</formula>
    </cfRule>
    <cfRule type="containsText" dxfId="164" priority="18" operator="containsText" text="最新年度のみ増加">
      <formula>NOT(ISERROR(SEARCH("最新年度のみ増加",J6)))</formula>
    </cfRule>
  </conditionalFormatting>
  <conditionalFormatting sqref="E26">
    <cfRule type="containsText" dxfId="163" priority="11" operator="containsText" text="―">
      <formula>NOT(ISERROR(SEARCH("―",E26)))</formula>
    </cfRule>
    <cfRule type="containsText" dxfId="162" priority="12" operator="containsText" text="隔年で">
      <formula>NOT(ISERROR(SEARCH("隔年で",E26)))</formula>
    </cfRule>
    <cfRule type="containsText" dxfId="161" priority="13" operator="containsText" text="年度により">
      <formula>NOT(ISERROR(SEARCH("年度により",E26)))</formula>
    </cfRule>
    <cfRule type="containsText" dxfId="160" priority="14" operator="containsText" text="減少傾向">
      <formula>NOT(ISERROR(SEARCH("減少傾向",E26)))</formula>
    </cfRule>
    <cfRule type="containsText" dxfId="159" priority="15" operator="containsText" text="増加傾向">
      <formula>NOT(ISERROR(SEARCH("増加傾向",E26)))</formula>
    </cfRule>
    <cfRule type="containsText" dxfId="158" priority="16" operator="containsText" text="同程度">
      <formula>NOT(ISERROR(SEARCH("同程度",E26)))</formula>
    </cfRule>
  </conditionalFormatting>
  <conditionalFormatting sqref="E26:E27">
    <cfRule type="containsText" dxfId="157" priority="9" operator="containsText" text="最新年度のみ減少">
      <formula>NOT(ISERROR(SEARCH("最新年度のみ減少",E26)))</formula>
    </cfRule>
    <cfRule type="containsText" dxfId="156" priority="10" operator="containsText" text="最新年度のみ増加">
      <formula>NOT(ISERROR(SEARCH("最新年度のみ増加",E26)))</formula>
    </cfRule>
  </conditionalFormatting>
  <conditionalFormatting sqref="J26">
    <cfRule type="containsText" dxfId="155" priority="3" operator="containsText" text="―">
      <formula>NOT(ISERROR(SEARCH("―",J26)))</formula>
    </cfRule>
    <cfRule type="containsText" dxfId="154" priority="4" operator="containsText" text="隔年で">
      <formula>NOT(ISERROR(SEARCH("隔年で",J26)))</formula>
    </cfRule>
    <cfRule type="containsText" dxfId="153" priority="5" operator="containsText" text="年度により">
      <formula>NOT(ISERROR(SEARCH("年度により",J26)))</formula>
    </cfRule>
    <cfRule type="containsText" dxfId="152" priority="6" operator="containsText" text="減少傾向">
      <formula>NOT(ISERROR(SEARCH("減少傾向",J26)))</formula>
    </cfRule>
    <cfRule type="containsText" dxfId="151" priority="7" operator="containsText" text="増加傾向">
      <formula>NOT(ISERROR(SEARCH("増加傾向",J26)))</formula>
    </cfRule>
    <cfRule type="containsText" dxfId="150" priority="8" operator="containsText" text="同程度">
      <formula>NOT(ISERROR(SEARCH("同程度",J26)))</formula>
    </cfRule>
  </conditionalFormatting>
  <conditionalFormatting sqref="J26:J27">
    <cfRule type="containsText" dxfId="149" priority="1" operator="containsText" text="最新年度のみ減少">
      <formula>NOT(ISERROR(SEARCH("最新年度のみ減少",J26)))</formula>
    </cfRule>
    <cfRule type="containsText" dxfId="148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500-000001000000}">
      <formula1>#REF!</formula1>
    </dataValidation>
    <dataValidation type="list" allowBlank="1" showInputMessage="1" showErrorMessage="1" sqref="F6:F7 F26:F27" xr:uid="{45DA04EA-83EC-4BDC-9B2F-A31C0B1F5142}">
      <formula1>$C$44:$C$46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E055D35F-D646-4C0B-9452-5F2CDA48AA4E}">
            <xm:f>NOT(ISERROR(SEARCH("無し",'12-3-2.博士課程(平均)'!K6)))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0AD91917-FEB3-4890-B411-39A9E37A7A3F}">
            <xm:f>NOT(ISERROR(SEARCH("変動",'12-3-2.博士課程(平均)'!K6)))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9A45DC39-5CAC-404B-A4AA-9C375B9D684F}">
            <xm:f>NOT(ISERROR(SEARCH("減少",'12-3-2.博士課程(平均)'!K6)))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0C4A52DB-0F81-4216-8C24-3E40EC513F26}">
            <xm:f>NOT(ISERROR(SEARCH("増加",'12-3-2.博士課程(平均)'!K6)))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4385E534-79F0-410E-AED5-306487CCCE01}">
            <xm:f>NOT(ISERROR(SEARCH("安定",'12-3-2.博士課程(平均)'!K6)))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36"/>
  <sheetViews>
    <sheetView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9" t="s">
        <v>288</v>
      </c>
      <c r="B1" s="9"/>
      <c r="C1" s="9"/>
      <c r="D1" s="73"/>
      <c r="E1" s="73"/>
      <c r="F1" s="73"/>
      <c r="G1" s="9"/>
      <c r="H1" s="73"/>
      <c r="I1" s="73"/>
      <c r="J1" s="73"/>
      <c r="K1" s="73"/>
      <c r="L1" s="66" t="s">
        <v>252</v>
      </c>
    </row>
    <row r="2" spans="1:12" ht="24" customHeight="1">
      <c r="A2" s="9" t="s">
        <v>283</v>
      </c>
      <c r="B2" s="9"/>
      <c r="C2" s="9"/>
      <c r="D2" s="73"/>
      <c r="E2" s="73"/>
      <c r="F2" s="73"/>
      <c r="G2" s="73"/>
      <c r="H2" s="73"/>
      <c r="I2" s="73"/>
      <c r="J2" s="73"/>
      <c r="K2" s="73"/>
    </row>
    <row r="3" spans="1:12" ht="24" customHeight="1">
      <c r="A3" s="9"/>
      <c r="B3" s="9" t="s">
        <v>269</v>
      </c>
      <c r="C3" s="9"/>
      <c r="D3" s="73"/>
      <c r="E3" s="73"/>
      <c r="F3" s="73"/>
      <c r="G3" s="73"/>
      <c r="H3" s="73"/>
      <c r="I3" s="73"/>
      <c r="J3" s="73"/>
      <c r="K3" s="73"/>
    </row>
    <row r="4" spans="1:12">
      <c r="A4" s="9"/>
      <c r="B4" s="9"/>
      <c r="C4" s="9"/>
      <c r="D4" s="73"/>
      <c r="E4" s="73"/>
      <c r="F4" s="73"/>
      <c r="G4" s="73"/>
      <c r="H4" s="73"/>
      <c r="I4" s="73"/>
      <c r="J4" s="73"/>
      <c r="K4" s="73"/>
    </row>
    <row r="5" spans="1:12" s="8" customFormat="1" ht="18" customHeight="1">
      <c r="A5" s="74"/>
      <c r="B5" s="9" t="s">
        <v>281</v>
      </c>
      <c r="C5" s="74"/>
      <c r="D5" s="74"/>
      <c r="E5" s="74"/>
      <c r="F5" s="74"/>
      <c r="G5" s="9"/>
      <c r="H5" s="74"/>
      <c r="I5" s="74"/>
      <c r="J5" s="74"/>
      <c r="K5" s="74"/>
    </row>
    <row r="6" spans="1:12" s="8" customFormat="1" ht="17.25" customHeight="1">
      <c r="A6" s="77"/>
      <c r="B6" s="241" t="s">
        <v>436</v>
      </c>
      <c r="C6" s="87" t="s">
        <v>270</v>
      </c>
      <c r="D6" s="92">
        <f>AVERAGE('12.グラフデータ'!D87:H87)</f>
        <v>202.8</v>
      </c>
      <c r="E6" s="243" t="str">
        <f>'12.グラフデータ'!AD87</f>
        <v>増加傾向⤴</v>
      </c>
      <c r="F6" s="93"/>
      <c r="G6" s="245" t="s">
        <v>435</v>
      </c>
      <c r="H6" s="87" t="s">
        <v>270</v>
      </c>
      <c r="I6" s="94">
        <f>AVERAGE('12.グラフデータ'!D88:H88)</f>
        <v>0.43059999999999998</v>
      </c>
      <c r="J6" s="243" t="str">
        <f>'12.グラフデータ'!AD88</f>
        <v>同程度で推移</v>
      </c>
      <c r="K6" s="75"/>
    </row>
    <row r="7" spans="1:12" s="8" customFormat="1" ht="17.25" customHeight="1">
      <c r="A7" s="77"/>
      <c r="B7" s="242"/>
      <c r="C7" s="95" t="s">
        <v>271</v>
      </c>
      <c r="D7" s="96">
        <f>'12.グラフデータ'!H87-'12.グラフデータ'!D87</f>
        <v>36.099999999999966</v>
      </c>
      <c r="E7" s="244"/>
      <c r="F7" s="93"/>
      <c r="G7" s="246"/>
      <c r="H7" s="95" t="s">
        <v>271</v>
      </c>
      <c r="I7" s="78">
        <f>'12.グラフデータ'!H88-'12.グラフデータ'!D88</f>
        <v>-1.100000000000001E-2</v>
      </c>
      <c r="J7" s="244"/>
      <c r="K7" s="75"/>
    </row>
    <row r="8" spans="1:12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2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2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2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2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2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2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2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2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286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AVERAGE('12.グラフデータ'!D95:H95)</f>
        <v>80.919999999999987</v>
      </c>
      <c r="E26" s="243" t="str">
        <f>'12.グラフデータ'!AD95</f>
        <v>増加傾向⤴</v>
      </c>
      <c r="F26" s="93"/>
      <c r="G26" s="245" t="s">
        <v>435</v>
      </c>
      <c r="H26" s="87" t="s">
        <v>270</v>
      </c>
      <c r="I26" s="94">
        <f>AVERAGE('12.グラフデータ'!D96:H96)</f>
        <v>0.41420000000000001</v>
      </c>
      <c r="J26" s="243" t="str">
        <f>'12.グラフデータ'!AD96</f>
        <v>同程度で推移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'12.グラフデータ'!H95-'12.グラフデータ'!D95</f>
        <v>9.4000000000000057</v>
      </c>
      <c r="E27" s="244"/>
      <c r="F27" s="93"/>
      <c r="G27" s="246"/>
      <c r="H27" s="95" t="s">
        <v>271</v>
      </c>
      <c r="I27" s="78">
        <f>'12.グラフデータ'!H96-'12.グラフデータ'!D96</f>
        <v>-2.6999999999999968E-2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1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1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1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1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1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1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1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1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1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142" priority="62" operator="containsText" text="無し">
      <formula>NOT(ISERROR(SEARCH("無し",K6)))</formula>
    </cfRule>
    <cfRule type="containsText" dxfId="141" priority="63" operator="containsText" text="変動">
      <formula>NOT(ISERROR(SEARCH("変動",K6)))</formula>
    </cfRule>
    <cfRule type="containsText" dxfId="140" priority="64" operator="containsText" text="減少">
      <formula>NOT(ISERROR(SEARCH("減少",K6)))</formula>
    </cfRule>
    <cfRule type="containsText" dxfId="139" priority="65" operator="containsText" text="増加">
      <formula>NOT(ISERROR(SEARCH("増加",K6)))</formula>
    </cfRule>
    <cfRule type="containsText" dxfId="138" priority="66" operator="containsText" text="安定">
      <formula>NOT(ISERROR(SEARCH("安定",K6)))</formula>
    </cfRule>
  </conditionalFormatting>
  <conditionalFormatting sqref="E6">
    <cfRule type="containsText" dxfId="137" priority="27" operator="containsText" text="―">
      <formula>NOT(ISERROR(SEARCH("―",E6)))</formula>
    </cfRule>
    <cfRule type="containsText" dxfId="136" priority="28" operator="containsText" text="隔年で">
      <formula>NOT(ISERROR(SEARCH("隔年で",E6)))</formula>
    </cfRule>
    <cfRule type="containsText" dxfId="135" priority="29" operator="containsText" text="年度により">
      <formula>NOT(ISERROR(SEARCH("年度により",E6)))</formula>
    </cfRule>
    <cfRule type="containsText" dxfId="134" priority="30" operator="containsText" text="減少傾向">
      <formula>NOT(ISERROR(SEARCH("減少傾向",E6)))</formula>
    </cfRule>
    <cfRule type="containsText" dxfId="133" priority="31" operator="containsText" text="増加傾向">
      <formula>NOT(ISERROR(SEARCH("増加傾向",E6)))</formula>
    </cfRule>
    <cfRule type="containsText" dxfId="132" priority="32" operator="containsText" text="同程度">
      <formula>NOT(ISERROR(SEARCH("同程度",E6)))</formula>
    </cfRule>
  </conditionalFormatting>
  <conditionalFormatting sqref="E6:E7">
    <cfRule type="containsText" dxfId="131" priority="25" operator="containsText" text="最新年度のみ減少">
      <formula>NOT(ISERROR(SEARCH("最新年度のみ減少",E6)))</formula>
    </cfRule>
    <cfRule type="containsText" dxfId="130" priority="26" operator="containsText" text="最新年度のみ増加">
      <formula>NOT(ISERROR(SEARCH("最新年度のみ増加",E6)))</formula>
    </cfRule>
  </conditionalFormatting>
  <conditionalFormatting sqref="J6">
    <cfRule type="containsText" dxfId="129" priority="19" operator="containsText" text="―">
      <formula>NOT(ISERROR(SEARCH("―",J6)))</formula>
    </cfRule>
    <cfRule type="containsText" dxfId="128" priority="20" operator="containsText" text="隔年で">
      <formula>NOT(ISERROR(SEARCH("隔年で",J6)))</formula>
    </cfRule>
    <cfRule type="containsText" dxfId="127" priority="21" operator="containsText" text="年度により">
      <formula>NOT(ISERROR(SEARCH("年度により",J6)))</formula>
    </cfRule>
    <cfRule type="containsText" dxfId="126" priority="22" operator="containsText" text="減少傾向">
      <formula>NOT(ISERROR(SEARCH("減少傾向",J6)))</formula>
    </cfRule>
    <cfRule type="containsText" dxfId="125" priority="23" operator="containsText" text="増加傾向">
      <formula>NOT(ISERROR(SEARCH("増加傾向",J6)))</formula>
    </cfRule>
    <cfRule type="containsText" dxfId="124" priority="24" operator="containsText" text="同程度">
      <formula>NOT(ISERROR(SEARCH("同程度",J6)))</formula>
    </cfRule>
  </conditionalFormatting>
  <conditionalFormatting sqref="J6:J7">
    <cfRule type="containsText" dxfId="123" priority="17" operator="containsText" text="最新年度のみ減少">
      <formula>NOT(ISERROR(SEARCH("最新年度のみ減少",J6)))</formula>
    </cfRule>
    <cfRule type="containsText" dxfId="122" priority="18" operator="containsText" text="最新年度のみ増加">
      <formula>NOT(ISERROR(SEARCH("最新年度のみ増加",J6)))</formula>
    </cfRule>
  </conditionalFormatting>
  <conditionalFormatting sqref="E26">
    <cfRule type="containsText" dxfId="121" priority="11" operator="containsText" text="―">
      <formula>NOT(ISERROR(SEARCH("―",E26)))</formula>
    </cfRule>
    <cfRule type="containsText" dxfId="120" priority="12" operator="containsText" text="隔年で">
      <formula>NOT(ISERROR(SEARCH("隔年で",E26)))</formula>
    </cfRule>
    <cfRule type="containsText" dxfId="119" priority="13" operator="containsText" text="年度により">
      <formula>NOT(ISERROR(SEARCH("年度により",E26)))</formula>
    </cfRule>
    <cfRule type="containsText" dxfId="118" priority="14" operator="containsText" text="減少傾向">
      <formula>NOT(ISERROR(SEARCH("減少傾向",E26)))</formula>
    </cfRule>
    <cfRule type="containsText" dxfId="117" priority="15" operator="containsText" text="増加傾向">
      <formula>NOT(ISERROR(SEARCH("増加傾向",E26)))</formula>
    </cfRule>
    <cfRule type="containsText" dxfId="116" priority="16" operator="containsText" text="同程度">
      <formula>NOT(ISERROR(SEARCH("同程度",E26)))</formula>
    </cfRule>
  </conditionalFormatting>
  <conditionalFormatting sqref="E26:E27">
    <cfRule type="containsText" dxfId="115" priority="9" operator="containsText" text="最新年度のみ減少">
      <formula>NOT(ISERROR(SEARCH("最新年度のみ減少",E26)))</formula>
    </cfRule>
    <cfRule type="containsText" dxfId="114" priority="10" operator="containsText" text="最新年度のみ増加">
      <formula>NOT(ISERROR(SEARCH("最新年度のみ増加",E26)))</formula>
    </cfRule>
  </conditionalFormatting>
  <conditionalFormatting sqref="J26">
    <cfRule type="containsText" dxfId="113" priority="3" operator="containsText" text="―">
      <formula>NOT(ISERROR(SEARCH("―",J26)))</formula>
    </cfRule>
    <cfRule type="containsText" dxfId="112" priority="4" operator="containsText" text="隔年で">
      <formula>NOT(ISERROR(SEARCH("隔年で",J26)))</formula>
    </cfRule>
    <cfRule type="containsText" dxfId="111" priority="5" operator="containsText" text="年度により">
      <formula>NOT(ISERROR(SEARCH("年度により",J26)))</formula>
    </cfRule>
    <cfRule type="containsText" dxfId="110" priority="6" operator="containsText" text="減少傾向">
      <formula>NOT(ISERROR(SEARCH("減少傾向",J26)))</formula>
    </cfRule>
    <cfRule type="containsText" dxfId="109" priority="7" operator="containsText" text="増加傾向">
      <formula>NOT(ISERROR(SEARCH("増加傾向",J26)))</formula>
    </cfRule>
    <cfRule type="containsText" dxfId="108" priority="8" operator="containsText" text="同程度">
      <formula>NOT(ISERROR(SEARCH("同程度",J26)))</formula>
    </cfRule>
  </conditionalFormatting>
  <conditionalFormatting sqref="J26:J27">
    <cfRule type="containsText" dxfId="107" priority="1" operator="containsText" text="最新年度のみ減少">
      <formula>NOT(ISERROR(SEARCH("最新年度のみ減少",J26)))</formula>
    </cfRule>
    <cfRule type="containsText" dxfId="106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600-000000000000}">
      <formula1>$C$49:$C$52</formula1>
    </dataValidation>
    <dataValidation type="list" allowBlank="1" showInputMessage="1" showErrorMessage="1" sqref="F6:F7 F26:F27" xr:uid="{CBE06BC3-A71C-49DA-A869-9A541CAC9DA1}">
      <formula1>$C$44:$C$46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44"/>
  <sheetViews>
    <sheetView view="pageBreakPreview" topLeftCell="A13" zoomScaleNormal="100" zoomScaleSheetLayoutView="100" workbookViewId="0">
      <selection activeCell="A11" sqref="A11:B11"/>
    </sheetView>
  </sheetViews>
  <sheetFormatPr defaultRowHeight="13.5"/>
  <cols>
    <col min="1" max="1" width="0.625" style="73" customWidth="1"/>
    <col min="2" max="2" width="11.625" style="73" customWidth="1"/>
    <col min="3" max="3" width="11.25" style="73" customWidth="1"/>
    <col min="4" max="4" width="10" style="73" customWidth="1"/>
    <col min="5" max="5" width="12" style="73" customWidth="1"/>
    <col min="6" max="6" width="2.875" style="73" customWidth="1"/>
    <col min="7" max="7" width="11.625" style="73" customWidth="1"/>
    <col min="8" max="8" width="11.25" style="73" customWidth="1"/>
    <col min="9" max="9" width="10" style="73" customWidth="1"/>
    <col min="10" max="10" width="12" style="73" customWidth="1"/>
    <col min="11" max="11" width="0.625" style="73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3" t="s">
        <v>288</v>
      </c>
      <c r="B1" s="3"/>
      <c r="C1" s="3"/>
      <c r="D1"/>
      <c r="E1"/>
      <c r="F1"/>
      <c r="G1"/>
      <c r="H1"/>
      <c r="I1"/>
      <c r="J1"/>
      <c r="L1" s="66" t="s">
        <v>252</v>
      </c>
    </row>
    <row r="2" spans="1:18" ht="24" customHeight="1">
      <c r="A2" s="3" t="s">
        <v>285</v>
      </c>
      <c r="B2" s="3"/>
      <c r="C2" s="3"/>
      <c r="D2"/>
      <c r="E2"/>
      <c r="F2"/>
      <c r="G2"/>
      <c r="H2"/>
      <c r="I2"/>
      <c r="J2"/>
    </row>
    <row r="3" spans="1:18" ht="24" customHeight="1">
      <c r="A3"/>
      <c r="B3" s="3" t="s">
        <v>267</v>
      </c>
      <c r="C3" s="3"/>
      <c r="D3"/>
      <c r="E3"/>
      <c r="F3"/>
      <c r="G3"/>
      <c r="H3"/>
      <c r="I3"/>
      <c r="J3"/>
    </row>
    <row r="4" spans="1:18">
      <c r="A4" s="9"/>
      <c r="B4" s="9"/>
      <c r="C4" s="9"/>
      <c r="L4" s="8"/>
      <c r="M4" s="8"/>
      <c r="N4" s="8"/>
      <c r="O4" s="8"/>
      <c r="P4" s="8"/>
      <c r="Q4" s="8"/>
      <c r="R4" s="8"/>
    </row>
    <row r="5" spans="1:18" s="8" customFormat="1" ht="18" customHeight="1">
      <c r="A5" s="74"/>
      <c r="B5" s="9" t="s">
        <v>2</v>
      </c>
      <c r="C5" s="74"/>
      <c r="D5" s="74"/>
      <c r="E5" s="74"/>
      <c r="F5" s="74"/>
      <c r="G5" s="9"/>
      <c r="H5" s="74"/>
      <c r="I5" s="74"/>
      <c r="J5" s="74"/>
      <c r="K5" s="74"/>
    </row>
    <row r="6" spans="1:18" s="8" customFormat="1" ht="17.25" customHeight="1">
      <c r="A6" s="77"/>
      <c r="B6" s="241" t="s">
        <v>436</v>
      </c>
      <c r="C6" s="87" t="s">
        <v>270</v>
      </c>
      <c r="D6" s="92">
        <f>AVERAGE('12.グラフデータ'!D105:H105)</f>
        <v>0</v>
      </c>
      <c r="E6" s="243" t="str">
        <f>'12.グラフデータ'!AD105</f>
        <v>―</v>
      </c>
      <c r="F6" s="93"/>
      <c r="G6" s="245" t="s">
        <v>435</v>
      </c>
      <c r="H6" s="87" t="s">
        <v>270</v>
      </c>
      <c r="I6" s="94">
        <f>AVERAGE('12.グラフデータ'!D106:H106)</f>
        <v>0</v>
      </c>
      <c r="J6" s="243" t="str">
        <f>'12.グラフデータ'!AD106</f>
        <v>―</v>
      </c>
      <c r="K6" s="75"/>
    </row>
    <row r="7" spans="1:18" s="8" customFormat="1" ht="17.25" customHeight="1">
      <c r="A7" s="77"/>
      <c r="B7" s="242"/>
      <c r="C7" s="95" t="s">
        <v>271</v>
      </c>
      <c r="D7" s="96">
        <f>'12.グラフデータ'!H105-'12.グラフデータ'!D105</f>
        <v>0</v>
      </c>
      <c r="E7" s="244"/>
      <c r="F7" s="93"/>
      <c r="G7" s="246"/>
      <c r="H7" s="95" t="s">
        <v>271</v>
      </c>
      <c r="I7" s="78">
        <f>'12.グラフデータ'!H106-'12.グラフデータ'!D106</f>
        <v>0</v>
      </c>
      <c r="J7" s="244"/>
      <c r="K7" s="75"/>
    </row>
    <row r="8" spans="1:18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8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8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8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8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8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8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8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8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280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AVERAGE('12.グラフデータ'!D112:H112)</f>
        <v>546.6</v>
      </c>
      <c r="E26" s="243" t="str">
        <f>'12.グラフデータ'!AD112</f>
        <v>増加傾向⤴</v>
      </c>
      <c r="F26" s="93"/>
      <c r="G26" s="245" t="s">
        <v>435</v>
      </c>
      <c r="H26" s="87" t="s">
        <v>270</v>
      </c>
      <c r="I26" s="94">
        <f>AVERAGE('12.グラフデータ'!D113:H113)</f>
        <v>0.54080000000000006</v>
      </c>
      <c r="J26" s="243" t="str">
        <f>'12.グラフデータ'!AD113</f>
        <v>同程度で推移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'12.グラフデータ'!H112-'12.グラフデータ'!D112</f>
        <v>46</v>
      </c>
      <c r="E27" s="244"/>
      <c r="F27" s="93"/>
      <c r="G27" s="246"/>
      <c r="H27" s="95" t="s">
        <v>271</v>
      </c>
      <c r="I27" s="78">
        <f>'12.グラフデータ'!H113-'12.グラフデータ'!D113</f>
        <v>-2.4000000000000021E-2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8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8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8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8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8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8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8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8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8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8"/>
      <c r="M42" s="8"/>
      <c r="N42" s="8"/>
      <c r="O42" s="8"/>
      <c r="P42" s="8"/>
      <c r="Q42" s="8"/>
      <c r="R42" s="8"/>
    </row>
    <row r="43" spans="1:18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8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105" priority="27" operator="containsText" text="―">
      <formula>NOT(ISERROR(SEARCH("―",E6)))</formula>
    </cfRule>
    <cfRule type="containsText" dxfId="104" priority="28" operator="containsText" text="隔年で">
      <formula>NOT(ISERROR(SEARCH("隔年で",E6)))</formula>
    </cfRule>
    <cfRule type="containsText" dxfId="103" priority="29" operator="containsText" text="年度により">
      <formula>NOT(ISERROR(SEARCH("年度により",E6)))</formula>
    </cfRule>
    <cfRule type="containsText" dxfId="102" priority="30" operator="containsText" text="減少傾向">
      <formula>NOT(ISERROR(SEARCH("減少傾向",E6)))</formula>
    </cfRule>
    <cfRule type="containsText" dxfId="101" priority="31" operator="containsText" text="増加傾向">
      <formula>NOT(ISERROR(SEARCH("増加傾向",E6)))</formula>
    </cfRule>
    <cfRule type="containsText" dxfId="100" priority="32" operator="containsText" text="同程度">
      <formula>NOT(ISERROR(SEARCH("同程度",E6)))</formula>
    </cfRule>
  </conditionalFormatting>
  <conditionalFormatting sqref="E6:E7">
    <cfRule type="containsText" dxfId="99" priority="25" operator="containsText" text="最新年度のみ減少">
      <formula>NOT(ISERROR(SEARCH("最新年度のみ減少",E6)))</formula>
    </cfRule>
    <cfRule type="containsText" dxfId="98" priority="26" operator="containsText" text="最新年度のみ増加">
      <formula>NOT(ISERROR(SEARCH("最新年度のみ増加",E6)))</formula>
    </cfRule>
  </conditionalFormatting>
  <conditionalFormatting sqref="J6">
    <cfRule type="containsText" dxfId="97" priority="19" operator="containsText" text="―">
      <formula>NOT(ISERROR(SEARCH("―",J6)))</formula>
    </cfRule>
    <cfRule type="containsText" dxfId="96" priority="20" operator="containsText" text="隔年で">
      <formula>NOT(ISERROR(SEARCH("隔年で",J6)))</formula>
    </cfRule>
    <cfRule type="containsText" dxfId="95" priority="21" operator="containsText" text="年度により">
      <formula>NOT(ISERROR(SEARCH("年度により",J6)))</formula>
    </cfRule>
    <cfRule type="containsText" dxfId="94" priority="22" operator="containsText" text="減少傾向">
      <formula>NOT(ISERROR(SEARCH("減少傾向",J6)))</formula>
    </cfRule>
    <cfRule type="containsText" dxfId="93" priority="23" operator="containsText" text="増加傾向">
      <formula>NOT(ISERROR(SEARCH("増加傾向",J6)))</formula>
    </cfRule>
    <cfRule type="containsText" dxfId="92" priority="24" operator="containsText" text="同程度">
      <formula>NOT(ISERROR(SEARCH("同程度",J6)))</formula>
    </cfRule>
  </conditionalFormatting>
  <conditionalFormatting sqref="J6:J7">
    <cfRule type="containsText" dxfId="91" priority="17" operator="containsText" text="最新年度のみ減少">
      <formula>NOT(ISERROR(SEARCH("最新年度のみ減少",J6)))</formula>
    </cfRule>
    <cfRule type="containsText" dxfId="90" priority="18" operator="containsText" text="最新年度のみ増加">
      <formula>NOT(ISERROR(SEARCH("最新年度のみ増加",J6)))</formula>
    </cfRule>
  </conditionalFormatting>
  <conditionalFormatting sqref="E26">
    <cfRule type="containsText" dxfId="89" priority="11" operator="containsText" text="―">
      <formula>NOT(ISERROR(SEARCH("―",E26)))</formula>
    </cfRule>
    <cfRule type="containsText" dxfId="88" priority="12" operator="containsText" text="隔年で">
      <formula>NOT(ISERROR(SEARCH("隔年で",E26)))</formula>
    </cfRule>
    <cfRule type="containsText" dxfId="87" priority="13" operator="containsText" text="年度により">
      <formula>NOT(ISERROR(SEARCH("年度により",E26)))</formula>
    </cfRule>
    <cfRule type="containsText" dxfId="86" priority="14" operator="containsText" text="減少傾向">
      <formula>NOT(ISERROR(SEARCH("減少傾向",E26)))</formula>
    </cfRule>
    <cfRule type="containsText" dxfId="85" priority="15" operator="containsText" text="増加傾向">
      <formula>NOT(ISERROR(SEARCH("増加傾向",E26)))</formula>
    </cfRule>
    <cfRule type="containsText" dxfId="84" priority="16" operator="containsText" text="同程度">
      <formula>NOT(ISERROR(SEARCH("同程度",E26)))</formula>
    </cfRule>
  </conditionalFormatting>
  <conditionalFormatting sqref="E26:E27">
    <cfRule type="containsText" dxfId="83" priority="9" operator="containsText" text="最新年度のみ減少">
      <formula>NOT(ISERROR(SEARCH("最新年度のみ減少",E26)))</formula>
    </cfRule>
    <cfRule type="containsText" dxfId="82" priority="10" operator="containsText" text="最新年度のみ増加">
      <formula>NOT(ISERROR(SEARCH("最新年度のみ増加",E26)))</formula>
    </cfRule>
  </conditionalFormatting>
  <conditionalFormatting sqref="J26">
    <cfRule type="containsText" dxfId="81" priority="3" operator="containsText" text="―">
      <formula>NOT(ISERROR(SEARCH("―",J26)))</formula>
    </cfRule>
    <cfRule type="containsText" dxfId="80" priority="4" operator="containsText" text="隔年で">
      <formula>NOT(ISERROR(SEARCH("隔年で",J26)))</formula>
    </cfRule>
    <cfRule type="containsText" dxfId="79" priority="5" operator="containsText" text="年度により">
      <formula>NOT(ISERROR(SEARCH("年度により",J26)))</formula>
    </cfRule>
    <cfRule type="containsText" dxfId="78" priority="6" operator="containsText" text="減少傾向">
      <formula>NOT(ISERROR(SEARCH("減少傾向",J26)))</formula>
    </cfRule>
    <cfRule type="containsText" dxfId="77" priority="7" operator="containsText" text="増加傾向">
      <formula>NOT(ISERROR(SEARCH("増加傾向",J26)))</formula>
    </cfRule>
    <cfRule type="containsText" dxfId="76" priority="8" operator="containsText" text="同程度">
      <formula>NOT(ISERROR(SEARCH("同程度",J26)))</formula>
    </cfRule>
  </conditionalFormatting>
  <conditionalFormatting sqref="J26:J27">
    <cfRule type="containsText" dxfId="75" priority="1" operator="containsText" text="最新年度のみ減少">
      <formula>NOT(ISERROR(SEARCH("最新年度のみ減少",J26)))</formula>
    </cfRule>
    <cfRule type="containsText" dxfId="74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700-000001000000}">
      <formula1>#REF!</formula1>
    </dataValidation>
    <dataValidation type="list" allowBlank="1" showInputMessage="1" showErrorMessage="1" sqref="F6:F7 F26:F27" xr:uid="{66940F41-21B6-40DB-B2CE-057B534C25CB}">
      <formula1>$C$44:$C$46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134F031E-F1E5-45B4-87D2-6FD6AAF0D129}">
            <xm:f>NOT(ISERROR(SEARCH("無し",'12-4-2.専門職学位課程(平均)'!K6)))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404E97CA-4CBE-4F43-A923-9DE9908B384D}">
            <xm:f>NOT(ISERROR(SEARCH("変動",'12-4-2.専門職学位課程(平均)'!K6)))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89D7AED1-7DB5-447A-944E-F6397A787F1F}">
            <xm:f>NOT(ISERROR(SEARCH("減少",'12-4-2.専門職学位課程(平均)'!K6)))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4D65D011-6259-46C1-A161-C9B155D38BDF}">
            <xm:f>NOT(ISERROR(SEARCH("増加",'12-4-2.専門職学位課程(平均)'!K6)))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00CA5B6A-292E-48D1-9F74-7FE674A4940B}">
            <xm:f>NOT(ISERROR(SEARCH("安定",'12-4-2.専門職学位課程(平均)'!K6)))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9" t="s">
        <v>288</v>
      </c>
      <c r="B1" s="9"/>
      <c r="C1" s="9"/>
      <c r="D1" s="73"/>
      <c r="E1" s="73"/>
      <c r="F1" s="73"/>
      <c r="G1" s="9"/>
      <c r="H1" s="73"/>
      <c r="I1" s="73"/>
      <c r="J1" s="73"/>
      <c r="K1" s="73"/>
      <c r="L1" s="66" t="s">
        <v>252</v>
      </c>
    </row>
    <row r="2" spans="1:12" ht="24" customHeight="1">
      <c r="A2" s="9" t="s">
        <v>285</v>
      </c>
      <c r="B2" s="9"/>
      <c r="C2" s="9"/>
      <c r="D2" s="73"/>
      <c r="E2" s="73"/>
      <c r="F2" s="73"/>
      <c r="G2" s="73"/>
      <c r="H2" s="73"/>
      <c r="I2" s="73"/>
      <c r="J2" s="73"/>
      <c r="K2" s="73"/>
    </row>
    <row r="3" spans="1:12" ht="24" customHeight="1">
      <c r="A3" s="9"/>
      <c r="B3" s="9" t="s">
        <v>269</v>
      </c>
      <c r="C3" s="9"/>
      <c r="D3" s="73"/>
      <c r="E3" s="73"/>
      <c r="F3" s="73"/>
      <c r="G3" s="73"/>
      <c r="H3" s="73"/>
      <c r="I3" s="73"/>
      <c r="J3" s="73"/>
      <c r="K3" s="73"/>
    </row>
    <row r="4" spans="1:12">
      <c r="A4" s="9"/>
      <c r="B4" s="9"/>
      <c r="C4" s="9"/>
      <c r="D4" s="73"/>
      <c r="E4" s="73"/>
      <c r="F4" s="73"/>
      <c r="G4" s="73"/>
      <c r="H4" s="73"/>
      <c r="I4" s="73"/>
      <c r="J4" s="73"/>
      <c r="K4" s="73"/>
    </row>
    <row r="5" spans="1:12" s="8" customFormat="1" ht="18" customHeight="1">
      <c r="A5" s="74"/>
      <c r="B5" s="9" t="s">
        <v>281</v>
      </c>
      <c r="C5" s="74"/>
      <c r="D5" s="74"/>
      <c r="E5" s="74"/>
      <c r="F5" s="74"/>
      <c r="G5" s="9"/>
      <c r="H5" s="74"/>
      <c r="I5" s="74"/>
      <c r="J5" s="74"/>
      <c r="K5" s="74"/>
    </row>
    <row r="6" spans="1:12" s="8" customFormat="1" ht="17.25" customHeight="1">
      <c r="A6" s="77"/>
      <c r="B6" s="241" t="s">
        <v>436</v>
      </c>
      <c r="C6" s="87" t="s">
        <v>270</v>
      </c>
      <c r="D6" s="92">
        <f>AVERAGE('12.グラフデータ'!D119:H119)</f>
        <v>9.0599999999999987</v>
      </c>
      <c r="E6" s="243" t="str">
        <f>'12.グラフデータ'!AD119</f>
        <v>増加傾向⤴</v>
      </c>
      <c r="F6" s="93"/>
      <c r="G6" s="245" t="s">
        <v>435</v>
      </c>
      <c r="H6" s="87" t="s">
        <v>270</v>
      </c>
      <c r="I6" s="94">
        <f>AVERAGE('12.グラフデータ'!D120:H120)</f>
        <v>0.54100000000000015</v>
      </c>
      <c r="J6" s="243" t="str">
        <f>'12.グラフデータ'!AD120</f>
        <v>同程度で推移</v>
      </c>
      <c r="K6" s="75"/>
    </row>
    <row r="7" spans="1:12" s="8" customFormat="1" ht="17.25" customHeight="1">
      <c r="A7" s="77"/>
      <c r="B7" s="242"/>
      <c r="C7" s="95" t="s">
        <v>271</v>
      </c>
      <c r="D7" s="96">
        <f>'12.グラフデータ'!H119-'12.グラフデータ'!D119</f>
        <v>0.90000000000000036</v>
      </c>
      <c r="E7" s="244"/>
      <c r="F7" s="93"/>
      <c r="G7" s="246"/>
      <c r="H7" s="95" t="s">
        <v>271</v>
      </c>
      <c r="I7" s="78">
        <f>'12.グラフデータ'!H120-'12.グラフデータ'!D120</f>
        <v>-2.0000000000000018E-2</v>
      </c>
      <c r="J7" s="244"/>
      <c r="K7" s="75"/>
    </row>
    <row r="8" spans="1:12" s="8" customFormat="1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</row>
    <row r="9" spans="1:12" s="8" customFormat="1" ht="18.75" customHeight="1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2" s="8" customFormat="1" ht="18.75" customHeight="1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</row>
    <row r="11" spans="1:12" s="8" customFormat="1" ht="18.75" customHeight="1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2" s="8" customFormat="1" ht="18.75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</row>
    <row r="13" spans="1:12" s="8" customFormat="1" ht="18.7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</row>
    <row r="14" spans="1:12" s="8" customFormat="1" ht="18.7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</row>
    <row r="15" spans="1:12" s="8" customFormat="1" ht="18.7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</row>
    <row r="16" spans="1:12" s="8" customFormat="1" ht="18.75" customHeight="1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</row>
    <row r="17" spans="1:11" s="8" customFormat="1" ht="18.75" customHeight="1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 s="8" customFormat="1" ht="18.75" customHeight="1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</row>
    <row r="19" spans="1:11" s="8" customFormat="1" ht="18.75" customHeight="1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</row>
    <row r="20" spans="1:11" s="8" customFormat="1" ht="18.75" customHeight="1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</row>
    <row r="21" spans="1:11" s="8" customFormat="1" ht="18.75" customHeight="1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</row>
    <row r="22" spans="1:11" s="8" customFormat="1" ht="18.75" customHeight="1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</row>
    <row r="23" spans="1:11" s="8" customFormat="1" ht="18.7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</row>
    <row r="24" spans="1:11" s="8" customFormat="1" ht="9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</row>
    <row r="25" spans="1:11" s="8" customFormat="1" ht="18.75" customHeight="1">
      <c r="A25" s="74"/>
      <c r="B25" s="9" t="s">
        <v>286</v>
      </c>
      <c r="C25" s="74"/>
      <c r="D25" s="74"/>
      <c r="E25" s="74"/>
      <c r="F25" s="74"/>
      <c r="G25" s="9"/>
      <c r="H25" s="74"/>
      <c r="I25" s="74"/>
      <c r="J25" s="74"/>
      <c r="K25" s="74"/>
    </row>
    <row r="26" spans="1:11" s="8" customFormat="1" ht="17.25" customHeight="1">
      <c r="A26" s="77"/>
      <c r="B26" s="241" t="s">
        <v>436</v>
      </c>
      <c r="C26" s="87" t="s">
        <v>270</v>
      </c>
      <c r="D26" s="92">
        <f>AVERAGE('12.グラフデータ'!D127:H127)</f>
        <v>1.08</v>
      </c>
      <c r="E26" s="243" t="str">
        <f>'12.グラフデータ'!AD127</f>
        <v>増加傾向⤴</v>
      </c>
      <c r="F26" s="93"/>
      <c r="G26" s="245" t="s">
        <v>435</v>
      </c>
      <c r="H26" s="87" t="s">
        <v>270</v>
      </c>
      <c r="I26" s="94">
        <f>AVERAGE('12.グラフデータ'!D128:H128)</f>
        <v>0.42420000000000002</v>
      </c>
      <c r="J26" s="243" t="str">
        <f>'12.グラフデータ'!AD128</f>
        <v>年度により増減</v>
      </c>
      <c r="K26" s="75"/>
    </row>
    <row r="27" spans="1:11" s="8" customFormat="1" ht="17.25" customHeight="1">
      <c r="A27" s="77"/>
      <c r="B27" s="242"/>
      <c r="C27" s="95" t="s">
        <v>271</v>
      </c>
      <c r="D27" s="96">
        <f>'12.グラフデータ'!H127-'12.グラフデータ'!D127</f>
        <v>0.5</v>
      </c>
      <c r="E27" s="244"/>
      <c r="F27" s="93"/>
      <c r="G27" s="246"/>
      <c r="H27" s="95" t="s">
        <v>271</v>
      </c>
      <c r="I27" s="78">
        <f>'12.グラフデータ'!H128-'12.グラフデータ'!D128</f>
        <v>1.0000000000000009E-2</v>
      </c>
      <c r="J27" s="244"/>
      <c r="K27" s="75"/>
    </row>
    <row r="28" spans="1:11" s="8" customForma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</row>
    <row r="29" spans="1:11" s="8" customFormat="1" ht="18.75" customHeight="1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</row>
    <row r="30" spans="1:11" s="8" customFormat="1" ht="18.75" customHeight="1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</row>
    <row r="31" spans="1:11" s="8" customFormat="1" ht="18.75" customHeight="1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</row>
    <row r="32" spans="1:11" s="8" customFormat="1" ht="18.75" customHeight="1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1" s="8" customFormat="1" ht="18.75" customHeight="1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</row>
    <row r="34" spans="1:11" s="8" customFormat="1" ht="18.75" customHeight="1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</row>
    <row r="35" spans="1:11" s="8" customFormat="1" ht="18.75" customHeight="1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</row>
    <row r="36" spans="1:11" s="8" customFormat="1" ht="18.75" customHeight="1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</row>
    <row r="37" spans="1:11" s="8" customFormat="1" ht="18.75" customHeight="1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</row>
    <row r="38" spans="1:11" s="8" customFormat="1" ht="18.75" customHeight="1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</row>
    <row r="39" spans="1:11" s="8" customFormat="1" ht="18.75" customHeight="1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</row>
    <row r="40" spans="1:11" s="8" customFormat="1" ht="18.75" customHeight="1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</row>
    <row r="41" spans="1:11" s="8" customFormat="1" ht="18.75" customHeight="1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6"/>
      <c r="B45" s="76"/>
      <c r="C45" s="76"/>
      <c r="D45" s="76"/>
      <c r="E45" s="76"/>
      <c r="F45" s="76"/>
      <c r="G45" s="76"/>
      <c r="H45" s="76"/>
      <c r="I45" s="76"/>
      <c r="J45" s="76"/>
      <c r="K45" s="76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68" priority="62" operator="containsText" text="無し">
      <formula>NOT(ISERROR(SEARCH("無し",K6)))</formula>
    </cfRule>
    <cfRule type="containsText" dxfId="67" priority="63" operator="containsText" text="変動">
      <formula>NOT(ISERROR(SEARCH("変動",K6)))</formula>
    </cfRule>
    <cfRule type="containsText" dxfId="66" priority="64" operator="containsText" text="減少">
      <formula>NOT(ISERROR(SEARCH("減少",K6)))</formula>
    </cfRule>
    <cfRule type="containsText" dxfId="65" priority="65" operator="containsText" text="増加">
      <formula>NOT(ISERROR(SEARCH("増加",K6)))</formula>
    </cfRule>
    <cfRule type="containsText" dxfId="64" priority="66" operator="containsText" text="安定">
      <formula>NOT(ISERROR(SEARCH("安定",K6)))</formula>
    </cfRule>
  </conditionalFormatting>
  <conditionalFormatting sqref="E6">
    <cfRule type="containsText" dxfId="63" priority="27" operator="containsText" text="―">
      <formula>NOT(ISERROR(SEARCH("―",E6)))</formula>
    </cfRule>
    <cfRule type="containsText" dxfId="62" priority="28" operator="containsText" text="隔年で">
      <formula>NOT(ISERROR(SEARCH("隔年で",E6)))</formula>
    </cfRule>
    <cfRule type="containsText" dxfId="61" priority="29" operator="containsText" text="年度により">
      <formula>NOT(ISERROR(SEARCH("年度により",E6)))</formula>
    </cfRule>
    <cfRule type="containsText" dxfId="60" priority="30" operator="containsText" text="減少傾向">
      <formula>NOT(ISERROR(SEARCH("減少傾向",E6)))</formula>
    </cfRule>
    <cfRule type="containsText" dxfId="59" priority="31" operator="containsText" text="増加傾向">
      <formula>NOT(ISERROR(SEARCH("増加傾向",E6)))</formula>
    </cfRule>
    <cfRule type="containsText" dxfId="58" priority="32" operator="containsText" text="同程度">
      <formula>NOT(ISERROR(SEARCH("同程度",E6)))</formula>
    </cfRule>
  </conditionalFormatting>
  <conditionalFormatting sqref="E6:E7">
    <cfRule type="containsText" dxfId="57" priority="25" operator="containsText" text="最新年度のみ減少">
      <formula>NOT(ISERROR(SEARCH("最新年度のみ減少",E6)))</formula>
    </cfRule>
    <cfRule type="containsText" dxfId="56" priority="26" operator="containsText" text="最新年度のみ増加">
      <formula>NOT(ISERROR(SEARCH("最新年度のみ増加",E6)))</formula>
    </cfRule>
  </conditionalFormatting>
  <conditionalFormatting sqref="J6">
    <cfRule type="containsText" dxfId="55" priority="19" operator="containsText" text="―">
      <formula>NOT(ISERROR(SEARCH("―",J6)))</formula>
    </cfRule>
    <cfRule type="containsText" dxfId="54" priority="20" operator="containsText" text="隔年で">
      <formula>NOT(ISERROR(SEARCH("隔年で",J6)))</formula>
    </cfRule>
    <cfRule type="containsText" dxfId="53" priority="21" operator="containsText" text="年度により">
      <formula>NOT(ISERROR(SEARCH("年度により",J6)))</formula>
    </cfRule>
    <cfRule type="containsText" dxfId="52" priority="22" operator="containsText" text="減少傾向">
      <formula>NOT(ISERROR(SEARCH("減少傾向",J6)))</formula>
    </cfRule>
    <cfRule type="containsText" dxfId="51" priority="23" operator="containsText" text="増加傾向">
      <formula>NOT(ISERROR(SEARCH("増加傾向",J6)))</formula>
    </cfRule>
    <cfRule type="containsText" dxfId="50" priority="24" operator="containsText" text="同程度">
      <formula>NOT(ISERROR(SEARCH("同程度",J6)))</formula>
    </cfRule>
  </conditionalFormatting>
  <conditionalFormatting sqref="J6:J7">
    <cfRule type="containsText" dxfId="49" priority="17" operator="containsText" text="最新年度のみ減少">
      <formula>NOT(ISERROR(SEARCH("最新年度のみ減少",J6)))</formula>
    </cfRule>
    <cfRule type="containsText" dxfId="48" priority="18" operator="containsText" text="最新年度のみ増加">
      <formula>NOT(ISERROR(SEARCH("最新年度のみ増加",J6)))</formula>
    </cfRule>
  </conditionalFormatting>
  <conditionalFormatting sqref="E26">
    <cfRule type="containsText" dxfId="47" priority="11" operator="containsText" text="―">
      <formula>NOT(ISERROR(SEARCH("―",E26)))</formula>
    </cfRule>
    <cfRule type="containsText" dxfId="46" priority="12" operator="containsText" text="隔年で">
      <formula>NOT(ISERROR(SEARCH("隔年で",E26)))</formula>
    </cfRule>
    <cfRule type="containsText" dxfId="45" priority="13" operator="containsText" text="年度により">
      <formula>NOT(ISERROR(SEARCH("年度により",E26)))</formula>
    </cfRule>
    <cfRule type="containsText" dxfId="44" priority="14" operator="containsText" text="減少傾向">
      <formula>NOT(ISERROR(SEARCH("減少傾向",E26)))</formula>
    </cfRule>
    <cfRule type="containsText" dxfId="43" priority="15" operator="containsText" text="増加傾向">
      <formula>NOT(ISERROR(SEARCH("増加傾向",E26)))</formula>
    </cfRule>
    <cfRule type="containsText" dxfId="42" priority="16" operator="containsText" text="同程度">
      <formula>NOT(ISERROR(SEARCH("同程度",E26)))</formula>
    </cfRule>
  </conditionalFormatting>
  <conditionalFormatting sqref="E26:E27">
    <cfRule type="containsText" dxfId="41" priority="9" operator="containsText" text="最新年度のみ減少">
      <formula>NOT(ISERROR(SEARCH("最新年度のみ減少",E26)))</formula>
    </cfRule>
    <cfRule type="containsText" dxfId="40" priority="10" operator="containsText" text="最新年度のみ増加">
      <formula>NOT(ISERROR(SEARCH("最新年度のみ増加",E26)))</formula>
    </cfRule>
  </conditionalFormatting>
  <conditionalFormatting sqref="J26">
    <cfRule type="containsText" dxfId="39" priority="3" operator="containsText" text="―">
      <formula>NOT(ISERROR(SEARCH("―",J26)))</formula>
    </cfRule>
    <cfRule type="containsText" dxfId="38" priority="4" operator="containsText" text="隔年で">
      <formula>NOT(ISERROR(SEARCH("隔年で",J26)))</formula>
    </cfRule>
    <cfRule type="containsText" dxfId="37" priority="5" operator="containsText" text="年度により">
      <formula>NOT(ISERROR(SEARCH("年度により",J26)))</formula>
    </cfRule>
    <cfRule type="containsText" dxfId="36" priority="6" operator="containsText" text="減少傾向">
      <formula>NOT(ISERROR(SEARCH("減少傾向",J26)))</formula>
    </cfRule>
    <cfRule type="containsText" dxfId="35" priority="7" operator="containsText" text="増加傾向">
      <formula>NOT(ISERROR(SEARCH("増加傾向",J26)))</formula>
    </cfRule>
    <cfRule type="containsText" dxfId="34" priority="8" operator="containsText" text="同程度">
      <formula>NOT(ISERROR(SEARCH("同程度",J26)))</formula>
    </cfRule>
  </conditionalFormatting>
  <conditionalFormatting sqref="J26:J27">
    <cfRule type="containsText" dxfId="33" priority="1" operator="containsText" text="最新年度のみ減少">
      <formula>NOT(ISERROR(SEARCH("最新年度のみ減少",J26)))</formula>
    </cfRule>
    <cfRule type="containsText" dxfId="32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800-000000000000}">
      <formula1>$C$49:$C$52</formula1>
    </dataValidation>
    <dataValidation type="list" allowBlank="1" showInputMessage="1" showErrorMessage="1" sqref="F6:F7 F26:F27" xr:uid="{AF6D2207-4AB7-4D3A-9582-B2CF5D3ECD7C}">
      <formula1>$C$44:$C$46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53</vt:i4>
      </vt:variant>
    </vt:vector>
  </HeadingPairs>
  <TitlesOfParts>
    <vt:vector size="83" baseType="lpstr">
      <vt:lpstr>目次</vt:lpstr>
      <vt:lpstr>12-1-1.学士課程</vt:lpstr>
      <vt:lpstr>12-1-2.学士課程(平均)</vt:lpstr>
      <vt:lpstr>12-2-1.修士課程</vt:lpstr>
      <vt:lpstr>12-2-2.修士課程(平均)</vt:lpstr>
      <vt:lpstr>12-3-1.博士課程</vt:lpstr>
      <vt:lpstr>12-3-2.博士課程(平均)</vt:lpstr>
      <vt:lpstr>12-4-1.専門職学位課程</vt:lpstr>
      <vt:lpstr>12-4-2.専門職学位課程(平均)</vt:lpstr>
      <vt:lpstr>12.グラフデータ</vt:lpstr>
      <vt:lpstr>12-1.2020</vt:lpstr>
      <vt:lpstr>12-1.2021</vt:lpstr>
      <vt:lpstr>12-1.2022</vt:lpstr>
      <vt:lpstr>12-1.2023</vt:lpstr>
      <vt:lpstr>12-1.2024</vt:lpstr>
      <vt:lpstr>12-2.2020</vt:lpstr>
      <vt:lpstr>12-2.2021</vt:lpstr>
      <vt:lpstr>12-2.2022</vt:lpstr>
      <vt:lpstr>12-2.2023</vt:lpstr>
      <vt:lpstr>12-2.2024</vt:lpstr>
      <vt:lpstr>12-3.2020</vt:lpstr>
      <vt:lpstr>12-3.2021</vt:lpstr>
      <vt:lpstr>12-3.2022</vt:lpstr>
      <vt:lpstr>12-3.2023</vt:lpstr>
      <vt:lpstr>12-3.2024</vt:lpstr>
      <vt:lpstr>12-4.2020</vt:lpstr>
      <vt:lpstr>12-4.2021</vt:lpstr>
      <vt:lpstr>12-4.2022</vt:lpstr>
      <vt:lpstr>12-4.2023</vt:lpstr>
      <vt:lpstr>12-4.2024</vt:lpstr>
      <vt:lpstr>'12.グラフデータ'!Print_Area</vt:lpstr>
      <vt:lpstr>'12-1.2020'!Print_Area</vt:lpstr>
      <vt:lpstr>'12-1.2021'!Print_Area</vt:lpstr>
      <vt:lpstr>'12-1.2022'!Print_Area</vt:lpstr>
      <vt:lpstr>'12-1.2023'!Print_Area</vt:lpstr>
      <vt:lpstr>'12-1.2024'!Print_Area</vt:lpstr>
      <vt:lpstr>'12-1-1.学士課程'!Print_Area</vt:lpstr>
      <vt:lpstr>'12-1-2.学士課程(平均)'!Print_Area</vt:lpstr>
      <vt:lpstr>'12-2.2020'!Print_Area</vt:lpstr>
      <vt:lpstr>'12-2.2021'!Print_Area</vt:lpstr>
      <vt:lpstr>'12-2.2022'!Print_Area</vt:lpstr>
      <vt:lpstr>'12-2.2023'!Print_Area</vt:lpstr>
      <vt:lpstr>'12-2.2024'!Print_Area</vt:lpstr>
      <vt:lpstr>'12-2-1.修士課程'!Print_Area</vt:lpstr>
      <vt:lpstr>'12-2-2.修士課程(平均)'!Print_Area</vt:lpstr>
      <vt:lpstr>'12-3.2020'!Print_Area</vt:lpstr>
      <vt:lpstr>'12-3.2021'!Print_Area</vt:lpstr>
      <vt:lpstr>'12-3.2022'!Print_Area</vt:lpstr>
      <vt:lpstr>'12-3.2023'!Print_Area</vt:lpstr>
      <vt:lpstr>'12-3.2024'!Print_Area</vt:lpstr>
      <vt:lpstr>'12-3-1.博士課程'!Print_Area</vt:lpstr>
      <vt:lpstr>'12-3-2.博士課程(平均)'!Print_Area</vt:lpstr>
      <vt:lpstr>'12-4.2020'!Print_Area</vt:lpstr>
      <vt:lpstr>'12-4.2021'!Print_Area</vt:lpstr>
      <vt:lpstr>'12-4.2022'!Print_Area</vt:lpstr>
      <vt:lpstr>'12-4.2023'!Print_Area</vt:lpstr>
      <vt:lpstr>'12-4.2024'!Print_Area</vt:lpstr>
      <vt:lpstr>'12-4-1.専門職学位課程'!Print_Area</vt:lpstr>
      <vt:lpstr>'12-4-2.専門職学位課程(平均)'!Print_Area</vt:lpstr>
      <vt:lpstr>'12-1.2020'!Print_Titles</vt:lpstr>
      <vt:lpstr>'12-1.2021'!Print_Titles</vt:lpstr>
      <vt:lpstr>'12-1.2022'!Print_Titles</vt:lpstr>
      <vt:lpstr>'12-1.2023'!Print_Titles</vt:lpstr>
      <vt:lpstr>'12-1.2024'!Print_Titles</vt:lpstr>
      <vt:lpstr>'12-1-2.学士課程(平均)'!Print_Titles</vt:lpstr>
      <vt:lpstr>'12-2.2020'!Print_Titles</vt:lpstr>
      <vt:lpstr>'12-2.2021'!Print_Titles</vt:lpstr>
      <vt:lpstr>'12-2.2022'!Print_Titles</vt:lpstr>
      <vt:lpstr>'12-2.2023'!Print_Titles</vt:lpstr>
      <vt:lpstr>'12-2.2024'!Print_Titles</vt:lpstr>
      <vt:lpstr>'12-2-2.修士課程(平均)'!Print_Titles</vt:lpstr>
      <vt:lpstr>'12-3.2020'!Print_Titles</vt:lpstr>
      <vt:lpstr>'12-3.2021'!Print_Titles</vt:lpstr>
      <vt:lpstr>'12-3.2022'!Print_Titles</vt:lpstr>
      <vt:lpstr>'12-3.2023'!Print_Titles</vt:lpstr>
      <vt:lpstr>'12-3.2024'!Print_Titles</vt:lpstr>
      <vt:lpstr>'12-3-2.博士課程(平均)'!Print_Titles</vt:lpstr>
      <vt:lpstr>'12-4.2020'!Print_Titles</vt:lpstr>
      <vt:lpstr>'12-4.2021'!Print_Titles</vt:lpstr>
      <vt:lpstr>'12-4.2022'!Print_Titles</vt:lpstr>
      <vt:lpstr>'12-4.2023'!Print_Titles</vt:lpstr>
      <vt:lpstr>'12-4.2024'!Print_Titles</vt:lpstr>
      <vt:lpstr>'12-4-2.専門職学位課程(平均)'!Print_Titles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2025-10-09T01:19:54Z</cp:lastPrinted>
  <dcterms:created xsi:type="dcterms:W3CDTF">2022-12-06T08:39:19Z</dcterms:created>
  <dcterms:modified xsi:type="dcterms:W3CDTF">2025-10-22T00:45:30Z</dcterms:modified>
</cp:coreProperties>
</file>