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A6755298-0D24-4DBE-BA46-56D8C769779F}" xr6:coauthVersionLast="47" xr6:coauthVersionMax="47" xr10:uidLastSave="{00000000-0000-0000-0000-000000000000}"/>
  <bookViews>
    <workbookView xWindow="-120" yWindow="-120" windowWidth="29040" windowHeight="15720" tabRatio="666" xr2:uid="{00000000-000D-0000-FFFF-FFFF00000000}"/>
  </bookViews>
  <sheets>
    <sheet name="目次" sheetId="52" r:id="rId1"/>
    <sheet name="13-1-1.教授" sheetId="53" r:id="rId2"/>
    <sheet name="13-1-2.教授(平均)" sheetId="54" r:id="rId3"/>
    <sheet name="13-2-1.准教授" sheetId="56" r:id="rId4"/>
    <sheet name="13-2-2.准教授（平均）" sheetId="57" r:id="rId5"/>
    <sheet name="13-3-1.講師" sheetId="58" r:id="rId6"/>
    <sheet name="13-3-2.講師（平均）" sheetId="59" r:id="rId7"/>
    <sheet name="13-4-1.助教" sheetId="60" r:id="rId8"/>
    <sheet name="13-4-2.助教（平均）" sheetId="61" r:id="rId9"/>
    <sheet name="13.グラフデータ" sheetId="22" r:id="rId10"/>
    <sheet name="13-1.2020" sheetId="27" r:id="rId11"/>
    <sheet name="13-1.2021" sheetId="28" r:id="rId12"/>
    <sheet name="13-1.2022" sheetId="62" r:id="rId13"/>
    <sheet name="13-1.2023" sheetId="66" r:id="rId14"/>
    <sheet name="13-1.2024" sheetId="70" r:id="rId15"/>
    <sheet name="13-2.2020" sheetId="34" r:id="rId16"/>
    <sheet name="13-2.2021" sheetId="35" r:id="rId17"/>
    <sheet name="13-2.2022" sheetId="63" r:id="rId18"/>
    <sheet name="13-2.2023" sheetId="67" r:id="rId19"/>
    <sheet name="13-2.2024" sheetId="71" r:id="rId20"/>
    <sheet name="13-3.2020" sheetId="41" r:id="rId21"/>
    <sheet name="13-3.2021" sheetId="42" r:id="rId22"/>
    <sheet name="13-3.2022" sheetId="64" r:id="rId23"/>
    <sheet name="13-3.2023" sheetId="68" r:id="rId24"/>
    <sheet name="13-3.2024" sheetId="72" r:id="rId25"/>
    <sheet name="13-4.2020" sheetId="48" r:id="rId26"/>
    <sheet name="13-4.2021" sheetId="49" r:id="rId27"/>
    <sheet name="13-4.2022" sheetId="65" r:id="rId28"/>
    <sheet name="13-4.2023" sheetId="69" r:id="rId29"/>
    <sheet name="13-4.2024" sheetId="73" r:id="rId30"/>
  </sheets>
  <definedNames>
    <definedName name="_xlnm._FilterDatabase" localSheetId="10" hidden="1">'13-1.2020'!$A$11:$Q$11</definedName>
    <definedName name="_xlnm._FilterDatabase" localSheetId="11" hidden="1">'13-1.2021'!$A$11:$Q$11</definedName>
    <definedName name="_xlnm._FilterDatabase" localSheetId="12" hidden="1">'13-1.2022'!$A$11:$Q$11</definedName>
    <definedName name="_xlnm._FilterDatabase" localSheetId="13" hidden="1">'13-1.2023'!$A$11:$Q$11</definedName>
    <definedName name="_xlnm._FilterDatabase" localSheetId="14" hidden="1">'13-1.2024'!$A$11:$Q$11</definedName>
    <definedName name="_xlnm._FilterDatabase" localSheetId="15" hidden="1">'13-2.2020'!$A$11:$N$11</definedName>
    <definedName name="_xlnm._FilterDatabase" localSheetId="16" hidden="1">'13-2.2021'!$A$11:$N$11</definedName>
    <definedName name="_xlnm._FilterDatabase" localSheetId="17" hidden="1">'13-2.2022'!$A$11:$N$11</definedName>
    <definedName name="_xlnm._FilterDatabase" localSheetId="18" hidden="1">'13-2.2023'!$A$11:$N$11</definedName>
    <definedName name="_xlnm._FilterDatabase" localSheetId="19" hidden="1">'13-2.2024'!$A$11:$N$11</definedName>
    <definedName name="_xlnm._FilterDatabase" localSheetId="20" hidden="1">'13-3.2020'!$A$11:$N$11</definedName>
    <definedName name="_xlnm._FilterDatabase" localSheetId="21" hidden="1">'13-3.2021'!$A$11:$N$11</definedName>
    <definedName name="_xlnm._FilterDatabase" localSheetId="22" hidden="1">'13-3.2022'!$A$11:$N$11</definedName>
    <definedName name="_xlnm._FilterDatabase" localSheetId="23" hidden="1">'13-3.2023'!$A$11:$N$11</definedName>
    <definedName name="_xlnm._FilterDatabase" localSheetId="24" hidden="1">'13-3.2024'!$A$11:$N$11</definedName>
    <definedName name="_xlnm._FilterDatabase" localSheetId="25" hidden="1">'13-4.2020'!$A$11:$N$11</definedName>
    <definedName name="_xlnm._FilterDatabase" localSheetId="26" hidden="1">'13-4.2021'!$A$11:$N$11</definedName>
    <definedName name="_xlnm._FilterDatabase" localSheetId="27" hidden="1">'13-4.2022'!$A$11:$N$11</definedName>
    <definedName name="_xlnm._FilterDatabase" localSheetId="28" hidden="1">'13-4.2023'!$A$11:$N$11</definedName>
    <definedName name="_xlnm._FilterDatabase" localSheetId="29" hidden="1">'13-4.2024'!$A$11:$N$11</definedName>
    <definedName name="_xlnm.Print_Area" localSheetId="9">'13.グラフデータ'!$B$1:$AE$162</definedName>
    <definedName name="_xlnm.Print_Area" localSheetId="10">'13-1.2020'!$A$1:$N$97</definedName>
    <definedName name="_xlnm.Print_Area" localSheetId="11">'13-1.2021'!$A$1:$N$97</definedName>
    <definedName name="_xlnm.Print_Area" localSheetId="12">'13-1.2022'!$A$1:$N$97</definedName>
    <definedName name="_xlnm.Print_Area" localSheetId="13">'13-1.2023'!$A$1:$N$97</definedName>
    <definedName name="_xlnm.Print_Area" localSheetId="14">'13-1.2024'!$A$1:$N$97</definedName>
    <definedName name="_xlnm.Print_Area" localSheetId="1">'13-1-1.教授'!$A$1:$K$44</definedName>
    <definedName name="_xlnm.Print_Area" localSheetId="2">'13-1-2.教授(平均)'!$A$1:$K$44</definedName>
    <definedName name="_xlnm.Print_Area" localSheetId="15">'13-2.2020'!$A$1:$N$97</definedName>
    <definedName name="_xlnm.Print_Area" localSheetId="16">'13-2.2021'!$A$1:$N$97</definedName>
    <definedName name="_xlnm.Print_Area" localSheetId="17">'13-2.2022'!$A$1:$N$97</definedName>
    <definedName name="_xlnm.Print_Area" localSheetId="18">'13-2.2023'!$A$1:$N$97</definedName>
    <definedName name="_xlnm.Print_Area" localSheetId="19">'13-2.2024'!$A$1:$N$97</definedName>
    <definedName name="_xlnm.Print_Area" localSheetId="3">'13-2-1.准教授'!$A$1:$K$44</definedName>
    <definedName name="_xlnm.Print_Area" localSheetId="4">'13-2-2.准教授（平均）'!$A$1:$K$44</definedName>
    <definedName name="_xlnm.Print_Area" localSheetId="20">'13-3.2020'!$A$1:$N$97</definedName>
    <definedName name="_xlnm.Print_Area" localSheetId="21">'13-3.2021'!$A$1:$N$97</definedName>
    <definedName name="_xlnm.Print_Area" localSheetId="22">'13-3.2022'!$A$1:$N$97</definedName>
    <definedName name="_xlnm.Print_Area" localSheetId="23">'13-3.2023'!$A$1:$N$97</definedName>
    <definedName name="_xlnm.Print_Area" localSheetId="24">'13-3.2024'!$A$1:$N$97</definedName>
    <definedName name="_xlnm.Print_Area" localSheetId="5">'13-3-1.講師'!$A$1:$K$44</definedName>
    <definedName name="_xlnm.Print_Area" localSheetId="6">'13-3-2.講師（平均）'!$A$1:$K$44</definedName>
    <definedName name="_xlnm.Print_Area" localSheetId="25">'13-4.2020'!$A$1:$N$97</definedName>
    <definedName name="_xlnm.Print_Area" localSheetId="26">'13-4.2021'!$A$1:$N$97</definedName>
    <definedName name="_xlnm.Print_Area" localSheetId="27">'13-4.2022'!$A$1:$N$97</definedName>
    <definedName name="_xlnm.Print_Area" localSheetId="28">'13-4.2023'!$A$1:$N$97</definedName>
    <definedName name="_xlnm.Print_Area" localSheetId="29">'13-4.2024'!$A$1:$N$97</definedName>
    <definedName name="_xlnm.Print_Area" localSheetId="7">'13-4-1.助教'!$A$1:$K$44</definedName>
    <definedName name="_xlnm.Print_Area" localSheetId="8">'13-4-2.助教（平均）'!$A$1:$K$44</definedName>
    <definedName name="_xlnm.Print_Area" localSheetId="0">目次!$A$1:$D$25</definedName>
    <definedName name="_xlnm.Print_Titles" localSheetId="10">'13-1.2020'!$11:$11</definedName>
    <definedName name="_xlnm.Print_Titles" localSheetId="11">'13-1.2021'!$11:$11</definedName>
    <definedName name="_xlnm.Print_Titles" localSheetId="12">'13-1.2022'!$11:$11</definedName>
    <definedName name="_xlnm.Print_Titles" localSheetId="13">'13-1.2023'!$11:$11</definedName>
    <definedName name="_xlnm.Print_Titles" localSheetId="14">'13-1.2024'!$11:$11</definedName>
    <definedName name="_xlnm.Print_Titles" localSheetId="2">'13-1-2.教授(平均)'!$1:$3</definedName>
    <definedName name="_xlnm.Print_Titles" localSheetId="15">'13-2.2020'!$11:$11</definedName>
    <definedName name="_xlnm.Print_Titles" localSheetId="16">'13-2.2021'!$11:$11</definedName>
    <definedName name="_xlnm.Print_Titles" localSheetId="17">'13-2.2022'!$11:$11</definedName>
    <definedName name="_xlnm.Print_Titles" localSheetId="18">'13-2.2023'!$11:$11</definedName>
    <definedName name="_xlnm.Print_Titles" localSheetId="19">'13-2.2024'!$11:$11</definedName>
    <definedName name="_xlnm.Print_Titles" localSheetId="4">'13-2-2.准教授（平均）'!$1:$3</definedName>
    <definedName name="_xlnm.Print_Titles" localSheetId="20">'13-3.2020'!$11:$11</definedName>
    <definedName name="_xlnm.Print_Titles" localSheetId="21">'13-3.2021'!$11:$11</definedName>
    <definedName name="_xlnm.Print_Titles" localSheetId="22">'13-3.2022'!$11:$11</definedName>
    <definedName name="_xlnm.Print_Titles" localSheetId="23">'13-3.2023'!$11:$11</definedName>
    <definedName name="_xlnm.Print_Titles" localSheetId="24">'13-3.2024'!$11:$11</definedName>
    <definedName name="_xlnm.Print_Titles" localSheetId="6">'13-3-2.講師（平均）'!$1:$3</definedName>
    <definedName name="_xlnm.Print_Titles" localSheetId="25">'13-4.2020'!$11:$11</definedName>
    <definedName name="_xlnm.Print_Titles" localSheetId="26">'13-4.2021'!$11:$11</definedName>
    <definedName name="_xlnm.Print_Titles" localSheetId="27">'13-4.2022'!$11:$11</definedName>
    <definedName name="_xlnm.Print_Titles" localSheetId="28">'13-4.2023'!$11:$11</definedName>
    <definedName name="_xlnm.Print_Titles" localSheetId="29">'13-4.2024'!$11:$11</definedName>
    <definedName name="_xlnm.Print_Titles" localSheetId="8">'13-4-2.助教（平均）'!$1:$3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3" i="49" l="1"/>
  <c r="M32" i="49"/>
  <c r="M31" i="49"/>
  <c r="M30" i="49"/>
  <c r="M29" i="49"/>
  <c r="M28" i="49"/>
  <c r="M27" i="49"/>
  <c r="M26" i="49"/>
  <c r="M25" i="49"/>
  <c r="M24" i="49"/>
  <c r="M23" i="49"/>
  <c r="M22" i="49"/>
  <c r="M21" i="49"/>
  <c r="M20" i="49"/>
  <c r="M19" i="49"/>
  <c r="D161" i="22"/>
  <c r="D151" i="22"/>
  <c r="D128" i="22" a="1"/>
  <c r="D128" i="22" s="1"/>
  <c r="D127" i="22" a="1"/>
  <c r="D127" i="22" s="1"/>
  <c r="D121" i="22"/>
  <c r="D111" i="22"/>
  <c r="D88" i="22" a="1"/>
  <c r="D88" i="22" s="1"/>
  <c r="D87" i="22" a="1"/>
  <c r="D87" i="22" s="1"/>
  <c r="D81" i="22"/>
  <c r="D78" i="22"/>
  <c r="D76" i="22"/>
  <c r="D75" i="22"/>
  <c r="D71" i="22"/>
  <c r="D59" i="22"/>
  <c r="D57" i="22"/>
  <c r="D56" i="22"/>
  <c r="D50" i="22"/>
  <c r="D50" i="22" a="1"/>
  <c r="D48" i="22" a="1"/>
  <c r="D48" i="22" s="1"/>
  <c r="D47" i="22" a="1"/>
  <c r="D47" i="22" s="1"/>
  <c r="D41" i="22"/>
  <c r="D38" i="22"/>
  <c r="D36" i="22"/>
  <c r="D35" i="22"/>
  <c r="D31" i="22"/>
  <c r="D19" i="22"/>
  <c r="D17" i="22"/>
  <c r="D16" i="22"/>
  <c r="D10" i="22"/>
  <c r="D10" i="22" a="1"/>
  <c r="D8" i="22" a="1"/>
  <c r="D8" i="22" s="1"/>
  <c r="D7" i="22" a="1"/>
  <c r="D7" i="22" s="1"/>
  <c r="Q1" i="22" a="1"/>
  <c r="Q1" i="22" s="1"/>
  <c r="D6" i="22" s="1"/>
  <c r="E161" i="22"/>
  <c r="E151" i="22"/>
  <c r="E128" i="22" a="1"/>
  <c r="E128" i="22" s="1"/>
  <c r="E127" i="22" a="1"/>
  <c r="E127" i="22" s="1"/>
  <c r="E121" i="22"/>
  <c r="E111" i="22"/>
  <c r="E88" i="22" a="1"/>
  <c r="E88" i="22" s="1"/>
  <c r="E87" i="22" a="1"/>
  <c r="E87" i="22" s="1"/>
  <c r="E81" i="22"/>
  <c r="E78" i="22"/>
  <c r="E76" i="22"/>
  <c r="E75" i="22"/>
  <c r="E71" i="22"/>
  <c r="E59" i="22"/>
  <c r="E57" i="22"/>
  <c r="E56" i="22"/>
  <c r="E50" i="22"/>
  <c r="E50" i="22" a="1"/>
  <c r="E48" i="22" a="1"/>
  <c r="E48" i="22" s="1"/>
  <c r="E47" i="22" a="1"/>
  <c r="E47" i="22" s="1"/>
  <c r="E41" i="22"/>
  <c r="E38" i="22"/>
  <c r="E36" i="22"/>
  <c r="E35" i="22"/>
  <c r="E31" i="22"/>
  <c r="E19" i="22"/>
  <c r="E17" i="22"/>
  <c r="E16" i="22"/>
  <c r="E10" i="22"/>
  <c r="E10" i="22" a="1"/>
  <c r="E8" i="22" a="1"/>
  <c r="E8" i="22" s="1"/>
  <c r="E7" i="22" a="1"/>
  <c r="E7" i="22" s="1"/>
  <c r="R1" i="22" a="1"/>
  <c r="R1" i="22" s="1"/>
  <c r="E86" i="22" s="1"/>
  <c r="F161" i="22"/>
  <c r="F151" i="22"/>
  <c r="F128" i="22" a="1"/>
  <c r="F128" i="22" s="1"/>
  <c r="F127" i="22" a="1"/>
  <c r="F127" i="22" s="1"/>
  <c r="F121" i="22"/>
  <c r="F111" i="22"/>
  <c r="F88" i="22" a="1"/>
  <c r="F88" i="22" s="1"/>
  <c r="F87" i="22" a="1"/>
  <c r="F87" i="22" s="1"/>
  <c r="F81" i="22"/>
  <c r="F71" i="22"/>
  <c r="F48" i="22" a="1"/>
  <c r="F48" i="22" s="1"/>
  <c r="F47" i="22" a="1"/>
  <c r="F47" i="22" s="1"/>
  <c r="F41" i="22"/>
  <c r="F38" i="22"/>
  <c r="F36" i="22"/>
  <c r="F35" i="22"/>
  <c r="F31" i="22"/>
  <c r="F19" i="22"/>
  <c r="F17" i="22"/>
  <c r="F16" i="22"/>
  <c r="F10" i="22"/>
  <c r="F10" i="22" a="1"/>
  <c r="F8" i="22" a="1"/>
  <c r="F8" i="22" s="1"/>
  <c r="F7" i="22" a="1"/>
  <c r="F7" i="22" s="1"/>
  <c r="S1" i="22" a="1"/>
  <c r="S1" i="22" s="1"/>
  <c r="F126" i="22" s="1"/>
  <c r="G161" i="22"/>
  <c r="G151" i="22"/>
  <c r="G128" i="22" a="1"/>
  <c r="G128" i="22" s="1"/>
  <c r="G127" i="22" a="1"/>
  <c r="G127" i="22" s="1"/>
  <c r="G121" i="22"/>
  <c r="G111" i="22"/>
  <c r="G88" i="22" a="1"/>
  <c r="G88" i="22" s="1"/>
  <c r="G87" i="22" a="1"/>
  <c r="G87" i="22" s="1"/>
  <c r="G81" i="22"/>
  <c r="G78" i="22"/>
  <c r="G76" i="22"/>
  <c r="G75" i="22"/>
  <c r="G71" i="22"/>
  <c r="G59" i="22"/>
  <c r="G57" i="22"/>
  <c r="G56" i="22"/>
  <c r="G50" i="22"/>
  <c r="G50" i="22" a="1"/>
  <c r="G48" i="22" a="1"/>
  <c r="G48" i="22" s="1"/>
  <c r="G47" i="22" a="1"/>
  <c r="G47" i="22" s="1"/>
  <c r="G41" i="22"/>
  <c r="G38" i="22"/>
  <c r="G36" i="22"/>
  <c r="G35" i="22"/>
  <c r="G31" i="22"/>
  <c r="G19" i="22"/>
  <c r="G17" i="22"/>
  <c r="G16" i="22"/>
  <c r="G10" i="22"/>
  <c r="G10" i="22" a="1"/>
  <c r="G8" i="22" a="1"/>
  <c r="G8" i="22" s="1"/>
  <c r="G7" i="22" a="1"/>
  <c r="G7" i="22" s="1"/>
  <c r="T1" i="22" a="1"/>
  <c r="T1" i="22" s="1"/>
  <c r="G126" i="22" s="1"/>
  <c r="H161" i="22"/>
  <c r="H151" i="22"/>
  <c r="H128" i="22" a="1"/>
  <c r="H128" i="22" s="1"/>
  <c r="H127" i="22" a="1"/>
  <c r="H127" i="22" s="1"/>
  <c r="H121" i="22"/>
  <c r="H111" i="22"/>
  <c r="H88" i="22" a="1"/>
  <c r="H88" i="22" s="1"/>
  <c r="H87" i="22" a="1"/>
  <c r="H87" i="22" s="1"/>
  <c r="H81" i="22"/>
  <c r="H78" i="22"/>
  <c r="H76" i="22"/>
  <c r="H75" i="22"/>
  <c r="H71" i="22"/>
  <c r="H59" i="22"/>
  <c r="H57" i="22"/>
  <c r="H56" i="22"/>
  <c r="H50" i="22" a="1"/>
  <c r="H50" i="22" s="1"/>
  <c r="H48" i="22" a="1"/>
  <c r="H48" i="22" s="1"/>
  <c r="H47" i="22" a="1"/>
  <c r="H47" i="22" s="1"/>
  <c r="H41" i="22"/>
  <c r="H38" i="22"/>
  <c r="H36" i="22"/>
  <c r="H35" i="22"/>
  <c r="H31" i="22"/>
  <c r="H19" i="22"/>
  <c r="H17" i="22"/>
  <c r="H16" i="22"/>
  <c r="H10" i="22" a="1"/>
  <c r="H10" i="22" s="1"/>
  <c r="H8" i="22" a="1"/>
  <c r="H8" i="22" s="1"/>
  <c r="H7" i="22" a="1"/>
  <c r="H7" i="22" s="1"/>
  <c r="U1" i="22" a="1"/>
  <c r="U1" i="22" s="1"/>
  <c r="H126" i="22" s="1"/>
  <c r="K99" i="73"/>
  <c r="J99" i="73"/>
  <c r="E99" i="73"/>
  <c r="H137" i="22" s="1"/>
  <c r="D99" i="73"/>
  <c r="H136" i="22" s="1"/>
  <c r="L97" i="73"/>
  <c r="M97" i="73" s="1"/>
  <c r="F97" i="73"/>
  <c r="H97" i="73" s="1"/>
  <c r="L96" i="73"/>
  <c r="M96" i="73" s="1"/>
  <c r="F96" i="73"/>
  <c r="H96" i="73" s="1"/>
  <c r="L95" i="73"/>
  <c r="F95" i="73"/>
  <c r="H95" i="73" s="1"/>
  <c r="L94" i="73"/>
  <c r="F94" i="73"/>
  <c r="H94" i="73" s="1"/>
  <c r="L93" i="73"/>
  <c r="M93" i="73" s="1"/>
  <c r="F93" i="73"/>
  <c r="H93" i="73" s="1"/>
  <c r="L92" i="73"/>
  <c r="F92" i="73"/>
  <c r="H92" i="73" s="1"/>
  <c r="L91" i="73"/>
  <c r="F91" i="73"/>
  <c r="H91" i="73" s="1"/>
  <c r="L90" i="73"/>
  <c r="F90" i="73"/>
  <c r="L89" i="73"/>
  <c r="F89" i="73"/>
  <c r="H89" i="73" s="1"/>
  <c r="L88" i="73"/>
  <c r="F88" i="73"/>
  <c r="H88" i="73" s="1"/>
  <c r="L87" i="73"/>
  <c r="F87" i="73"/>
  <c r="H87" i="73" s="1"/>
  <c r="L86" i="73"/>
  <c r="H130" i="22" s="1" a="1"/>
  <c r="H130" i="22" s="1"/>
  <c r="F86" i="73"/>
  <c r="H86" i="73" s="1"/>
  <c r="L85" i="73"/>
  <c r="F85" i="73"/>
  <c r="H85" i="73" s="1"/>
  <c r="L84" i="73"/>
  <c r="F84" i="73"/>
  <c r="H84" i="73" s="1"/>
  <c r="L83" i="73"/>
  <c r="M83" i="73" s="1"/>
  <c r="F83" i="73"/>
  <c r="L82" i="73"/>
  <c r="F82" i="73"/>
  <c r="L81" i="73"/>
  <c r="F81" i="73"/>
  <c r="H81" i="73" s="1"/>
  <c r="L80" i="73"/>
  <c r="F80" i="73"/>
  <c r="H80" i="73" s="1"/>
  <c r="L79" i="73"/>
  <c r="F79" i="73"/>
  <c r="H79" i="73" s="1"/>
  <c r="L78" i="73"/>
  <c r="F78" i="73"/>
  <c r="H78" i="73" s="1"/>
  <c r="L77" i="73"/>
  <c r="F77" i="73"/>
  <c r="H77" i="73" s="1"/>
  <c r="L76" i="73"/>
  <c r="M76" i="73" s="1"/>
  <c r="F76" i="73"/>
  <c r="H76" i="73" s="1"/>
  <c r="L75" i="73"/>
  <c r="F75" i="73"/>
  <c r="L74" i="73"/>
  <c r="M74" i="73" s="1"/>
  <c r="F74" i="73"/>
  <c r="L73" i="73"/>
  <c r="F73" i="73"/>
  <c r="L72" i="73"/>
  <c r="M72" i="73" s="1"/>
  <c r="F72" i="73"/>
  <c r="H72" i="73" s="1"/>
  <c r="L71" i="73"/>
  <c r="F71" i="73"/>
  <c r="H71" i="73" s="1"/>
  <c r="L70" i="73"/>
  <c r="F70" i="73"/>
  <c r="L69" i="73"/>
  <c r="F69" i="73"/>
  <c r="H69" i="73" s="1"/>
  <c r="L68" i="73"/>
  <c r="F68" i="73"/>
  <c r="H68" i="73" s="1"/>
  <c r="L67" i="73"/>
  <c r="F67" i="73"/>
  <c r="L66" i="73"/>
  <c r="F66" i="73"/>
  <c r="H66" i="73" s="1"/>
  <c r="L65" i="73"/>
  <c r="F65" i="73"/>
  <c r="L64" i="73"/>
  <c r="M64" i="73" s="1"/>
  <c r="F64" i="73"/>
  <c r="H64" i="73" s="1"/>
  <c r="L63" i="73"/>
  <c r="F63" i="73"/>
  <c r="H63" i="73" s="1"/>
  <c r="L62" i="73"/>
  <c r="F62" i="73"/>
  <c r="H62" i="73" s="1"/>
  <c r="L61" i="73"/>
  <c r="M61" i="73" s="1"/>
  <c r="F61" i="73"/>
  <c r="H61" i="73" s="1"/>
  <c r="L60" i="73"/>
  <c r="F60" i="73"/>
  <c r="H60" i="73" s="1"/>
  <c r="L59" i="73"/>
  <c r="F59" i="73"/>
  <c r="H59" i="73" s="1"/>
  <c r="L58" i="73"/>
  <c r="M58" i="73" s="1"/>
  <c r="F58" i="73"/>
  <c r="H58" i="73" s="1"/>
  <c r="L57" i="73"/>
  <c r="F57" i="73"/>
  <c r="L56" i="73"/>
  <c r="F56" i="73"/>
  <c r="L55" i="73"/>
  <c r="F55" i="73"/>
  <c r="H55" i="73" s="1"/>
  <c r="L54" i="73"/>
  <c r="F54" i="73"/>
  <c r="H54" i="73" s="1"/>
  <c r="L53" i="73"/>
  <c r="F53" i="73"/>
  <c r="L52" i="73"/>
  <c r="F52" i="73"/>
  <c r="H52" i="73" s="1"/>
  <c r="L51" i="73"/>
  <c r="F51" i="73"/>
  <c r="H51" i="73" s="1"/>
  <c r="L50" i="73"/>
  <c r="F50" i="73"/>
  <c r="H50" i="73" s="1"/>
  <c r="L49" i="73"/>
  <c r="M49" i="73" s="1"/>
  <c r="F49" i="73"/>
  <c r="H49" i="73" s="1"/>
  <c r="L48" i="73"/>
  <c r="F48" i="73"/>
  <c r="H48" i="73" s="1"/>
  <c r="L47" i="73"/>
  <c r="F47" i="73"/>
  <c r="H47" i="73" s="1"/>
  <c r="L46" i="73"/>
  <c r="M46" i="73" s="1"/>
  <c r="F46" i="73"/>
  <c r="H46" i="73" s="1"/>
  <c r="L45" i="73"/>
  <c r="F45" i="73"/>
  <c r="L44" i="73"/>
  <c r="F44" i="73"/>
  <c r="H44" i="73" s="1"/>
  <c r="L43" i="73"/>
  <c r="F43" i="73"/>
  <c r="H43" i="73" s="1"/>
  <c r="L42" i="73"/>
  <c r="F42" i="73"/>
  <c r="L41" i="73"/>
  <c r="F41" i="73"/>
  <c r="H41" i="73" s="1"/>
  <c r="L40" i="73"/>
  <c r="F40" i="73"/>
  <c r="H40" i="73" s="1"/>
  <c r="L39" i="73"/>
  <c r="M39" i="73" s="1"/>
  <c r="F39" i="73"/>
  <c r="L38" i="73"/>
  <c r="F38" i="73"/>
  <c r="L37" i="73"/>
  <c r="F37" i="73"/>
  <c r="H37" i="73" s="1"/>
  <c r="L36" i="73"/>
  <c r="F36" i="73"/>
  <c r="H36" i="73" s="1"/>
  <c r="L35" i="73"/>
  <c r="F35" i="73"/>
  <c r="H35" i="73" s="1"/>
  <c r="L34" i="73"/>
  <c r="F34" i="73"/>
  <c r="L33" i="73"/>
  <c r="F33" i="73"/>
  <c r="H33" i="73" s="1"/>
  <c r="L32" i="73"/>
  <c r="F32" i="73"/>
  <c r="H32" i="73" s="1"/>
  <c r="L31" i="73"/>
  <c r="F31" i="73"/>
  <c r="L30" i="73"/>
  <c r="F30" i="73"/>
  <c r="H30" i="73" s="1"/>
  <c r="L29" i="73"/>
  <c r="F29" i="73"/>
  <c r="H29" i="73" s="1"/>
  <c r="L28" i="73"/>
  <c r="F28" i="73"/>
  <c r="H28" i="73" s="1"/>
  <c r="L27" i="73"/>
  <c r="F27" i="73"/>
  <c r="H27" i="73" s="1"/>
  <c r="L26" i="73"/>
  <c r="F26" i="73"/>
  <c r="L25" i="73"/>
  <c r="F25" i="73"/>
  <c r="L24" i="73"/>
  <c r="F24" i="73"/>
  <c r="H24" i="73" s="1"/>
  <c r="L23" i="73"/>
  <c r="F23" i="73"/>
  <c r="L22" i="73"/>
  <c r="F22" i="73"/>
  <c r="L21" i="73"/>
  <c r="F21" i="73"/>
  <c r="L20" i="73"/>
  <c r="F20" i="73"/>
  <c r="H20" i="73" s="1"/>
  <c r="L19" i="73"/>
  <c r="F19" i="73"/>
  <c r="H19" i="73" s="1"/>
  <c r="L18" i="73"/>
  <c r="M18" i="73" s="1"/>
  <c r="F18" i="73"/>
  <c r="H18" i="73" s="1"/>
  <c r="L17" i="73"/>
  <c r="F17" i="73"/>
  <c r="H17" i="73" s="1"/>
  <c r="L16" i="73"/>
  <c r="F16" i="73"/>
  <c r="H16" i="73" s="1"/>
  <c r="L15" i="73"/>
  <c r="M15" i="73" s="1"/>
  <c r="F15" i="73"/>
  <c r="H15" i="73" s="1"/>
  <c r="L14" i="73"/>
  <c r="F14" i="73"/>
  <c r="H14" i="73" s="1"/>
  <c r="L13" i="73"/>
  <c r="F13" i="73"/>
  <c r="L12" i="73"/>
  <c r="F12" i="73"/>
  <c r="H12" i="73" s="1"/>
  <c r="D10" i="73" a="1"/>
  <c r="D10" i="73" s="1"/>
  <c r="K8" i="73"/>
  <c r="J8" i="73"/>
  <c r="E8" i="73"/>
  <c r="D8" i="73"/>
  <c r="K7" i="73"/>
  <c r="J7" i="73"/>
  <c r="E7" i="73"/>
  <c r="H156" i="22" s="1"/>
  <c r="D7" i="73"/>
  <c r="H155" i="22" s="1"/>
  <c r="K6" i="73"/>
  <c r="J6" i="73"/>
  <c r="E6" i="73"/>
  <c r="D6" i="73"/>
  <c r="K99" i="72"/>
  <c r="J99" i="72"/>
  <c r="E99" i="72"/>
  <c r="H97" i="22" s="1"/>
  <c r="D99" i="72"/>
  <c r="H96" i="22" s="1"/>
  <c r="L97" i="72"/>
  <c r="M97" i="72" s="1"/>
  <c r="F97" i="72"/>
  <c r="H97" i="72" s="1"/>
  <c r="L96" i="72"/>
  <c r="M96" i="72" s="1"/>
  <c r="F96" i="72"/>
  <c r="H96" i="72" s="1"/>
  <c r="L95" i="72"/>
  <c r="F95" i="72"/>
  <c r="L94" i="72"/>
  <c r="F94" i="72"/>
  <c r="H94" i="72" s="1"/>
  <c r="L93" i="72"/>
  <c r="M93" i="72" s="1"/>
  <c r="F93" i="72"/>
  <c r="H93" i="72" s="1"/>
  <c r="L92" i="72"/>
  <c r="M92" i="72" s="1"/>
  <c r="F92" i="72"/>
  <c r="L91" i="72"/>
  <c r="M91" i="72" s="1"/>
  <c r="F91" i="72"/>
  <c r="H91" i="72" s="1"/>
  <c r="L90" i="72"/>
  <c r="M90" i="72" s="1"/>
  <c r="F90" i="72"/>
  <c r="L89" i="72"/>
  <c r="F89" i="72"/>
  <c r="H89" i="72" s="1"/>
  <c r="L88" i="72"/>
  <c r="M88" i="72" s="1"/>
  <c r="F88" i="72"/>
  <c r="H88" i="72" s="1"/>
  <c r="L87" i="72"/>
  <c r="F87" i="72"/>
  <c r="H87" i="72" s="1"/>
  <c r="L86" i="72"/>
  <c r="H90" i="22" s="1" a="1"/>
  <c r="H90" i="22" s="1"/>
  <c r="F86" i="72"/>
  <c r="H86" i="72" s="1"/>
  <c r="L85" i="72"/>
  <c r="M85" i="72" s="1"/>
  <c r="F85" i="72"/>
  <c r="H85" i="72" s="1"/>
  <c r="L84" i="72"/>
  <c r="M84" i="72" s="1"/>
  <c r="F84" i="72"/>
  <c r="L83" i="72"/>
  <c r="M83" i="72" s="1"/>
  <c r="F83" i="72"/>
  <c r="H83" i="72" s="1"/>
  <c r="L82" i="72"/>
  <c r="M82" i="72" s="1"/>
  <c r="F82" i="72"/>
  <c r="L81" i="72"/>
  <c r="F81" i="72"/>
  <c r="H81" i="72" s="1"/>
  <c r="L80" i="72"/>
  <c r="F80" i="72"/>
  <c r="H80" i="72" s="1"/>
  <c r="L79" i="72"/>
  <c r="F79" i="72"/>
  <c r="L78" i="72"/>
  <c r="F78" i="72"/>
  <c r="H78" i="72" s="1"/>
  <c r="L77" i="72"/>
  <c r="F77" i="72"/>
  <c r="H77" i="72" s="1"/>
  <c r="L76" i="72"/>
  <c r="F76" i="72"/>
  <c r="L75" i="72"/>
  <c r="F75" i="72"/>
  <c r="L74" i="72"/>
  <c r="F74" i="72"/>
  <c r="H74" i="72" s="1"/>
  <c r="L73" i="72"/>
  <c r="M73" i="72" s="1"/>
  <c r="F73" i="72"/>
  <c r="L72" i="72"/>
  <c r="F72" i="72"/>
  <c r="H72" i="72" s="1"/>
  <c r="L71" i="72"/>
  <c r="F71" i="72"/>
  <c r="H71" i="72" s="1"/>
  <c r="L70" i="72"/>
  <c r="F70" i="72"/>
  <c r="L69" i="72"/>
  <c r="F69" i="72"/>
  <c r="H69" i="72" s="1"/>
  <c r="L68" i="72"/>
  <c r="F68" i="72"/>
  <c r="H68" i="72" s="1"/>
  <c r="L67" i="72"/>
  <c r="M67" i="72" s="1"/>
  <c r="F67" i="72"/>
  <c r="H67" i="72" s="1"/>
  <c r="L66" i="72"/>
  <c r="F66" i="72"/>
  <c r="H66" i="72" s="1"/>
  <c r="L65" i="72"/>
  <c r="M65" i="72" s="1"/>
  <c r="F65" i="72"/>
  <c r="L64" i="72"/>
  <c r="F64" i="72"/>
  <c r="H64" i="72" s="1"/>
  <c r="L63" i="72"/>
  <c r="F63" i="72"/>
  <c r="H63" i="72" s="1"/>
  <c r="L62" i="72"/>
  <c r="F62" i="72"/>
  <c r="L61" i="72"/>
  <c r="M61" i="72" s="1"/>
  <c r="F61" i="72"/>
  <c r="H61" i="72" s="1"/>
  <c r="L60" i="72"/>
  <c r="F60" i="72"/>
  <c r="L59" i="72"/>
  <c r="F59" i="72"/>
  <c r="L58" i="72"/>
  <c r="F58" i="72"/>
  <c r="H58" i="72" s="1"/>
  <c r="L57" i="72"/>
  <c r="F57" i="72"/>
  <c r="H57" i="72" s="1"/>
  <c r="L56" i="72"/>
  <c r="M56" i="72" s="1"/>
  <c r="F56" i="72"/>
  <c r="H56" i="72" s="1"/>
  <c r="L55" i="72"/>
  <c r="M55" i="72" s="1"/>
  <c r="F55" i="72"/>
  <c r="H55" i="72" s="1"/>
  <c r="L54" i="72"/>
  <c r="M54" i="72" s="1"/>
  <c r="F54" i="72"/>
  <c r="L53" i="72"/>
  <c r="F53" i="72"/>
  <c r="H53" i="72" s="1"/>
  <c r="L52" i="72"/>
  <c r="F52" i="72"/>
  <c r="H52" i="72" s="1"/>
  <c r="L51" i="72"/>
  <c r="F51" i="72"/>
  <c r="H51" i="72" s="1"/>
  <c r="L50" i="72"/>
  <c r="F50" i="72"/>
  <c r="H50" i="72" s="1"/>
  <c r="L49" i="72"/>
  <c r="M49" i="72" s="1"/>
  <c r="F49" i="72"/>
  <c r="H49" i="72" s="1"/>
  <c r="L48" i="72"/>
  <c r="M48" i="72" s="1"/>
  <c r="F48" i="72"/>
  <c r="H48" i="72" s="1"/>
  <c r="L47" i="72"/>
  <c r="M47" i="72" s="1"/>
  <c r="F47" i="72"/>
  <c r="H47" i="72" s="1"/>
  <c r="L46" i="72"/>
  <c r="M46" i="72" s="1"/>
  <c r="F46" i="72"/>
  <c r="L45" i="72"/>
  <c r="M45" i="72" s="1"/>
  <c r="F45" i="72"/>
  <c r="H45" i="72" s="1"/>
  <c r="L44" i="72"/>
  <c r="F44" i="72"/>
  <c r="L43" i="72"/>
  <c r="F43" i="72"/>
  <c r="H43" i="72" s="1"/>
  <c r="L42" i="72"/>
  <c r="F42" i="72"/>
  <c r="H42" i="72" s="1"/>
  <c r="L41" i="72"/>
  <c r="M41" i="72" s="1"/>
  <c r="F41" i="72"/>
  <c r="H41" i="72" s="1"/>
  <c r="L40" i="72"/>
  <c r="F40" i="72"/>
  <c r="L39" i="72"/>
  <c r="F39" i="72"/>
  <c r="H39" i="72" s="1"/>
  <c r="L38" i="72"/>
  <c r="F38" i="72"/>
  <c r="H38" i="72" s="1"/>
  <c r="L37" i="72"/>
  <c r="M37" i="72" s="1"/>
  <c r="F37" i="72"/>
  <c r="L36" i="72"/>
  <c r="F36" i="72"/>
  <c r="H36" i="72" s="1"/>
  <c r="L35" i="72"/>
  <c r="F35" i="72"/>
  <c r="H35" i="72" s="1"/>
  <c r="L34" i="72"/>
  <c r="M34" i="72" s="1"/>
  <c r="F34" i="72"/>
  <c r="L33" i="72"/>
  <c r="F33" i="72"/>
  <c r="H33" i="72" s="1"/>
  <c r="L32" i="72"/>
  <c r="F32" i="72"/>
  <c r="L31" i="72"/>
  <c r="M31" i="72" s="1"/>
  <c r="F31" i="72"/>
  <c r="H31" i="72" s="1"/>
  <c r="L30" i="72"/>
  <c r="M30" i="72" s="1"/>
  <c r="F30" i="72"/>
  <c r="H30" i="72" s="1"/>
  <c r="L29" i="72"/>
  <c r="M29" i="72" s="1"/>
  <c r="F29" i="72"/>
  <c r="H29" i="72" s="1"/>
  <c r="L28" i="72"/>
  <c r="M28" i="72" s="1"/>
  <c r="F28" i="72"/>
  <c r="H28" i="72" s="1"/>
  <c r="L27" i="72"/>
  <c r="M27" i="72" s="1"/>
  <c r="F27" i="72"/>
  <c r="H27" i="72" s="1"/>
  <c r="L26" i="72"/>
  <c r="M26" i="72" s="1"/>
  <c r="F26" i="72"/>
  <c r="H26" i="72" s="1"/>
  <c r="L25" i="72"/>
  <c r="F25" i="72"/>
  <c r="H25" i="72" s="1"/>
  <c r="L24" i="72"/>
  <c r="F24" i="72"/>
  <c r="H24" i="72" s="1"/>
  <c r="L23" i="72"/>
  <c r="F23" i="72"/>
  <c r="H23" i="72" s="1"/>
  <c r="L22" i="72"/>
  <c r="M22" i="72" s="1"/>
  <c r="F22" i="72"/>
  <c r="H22" i="72" s="1"/>
  <c r="L21" i="72"/>
  <c r="F21" i="72"/>
  <c r="L20" i="72"/>
  <c r="F20" i="72"/>
  <c r="H20" i="72" s="1"/>
  <c r="L19" i="72"/>
  <c r="F19" i="72"/>
  <c r="H19" i="72" s="1"/>
  <c r="L18" i="72"/>
  <c r="M18" i="72" s="1"/>
  <c r="F18" i="72"/>
  <c r="L17" i="72"/>
  <c r="M17" i="72" s="1"/>
  <c r="F17" i="72"/>
  <c r="H17" i="72" s="1"/>
  <c r="L16" i="72"/>
  <c r="F16" i="72"/>
  <c r="H16" i="72" s="1"/>
  <c r="L15" i="72"/>
  <c r="F15" i="72"/>
  <c r="L14" i="72"/>
  <c r="F14" i="72"/>
  <c r="H14" i="72" s="1"/>
  <c r="L13" i="72"/>
  <c r="F13" i="72"/>
  <c r="L12" i="72"/>
  <c r="F12" i="72"/>
  <c r="D10" i="72" a="1"/>
  <c r="D10" i="72" s="1"/>
  <c r="K8" i="72"/>
  <c r="J8" i="72"/>
  <c r="E8" i="72"/>
  <c r="D8" i="72"/>
  <c r="K7" i="72"/>
  <c r="J7" i="72"/>
  <c r="E7" i="72"/>
  <c r="H116" i="22" s="1"/>
  <c r="D7" i="72"/>
  <c r="H115" i="22" s="1"/>
  <c r="K6" i="72"/>
  <c r="J6" i="72"/>
  <c r="E6" i="72"/>
  <c r="D6" i="72"/>
  <c r="M65" i="71"/>
  <c r="K99" i="71"/>
  <c r="J99" i="71"/>
  <c r="E99" i="71"/>
  <c r="D99" i="71"/>
  <c r="L97" i="71"/>
  <c r="F97" i="71"/>
  <c r="H97" i="71" s="1"/>
  <c r="L96" i="71"/>
  <c r="F96" i="71"/>
  <c r="H96" i="71" s="1"/>
  <c r="L95" i="71"/>
  <c r="F95" i="71"/>
  <c r="H95" i="71" s="1"/>
  <c r="L94" i="71"/>
  <c r="F94" i="71"/>
  <c r="H94" i="71" s="1"/>
  <c r="L93" i="71"/>
  <c r="M93" i="71" s="1"/>
  <c r="H93" i="71"/>
  <c r="F93" i="71"/>
  <c r="L92" i="71"/>
  <c r="F92" i="71"/>
  <c r="L91" i="71"/>
  <c r="F91" i="71"/>
  <c r="H91" i="71" s="1"/>
  <c r="L90" i="71"/>
  <c r="F90" i="71"/>
  <c r="L89" i="71"/>
  <c r="F89" i="71"/>
  <c r="H89" i="71" s="1"/>
  <c r="L88" i="71"/>
  <c r="F88" i="71"/>
  <c r="H88" i="71" s="1"/>
  <c r="L87" i="71"/>
  <c r="F87" i="71"/>
  <c r="H87" i="71" s="1"/>
  <c r="L86" i="71"/>
  <c r="F86" i="71"/>
  <c r="H86" i="71" s="1"/>
  <c r="L85" i="71"/>
  <c r="F85" i="71"/>
  <c r="H85" i="71" s="1"/>
  <c r="L84" i="71"/>
  <c r="F84" i="71"/>
  <c r="L83" i="71"/>
  <c r="F83" i="71"/>
  <c r="H83" i="71" s="1"/>
  <c r="L82" i="71"/>
  <c r="F82" i="71"/>
  <c r="L81" i="71"/>
  <c r="F81" i="71"/>
  <c r="H81" i="71" s="1"/>
  <c r="L80" i="71"/>
  <c r="F80" i="71"/>
  <c r="H80" i="71" s="1"/>
  <c r="L79" i="71"/>
  <c r="F79" i="71"/>
  <c r="H79" i="71" s="1"/>
  <c r="L78" i="71"/>
  <c r="F78" i="71"/>
  <c r="H78" i="71" s="1"/>
  <c r="L77" i="71"/>
  <c r="F77" i="71"/>
  <c r="H77" i="71" s="1"/>
  <c r="L76" i="71"/>
  <c r="F76" i="71"/>
  <c r="L75" i="71"/>
  <c r="F75" i="71"/>
  <c r="H75" i="71" s="1"/>
  <c r="L74" i="71"/>
  <c r="F74" i="71"/>
  <c r="L73" i="71"/>
  <c r="F73" i="71"/>
  <c r="H73" i="71" s="1"/>
  <c r="L72" i="71"/>
  <c r="F72" i="71"/>
  <c r="H72" i="71" s="1"/>
  <c r="L71" i="71"/>
  <c r="F71" i="71"/>
  <c r="H71" i="71" s="1"/>
  <c r="L70" i="71"/>
  <c r="F70" i="71"/>
  <c r="H70" i="71" s="1"/>
  <c r="L69" i="71"/>
  <c r="F69" i="71"/>
  <c r="H69" i="71" s="1"/>
  <c r="L68" i="71"/>
  <c r="F68" i="71"/>
  <c r="L67" i="71"/>
  <c r="F67" i="71"/>
  <c r="H67" i="71" s="1"/>
  <c r="L66" i="71"/>
  <c r="F66" i="71"/>
  <c r="L65" i="71"/>
  <c r="F65" i="71"/>
  <c r="H65" i="71" s="1"/>
  <c r="L64" i="71"/>
  <c r="F64" i="71"/>
  <c r="H64" i="71" s="1"/>
  <c r="L63" i="71"/>
  <c r="F63" i="71"/>
  <c r="H63" i="71" s="1"/>
  <c r="L62" i="71"/>
  <c r="F62" i="71"/>
  <c r="H62" i="71" s="1"/>
  <c r="L61" i="71"/>
  <c r="F61" i="71"/>
  <c r="H61" i="71" s="1"/>
  <c r="L60" i="71"/>
  <c r="F60" i="71"/>
  <c r="L59" i="71"/>
  <c r="F59" i="71"/>
  <c r="H59" i="71" s="1"/>
  <c r="L58" i="71"/>
  <c r="F58" i="71"/>
  <c r="L57" i="71"/>
  <c r="F57" i="71"/>
  <c r="H57" i="71" s="1"/>
  <c r="L56" i="71"/>
  <c r="F56" i="71"/>
  <c r="H56" i="71" s="1"/>
  <c r="L55" i="71"/>
  <c r="F55" i="71"/>
  <c r="H55" i="71" s="1"/>
  <c r="L54" i="71"/>
  <c r="M54" i="71" s="1"/>
  <c r="F54" i="71"/>
  <c r="H54" i="71" s="1"/>
  <c r="L53" i="71"/>
  <c r="F53" i="71"/>
  <c r="H53" i="71" s="1"/>
  <c r="L52" i="71"/>
  <c r="F52" i="71"/>
  <c r="L51" i="71"/>
  <c r="F51" i="71"/>
  <c r="H51" i="71" s="1"/>
  <c r="L50" i="71"/>
  <c r="F50" i="71"/>
  <c r="L49" i="71"/>
  <c r="F49" i="71"/>
  <c r="H49" i="71" s="1"/>
  <c r="L48" i="71"/>
  <c r="F48" i="71"/>
  <c r="H48" i="71" s="1"/>
  <c r="L47" i="71"/>
  <c r="F47" i="71"/>
  <c r="H47" i="71" s="1"/>
  <c r="L46" i="71"/>
  <c r="M46" i="71" s="1"/>
  <c r="F46" i="71"/>
  <c r="H46" i="71" s="1"/>
  <c r="L45" i="71"/>
  <c r="F45" i="71"/>
  <c r="H45" i="71" s="1"/>
  <c r="L44" i="71"/>
  <c r="F44" i="71"/>
  <c r="L43" i="71"/>
  <c r="F43" i="71"/>
  <c r="H43" i="71" s="1"/>
  <c r="L42" i="71"/>
  <c r="F42" i="71"/>
  <c r="L41" i="71"/>
  <c r="F41" i="71"/>
  <c r="H41" i="71" s="1"/>
  <c r="L40" i="71"/>
  <c r="F40" i="71"/>
  <c r="H40" i="71" s="1"/>
  <c r="L39" i="71"/>
  <c r="F39" i="71"/>
  <c r="H39" i="71" s="1"/>
  <c r="L38" i="71"/>
  <c r="M38" i="71" s="1"/>
  <c r="F38" i="71"/>
  <c r="H38" i="71" s="1"/>
  <c r="L37" i="71"/>
  <c r="F37" i="71"/>
  <c r="H37" i="71" s="1"/>
  <c r="L36" i="71"/>
  <c r="F36" i="71"/>
  <c r="L35" i="71"/>
  <c r="F35" i="71"/>
  <c r="H35" i="71" s="1"/>
  <c r="L34" i="71"/>
  <c r="F34" i="71"/>
  <c r="L33" i="71"/>
  <c r="F33" i="71"/>
  <c r="H33" i="71" s="1"/>
  <c r="L32" i="71"/>
  <c r="F32" i="71"/>
  <c r="H32" i="71" s="1"/>
  <c r="L31" i="71"/>
  <c r="F31" i="71"/>
  <c r="H31" i="71" s="1"/>
  <c r="L30" i="71"/>
  <c r="F30" i="71"/>
  <c r="H30" i="71" s="1"/>
  <c r="L29" i="71"/>
  <c r="M29" i="71" s="1"/>
  <c r="F29" i="71"/>
  <c r="H29" i="71" s="1"/>
  <c r="L28" i="71"/>
  <c r="F28" i="71"/>
  <c r="L27" i="71"/>
  <c r="F27" i="71"/>
  <c r="H27" i="71" s="1"/>
  <c r="L26" i="71"/>
  <c r="F26" i="71"/>
  <c r="L25" i="71"/>
  <c r="F25" i="71"/>
  <c r="H25" i="71" s="1"/>
  <c r="L24" i="71"/>
  <c r="F24" i="71"/>
  <c r="H24" i="71" s="1"/>
  <c r="L23" i="71"/>
  <c r="F23" i="71"/>
  <c r="H23" i="71" s="1"/>
  <c r="L22" i="71"/>
  <c r="F22" i="71"/>
  <c r="H22" i="71" s="1"/>
  <c r="L21" i="71"/>
  <c r="F21" i="71"/>
  <c r="H21" i="71" s="1"/>
  <c r="L20" i="71"/>
  <c r="F20" i="71"/>
  <c r="L19" i="71"/>
  <c r="F19" i="71"/>
  <c r="H19" i="71" s="1"/>
  <c r="L18" i="71"/>
  <c r="F18" i="71"/>
  <c r="L17" i="71"/>
  <c r="F17" i="71"/>
  <c r="H17" i="71" s="1"/>
  <c r="L16" i="71"/>
  <c r="F16" i="71"/>
  <c r="H16" i="71" s="1"/>
  <c r="L15" i="71"/>
  <c r="F15" i="71"/>
  <c r="H15" i="71" s="1"/>
  <c r="L14" i="71"/>
  <c r="F14" i="71"/>
  <c r="H14" i="71" s="1"/>
  <c r="L13" i="71"/>
  <c r="F13" i="71"/>
  <c r="H13" i="71" s="1"/>
  <c r="L12" i="71"/>
  <c r="F12" i="71"/>
  <c r="D10" i="71" a="1"/>
  <c r="D10" i="71" s="1"/>
  <c r="K8" i="71"/>
  <c r="J8" i="71"/>
  <c r="E8" i="71"/>
  <c r="D8" i="71"/>
  <c r="F8" i="71" s="1"/>
  <c r="H8" i="71" s="1"/>
  <c r="K7" i="71"/>
  <c r="J7" i="71"/>
  <c r="E7" i="71"/>
  <c r="D7" i="71"/>
  <c r="F7" i="71" s="1"/>
  <c r="H7" i="71" s="1"/>
  <c r="K6" i="71"/>
  <c r="J6" i="71"/>
  <c r="E6" i="71"/>
  <c r="D6" i="71"/>
  <c r="M12" i="70"/>
  <c r="K99" i="70"/>
  <c r="J99" i="70"/>
  <c r="E99" i="70"/>
  <c r="D99" i="70"/>
  <c r="L97" i="70"/>
  <c r="F97" i="70"/>
  <c r="H97" i="70" s="1"/>
  <c r="L96" i="70"/>
  <c r="M96" i="70" s="1"/>
  <c r="F96" i="70"/>
  <c r="H96" i="70" s="1"/>
  <c r="L95" i="70"/>
  <c r="F95" i="70"/>
  <c r="H95" i="70" s="1"/>
  <c r="L94" i="70"/>
  <c r="F94" i="70"/>
  <c r="H94" i="70" s="1"/>
  <c r="L93" i="70"/>
  <c r="F93" i="70"/>
  <c r="H93" i="70" s="1"/>
  <c r="L92" i="70"/>
  <c r="F92" i="70"/>
  <c r="L91" i="70"/>
  <c r="M91" i="70" s="1"/>
  <c r="F91" i="70"/>
  <c r="H91" i="70" s="1"/>
  <c r="L90" i="70"/>
  <c r="F90" i="70"/>
  <c r="H90" i="70" s="1"/>
  <c r="L89" i="70"/>
  <c r="F89" i="70"/>
  <c r="H89" i="70" s="1"/>
  <c r="L88" i="70"/>
  <c r="M88" i="70" s="1"/>
  <c r="F88" i="70"/>
  <c r="H88" i="70" s="1"/>
  <c r="L87" i="70"/>
  <c r="F87" i="70"/>
  <c r="H87" i="70" s="1"/>
  <c r="L86" i="70"/>
  <c r="F86" i="70"/>
  <c r="H86" i="70" s="1"/>
  <c r="L85" i="70"/>
  <c r="M85" i="70" s="1"/>
  <c r="F85" i="70"/>
  <c r="H85" i="70" s="1"/>
  <c r="L84" i="70"/>
  <c r="F84" i="70"/>
  <c r="L83" i="70"/>
  <c r="F83" i="70"/>
  <c r="L82" i="70"/>
  <c r="F82" i="70"/>
  <c r="H82" i="70" s="1"/>
  <c r="L81" i="70"/>
  <c r="M81" i="70" s="1"/>
  <c r="F81" i="70"/>
  <c r="H81" i="70" s="1"/>
  <c r="L80" i="70"/>
  <c r="F80" i="70"/>
  <c r="H80" i="70" s="1"/>
  <c r="L79" i="70"/>
  <c r="F79" i="70"/>
  <c r="H79" i="70" s="1"/>
  <c r="L78" i="70"/>
  <c r="F78" i="70"/>
  <c r="H78" i="70" s="1"/>
  <c r="L77" i="70"/>
  <c r="F77" i="70"/>
  <c r="H77" i="70" s="1"/>
  <c r="L76" i="70"/>
  <c r="F76" i="70"/>
  <c r="L75" i="70"/>
  <c r="M75" i="70" s="1"/>
  <c r="F75" i="70"/>
  <c r="H75" i="70" s="1"/>
  <c r="L74" i="70"/>
  <c r="F74" i="70"/>
  <c r="H74" i="70" s="1"/>
  <c r="L73" i="70"/>
  <c r="M73" i="70" s="1"/>
  <c r="F73" i="70"/>
  <c r="H73" i="70" s="1"/>
  <c r="L72" i="70"/>
  <c r="M72" i="70" s="1"/>
  <c r="F72" i="70"/>
  <c r="H72" i="70" s="1"/>
  <c r="L71" i="70"/>
  <c r="F71" i="70"/>
  <c r="H71" i="70" s="1"/>
  <c r="L70" i="70"/>
  <c r="F70" i="70"/>
  <c r="H70" i="70" s="1"/>
  <c r="L69" i="70"/>
  <c r="F69" i="70"/>
  <c r="H69" i="70" s="1"/>
  <c r="L68" i="70"/>
  <c r="F68" i="70"/>
  <c r="L67" i="70"/>
  <c r="M67" i="70" s="1"/>
  <c r="H67" i="70"/>
  <c r="F67" i="70"/>
  <c r="L66" i="70"/>
  <c r="F66" i="70"/>
  <c r="H66" i="70" s="1"/>
  <c r="L65" i="70"/>
  <c r="M65" i="70" s="1"/>
  <c r="F65" i="70"/>
  <c r="H65" i="70" s="1"/>
  <c r="L64" i="70"/>
  <c r="F64" i="70"/>
  <c r="H64" i="70" s="1"/>
  <c r="L63" i="70"/>
  <c r="F63" i="70"/>
  <c r="H63" i="70" s="1"/>
  <c r="L62" i="70"/>
  <c r="F62" i="70"/>
  <c r="H62" i="70" s="1"/>
  <c r="L61" i="70"/>
  <c r="F61" i="70"/>
  <c r="H61" i="70" s="1"/>
  <c r="L60" i="70"/>
  <c r="F60" i="70"/>
  <c r="M60" i="70" s="1"/>
  <c r="L59" i="70"/>
  <c r="F59" i="70"/>
  <c r="H59" i="70" s="1"/>
  <c r="L58" i="70"/>
  <c r="F58" i="70"/>
  <c r="H58" i="70" s="1"/>
  <c r="L57" i="70"/>
  <c r="F57" i="70"/>
  <c r="H57" i="70" s="1"/>
  <c r="L56" i="70"/>
  <c r="F56" i="70"/>
  <c r="H56" i="70" s="1"/>
  <c r="L55" i="70"/>
  <c r="F55" i="70"/>
  <c r="H55" i="70" s="1"/>
  <c r="L54" i="70"/>
  <c r="F54" i="70"/>
  <c r="L53" i="70"/>
  <c r="F53" i="70"/>
  <c r="H53" i="70" s="1"/>
  <c r="L52" i="70"/>
  <c r="F52" i="70"/>
  <c r="L51" i="70"/>
  <c r="F51" i="70"/>
  <c r="L50" i="70"/>
  <c r="F50" i="70"/>
  <c r="H50" i="70" s="1"/>
  <c r="L49" i="70"/>
  <c r="M49" i="70" s="1"/>
  <c r="F49" i="70"/>
  <c r="H49" i="70" s="1"/>
  <c r="L48" i="70"/>
  <c r="F48" i="70"/>
  <c r="H48" i="70" s="1"/>
  <c r="L47" i="70"/>
  <c r="M47" i="70" s="1"/>
  <c r="F47" i="70"/>
  <c r="H47" i="70" s="1"/>
  <c r="L46" i="70"/>
  <c r="H46" i="70"/>
  <c r="F46" i="70"/>
  <c r="L45" i="70"/>
  <c r="M45" i="70" s="1"/>
  <c r="F45" i="70"/>
  <c r="H45" i="70" s="1"/>
  <c r="L44" i="70"/>
  <c r="F44" i="70"/>
  <c r="L43" i="70"/>
  <c r="F43" i="70"/>
  <c r="H43" i="70" s="1"/>
  <c r="L42" i="70"/>
  <c r="F42" i="70"/>
  <c r="H42" i="70" s="1"/>
  <c r="L41" i="70"/>
  <c r="F41" i="70"/>
  <c r="H41" i="70" s="1"/>
  <c r="L40" i="70"/>
  <c r="F40" i="70"/>
  <c r="H40" i="70" s="1"/>
  <c r="L39" i="70"/>
  <c r="F39" i="70"/>
  <c r="H39" i="70" s="1"/>
  <c r="L38" i="70"/>
  <c r="F38" i="70"/>
  <c r="H38" i="70" s="1"/>
  <c r="L37" i="70"/>
  <c r="F37" i="70"/>
  <c r="H37" i="70" s="1"/>
  <c r="L36" i="70"/>
  <c r="F36" i="70"/>
  <c r="L35" i="70"/>
  <c r="F35" i="70"/>
  <c r="H35" i="70" s="1"/>
  <c r="L34" i="70"/>
  <c r="M34" i="70" s="1"/>
  <c r="F34" i="70"/>
  <c r="H34" i="70" s="1"/>
  <c r="L33" i="70"/>
  <c r="M33" i="70" s="1"/>
  <c r="F33" i="70"/>
  <c r="H33" i="70" s="1"/>
  <c r="L32" i="70"/>
  <c r="M32" i="70" s="1"/>
  <c r="F32" i="70"/>
  <c r="H32" i="70" s="1"/>
  <c r="L31" i="70"/>
  <c r="F31" i="70"/>
  <c r="H31" i="70" s="1"/>
  <c r="L30" i="70"/>
  <c r="F30" i="70"/>
  <c r="H30" i="70" s="1"/>
  <c r="L29" i="70"/>
  <c r="M29" i="70" s="1"/>
  <c r="F29" i="70"/>
  <c r="H29" i="70" s="1"/>
  <c r="L28" i="70"/>
  <c r="F28" i="70"/>
  <c r="L27" i="70"/>
  <c r="F27" i="70"/>
  <c r="H27" i="70" s="1"/>
  <c r="L26" i="70"/>
  <c r="M26" i="70" s="1"/>
  <c r="F26" i="70"/>
  <c r="H26" i="70" s="1"/>
  <c r="L25" i="70"/>
  <c r="F25" i="70"/>
  <c r="H25" i="70" s="1"/>
  <c r="L24" i="70"/>
  <c r="F24" i="70"/>
  <c r="H24" i="70" s="1"/>
  <c r="L23" i="70"/>
  <c r="F23" i="70"/>
  <c r="H23" i="70" s="1"/>
  <c r="L22" i="70"/>
  <c r="M22" i="70" s="1"/>
  <c r="F22" i="70"/>
  <c r="H22" i="70" s="1"/>
  <c r="L21" i="70"/>
  <c r="M21" i="70" s="1"/>
  <c r="F21" i="70"/>
  <c r="H21" i="70" s="1"/>
  <c r="L20" i="70"/>
  <c r="F20" i="70"/>
  <c r="L19" i="70"/>
  <c r="F19" i="70"/>
  <c r="L18" i="70"/>
  <c r="M18" i="70" s="1"/>
  <c r="F18" i="70"/>
  <c r="H18" i="70" s="1"/>
  <c r="L17" i="70"/>
  <c r="M17" i="70" s="1"/>
  <c r="F17" i="70"/>
  <c r="H17" i="70" s="1"/>
  <c r="L16" i="70"/>
  <c r="F16" i="70"/>
  <c r="H16" i="70" s="1"/>
  <c r="L15" i="70"/>
  <c r="F15" i="70"/>
  <c r="H15" i="70" s="1"/>
  <c r="L14" i="70"/>
  <c r="F14" i="70"/>
  <c r="H14" i="70" s="1"/>
  <c r="L13" i="70"/>
  <c r="F13" i="70"/>
  <c r="H13" i="70" s="1"/>
  <c r="L12" i="70"/>
  <c r="F12" i="70"/>
  <c r="D10" i="70" a="1"/>
  <c r="D10" i="70" s="1"/>
  <c r="K8" i="70"/>
  <c r="J8" i="70"/>
  <c r="E8" i="70"/>
  <c r="D8" i="70"/>
  <c r="K7" i="70"/>
  <c r="J7" i="70"/>
  <c r="E7" i="70"/>
  <c r="D7" i="70"/>
  <c r="K6" i="70"/>
  <c r="J6" i="70"/>
  <c r="E6" i="70"/>
  <c r="D6" i="70"/>
  <c r="M25" i="73" l="1"/>
  <c r="M45" i="73"/>
  <c r="M53" i="73"/>
  <c r="L6" i="72"/>
  <c r="L8" i="72"/>
  <c r="M16" i="72"/>
  <c r="M52" i="72"/>
  <c r="D126" i="22"/>
  <c r="H46" i="22"/>
  <c r="G46" i="22"/>
  <c r="F46" i="22"/>
  <c r="E46" i="22"/>
  <c r="E126" i="22"/>
  <c r="H86" i="22"/>
  <c r="G86" i="22"/>
  <c r="F86" i="22"/>
  <c r="D86" i="22"/>
  <c r="D46" i="22"/>
  <c r="F6" i="73"/>
  <c r="H6" i="73" s="1"/>
  <c r="M43" i="73"/>
  <c r="H25" i="73"/>
  <c r="M36" i="73"/>
  <c r="M55" i="73"/>
  <c r="M24" i="73"/>
  <c r="M66" i="73"/>
  <c r="M87" i="73"/>
  <c r="M95" i="73"/>
  <c r="M41" i="73"/>
  <c r="M27" i="73"/>
  <c r="M35" i="73"/>
  <c r="F7" i="73"/>
  <c r="M32" i="73"/>
  <c r="H39" i="73"/>
  <c r="G43" i="73"/>
  <c r="M54" i="73"/>
  <c r="M75" i="73"/>
  <c r="M78" i="73"/>
  <c r="M12" i="73"/>
  <c r="M94" i="73"/>
  <c r="F8" i="73"/>
  <c r="H8" i="73" s="1"/>
  <c r="M44" i="73"/>
  <c r="M79" i="73"/>
  <c r="L6" i="73"/>
  <c r="M17" i="73"/>
  <c r="M38" i="73"/>
  <c r="M57" i="73"/>
  <c r="M88" i="73"/>
  <c r="L8" i="73"/>
  <c r="M8" i="73" s="1"/>
  <c r="M65" i="73"/>
  <c r="M14" i="73"/>
  <c r="M31" i="73"/>
  <c r="H53" i="73"/>
  <c r="G75" i="73"/>
  <c r="M16" i="73"/>
  <c r="G23" i="73"/>
  <c r="H45" i="73"/>
  <c r="M59" i="73"/>
  <c r="H65" i="73"/>
  <c r="M71" i="73"/>
  <c r="M77" i="73"/>
  <c r="H83" i="73"/>
  <c r="M30" i="73"/>
  <c r="M19" i="73"/>
  <c r="H23" i="73"/>
  <c r="H31" i="73"/>
  <c r="M34" i="73"/>
  <c r="M51" i="73"/>
  <c r="H57" i="73"/>
  <c r="M62" i="73"/>
  <c r="M68" i="73"/>
  <c r="H75" i="73"/>
  <c r="M80" i="73"/>
  <c r="M91" i="73"/>
  <c r="M23" i="73"/>
  <c r="M28" i="73"/>
  <c r="M37" i="73"/>
  <c r="M86" i="73"/>
  <c r="M89" i="73"/>
  <c r="M92" i="73"/>
  <c r="M50" i="73"/>
  <c r="G38" i="73"/>
  <c r="M40" i="73"/>
  <c r="M60" i="73"/>
  <c r="M85" i="73"/>
  <c r="G35" i="73"/>
  <c r="G22" i="73"/>
  <c r="M29" i="73"/>
  <c r="H38" i="73"/>
  <c r="M52" i="73"/>
  <c r="M63" i="73"/>
  <c r="M69" i="73"/>
  <c r="M81" i="73"/>
  <c r="M84" i="73"/>
  <c r="L7" i="73"/>
  <c r="M42" i="73"/>
  <c r="G48" i="73"/>
  <c r="H74" i="73"/>
  <c r="G74" i="73"/>
  <c r="G84" i="73"/>
  <c r="G94" i="73"/>
  <c r="H7" i="73"/>
  <c r="G31" i="73"/>
  <c r="G15" i="73"/>
  <c r="G93" i="73"/>
  <c r="G85" i="73"/>
  <c r="G77" i="73"/>
  <c r="G71" i="73"/>
  <c r="G67" i="73"/>
  <c r="G59" i="73"/>
  <c r="G51" i="73"/>
  <c r="G37" i="73"/>
  <c r="G29" i="73"/>
  <c r="G17" i="73"/>
  <c r="G25" i="73"/>
  <c r="G30" i="73"/>
  <c r="M48" i="73"/>
  <c r="G58" i="73"/>
  <c r="G92" i="73"/>
  <c r="G44" i="73"/>
  <c r="G64" i="73"/>
  <c r="M90" i="73"/>
  <c r="G79" i="73"/>
  <c r="G28" i="73"/>
  <c r="H26" i="73"/>
  <c r="G26" i="73"/>
  <c r="G36" i="73"/>
  <c r="G14" i="73"/>
  <c r="G21" i="73"/>
  <c r="H21" i="73"/>
  <c r="M26" i="73"/>
  <c r="H34" i="73"/>
  <c r="G34" i="73"/>
  <c r="G52" i="73"/>
  <c r="G57" i="73"/>
  <c r="G78" i="73"/>
  <c r="G83" i="73"/>
  <c r="H56" i="73"/>
  <c r="G56" i="73"/>
  <c r="H82" i="73"/>
  <c r="G82" i="73"/>
  <c r="G49" i="73"/>
  <c r="M56" i="73"/>
  <c r="G66" i="73"/>
  <c r="G72" i="73"/>
  <c r="M82" i="73"/>
  <c r="H90" i="73"/>
  <c r="G90" i="73"/>
  <c r="L99" i="73"/>
  <c r="H139" i="22" s="1"/>
  <c r="G16" i="73"/>
  <c r="M21" i="73"/>
  <c r="G70" i="73"/>
  <c r="G91" i="73"/>
  <c r="G27" i="73"/>
  <c r="H42" i="73"/>
  <c r="G42" i="73"/>
  <c r="G50" i="73"/>
  <c r="G60" i="73"/>
  <c r="G65" i="73"/>
  <c r="G76" i="73"/>
  <c r="G86" i="73"/>
  <c r="M20" i="73"/>
  <c r="M33" i="73"/>
  <c r="M47" i="73"/>
  <c r="G20" i="73"/>
  <c r="G33" i="73"/>
  <c r="G41" i="73"/>
  <c r="G47" i="73"/>
  <c r="G55" i="73"/>
  <c r="G63" i="73"/>
  <c r="G69" i="73"/>
  <c r="G81" i="73"/>
  <c r="G89" i="73"/>
  <c r="G97" i="73"/>
  <c r="F99" i="73"/>
  <c r="G13" i="73"/>
  <c r="G19" i="73"/>
  <c r="G32" i="73"/>
  <c r="G40" i="73"/>
  <c r="G46" i="73"/>
  <c r="G54" i="73"/>
  <c r="G62" i="73"/>
  <c r="G68" i="73"/>
  <c r="G80" i="73"/>
  <c r="G88" i="73"/>
  <c r="G96" i="73"/>
  <c r="G12" i="73"/>
  <c r="G18" i="73"/>
  <c r="G24" i="73"/>
  <c r="G39" i="73"/>
  <c r="G45" i="73"/>
  <c r="G53" i="73"/>
  <c r="G61" i="73"/>
  <c r="G73" i="73"/>
  <c r="G87" i="73"/>
  <c r="G95" i="73"/>
  <c r="M13" i="72"/>
  <c r="M87" i="72"/>
  <c r="M57" i="72"/>
  <c r="M51" i="72"/>
  <c r="M74" i="72"/>
  <c r="M68" i="72"/>
  <c r="L7" i="72"/>
  <c r="H118" i="22" s="1"/>
  <c r="M42" i="72"/>
  <c r="M76" i="72"/>
  <c r="M35" i="72"/>
  <c r="M80" i="72"/>
  <c r="H84" i="72"/>
  <c r="M14" i="72"/>
  <c r="M64" i="72"/>
  <c r="M58" i="72"/>
  <c r="M66" i="72"/>
  <c r="F8" i="72"/>
  <c r="H8" i="72" s="1"/>
  <c r="M40" i="72"/>
  <c r="L99" i="72"/>
  <c r="H99" i="22" s="1"/>
  <c r="M70" i="72"/>
  <c r="M32" i="72"/>
  <c r="M20" i="72"/>
  <c r="M23" i="72"/>
  <c r="M38" i="72"/>
  <c r="M63" i="72"/>
  <c r="M69" i="72"/>
  <c r="M72" i="72"/>
  <c r="M78" i="72"/>
  <c r="M81" i="72"/>
  <c r="G75" i="72"/>
  <c r="F99" i="72"/>
  <c r="G21" i="72"/>
  <c r="G73" i="72"/>
  <c r="G79" i="72"/>
  <c r="H12" i="72"/>
  <c r="G94" i="72"/>
  <c r="H18" i="72"/>
  <c r="H21" i="72"/>
  <c r="M33" i="72"/>
  <c r="M36" i="72"/>
  <c r="M39" i="72"/>
  <c r="H70" i="72"/>
  <c r="H73" i="72"/>
  <c r="H76" i="72"/>
  <c r="H79" i="72"/>
  <c r="M94" i="72"/>
  <c r="G37" i="72"/>
  <c r="G59" i="72"/>
  <c r="G95" i="72"/>
  <c r="G13" i="72"/>
  <c r="G44" i="72"/>
  <c r="M21" i="72"/>
  <c r="H34" i="72"/>
  <c r="H37" i="72"/>
  <c r="M43" i="72"/>
  <c r="H59" i="72"/>
  <c r="G65" i="72"/>
  <c r="M79" i="72"/>
  <c r="H92" i="72"/>
  <c r="H95" i="72"/>
  <c r="H13" i="72"/>
  <c r="M19" i="72"/>
  <c r="M25" i="72"/>
  <c r="M50" i="72"/>
  <c r="M53" i="72"/>
  <c r="H65" i="72"/>
  <c r="M71" i="72"/>
  <c r="M77" i="72"/>
  <c r="M86" i="72"/>
  <c r="M89" i="72"/>
  <c r="F7" i="72"/>
  <c r="H7" i="72" s="1"/>
  <c r="G29" i="72"/>
  <c r="G51" i="72"/>
  <c r="M59" i="72"/>
  <c r="G87" i="72"/>
  <c r="M95" i="72"/>
  <c r="G12" i="72"/>
  <c r="G28" i="72"/>
  <c r="G19" i="72"/>
  <c r="G27" i="72"/>
  <c r="G35" i="72"/>
  <c r="G43" i="72"/>
  <c r="G49" i="72"/>
  <c r="G57" i="72"/>
  <c r="G63" i="72"/>
  <c r="G71" i="72"/>
  <c r="G77" i="72"/>
  <c r="G85" i="72"/>
  <c r="G93" i="72"/>
  <c r="G20" i="72"/>
  <c r="M24" i="72"/>
  <c r="G18" i="72"/>
  <c r="G26" i="72"/>
  <c r="G34" i="72"/>
  <c r="G42" i="72"/>
  <c r="G48" i="72"/>
  <c r="G56" i="72"/>
  <c r="G62" i="72"/>
  <c r="G70" i="72"/>
  <c r="G76" i="72"/>
  <c r="G84" i="72"/>
  <c r="G92" i="72"/>
  <c r="F6" i="72"/>
  <c r="G6" i="72" s="1"/>
  <c r="M12" i="72"/>
  <c r="G16" i="72"/>
  <c r="G24" i="72"/>
  <c r="G32" i="72"/>
  <c r="G40" i="72"/>
  <c r="G46" i="72"/>
  <c r="G54" i="72"/>
  <c r="G68" i="72"/>
  <c r="G82" i="72"/>
  <c r="G90" i="72"/>
  <c r="G25" i="72"/>
  <c r="G41" i="72"/>
  <c r="G15" i="72"/>
  <c r="G23" i="72"/>
  <c r="G31" i="72"/>
  <c r="H32" i="72"/>
  <c r="G39" i="72"/>
  <c r="H40" i="72"/>
  <c r="G45" i="72"/>
  <c r="H46" i="72"/>
  <c r="G53" i="72"/>
  <c r="H54" i="72"/>
  <c r="G67" i="72"/>
  <c r="G81" i="72"/>
  <c r="H82" i="72"/>
  <c r="G89" i="72"/>
  <c r="H90" i="72"/>
  <c r="G97" i="72"/>
  <c r="G55" i="72"/>
  <c r="G14" i="72"/>
  <c r="G22" i="72"/>
  <c r="G30" i="72"/>
  <c r="G38" i="72"/>
  <c r="G52" i="72"/>
  <c r="G60" i="72"/>
  <c r="G66" i="72"/>
  <c r="G74" i="72"/>
  <c r="G80" i="72"/>
  <c r="G88" i="72"/>
  <c r="G96" i="72"/>
  <c r="G17" i="72"/>
  <c r="G33" i="72"/>
  <c r="G47" i="72"/>
  <c r="G61" i="72"/>
  <c r="G69" i="72"/>
  <c r="G83" i="72"/>
  <c r="G91" i="72"/>
  <c r="G36" i="72"/>
  <c r="G50" i="72"/>
  <c r="G58" i="72"/>
  <c r="G64" i="72"/>
  <c r="G72" i="72"/>
  <c r="G78" i="72"/>
  <c r="G86" i="72"/>
  <c r="M45" i="71"/>
  <c r="M18" i="71"/>
  <c r="M22" i="71"/>
  <c r="M70" i="71"/>
  <c r="M28" i="71"/>
  <c r="M32" i="71"/>
  <c r="M48" i="71"/>
  <c r="M80" i="71"/>
  <c r="F6" i="71"/>
  <c r="H6" i="71" s="1"/>
  <c r="M77" i="71"/>
  <c r="L6" i="71"/>
  <c r="M6" i="71" s="1"/>
  <c r="M90" i="71"/>
  <c r="M42" i="71"/>
  <c r="M50" i="71"/>
  <c r="M61" i="71"/>
  <c r="M96" i="71"/>
  <c r="M86" i="71"/>
  <c r="M16" i="71"/>
  <c r="M13" i="71"/>
  <c r="M64" i="71"/>
  <c r="M76" i="71"/>
  <c r="M58" i="71"/>
  <c r="M66" i="71"/>
  <c r="L7" i="71"/>
  <c r="M7" i="71" s="1"/>
  <c r="M74" i="71"/>
  <c r="M82" i="71"/>
  <c r="M52" i="71"/>
  <c r="M60" i="71"/>
  <c r="L8" i="71"/>
  <c r="M8" i="71" s="1"/>
  <c r="M26" i="71"/>
  <c r="M34" i="71"/>
  <c r="M92" i="71"/>
  <c r="M17" i="71"/>
  <c r="M27" i="71"/>
  <c r="M33" i="71"/>
  <c r="M43" i="71"/>
  <c r="M49" i="71"/>
  <c r="M59" i="71"/>
  <c r="M75" i="71"/>
  <c r="M81" i="71"/>
  <c r="M91" i="71"/>
  <c r="M97" i="71"/>
  <c r="M14" i="71"/>
  <c r="M21" i="71"/>
  <c r="M24" i="71"/>
  <c r="M30" i="71"/>
  <c r="M37" i="71"/>
  <c r="M40" i="71"/>
  <c r="M53" i="71"/>
  <c r="M56" i="71"/>
  <c r="M62" i="71"/>
  <c r="M69" i="71"/>
  <c r="M72" i="71"/>
  <c r="M78" i="71"/>
  <c r="M85" i="71"/>
  <c r="M88" i="71"/>
  <c r="M94" i="71"/>
  <c r="M23" i="71"/>
  <c r="M39" i="71"/>
  <c r="M55" i="71"/>
  <c r="M71" i="71"/>
  <c r="M87" i="71"/>
  <c r="M15" i="71"/>
  <c r="M31" i="71"/>
  <c r="M47" i="71"/>
  <c r="M63" i="71"/>
  <c r="M79" i="71"/>
  <c r="M95" i="71"/>
  <c r="M19" i="71"/>
  <c r="M25" i="71"/>
  <c r="M35" i="71"/>
  <c r="M41" i="71"/>
  <c r="M51" i="71"/>
  <c r="M57" i="71"/>
  <c r="M67" i="71"/>
  <c r="M73" i="71"/>
  <c r="M83" i="71"/>
  <c r="M89" i="71"/>
  <c r="G28" i="71"/>
  <c r="H28" i="71"/>
  <c r="G68" i="71"/>
  <c r="G84" i="71"/>
  <c r="M20" i="71"/>
  <c r="G20" i="71"/>
  <c r="H20" i="71"/>
  <c r="G94" i="71"/>
  <c r="G36" i="71"/>
  <c r="M36" i="71"/>
  <c r="H36" i="71"/>
  <c r="G6" i="71"/>
  <c r="G86" i="71"/>
  <c r="G78" i="71"/>
  <c r="G70" i="71"/>
  <c r="G62" i="71"/>
  <c r="G54" i="71"/>
  <c r="G46" i="71"/>
  <c r="G38" i="71"/>
  <c r="G30" i="71"/>
  <c r="G22" i="71"/>
  <c r="G14" i="71"/>
  <c r="G93" i="71"/>
  <c r="G85" i="71"/>
  <c r="G77" i="71"/>
  <c r="G69" i="71"/>
  <c r="G61" i="71"/>
  <c r="G53" i="71"/>
  <c r="G96" i="71"/>
  <c r="G88" i="71"/>
  <c r="G80" i="71"/>
  <c r="G72" i="71"/>
  <c r="G64" i="71"/>
  <c r="G56" i="71"/>
  <c r="G48" i="71"/>
  <c r="G40" i="71"/>
  <c r="G32" i="71"/>
  <c r="G24" i="71"/>
  <c r="G16" i="71"/>
  <c r="M12" i="71"/>
  <c r="F99" i="71"/>
  <c r="G12" i="71"/>
  <c r="G45" i="71"/>
  <c r="G90" i="71"/>
  <c r="G82" i="71"/>
  <c r="G74" i="71"/>
  <c r="G66" i="71"/>
  <c r="G58" i="71"/>
  <c r="G50" i="71"/>
  <c r="G42" i="71"/>
  <c r="G34" i="71"/>
  <c r="G26" i="71"/>
  <c r="G18" i="71"/>
  <c r="H12" i="71"/>
  <c r="G37" i="71"/>
  <c r="L99" i="71"/>
  <c r="G29" i="71"/>
  <c r="G21" i="71"/>
  <c r="G44" i="71"/>
  <c r="G13" i="71"/>
  <c r="G19" i="71"/>
  <c r="G27" i="71"/>
  <c r="G35" i="71"/>
  <c r="G43" i="71"/>
  <c r="H44" i="71"/>
  <c r="G51" i="71"/>
  <c r="H52" i="71"/>
  <c r="G59" i="71"/>
  <c r="H60" i="71"/>
  <c r="G67" i="71"/>
  <c r="H68" i="71"/>
  <c r="G75" i="71"/>
  <c r="H76" i="71"/>
  <c r="G83" i="71"/>
  <c r="H84" i="71"/>
  <c r="G91" i="71"/>
  <c r="H92" i="71"/>
  <c r="G52" i="71"/>
  <c r="G60" i="71"/>
  <c r="G76" i="71"/>
  <c r="G92" i="71"/>
  <c r="G17" i="71"/>
  <c r="H18" i="71"/>
  <c r="G25" i="71"/>
  <c r="H26" i="71"/>
  <c r="G33" i="71"/>
  <c r="H34" i="71"/>
  <c r="G41" i="71"/>
  <c r="H42" i="71"/>
  <c r="G49" i="71"/>
  <c r="H50" i="71"/>
  <c r="G57" i="71"/>
  <c r="H58" i="71"/>
  <c r="G65" i="71"/>
  <c r="H66" i="71"/>
  <c r="G73" i="71"/>
  <c r="H74" i="71"/>
  <c r="G81" i="71"/>
  <c r="H82" i="71"/>
  <c r="G89" i="71"/>
  <c r="H90" i="71"/>
  <c r="G97" i="71"/>
  <c r="M44" i="71"/>
  <c r="M68" i="71"/>
  <c r="M84" i="71"/>
  <c r="G15" i="71"/>
  <c r="G23" i="71"/>
  <c r="G31" i="71"/>
  <c r="G39" i="71"/>
  <c r="G47" i="71"/>
  <c r="G55" i="71"/>
  <c r="G63" i="71"/>
  <c r="G71" i="71"/>
  <c r="G79" i="71"/>
  <c r="G87" i="71"/>
  <c r="G95" i="71"/>
  <c r="F6" i="70"/>
  <c r="H6" i="70" s="1"/>
  <c r="F8" i="70"/>
  <c r="M46" i="70"/>
  <c r="M58" i="70"/>
  <c r="M35" i="70"/>
  <c r="M70" i="70"/>
  <c r="M41" i="70"/>
  <c r="M83" i="70"/>
  <c r="M19" i="70"/>
  <c r="M76" i="70"/>
  <c r="M27" i="70"/>
  <c r="M64" i="70"/>
  <c r="L7" i="70"/>
  <c r="M24" i="70"/>
  <c r="M53" i="70"/>
  <c r="M61" i="70"/>
  <c r="M93" i="70"/>
  <c r="M97" i="70"/>
  <c r="G54" i="70"/>
  <c r="M82" i="70"/>
  <c r="M90" i="70"/>
  <c r="L8" i="70"/>
  <c r="M8" i="70" s="1"/>
  <c r="M44" i="70"/>
  <c r="M59" i="70"/>
  <c r="M84" i="70"/>
  <c r="L6" i="70"/>
  <c r="M6" i="70" s="1"/>
  <c r="M51" i="70"/>
  <c r="M52" i="70"/>
  <c r="M28" i="70"/>
  <c r="M36" i="70"/>
  <c r="M43" i="70"/>
  <c r="M68" i="70"/>
  <c r="M92" i="70"/>
  <c r="F7" i="70"/>
  <c r="H51" i="70"/>
  <c r="H54" i="70"/>
  <c r="M66" i="70"/>
  <c r="M69" i="70"/>
  <c r="M42" i="70"/>
  <c r="M48" i="70"/>
  <c r="M57" i="70"/>
  <c r="H19" i="70"/>
  <c r="M37" i="70"/>
  <c r="M40" i="70"/>
  <c r="H83" i="70"/>
  <c r="G13" i="70"/>
  <c r="M16" i="70"/>
  <c r="M25" i="70"/>
  <c r="M74" i="70"/>
  <c r="M77" i="70"/>
  <c r="M80" i="70"/>
  <c r="M89" i="70"/>
  <c r="M50" i="70"/>
  <c r="M56" i="70"/>
  <c r="L99" i="70"/>
  <c r="G30" i="70"/>
  <c r="G94" i="70"/>
  <c r="G14" i="70"/>
  <c r="M14" i="70"/>
  <c r="G21" i="70"/>
  <c r="G70" i="70"/>
  <c r="G46" i="70"/>
  <c r="G39" i="70"/>
  <c r="G95" i="70"/>
  <c r="G87" i="70"/>
  <c r="G79" i="70"/>
  <c r="G71" i="70"/>
  <c r="G63" i="70"/>
  <c r="G55" i="70"/>
  <c r="G47" i="70"/>
  <c r="G31" i="70"/>
  <c r="G23" i="70"/>
  <c r="G96" i="70"/>
  <c r="G88" i="70"/>
  <c r="G80" i="70"/>
  <c r="G72" i="70"/>
  <c r="G64" i="70"/>
  <c r="G56" i="70"/>
  <c r="G48" i="70"/>
  <c r="G40" i="70"/>
  <c r="G32" i="70"/>
  <c r="G24" i="70"/>
  <c r="G16" i="70"/>
  <c r="G26" i="70"/>
  <c r="G18" i="70"/>
  <c r="F99" i="70"/>
  <c r="G34" i="70"/>
  <c r="G90" i="70"/>
  <c r="G82" i="70"/>
  <c r="G74" i="70"/>
  <c r="G66" i="70"/>
  <c r="G58" i="70"/>
  <c r="G50" i="70"/>
  <c r="G42" i="70"/>
  <c r="G91" i="70"/>
  <c r="G83" i="70"/>
  <c r="G75" i="70"/>
  <c r="G67" i="70"/>
  <c r="G59" i="70"/>
  <c r="G51" i="70"/>
  <c r="G43" i="70"/>
  <c r="G35" i="70"/>
  <c r="G27" i="70"/>
  <c r="G19" i="70"/>
  <c r="H12" i="70"/>
  <c r="G12" i="70"/>
  <c r="G93" i="70"/>
  <c r="G85" i="70"/>
  <c r="G77" i="70"/>
  <c r="G69" i="70"/>
  <c r="G61" i="70"/>
  <c r="G53" i="70"/>
  <c r="G45" i="70"/>
  <c r="G37" i="70"/>
  <c r="G29" i="70"/>
  <c r="G22" i="70"/>
  <c r="G86" i="70"/>
  <c r="G6" i="70"/>
  <c r="G62" i="70"/>
  <c r="G15" i="70"/>
  <c r="G38" i="70"/>
  <c r="H8" i="70"/>
  <c r="M20" i="70"/>
  <c r="H20" i="70"/>
  <c r="G20" i="70"/>
  <c r="G78" i="70"/>
  <c r="G28" i="70"/>
  <c r="G36" i="70"/>
  <c r="G44" i="70"/>
  <c r="G52" i="70"/>
  <c r="G60" i="70"/>
  <c r="G68" i="70"/>
  <c r="G76" i="70"/>
  <c r="G84" i="70"/>
  <c r="G92" i="70"/>
  <c r="M15" i="70"/>
  <c r="M23" i="70"/>
  <c r="H28" i="70"/>
  <c r="M31" i="70"/>
  <c r="H36" i="70"/>
  <c r="M39" i="70"/>
  <c r="H44" i="70"/>
  <c r="H52" i="70"/>
  <c r="M55" i="70"/>
  <c r="H60" i="70"/>
  <c r="M63" i="70"/>
  <c r="H68" i="70"/>
  <c r="M71" i="70"/>
  <c r="H76" i="70"/>
  <c r="M79" i="70"/>
  <c r="H84" i="70"/>
  <c r="M87" i="70"/>
  <c r="H92" i="70"/>
  <c r="M95" i="70"/>
  <c r="M54" i="70"/>
  <c r="M62" i="70"/>
  <c r="M78" i="70"/>
  <c r="M86" i="70"/>
  <c r="M94" i="70"/>
  <c r="M38" i="70"/>
  <c r="M13" i="70"/>
  <c r="G17" i="70"/>
  <c r="G25" i="70"/>
  <c r="G33" i="70"/>
  <c r="G41" i="70"/>
  <c r="G49" i="70"/>
  <c r="G57" i="70"/>
  <c r="G65" i="70"/>
  <c r="G73" i="70"/>
  <c r="G81" i="70"/>
  <c r="G89" i="70"/>
  <c r="G97" i="70"/>
  <c r="M30" i="70"/>
  <c r="M6" i="73" l="1"/>
  <c r="M7" i="73"/>
  <c r="H158" i="22"/>
  <c r="G6" i="73"/>
  <c r="I14" i="73"/>
  <c r="I21" i="73"/>
  <c r="I31" i="73"/>
  <c r="I88" i="73"/>
  <c r="N57" i="73"/>
  <c r="N33" i="73"/>
  <c r="N56" i="73"/>
  <c r="N23" i="73"/>
  <c r="N77" i="73"/>
  <c r="I49" i="73"/>
  <c r="I48" i="73"/>
  <c r="I73" i="73"/>
  <c r="N40" i="73"/>
  <c r="N79" i="73"/>
  <c r="N63" i="73"/>
  <c r="I64" i="73"/>
  <c r="N29" i="73"/>
  <c r="I67" i="73"/>
  <c r="I81" i="73"/>
  <c r="N22" i="73"/>
  <c r="I83" i="73"/>
  <c r="N49" i="73"/>
  <c r="I18" i="73"/>
  <c r="I22" i="73"/>
  <c r="N6" i="73"/>
  <c r="I20" i="73"/>
  <c r="N27" i="73"/>
  <c r="N64" i="73"/>
  <c r="N28" i="73"/>
  <c r="N58" i="73"/>
  <c r="I87" i="73"/>
  <c r="N83" i="73"/>
  <c r="I54" i="73"/>
  <c r="N86" i="73"/>
  <c r="N55" i="73"/>
  <c r="I86" i="73"/>
  <c r="I27" i="73"/>
  <c r="I85" i="73"/>
  <c r="I46" i="73"/>
  <c r="N81" i="73"/>
  <c r="I19" i="73"/>
  <c r="N20" i="73"/>
  <c r="N13" i="73"/>
  <c r="N68" i="73"/>
  <c r="N32" i="73"/>
  <c r="N19" i="73"/>
  <c r="I39" i="73"/>
  <c r="I38" i="73"/>
  <c r="I75" i="73"/>
  <c r="N76" i="73"/>
  <c r="I40" i="73"/>
  <c r="N96" i="73"/>
  <c r="N85" i="73"/>
  <c r="I52" i="73"/>
  <c r="I23" i="73"/>
  <c r="N66" i="73"/>
  <c r="N87" i="73"/>
  <c r="I60" i="73"/>
  <c r="N47" i="73"/>
  <c r="N78" i="73"/>
  <c r="I42" i="73"/>
  <c r="N43" i="73"/>
  <c r="I78" i="73"/>
  <c r="I47" i="73"/>
  <c r="I24" i="73"/>
  <c r="I43" i="73"/>
  <c r="I28" i="73"/>
  <c r="I15" i="73"/>
  <c r="N95" i="73"/>
  <c r="N61" i="73"/>
  <c r="N26" i="73"/>
  <c r="I26" i="73"/>
  <c r="N53" i="73"/>
  <c r="N84" i="73"/>
  <c r="I80" i="73"/>
  <c r="N51" i="73"/>
  <c r="I84" i="73"/>
  <c r="N50" i="73"/>
  <c r="I50" i="73"/>
  <c r="N24" i="73"/>
  <c r="I6" i="73"/>
  <c r="I59" i="73"/>
  <c r="N75" i="73"/>
  <c r="N15" i="73"/>
  <c r="N94" i="73"/>
  <c r="N71" i="73"/>
  <c r="N48" i="73"/>
  <c r="N46" i="73"/>
  <c r="I96" i="73"/>
  <c r="I44" i="73"/>
  <c r="I95" i="73"/>
  <c r="I33" i="73"/>
  <c r="N45" i="73"/>
  <c r="I72" i="73"/>
  <c r="N74" i="73"/>
  <c r="N37" i="73"/>
  <c r="I74" i="73"/>
  <c r="N42" i="73"/>
  <c r="N14" i="73"/>
  <c r="N54" i="73"/>
  <c r="I29" i="73"/>
  <c r="N44" i="73"/>
  <c r="I92" i="73"/>
  <c r="N16" i="73"/>
  <c r="N93" i="73"/>
  <c r="N18" i="73"/>
  <c r="I62" i="73"/>
  <c r="I45" i="73"/>
  <c r="I82" i="73"/>
  <c r="I91" i="73"/>
  <c r="I55" i="73"/>
  <c r="I16" i="73"/>
  <c r="I93" i="73"/>
  <c r="N59" i="73"/>
  <c r="N34" i="73"/>
  <c r="I53" i="73"/>
  <c r="I25" i="73"/>
  <c r="I90" i="73"/>
  <c r="N30" i="73"/>
  <c r="N65" i="73"/>
  <c r="N72" i="73"/>
  <c r="I36" i="73"/>
  <c r="I12" i="73"/>
  <c r="N92" i="73"/>
  <c r="I30" i="73"/>
  <c r="I66" i="73"/>
  <c r="I97" i="73"/>
  <c r="I63" i="73"/>
  <c r="I35" i="73"/>
  <c r="I68" i="73"/>
  <c r="N39" i="73"/>
  <c r="N80" i="73"/>
  <c r="N12" i="73"/>
  <c r="N70" i="73"/>
  <c r="I76" i="73"/>
  <c r="N41" i="73"/>
  <c r="I58" i="73"/>
  <c r="N36" i="73"/>
  <c r="I13" i="73"/>
  <c r="N35" i="73"/>
  <c r="N38" i="73"/>
  <c r="N88" i="73"/>
  <c r="N52" i="73"/>
  <c r="N73" i="73"/>
  <c r="I57" i="73"/>
  <c r="N21" i="73"/>
  <c r="I61" i="73"/>
  <c r="N82" i="73"/>
  <c r="N25" i="73"/>
  <c r="N69" i="73"/>
  <c r="I41" i="73"/>
  <c r="I69" i="73"/>
  <c r="N17" i="73"/>
  <c r="N90" i="73"/>
  <c r="I94" i="73"/>
  <c r="N60" i="73"/>
  <c r="N91" i="73"/>
  <c r="I65" i="73"/>
  <c r="I32" i="73"/>
  <c r="N89" i="73"/>
  <c r="N62" i="73"/>
  <c r="I51" i="73"/>
  <c r="N31" i="73"/>
  <c r="I71" i="73"/>
  <c r="I70" i="73"/>
  <c r="N97" i="73"/>
  <c r="N67" i="73"/>
  <c r="I79" i="73"/>
  <c r="I56" i="73"/>
  <c r="I34" i="73"/>
  <c r="I89" i="73"/>
  <c r="I17" i="73"/>
  <c r="I37" i="73"/>
  <c r="I77" i="73"/>
  <c r="M8" i="72"/>
  <c r="N57" i="72"/>
  <c r="I54" i="72"/>
  <c r="M7" i="72"/>
  <c r="N71" i="72"/>
  <c r="N25" i="72"/>
  <c r="N88" i="72"/>
  <c r="N68" i="72"/>
  <c r="N49" i="72"/>
  <c r="N16" i="72"/>
  <c r="N17" i="72"/>
  <c r="N47" i="72"/>
  <c r="N69" i="72"/>
  <c r="N84" i="72"/>
  <c r="N34" i="72"/>
  <c r="M6" i="72"/>
  <c r="N6" i="72" s="1"/>
  <c r="N37" i="72"/>
  <c r="N14" i="72"/>
  <c r="I26" i="72"/>
  <c r="I92" i="72"/>
  <c r="I37" i="72"/>
  <c r="I42" i="72"/>
  <c r="I16" i="72"/>
  <c r="N80" i="72"/>
  <c r="I35" i="72"/>
  <c r="N77" i="72"/>
  <c r="N31" i="72"/>
  <c r="I89" i="72"/>
  <c r="N62" i="72"/>
  <c r="I34" i="72"/>
  <c r="N67" i="72"/>
  <c r="N30" i="72"/>
  <c r="N97" i="72"/>
  <c r="I70" i="72"/>
  <c r="N39" i="72"/>
  <c r="H6" i="72"/>
  <c r="I6" i="72" s="1"/>
  <c r="N82" i="72"/>
  <c r="I39" i="72"/>
  <c r="I66" i="72"/>
  <c r="I14" i="72"/>
  <c r="I69" i="72"/>
  <c r="I38" i="72"/>
  <c r="I90" i="72"/>
  <c r="I46" i="72"/>
  <c r="N74" i="72"/>
  <c r="N32" i="72"/>
  <c r="I74" i="72"/>
  <c r="N28" i="72"/>
  <c r="I86" i="72"/>
  <c r="I59" i="72"/>
  <c r="I31" i="72"/>
  <c r="N64" i="72"/>
  <c r="N15" i="72"/>
  <c r="N94" i="72"/>
  <c r="I67" i="72"/>
  <c r="N36" i="72"/>
  <c r="N66" i="72"/>
  <c r="N76" i="72"/>
  <c r="I36" i="72"/>
  <c r="N63" i="72"/>
  <c r="I96" i="72"/>
  <c r="N65" i="72"/>
  <c r="N35" i="72"/>
  <c r="I63" i="72"/>
  <c r="I60" i="72"/>
  <c r="I12" i="72"/>
  <c r="N59" i="72"/>
  <c r="N26" i="72"/>
  <c r="I83" i="72"/>
  <c r="I56" i="72"/>
  <c r="I28" i="72"/>
  <c r="N61" i="72"/>
  <c r="N91" i="72"/>
  <c r="I64" i="72"/>
  <c r="N33" i="72"/>
  <c r="N29" i="72"/>
  <c r="N70" i="72"/>
  <c r="I24" i="72"/>
  <c r="N45" i="72"/>
  <c r="N93" i="72"/>
  <c r="I29" i="72"/>
  <c r="I82" i="72"/>
  <c r="I40" i="72"/>
  <c r="N24" i="72"/>
  <c r="I57" i="72"/>
  <c r="N22" i="72"/>
  <c r="I65" i="72"/>
  <c r="I22" i="72"/>
  <c r="N79" i="72"/>
  <c r="I53" i="72"/>
  <c r="I25" i="72"/>
  <c r="N56" i="72"/>
  <c r="I55" i="72"/>
  <c r="I88" i="72"/>
  <c r="I61" i="72"/>
  <c r="I30" i="72"/>
  <c r="I97" i="72"/>
  <c r="I58" i="72"/>
  <c r="N96" i="72"/>
  <c r="N42" i="72"/>
  <c r="I87" i="72"/>
  <c r="I80" i="72"/>
  <c r="N95" i="72"/>
  <c r="N89" i="72"/>
  <c r="N19" i="72"/>
  <c r="I77" i="72"/>
  <c r="I50" i="72"/>
  <c r="N21" i="72"/>
  <c r="N52" i="72"/>
  <c r="I33" i="72"/>
  <c r="N85" i="72"/>
  <c r="N58" i="72"/>
  <c r="N27" i="72"/>
  <c r="I94" i="72"/>
  <c r="N51" i="72"/>
  <c r="N81" i="72"/>
  <c r="I84" i="72"/>
  <c r="I51" i="72"/>
  <c r="I23" i="72"/>
  <c r="I73" i="72"/>
  <c r="I44" i="72"/>
  <c r="N54" i="72"/>
  <c r="I62" i="72"/>
  <c r="N38" i="72"/>
  <c r="I75" i="72"/>
  <c r="I15" i="72"/>
  <c r="I68" i="72"/>
  <c r="I32" i="72"/>
  <c r="N75" i="72"/>
  <c r="N44" i="72"/>
  <c r="N12" i="72"/>
  <c r="N60" i="72"/>
  <c r="I93" i="72"/>
  <c r="N48" i="72"/>
  <c r="N86" i="72"/>
  <c r="N53" i="72"/>
  <c r="I13" i="72"/>
  <c r="N73" i="72"/>
  <c r="I47" i="72"/>
  <c r="I19" i="72"/>
  <c r="I43" i="72"/>
  <c r="I27" i="72"/>
  <c r="I79" i="72"/>
  <c r="N55" i="72"/>
  <c r="I21" i="72"/>
  <c r="I91" i="72"/>
  <c r="I49" i="72"/>
  <c r="N78" i="72"/>
  <c r="N23" i="72"/>
  <c r="I81" i="72"/>
  <c r="I48" i="72"/>
  <c r="I20" i="72"/>
  <c r="N90" i="72"/>
  <c r="I41" i="72"/>
  <c r="N83" i="72"/>
  <c r="N50" i="72"/>
  <c r="I95" i="72"/>
  <c r="I71" i="72"/>
  <c r="N43" i="72"/>
  <c r="N92" i="72"/>
  <c r="N40" i="72"/>
  <c r="N18" i="72"/>
  <c r="I76" i="72"/>
  <c r="I52" i="72"/>
  <c r="I18" i="72"/>
  <c r="N87" i="72"/>
  <c r="N46" i="72"/>
  <c r="N72" i="72"/>
  <c r="N20" i="72"/>
  <c r="I78" i="72"/>
  <c r="I45" i="72"/>
  <c r="I17" i="72"/>
  <c r="I85" i="72"/>
  <c r="I72" i="72"/>
  <c r="N41" i="72"/>
  <c r="N13" i="72"/>
  <c r="I42" i="71"/>
  <c r="N31" i="71"/>
  <c r="I74" i="71"/>
  <c r="N84" i="71"/>
  <c r="I53" i="71"/>
  <c r="N38" i="71"/>
  <c r="I76" i="71"/>
  <c r="N29" i="71"/>
  <c r="I56" i="71"/>
  <c r="N68" i="71"/>
  <c r="I38" i="71"/>
  <c r="I62" i="71"/>
  <c r="I36" i="71"/>
  <c r="I23" i="71"/>
  <c r="N44" i="71"/>
  <c r="I34" i="71"/>
  <c r="I24" i="71"/>
  <c r="I12" i="71"/>
  <c r="I15" i="71"/>
  <c r="N36" i="71"/>
  <c r="N28" i="71"/>
  <c r="I61" i="71"/>
  <c r="I70" i="71"/>
  <c r="N32" i="71"/>
  <c r="I57" i="71"/>
  <c r="N76" i="71"/>
  <c r="N50" i="71"/>
  <c r="N54" i="71"/>
  <c r="N75" i="71"/>
  <c r="N43" i="71"/>
  <c r="N16" i="71"/>
  <c r="I94" i="71"/>
  <c r="N55" i="71"/>
  <c r="I81" i="71"/>
  <c r="I20" i="71"/>
  <c r="N86" i="71"/>
  <c r="N52" i="71"/>
  <c r="I25" i="71"/>
  <c r="I44" i="71"/>
  <c r="N60" i="71"/>
  <c r="N71" i="71"/>
  <c r="I45" i="71"/>
  <c r="I80" i="71"/>
  <c r="N23" i="71"/>
  <c r="I29" i="71"/>
  <c r="N33" i="71"/>
  <c r="N93" i="71"/>
  <c r="I66" i="71"/>
  <c r="I68" i="71"/>
  <c r="N79" i="71"/>
  <c r="I21" i="71"/>
  <c r="N81" i="71"/>
  <c r="I59" i="71"/>
  <c r="N90" i="71"/>
  <c r="I90" i="71"/>
  <c r="I58" i="71"/>
  <c r="I26" i="71"/>
  <c r="I92" i="71"/>
  <c r="I60" i="71"/>
  <c r="N57" i="71"/>
  <c r="I67" i="71"/>
  <c r="I27" i="71"/>
  <c r="I47" i="71"/>
  <c r="N6" i="71"/>
  <c r="N72" i="71"/>
  <c r="N46" i="71"/>
  <c r="I64" i="71"/>
  <c r="I72" i="71"/>
  <c r="I40" i="71"/>
  <c r="N73" i="71"/>
  <c r="I91" i="71"/>
  <c r="I46" i="71"/>
  <c r="N27" i="71"/>
  <c r="I71" i="71"/>
  <c r="N48" i="71"/>
  <c r="I22" i="71"/>
  <c r="N83" i="71"/>
  <c r="N85" i="71"/>
  <c r="N25" i="71"/>
  <c r="I97" i="71"/>
  <c r="I83" i="71"/>
  <c r="N82" i="71"/>
  <c r="I85" i="71"/>
  <c r="N61" i="71"/>
  <c r="I63" i="71"/>
  <c r="N53" i="71"/>
  <c r="N49" i="71"/>
  <c r="N74" i="71"/>
  <c r="N30" i="71"/>
  <c r="I96" i="71"/>
  <c r="N51" i="71"/>
  <c r="N63" i="71"/>
  <c r="I13" i="71"/>
  <c r="I41" i="71"/>
  <c r="N94" i="71"/>
  <c r="N69" i="71"/>
  <c r="N15" i="71"/>
  <c r="I69" i="71"/>
  <c r="I37" i="71"/>
  <c r="I48" i="71"/>
  <c r="N87" i="71"/>
  <c r="I43" i="71"/>
  <c r="I6" i="71"/>
  <c r="I19" i="71"/>
  <c r="I65" i="71"/>
  <c r="N20" i="71"/>
  <c r="N80" i="71"/>
  <c r="N45" i="71"/>
  <c r="N19" i="71"/>
  <c r="N47" i="71"/>
  <c r="N14" i="71"/>
  <c r="I73" i="71"/>
  <c r="N56" i="71"/>
  <c r="N22" i="71"/>
  <c r="N67" i="71"/>
  <c r="N35" i="71"/>
  <c r="N78" i="71"/>
  <c r="I87" i="71"/>
  <c r="N58" i="71"/>
  <c r="I82" i="71"/>
  <c r="I50" i="71"/>
  <c r="I18" i="71"/>
  <c r="I84" i="71"/>
  <c r="I52" i="71"/>
  <c r="I93" i="71"/>
  <c r="I33" i="71"/>
  <c r="I54" i="71"/>
  <c r="I95" i="71"/>
  <c r="I35" i="71"/>
  <c r="N92" i="71"/>
  <c r="N66" i="71"/>
  <c r="N40" i="71"/>
  <c r="N97" i="71"/>
  <c r="N65" i="71"/>
  <c r="I30" i="71"/>
  <c r="I78" i="71"/>
  <c r="N39" i="71"/>
  <c r="N77" i="71"/>
  <c r="N13" i="71"/>
  <c r="I55" i="71"/>
  <c r="I17" i="71"/>
  <c r="N70" i="71"/>
  <c r="N42" i="71"/>
  <c r="N41" i="71"/>
  <c r="N89" i="71"/>
  <c r="N95" i="71"/>
  <c r="I51" i="71"/>
  <c r="I89" i="71"/>
  <c r="I32" i="71"/>
  <c r="N88" i="71"/>
  <c r="N62" i="71"/>
  <c r="N37" i="71"/>
  <c r="N91" i="71"/>
  <c r="N59" i="71"/>
  <c r="N17" i="71"/>
  <c r="N24" i="71"/>
  <c r="I75" i="71"/>
  <c r="I77" i="71"/>
  <c r="N21" i="71"/>
  <c r="I49" i="71"/>
  <c r="I14" i="71"/>
  <c r="I31" i="71"/>
  <c r="I86" i="71"/>
  <c r="I79" i="71"/>
  <c r="I88" i="71"/>
  <c r="I16" i="71"/>
  <c r="N12" i="71"/>
  <c r="N18" i="71"/>
  <c r="N26" i="71"/>
  <c r="I39" i="71"/>
  <c r="N96" i="71"/>
  <c r="N64" i="71"/>
  <c r="I28" i="71"/>
  <c r="N34" i="71"/>
  <c r="M7" i="70"/>
  <c r="I72" i="70"/>
  <c r="H7" i="70"/>
  <c r="I68" i="70"/>
  <c r="I36" i="70"/>
  <c r="I95" i="70"/>
  <c r="N41" i="70"/>
  <c r="I81" i="70"/>
  <c r="I41" i="70"/>
  <c r="I25" i="70"/>
  <c r="I48" i="70"/>
  <c r="I82" i="70"/>
  <c r="I35" i="70"/>
  <c r="I61" i="70"/>
  <c r="I77" i="70"/>
  <c r="N46" i="70"/>
  <c r="N86" i="70"/>
  <c r="N87" i="70"/>
  <c r="N52" i="70"/>
  <c r="I55" i="70"/>
  <c r="N96" i="70"/>
  <c r="N68" i="70"/>
  <c r="N55" i="70"/>
  <c r="N22" i="70"/>
  <c r="I90" i="70"/>
  <c r="N80" i="70"/>
  <c r="I86" i="70"/>
  <c r="N37" i="70"/>
  <c r="I30" i="70"/>
  <c r="I34" i="70"/>
  <c r="I12" i="70"/>
  <c r="I15" i="70"/>
  <c r="I17" i="70"/>
  <c r="N38" i="70"/>
  <c r="N63" i="70"/>
  <c r="N31" i="70"/>
  <c r="I87" i="70"/>
  <c r="N44" i="70"/>
  <c r="I20" i="70"/>
  <c r="N77" i="70"/>
  <c r="I47" i="70"/>
  <c r="I83" i="70"/>
  <c r="N34" i="70"/>
  <c r="N28" i="70"/>
  <c r="I24" i="70"/>
  <c r="N61" i="70"/>
  <c r="I31" i="70"/>
  <c r="I70" i="70"/>
  <c r="N16" i="70"/>
  <c r="N36" i="70"/>
  <c r="I58" i="70"/>
  <c r="I54" i="70"/>
  <c r="I78" i="70"/>
  <c r="N17" i="70"/>
  <c r="N13" i="70"/>
  <c r="N95" i="70"/>
  <c r="N94" i="70"/>
  <c r="I92" i="70"/>
  <c r="I60" i="70"/>
  <c r="I28" i="70"/>
  <c r="N83" i="70"/>
  <c r="I38" i="70"/>
  <c r="N20" i="70"/>
  <c r="N74" i="70"/>
  <c r="N43" i="70"/>
  <c r="I80" i="70"/>
  <c r="I22" i="70"/>
  <c r="I16" i="70"/>
  <c r="N58" i="70"/>
  <c r="N27" i="70"/>
  <c r="I64" i="70"/>
  <c r="I85" i="70"/>
  <c r="I27" i="70"/>
  <c r="I97" i="70"/>
  <c r="I51" i="70"/>
  <c r="I21" i="70"/>
  <c r="I75" i="70"/>
  <c r="N32" i="70"/>
  <c r="N14" i="70"/>
  <c r="N81" i="70"/>
  <c r="I45" i="70"/>
  <c r="I69" i="70"/>
  <c r="N26" i="70"/>
  <c r="N21" i="70"/>
  <c r="I52" i="70"/>
  <c r="I32" i="70"/>
  <c r="I62" i="70"/>
  <c r="I74" i="70"/>
  <c r="I94" i="70"/>
  <c r="N91" i="70"/>
  <c r="I46" i="70"/>
  <c r="N51" i="70"/>
  <c r="N70" i="70"/>
  <c r="N79" i="70"/>
  <c r="N47" i="70"/>
  <c r="N65" i="70"/>
  <c r="I29" i="70"/>
  <c r="I59" i="70"/>
  <c r="N25" i="70"/>
  <c r="I71" i="70"/>
  <c r="N92" i="70"/>
  <c r="N57" i="70"/>
  <c r="I89" i="70"/>
  <c r="I43" i="70"/>
  <c r="I19" i="70"/>
  <c r="N97" i="70"/>
  <c r="I49" i="70"/>
  <c r="N75" i="70"/>
  <c r="N72" i="70"/>
  <c r="I42" i="70"/>
  <c r="I66" i="70"/>
  <c r="I18" i="70"/>
  <c r="N23" i="70"/>
  <c r="N30" i="70"/>
  <c r="I84" i="70"/>
  <c r="N15" i="70"/>
  <c r="I13" i="70"/>
  <c r="I88" i="70"/>
  <c r="I79" i="70"/>
  <c r="N62" i="70"/>
  <c r="I76" i="70"/>
  <c r="I44" i="70"/>
  <c r="I96" i="70"/>
  <c r="N56" i="70"/>
  <c r="I26" i="70"/>
  <c r="I91" i="70"/>
  <c r="I56" i="70"/>
  <c r="N19" i="70"/>
  <c r="I65" i="70"/>
  <c r="N67" i="70"/>
  <c r="N48" i="70"/>
  <c r="I40" i="70"/>
  <c r="N12" i="70"/>
  <c r="N18" i="70"/>
  <c r="N85" i="70"/>
  <c r="I73" i="70"/>
  <c r="N69" i="70"/>
  <c r="I39" i="70"/>
  <c r="N93" i="70"/>
  <c r="I63" i="70"/>
  <c r="N6" i="70"/>
  <c r="N29" i="70"/>
  <c r="N78" i="70"/>
  <c r="N54" i="70"/>
  <c r="N71" i="70"/>
  <c r="N39" i="70"/>
  <c r="I93" i="70"/>
  <c r="N53" i="70"/>
  <c r="I23" i="70"/>
  <c r="N89" i="70"/>
  <c r="I53" i="70"/>
  <c r="N49" i="70"/>
  <c r="N42" i="70"/>
  <c r="N73" i="70"/>
  <c r="I37" i="70"/>
  <c r="N82" i="70"/>
  <c r="N33" i="70"/>
  <c r="N88" i="70"/>
  <c r="N66" i="70"/>
  <c r="N35" i="70"/>
  <c r="N90" i="70"/>
  <c r="N59" i="70"/>
  <c r="I6" i="70"/>
  <c r="N50" i="70"/>
  <c r="I50" i="70"/>
  <c r="N40" i="70"/>
  <c r="N64" i="70"/>
  <c r="N76" i="70"/>
  <c r="N24" i="70"/>
  <c r="N45" i="70"/>
  <c r="I67" i="70"/>
  <c r="N60" i="70"/>
  <c r="I33" i="70"/>
  <c r="N84" i="70"/>
  <c r="I57" i="70"/>
  <c r="I14" i="70"/>
  <c r="H148" i="22"/>
  <c r="X127" i="22"/>
  <c r="E154" i="22"/>
  <c r="H117" i="22"/>
  <c r="H120" i="22" s="1"/>
  <c r="H106" i="22"/>
  <c r="H105" i="22"/>
  <c r="R88" i="22"/>
  <c r="G104" i="22"/>
  <c r="D114" i="22"/>
  <c r="R78" i="22"/>
  <c r="H77" i="22"/>
  <c r="H80" i="22" s="1"/>
  <c r="AA76" i="22"/>
  <c r="AA75" i="22"/>
  <c r="U75" i="22"/>
  <c r="G77" i="22"/>
  <c r="E77" i="22"/>
  <c r="H65" i="22"/>
  <c r="E68" i="22"/>
  <c r="G66" i="22"/>
  <c r="R59" i="22"/>
  <c r="G68" i="22"/>
  <c r="U57" i="22"/>
  <c r="R56" i="22"/>
  <c r="AA56" i="22"/>
  <c r="E65" i="22"/>
  <c r="D58" i="22"/>
  <c r="D61" i="22" s="1"/>
  <c r="U48" i="22"/>
  <c r="S47" i="22"/>
  <c r="G55" i="22"/>
  <c r="AA38" i="22"/>
  <c r="R38" i="22"/>
  <c r="H37" i="22"/>
  <c r="H40" i="22" s="1"/>
  <c r="G37" i="22"/>
  <c r="G39" i="22" s="1"/>
  <c r="U36" i="22"/>
  <c r="T36" i="22"/>
  <c r="R36" i="22"/>
  <c r="AA19" i="22"/>
  <c r="H28" i="22"/>
  <c r="D28" i="22"/>
  <c r="R17" i="22"/>
  <c r="H26" i="22"/>
  <c r="X17" i="22"/>
  <c r="G25" i="22"/>
  <c r="F18" i="22"/>
  <c r="F20" i="22" s="1"/>
  <c r="E25" i="22"/>
  <c r="X8" i="22"/>
  <c r="F9" i="22"/>
  <c r="H6" i="22"/>
  <c r="G6" i="22"/>
  <c r="F6" i="22"/>
  <c r="E6" i="22"/>
  <c r="AA68" i="22" l="1"/>
  <c r="AA77" i="22"/>
  <c r="F21" i="22"/>
  <c r="AA87" i="22"/>
  <c r="G89" i="22"/>
  <c r="G80" i="22"/>
  <c r="I87" i="22"/>
  <c r="J87" i="22" s="1"/>
  <c r="I19" i="22"/>
  <c r="M19" i="22" s="1"/>
  <c r="H64" i="22"/>
  <c r="F49" i="22"/>
  <c r="S49" i="22" s="1"/>
  <c r="T19" i="22"/>
  <c r="H18" i="22"/>
  <c r="R35" i="22"/>
  <c r="AA57" i="22"/>
  <c r="F28" i="22"/>
  <c r="E58" i="22"/>
  <c r="E61" i="22" s="1"/>
  <c r="U78" i="22"/>
  <c r="R19" i="22"/>
  <c r="D26" i="22"/>
  <c r="H79" i="22"/>
  <c r="T16" i="22"/>
  <c r="S19" i="22"/>
  <c r="E28" i="22"/>
  <c r="S28" i="22" s="1"/>
  <c r="U35" i="22"/>
  <c r="AA59" i="22"/>
  <c r="E66" i="22"/>
  <c r="E67" i="22" s="1"/>
  <c r="H146" i="22"/>
  <c r="H89" i="22"/>
  <c r="AA25" i="22"/>
  <c r="X19" i="22"/>
  <c r="H95" i="22"/>
  <c r="H108" i="22"/>
  <c r="X128" i="22"/>
  <c r="F34" i="22"/>
  <c r="H34" i="22"/>
  <c r="P86" i="22"/>
  <c r="G34" i="22"/>
  <c r="P104" i="22"/>
  <c r="H24" i="22"/>
  <c r="G24" i="22"/>
  <c r="P24" i="22"/>
  <c r="P95" i="22"/>
  <c r="O86" i="22"/>
  <c r="P34" i="22"/>
  <c r="P114" i="22"/>
  <c r="O104" i="22"/>
  <c r="P46" i="22"/>
  <c r="P126" i="22"/>
  <c r="P6" i="22"/>
  <c r="P55" i="22"/>
  <c r="P135" i="22"/>
  <c r="H15" i="22"/>
  <c r="P64" i="22"/>
  <c r="P144" i="22"/>
  <c r="M24" i="22"/>
  <c r="P15" i="22"/>
  <c r="P74" i="22"/>
  <c r="P154" i="22"/>
  <c r="F24" i="22"/>
  <c r="O24" i="22"/>
  <c r="O95" i="22"/>
  <c r="N86" i="22"/>
  <c r="O34" i="22"/>
  <c r="O114" i="22"/>
  <c r="N104" i="22"/>
  <c r="O46" i="22"/>
  <c r="O126" i="22"/>
  <c r="O6" i="22"/>
  <c r="O55" i="22"/>
  <c r="O135" i="22"/>
  <c r="G15" i="22"/>
  <c r="O64" i="22"/>
  <c r="O144" i="22"/>
  <c r="O15" i="22"/>
  <c r="O74" i="22"/>
  <c r="O154" i="22"/>
  <c r="E24" i="22"/>
  <c r="N24" i="22"/>
  <c r="N95" i="22"/>
  <c r="M86" i="22"/>
  <c r="N34" i="22"/>
  <c r="N114" i="22"/>
  <c r="M95" i="22"/>
  <c r="N46" i="22"/>
  <c r="N126" i="22"/>
  <c r="N6" i="22"/>
  <c r="N55" i="22"/>
  <c r="N135" i="22"/>
  <c r="F15" i="22"/>
  <c r="N64" i="22"/>
  <c r="N144" i="22"/>
  <c r="N15" i="22"/>
  <c r="N74" i="22"/>
  <c r="N154" i="22"/>
  <c r="E34" i="22"/>
  <c r="M104" i="22"/>
  <c r="M34" i="22"/>
  <c r="M114" i="22"/>
  <c r="M46" i="22"/>
  <c r="M126" i="22"/>
  <c r="M6" i="22"/>
  <c r="M55" i="22"/>
  <c r="M135" i="22"/>
  <c r="E15" i="22"/>
  <c r="M64" i="22"/>
  <c r="M144" i="22"/>
  <c r="M15" i="22"/>
  <c r="M74" i="22"/>
  <c r="M154" i="22"/>
  <c r="L154" i="22"/>
  <c r="L74" i="22"/>
  <c r="L15" i="22"/>
  <c r="L144" i="22"/>
  <c r="L64" i="22"/>
  <c r="D15" i="22"/>
  <c r="L135" i="22"/>
  <c r="L55" i="22"/>
  <c r="L6" i="22"/>
  <c r="L126" i="22"/>
  <c r="L46" i="22"/>
  <c r="L114" i="22"/>
  <c r="L34" i="22"/>
  <c r="D24" i="22"/>
  <c r="L104" i="22"/>
  <c r="D34" i="22"/>
  <c r="L86" i="22"/>
  <c r="L95" i="22"/>
  <c r="L24" i="22"/>
  <c r="G74" i="22"/>
  <c r="D9" i="22"/>
  <c r="I7" i="22"/>
  <c r="L7" i="22" s="1"/>
  <c r="X9" i="22"/>
  <c r="E9" i="22"/>
  <c r="E11" i="22" s="1"/>
  <c r="R7" i="22"/>
  <c r="G9" i="22"/>
  <c r="G12" i="22" s="1"/>
  <c r="AA7" i="22"/>
  <c r="T7" i="22"/>
  <c r="U10" i="22"/>
  <c r="R28" i="22"/>
  <c r="H9" i="22"/>
  <c r="H12" i="22" s="1"/>
  <c r="U7" i="22"/>
  <c r="X28" i="22"/>
  <c r="D11" i="22"/>
  <c r="I8" i="22"/>
  <c r="L8" i="22" s="1"/>
  <c r="F64" i="22"/>
  <c r="F74" i="22"/>
  <c r="F55" i="22"/>
  <c r="R8" i="22"/>
  <c r="U37" i="22"/>
  <c r="E74" i="22"/>
  <c r="E55" i="22"/>
  <c r="E64" i="22"/>
  <c r="R48" i="22"/>
  <c r="R16" i="22"/>
  <c r="D25" i="22"/>
  <c r="R25" i="22" s="1"/>
  <c r="G40" i="22"/>
  <c r="U40" i="22" s="1"/>
  <c r="U38" i="22"/>
  <c r="T38" i="22"/>
  <c r="AA50" i="22"/>
  <c r="H55" i="22"/>
  <c r="D89" i="22"/>
  <c r="D91" i="22" s="1"/>
  <c r="R87" i="22"/>
  <c r="AA16" i="22"/>
  <c r="S38" i="22"/>
  <c r="X38" i="22"/>
  <c r="D68" i="22"/>
  <c r="D66" i="22"/>
  <c r="G11" i="22"/>
  <c r="S16" i="22"/>
  <c r="F25" i="22"/>
  <c r="I47" i="22"/>
  <c r="N47" i="22" s="1"/>
  <c r="F11" i="22"/>
  <c r="D12" i="22"/>
  <c r="I10" i="22"/>
  <c r="N10" i="22" s="1"/>
  <c r="G27" i="22"/>
  <c r="T25" i="22"/>
  <c r="E26" i="22"/>
  <c r="E27" i="22" s="1"/>
  <c r="F37" i="22"/>
  <c r="F40" i="22" s="1"/>
  <c r="X35" i="22"/>
  <c r="S35" i="22"/>
  <c r="X36" i="22"/>
  <c r="I36" i="22"/>
  <c r="N36" i="22" s="1"/>
  <c r="R47" i="22"/>
  <c r="T48" i="22"/>
  <c r="AA48" i="22"/>
  <c r="AA66" i="22"/>
  <c r="U80" i="22"/>
  <c r="E114" i="22"/>
  <c r="E95" i="22"/>
  <c r="E104" i="22"/>
  <c r="U8" i="22"/>
  <c r="AA8" i="22"/>
  <c r="R10" i="22"/>
  <c r="U16" i="22"/>
  <c r="D18" i="22"/>
  <c r="D21" i="22" s="1"/>
  <c r="H20" i="22"/>
  <c r="H25" i="22"/>
  <c r="F26" i="22"/>
  <c r="AA35" i="22"/>
  <c r="T35" i="22"/>
  <c r="AA36" i="22"/>
  <c r="X47" i="22"/>
  <c r="E49" i="22"/>
  <c r="R58" i="22"/>
  <c r="F104" i="22"/>
  <c r="F114" i="22"/>
  <c r="F95" i="22"/>
  <c r="F89" i="22"/>
  <c r="T89" i="22" s="1"/>
  <c r="X87" i="22"/>
  <c r="T87" i="22"/>
  <c r="S87" i="22"/>
  <c r="G91" i="22"/>
  <c r="F12" i="22"/>
  <c r="X10" i="22"/>
  <c r="AA17" i="22"/>
  <c r="T17" i="22"/>
  <c r="G26" i="22"/>
  <c r="E18" i="22"/>
  <c r="E20" i="22" s="1"/>
  <c r="T47" i="22"/>
  <c r="G49" i="22"/>
  <c r="G51" i="22" s="1"/>
  <c r="AA47" i="22"/>
  <c r="F51" i="22"/>
  <c r="X7" i="22"/>
  <c r="S8" i="22"/>
  <c r="T8" i="22"/>
  <c r="U17" i="22"/>
  <c r="G28" i="22"/>
  <c r="S36" i="22"/>
  <c r="V36" i="22" s="1"/>
  <c r="E37" i="22"/>
  <c r="AA37" i="22" s="1"/>
  <c r="I38" i="22"/>
  <c r="H49" i="22"/>
  <c r="U47" i="22"/>
  <c r="D49" i="22"/>
  <c r="D51" i="22" s="1"/>
  <c r="I48" i="22"/>
  <c r="M48" i="22" s="1"/>
  <c r="R50" i="22"/>
  <c r="H68" i="22"/>
  <c r="U59" i="22"/>
  <c r="H74" i="22"/>
  <c r="S7" i="22"/>
  <c r="AA10" i="22"/>
  <c r="T10" i="22"/>
  <c r="S10" i="22"/>
  <c r="X16" i="22"/>
  <c r="I16" i="22"/>
  <c r="L16" i="22" s="1"/>
  <c r="I17" i="22"/>
  <c r="N17" i="22" s="1"/>
  <c r="G18" i="22"/>
  <c r="G20" i="22" s="1"/>
  <c r="H39" i="22"/>
  <c r="T37" i="22"/>
  <c r="E40" i="22"/>
  <c r="D74" i="22"/>
  <c r="D55" i="22"/>
  <c r="D64" i="22"/>
  <c r="G58" i="22"/>
  <c r="G60" i="22" s="1"/>
  <c r="U56" i="22"/>
  <c r="G65" i="22"/>
  <c r="X88" i="22"/>
  <c r="T88" i="22"/>
  <c r="S88" i="22"/>
  <c r="S17" i="22"/>
  <c r="U19" i="22"/>
  <c r="I35" i="22"/>
  <c r="L35" i="22" s="1"/>
  <c r="H66" i="22"/>
  <c r="R68" i="22"/>
  <c r="G79" i="22"/>
  <c r="U79" i="22" s="1"/>
  <c r="U76" i="22"/>
  <c r="R76" i="22"/>
  <c r="D77" i="22"/>
  <c r="D79" i="22" s="1"/>
  <c r="H98" i="22"/>
  <c r="H100" i="22" s="1"/>
  <c r="H21" i="22"/>
  <c r="D37" i="22"/>
  <c r="S48" i="22"/>
  <c r="X48" i="22"/>
  <c r="D60" i="22"/>
  <c r="R57" i="22"/>
  <c r="H58" i="22"/>
  <c r="H60" i="22" s="1"/>
  <c r="D80" i="22"/>
  <c r="G95" i="22"/>
  <c r="G114" i="22"/>
  <c r="E89" i="22"/>
  <c r="E91" i="22" s="1"/>
  <c r="H107" i="22"/>
  <c r="H110" i="22" s="1"/>
  <c r="I127" i="22"/>
  <c r="L127" i="22" s="1"/>
  <c r="U128" i="22"/>
  <c r="AA128" i="22"/>
  <c r="T128" i="22"/>
  <c r="AA78" i="22"/>
  <c r="H91" i="22"/>
  <c r="U88" i="22"/>
  <c r="G129" i="22"/>
  <c r="G131" i="22" s="1"/>
  <c r="AA127" i="22"/>
  <c r="T127" i="22"/>
  <c r="U50" i="22"/>
  <c r="D65" i="22"/>
  <c r="G64" i="22"/>
  <c r="E79" i="22"/>
  <c r="U77" i="22"/>
  <c r="H114" i="22"/>
  <c r="H104" i="22"/>
  <c r="I88" i="22"/>
  <c r="N88" i="22" s="1"/>
  <c r="H92" i="22"/>
  <c r="G135" i="22"/>
  <c r="G154" i="22"/>
  <c r="G144" i="22"/>
  <c r="U127" i="22"/>
  <c r="H51" i="22"/>
  <c r="E52" i="22"/>
  <c r="R75" i="22"/>
  <c r="D104" i="22"/>
  <c r="D95" i="22"/>
  <c r="E80" i="22"/>
  <c r="AA80" i="22" s="1"/>
  <c r="AA88" i="22"/>
  <c r="U87" i="22"/>
  <c r="H119" i="22"/>
  <c r="H135" i="22"/>
  <c r="H154" i="22"/>
  <c r="H144" i="22"/>
  <c r="H157" i="22"/>
  <c r="H159" i="22" s="1"/>
  <c r="R127" i="22"/>
  <c r="E129" i="22"/>
  <c r="R128" i="22"/>
  <c r="F135" i="22"/>
  <c r="F154" i="22"/>
  <c r="F144" i="22"/>
  <c r="S127" i="22"/>
  <c r="F129" i="22"/>
  <c r="F131" i="22" s="1"/>
  <c r="D154" i="22"/>
  <c r="D144" i="22"/>
  <c r="D135" i="22"/>
  <c r="E144" i="22"/>
  <c r="E135" i="22"/>
  <c r="H129" i="22"/>
  <c r="H132" i="22" s="1"/>
  <c r="P127" i="22"/>
  <c r="S128" i="22"/>
  <c r="H138" i="22"/>
  <c r="H140" i="22" s="1"/>
  <c r="H145" i="22"/>
  <c r="D129" i="22"/>
  <c r="D131" i="22" s="1"/>
  <c r="I128" i="22"/>
  <c r="M128" i="22" s="1"/>
  <c r="H160" i="22"/>
  <c r="U89" i="22" l="1"/>
  <c r="H109" i="22"/>
  <c r="N87" i="22"/>
  <c r="M87" i="22"/>
  <c r="O87" i="22"/>
  <c r="P87" i="22"/>
  <c r="L87" i="22"/>
  <c r="K87" i="22"/>
  <c r="M47" i="22"/>
  <c r="E60" i="22"/>
  <c r="E30" i="22"/>
  <c r="O36" i="22"/>
  <c r="L17" i="22"/>
  <c r="V17" i="22"/>
  <c r="Z17" i="22" s="1"/>
  <c r="L19" i="22"/>
  <c r="V88" i="22"/>
  <c r="AC88" i="22" s="1"/>
  <c r="L10" i="22"/>
  <c r="P19" i="22"/>
  <c r="V38" i="22"/>
  <c r="N16" i="22"/>
  <c r="E70" i="22"/>
  <c r="E69" i="22"/>
  <c r="N127" i="22"/>
  <c r="O16" i="22"/>
  <c r="M7" i="22"/>
  <c r="M127" i="22"/>
  <c r="G52" i="22"/>
  <c r="F91" i="22"/>
  <c r="X91" i="22" s="1"/>
  <c r="O8" i="22"/>
  <c r="J19" i="22"/>
  <c r="O19" i="22"/>
  <c r="K19" i="22"/>
  <c r="E131" i="22"/>
  <c r="S131" i="22" s="1"/>
  <c r="P35" i="22"/>
  <c r="N7" i="22"/>
  <c r="M8" i="22"/>
  <c r="D52" i="22"/>
  <c r="M16" i="22"/>
  <c r="X49" i="22"/>
  <c r="O7" i="22"/>
  <c r="N19" i="22"/>
  <c r="V19" i="22"/>
  <c r="AC19" i="22" s="1"/>
  <c r="P7" i="22"/>
  <c r="S9" i="22"/>
  <c r="V16" i="22"/>
  <c r="AC17" i="22"/>
  <c r="R11" i="22"/>
  <c r="S40" i="22"/>
  <c r="X131" i="22"/>
  <c r="T131" i="22"/>
  <c r="T20" i="22"/>
  <c r="AA20" i="22"/>
  <c r="AB38" i="22"/>
  <c r="Z38" i="22"/>
  <c r="AC38" i="22"/>
  <c r="Y38" i="22"/>
  <c r="W38" i="22" a="1"/>
  <c r="W38" i="22" s="1"/>
  <c r="W36" i="22" a="1"/>
  <c r="W36" i="22" s="1"/>
  <c r="AC36" i="22"/>
  <c r="AB36" i="22"/>
  <c r="Z36" i="22"/>
  <c r="Y36" i="22"/>
  <c r="X21" i="22"/>
  <c r="S20" i="22"/>
  <c r="H147" i="22"/>
  <c r="U12" i="22"/>
  <c r="I129" i="22"/>
  <c r="N128" i="22"/>
  <c r="U60" i="22"/>
  <c r="P88" i="22"/>
  <c r="O128" i="22"/>
  <c r="R37" i="22"/>
  <c r="X18" i="22"/>
  <c r="G29" i="22"/>
  <c r="U26" i="22"/>
  <c r="T26" i="22"/>
  <c r="AA26" i="22"/>
  <c r="E39" i="22"/>
  <c r="M36" i="22"/>
  <c r="K36" i="22"/>
  <c r="J36" i="22"/>
  <c r="S25" i="22"/>
  <c r="X25" i="22"/>
  <c r="F27" i="22"/>
  <c r="F29" i="22" s="1"/>
  <c r="V87" i="22"/>
  <c r="N8" i="22"/>
  <c r="P10" i="22"/>
  <c r="K38" i="22"/>
  <c r="O38" i="22"/>
  <c r="M38" i="22"/>
  <c r="L38" i="22"/>
  <c r="J38" i="22"/>
  <c r="R18" i="22"/>
  <c r="E21" i="22"/>
  <c r="T91" i="22"/>
  <c r="AA91" i="22"/>
  <c r="H141" i="22"/>
  <c r="R65" i="22"/>
  <c r="D67" i="22"/>
  <c r="D69" i="22" s="1"/>
  <c r="R69" i="22" s="1"/>
  <c r="U91" i="22"/>
  <c r="N48" i="22"/>
  <c r="U66" i="22"/>
  <c r="AA58" i="22"/>
  <c r="G61" i="22"/>
  <c r="U39" i="22"/>
  <c r="S18" i="22"/>
  <c r="T49" i="22"/>
  <c r="AA49" i="22"/>
  <c r="O48" i="22"/>
  <c r="I89" i="22"/>
  <c r="N89" i="22" s="1"/>
  <c r="T40" i="22"/>
  <c r="AA40" i="22"/>
  <c r="I91" i="22"/>
  <c r="O91" i="22" s="1"/>
  <c r="I18" i="22"/>
  <c r="L18" i="22" s="1"/>
  <c r="D20" i="22"/>
  <c r="AA27" i="22"/>
  <c r="T27" i="22"/>
  <c r="AA60" i="22"/>
  <c r="U58" i="22"/>
  <c r="D39" i="22"/>
  <c r="D40" i="22"/>
  <c r="R40" i="22" s="1"/>
  <c r="V40" i="22" s="1"/>
  <c r="I37" i="22"/>
  <c r="M37" i="22" s="1"/>
  <c r="U18" i="22"/>
  <c r="T18" i="22"/>
  <c r="AA18" i="22"/>
  <c r="K48" i="22"/>
  <c r="L48" i="22"/>
  <c r="J48" i="22"/>
  <c r="P48" i="22"/>
  <c r="V10" i="22"/>
  <c r="V35" i="22"/>
  <c r="J10" i="22"/>
  <c r="O10" i="22"/>
  <c r="M10" i="22"/>
  <c r="K10" i="22"/>
  <c r="V48" i="22"/>
  <c r="V8" i="22"/>
  <c r="K8" i="22"/>
  <c r="J8" i="22"/>
  <c r="P8" i="22"/>
  <c r="P36" i="22"/>
  <c r="K7" i="22"/>
  <c r="J7" i="22"/>
  <c r="AA11" i="22"/>
  <c r="T11" i="22"/>
  <c r="P128" i="22"/>
  <c r="U129" i="22"/>
  <c r="H131" i="22"/>
  <c r="V128" i="22"/>
  <c r="M88" i="22"/>
  <c r="K127" i="22"/>
  <c r="J127" i="22"/>
  <c r="R89" i="22"/>
  <c r="K17" i="22"/>
  <c r="P17" i="22"/>
  <c r="J17" i="22"/>
  <c r="H61" i="22"/>
  <c r="I49" i="22"/>
  <c r="L49" i="22" s="1"/>
  <c r="AA28" i="22"/>
  <c r="T28" i="22"/>
  <c r="G30" i="22"/>
  <c r="H67" i="22"/>
  <c r="H69" i="22" s="1"/>
  <c r="R49" i="22"/>
  <c r="O17" i="22"/>
  <c r="R66" i="22"/>
  <c r="D27" i="22"/>
  <c r="I25" i="22"/>
  <c r="P25" i="22" s="1"/>
  <c r="E51" i="22"/>
  <c r="S51" i="22" s="1"/>
  <c r="AA9" i="22"/>
  <c r="T9" i="22"/>
  <c r="V7" i="22"/>
  <c r="I9" i="22"/>
  <c r="L9" i="22" s="1"/>
  <c r="X129" i="22"/>
  <c r="S129" i="22"/>
  <c r="R131" i="22"/>
  <c r="R129" i="22"/>
  <c r="R91" i="22"/>
  <c r="H101" i="22"/>
  <c r="X51" i="22"/>
  <c r="X12" i="22"/>
  <c r="R60" i="22"/>
  <c r="X26" i="22"/>
  <c r="S26" i="22"/>
  <c r="T51" i="22"/>
  <c r="F39" i="22"/>
  <c r="S37" i="22"/>
  <c r="X37" i="22"/>
  <c r="R27" i="22"/>
  <c r="U9" i="22"/>
  <c r="H11" i="22"/>
  <c r="I11" i="22" s="1"/>
  <c r="N11" i="22" s="1"/>
  <c r="R9" i="22"/>
  <c r="E12" i="22"/>
  <c r="AA12" i="22" s="1"/>
  <c r="I26" i="22"/>
  <c r="O26" i="22" s="1"/>
  <c r="V127" i="22"/>
  <c r="R80" i="22"/>
  <c r="R52" i="22"/>
  <c r="R77" i="22"/>
  <c r="O127" i="22"/>
  <c r="AA79" i="22"/>
  <c r="K16" i="22"/>
  <c r="J16" i="22"/>
  <c r="P16" i="22"/>
  <c r="Q16" i="22" s="1"/>
  <c r="H52" i="22"/>
  <c r="U49" i="22"/>
  <c r="I28" i="22"/>
  <c r="O28" i="22" s="1"/>
  <c r="AA89" i="22"/>
  <c r="U25" i="22"/>
  <c r="H27" i="22"/>
  <c r="V47" i="22"/>
  <c r="R26" i="22"/>
  <c r="E29" i="22"/>
  <c r="X11" i="22"/>
  <c r="S11" i="22"/>
  <c r="L47" i="22"/>
  <c r="K47" i="22"/>
  <c r="J47" i="22"/>
  <c r="P47" i="22"/>
  <c r="O47" i="22"/>
  <c r="G21" i="22"/>
  <c r="U21" i="22" s="1"/>
  <c r="L36" i="22"/>
  <c r="M17" i="22"/>
  <c r="U28" i="22"/>
  <c r="V28" i="22" s="1"/>
  <c r="K128" i="22"/>
  <c r="J128" i="22"/>
  <c r="L128" i="22"/>
  <c r="U51" i="22"/>
  <c r="O88" i="22"/>
  <c r="L88" i="22"/>
  <c r="K88" i="22"/>
  <c r="J88" i="22"/>
  <c r="R79" i="22"/>
  <c r="AA129" i="22"/>
  <c r="T129" i="22"/>
  <c r="J35" i="22"/>
  <c r="M35" i="22"/>
  <c r="K35" i="22"/>
  <c r="N35" i="22"/>
  <c r="O35" i="22"/>
  <c r="AA65" i="22"/>
  <c r="U65" i="22"/>
  <c r="G67" i="22"/>
  <c r="U68" i="22"/>
  <c r="N38" i="22"/>
  <c r="S89" i="22"/>
  <c r="X89" i="22"/>
  <c r="R61" i="22"/>
  <c r="U20" i="22"/>
  <c r="P38" i="22"/>
  <c r="AA52" i="22"/>
  <c r="W16" i="22" a="1"/>
  <c r="W16" i="22" s="1"/>
  <c r="AC16" i="22"/>
  <c r="Z16" i="22"/>
  <c r="Y16" i="22"/>
  <c r="AB16" i="22"/>
  <c r="T12" i="22"/>
  <c r="Q127" i="22" l="1"/>
  <c r="Q87" i="22"/>
  <c r="Y88" i="22"/>
  <c r="AB88" i="22"/>
  <c r="W88" i="22" a="1"/>
  <c r="W88" i="22" s="1"/>
  <c r="Z88" i="22"/>
  <c r="L25" i="22"/>
  <c r="Y17" i="22"/>
  <c r="Y19" i="22"/>
  <c r="AB17" i="22"/>
  <c r="W17" i="22" a="1"/>
  <c r="W17" i="22" s="1"/>
  <c r="AA131" i="22"/>
  <c r="I131" i="22"/>
  <c r="L131" i="22" s="1"/>
  <c r="M18" i="22"/>
  <c r="AA51" i="22"/>
  <c r="Q19" i="22"/>
  <c r="O9" i="22"/>
  <c r="S91" i="22"/>
  <c r="V91" i="22" s="1"/>
  <c r="Z91" i="22" s="1"/>
  <c r="Q36" i="22"/>
  <c r="Q8" i="22"/>
  <c r="Q17" i="22"/>
  <c r="Z19" i="22"/>
  <c r="M9" i="22"/>
  <c r="O18" i="22"/>
  <c r="N37" i="22"/>
  <c r="P9" i="22"/>
  <c r="L89" i="22"/>
  <c r="Q35" i="22"/>
  <c r="Q128" i="22"/>
  <c r="P49" i="22"/>
  <c r="Q10" i="22"/>
  <c r="Q7" i="22"/>
  <c r="Q88" i="22"/>
  <c r="V25" i="22"/>
  <c r="AC25" i="22" s="1"/>
  <c r="H70" i="22"/>
  <c r="D70" i="22"/>
  <c r="L91" i="22"/>
  <c r="W19" i="22" a="1"/>
  <c r="W19" i="22" s="1"/>
  <c r="Q48" i="22"/>
  <c r="AB19" i="22"/>
  <c r="M26" i="22"/>
  <c r="L37" i="22"/>
  <c r="Y28" i="22"/>
  <c r="AC28" i="22"/>
  <c r="AB28" i="22"/>
  <c r="Z28" i="22"/>
  <c r="W28" i="22" a="1"/>
  <c r="W28" i="22" s="1"/>
  <c r="Z25" i="22"/>
  <c r="J129" i="22"/>
  <c r="K129" i="22"/>
  <c r="U27" i="22"/>
  <c r="H29" i="22"/>
  <c r="H30" i="22"/>
  <c r="V9" i="22"/>
  <c r="S39" i="22"/>
  <c r="X39" i="22"/>
  <c r="T39" i="22"/>
  <c r="S29" i="22"/>
  <c r="J9" i="22"/>
  <c r="K9" i="22"/>
  <c r="N9" i="22"/>
  <c r="R51" i="22"/>
  <c r="V51" i="22" s="1"/>
  <c r="AA30" i="22"/>
  <c r="W8" i="22" a="1"/>
  <c r="W8" i="22" s="1"/>
  <c r="AB8" i="22"/>
  <c r="AC8" i="22"/>
  <c r="Z8" i="22"/>
  <c r="Y8" i="22"/>
  <c r="I20" i="22"/>
  <c r="X20" i="22"/>
  <c r="V18" i="22"/>
  <c r="V37" i="22"/>
  <c r="L129" i="22"/>
  <c r="I51" i="22"/>
  <c r="K25" i="22"/>
  <c r="J25" i="22"/>
  <c r="O25" i="22"/>
  <c r="M25" i="22"/>
  <c r="AC48" i="22"/>
  <c r="Z48" i="22"/>
  <c r="AB48" i="22"/>
  <c r="Y48" i="22"/>
  <c r="W48" i="22" a="1"/>
  <c r="W48" i="22" s="1"/>
  <c r="Y35" i="22"/>
  <c r="W35" i="22" a="1"/>
  <c r="W35" i="22" s="1"/>
  <c r="AC35" i="22"/>
  <c r="AB35" i="22"/>
  <c r="Z35" i="22"/>
  <c r="K37" i="22"/>
  <c r="J37" i="22"/>
  <c r="O37" i="22"/>
  <c r="P37" i="22"/>
  <c r="K18" i="22"/>
  <c r="N18" i="22"/>
  <c r="J18" i="22"/>
  <c r="P18" i="22"/>
  <c r="K89" i="22"/>
  <c r="J89" i="22"/>
  <c r="O89" i="22"/>
  <c r="P89" i="22"/>
  <c r="K11" i="22"/>
  <c r="J11" i="22"/>
  <c r="P11" i="22"/>
  <c r="U11" i="22"/>
  <c r="M129" i="22"/>
  <c r="N129" i="22"/>
  <c r="I12" i="22"/>
  <c r="M12" i="22" s="1"/>
  <c r="V89" i="22"/>
  <c r="U131" i="22"/>
  <c r="V131" i="22" s="1"/>
  <c r="Y10" i="22"/>
  <c r="AC10" i="22"/>
  <c r="AB10" i="22"/>
  <c r="Z10" i="22"/>
  <c r="W10" i="22" a="1"/>
  <c r="W10" i="22" s="1"/>
  <c r="I40" i="22"/>
  <c r="L40" i="22" s="1"/>
  <c r="Q38" i="22"/>
  <c r="W40" i="22" a="1"/>
  <c r="W40" i="22" s="1"/>
  <c r="AB40" i="22"/>
  <c r="Z40" i="22"/>
  <c r="Y40" i="22"/>
  <c r="AC40" i="22"/>
  <c r="AB128" i="22"/>
  <c r="Z128" i="22"/>
  <c r="Y128" i="22"/>
  <c r="W128" i="22" a="1"/>
  <c r="W128" i="22" s="1"/>
  <c r="AC128" i="22"/>
  <c r="AA67" i="22"/>
  <c r="G69" i="22"/>
  <c r="U69" i="22" s="1"/>
  <c r="G70" i="22"/>
  <c r="O129" i="22"/>
  <c r="Z7" i="22"/>
  <c r="Y7" i="22"/>
  <c r="W7" i="22" a="1"/>
  <c r="W7" i="22" s="1"/>
  <c r="AC7" i="22"/>
  <c r="AB7" i="22"/>
  <c r="J28" i="22"/>
  <c r="K28" i="22"/>
  <c r="N28" i="22"/>
  <c r="P28" i="22"/>
  <c r="M28" i="22"/>
  <c r="L28" i="22"/>
  <c r="M91" i="22"/>
  <c r="V129" i="22"/>
  <c r="I27" i="22"/>
  <c r="P27" i="22" s="1"/>
  <c r="D30" i="22"/>
  <c r="D29" i="22"/>
  <c r="X29" i="22" s="1"/>
  <c r="K49" i="22"/>
  <c r="J49" i="22"/>
  <c r="N49" i="22"/>
  <c r="M89" i="22"/>
  <c r="I39" i="22"/>
  <c r="L39" i="22" s="1"/>
  <c r="N91" i="22"/>
  <c r="AA61" i="22"/>
  <c r="P91" i="22"/>
  <c r="AC87" i="22"/>
  <c r="AB87" i="22"/>
  <c r="Z87" i="22"/>
  <c r="Y87" i="22"/>
  <c r="W87" i="22" a="1"/>
  <c r="W87" i="22" s="1"/>
  <c r="R39" i="22"/>
  <c r="AA39" i="22"/>
  <c r="X40" i="22"/>
  <c r="M11" i="22"/>
  <c r="V26" i="22"/>
  <c r="Z127" i="22"/>
  <c r="Y127" i="22"/>
  <c r="W127" i="22" a="1"/>
  <c r="W127" i="22" s="1"/>
  <c r="AC127" i="22"/>
  <c r="AB127" i="22"/>
  <c r="S12" i="22"/>
  <c r="V49" i="22"/>
  <c r="P129" i="22"/>
  <c r="S27" i="22"/>
  <c r="X27" i="22"/>
  <c r="F30" i="22"/>
  <c r="T30" i="22" s="1"/>
  <c r="H150" i="22"/>
  <c r="H149" i="22"/>
  <c r="V11" i="22"/>
  <c r="R21" i="22"/>
  <c r="S21" i="22"/>
  <c r="T21" i="22"/>
  <c r="AA21" i="22"/>
  <c r="AC47" i="22"/>
  <c r="W47" i="22" a="1"/>
  <c r="W47" i="22" s="1"/>
  <c r="AB47" i="22"/>
  <c r="Z47" i="22"/>
  <c r="Y47" i="22"/>
  <c r="U52" i="22"/>
  <c r="J26" i="22"/>
  <c r="K26" i="22"/>
  <c r="L26" i="22"/>
  <c r="P26" i="22"/>
  <c r="N26" i="22"/>
  <c r="M49" i="22"/>
  <c r="U61" i="22"/>
  <c r="O11" i="22"/>
  <c r="O49" i="22"/>
  <c r="R67" i="22"/>
  <c r="N25" i="22"/>
  <c r="T29" i="22"/>
  <c r="AA29" i="22"/>
  <c r="R20" i="22"/>
  <c r="V20" i="22" s="1"/>
  <c r="I21" i="22"/>
  <c r="O21" i="22" s="1"/>
  <c r="Q47" i="22"/>
  <c r="R12" i="22"/>
  <c r="L11" i="22"/>
  <c r="U67" i="22"/>
  <c r="K91" i="22"/>
  <c r="J91" i="22"/>
  <c r="K131" i="22" l="1"/>
  <c r="P131" i="22"/>
  <c r="O131" i="22"/>
  <c r="M131" i="22"/>
  <c r="N131" i="22"/>
  <c r="J131" i="22"/>
  <c r="Q9" i="22"/>
  <c r="V12" i="22"/>
  <c r="AB25" i="22"/>
  <c r="Q37" i="22"/>
  <c r="Q89" i="22"/>
  <c r="W25" i="22" a="1"/>
  <c r="W25" i="22" s="1"/>
  <c r="Y25" i="22"/>
  <c r="Q25" i="22"/>
  <c r="Q49" i="22"/>
  <c r="V27" i="22"/>
  <c r="AC27" i="22" s="1"/>
  <c r="Q11" i="22"/>
  <c r="Q91" i="22"/>
  <c r="AB91" i="22"/>
  <c r="M21" i="22"/>
  <c r="N27" i="22"/>
  <c r="L27" i="22"/>
  <c r="N39" i="22"/>
  <c r="M39" i="22"/>
  <c r="Q18" i="22"/>
  <c r="V39" i="22"/>
  <c r="Y39" i="22" s="1"/>
  <c r="W91" i="22" a="1"/>
  <c r="W91" i="22" s="1"/>
  <c r="AC91" i="22"/>
  <c r="Y91" i="22"/>
  <c r="R70" i="22"/>
  <c r="Y129" i="22"/>
  <c r="W129" i="22" a="1"/>
  <c r="W129" i="22" s="1"/>
  <c r="AC129" i="22"/>
  <c r="AB129" i="22"/>
  <c r="Z129" i="22"/>
  <c r="Y9" i="22"/>
  <c r="Z9" i="22"/>
  <c r="W9" i="22" a="1"/>
  <c r="W9" i="22" s="1"/>
  <c r="AB9" i="22"/>
  <c r="AC9" i="22"/>
  <c r="W131" i="22" a="1"/>
  <c r="W131" i="22" s="1"/>
  <c r="AC131" i="22"/>
  <c r="AB131" i="22"/>
  <c r="Z131" i="22"/>
  <c r="Y131" i="22"/>
  <c r="AC12" i="22"/>
  <c r="Z12" i="22"/>
  <c r="AB12" i="22"/>
  <c r="Y12" i="22"/>
  <c r="W12" i="22" a="1"/>
  <c r="W12" i="22" s="1"/>
  <c r="AC39" i="22"/>
  <c r="AB39" i="22"/>
  <c r="Z39" i="22"/>
  <c r="W39" i="22" a="1"/>
  <c r="W39" i="22" s="1"/>
  <c r="J39" i="22"/>
  <c r="K39" i="22"/>
  <c r="O39" i="22"/>
  <c r="P39" i="22"/>
  <c r="K40" i="22"/>
  <c r="J40" i="22"/>
  <c r="P40" i="22"/>
  <c r="N40" i="22"/>
  <c r="O40" i="22"/>
  <c r="M40" i="22"/>
  <c r="AC89" i="22"/>
  <c r="AB89" i="22"/>
  <c r="Z89" i="22"/>
  <c r="Y89" i="22"/>
  <c r="W89" i="22" a="1"/>
  <c r="W89" i="22" s="1"/>
  <c r="K51" i="22"/>
  <c r="J51" i="22"/>
  <c r="N51" i="22"/>
  <c r="O51" i="22"/>
  <c r="P51" i="22"/>
  <c r="L51" i="22"/>
  <c r="AB51" i="22"/>
  <c r="Z51" i="22"/>
  <c r="Y51" i="22"/>
  <c r="W51" i="22" a="1"/>
  <c r="W51" i="22" s="1"/>
  <c r="AC51" i="22"/>
  <c r="W11" i="22" a="1"/>
  <c r="W11" i="22" s="1"/>
  <c r="AC11" i="22"/>
  <c r="AB11" i="22"/>
  <c r="Z11" i="22"/>
  <c r="Y11" i="22"/>
  <c r="Y26" i="22"/>
  <c r="W26" i="22" a="1"/>
  <c r="W26" i="22" s="1"/>
  <c r="AC26" i="22"/>
  <c r="AB26" i="22"/>
  <c r="Z26" i="22"/>
  <c r="K12" i="22"/>
  <c r="J12" i="22"/>
  <c r="N12" i="22"/>
  <c r="P12" i="22"/>
  <c r="L12" i="22"/>
  <c r="O12" i="22"/>
  <c r="M51" i="22"/>
  <c r="U30" i="22"/>
  <c r="J21" i="22"/>
  <c r="K21" i="22"/>
  <c r="N21" i="22"/>
  <c r="L21" i="22"/>
  <c r="P21" i="22"/>
  <c r="R29" i="22"/>
  <c r="Q129" i="22"/>
  <c r="S30" i="22"/>
  <c r="X30" i="22"/>
  <c r="AB20" i="22"/>
  <c r="Z20" i="22"/>
  <c r="Y20" i="22"/>
  <c r="W20" i="22" a="1"/>
  <c r="W20" i="22" s="1"/>
  <c r="AC20" i="22"/>
  <c r="V21" i="22"/>
  <c r="I29" i="22"/>
  <c r="L29" i="22" s="1"/>
  <c r="Q28" i="22"/>
  <c r="AA70" i="22"/>
  <c r="K20" i="22"/>
  <c r="J20" i="22"/>
  <c r="N20" i="22"/>
  <c r="O20" i="22"/>
  <c r="M20" i="22"/>
  <c r="P20" i="22"/>
  <c r="U29" i="22"/>
  <c r="Q26" i="22"/>
  <c r="U70" i="22"/>
  <c r="I30" i="22"/>
  <c r="L30" i="22" s="1"/>
  <c r="R30" i="22"/>
  <c r="AA69" i="22"/>
  <c r="AC37" i="22"/>
  <c r="Z37" i="22"/>
  <c r="AB37" i="22"/>
  <c r="Y37" i="22"/>
  <c r="W37" i="22" a="1"/>
  <c r="W37" i="22" s="1"/>
  <c r="L20" i="22"/>
  <c r="Z49" i="22"/>
  <c r="W49" i="22" a="1"/>
  <c r="W49" i="22" s="1"/>
  <c r="AC49" i="22"/>
  <c r="AB49" i="22"/>
  <c r="Y49" i="22"/>
  <c r="J27" i="22"/>
  <c r="K27" i="22"/>
  <c r="O27" i="22"/>
  <c r="M27" i="22"/>
  <c r="Z18" i="22"/>
  <c r="AC18" i="22"/>
  <c r="AB18" i="22"/>
  <c r="Y18" i="22"/>
  <c r="W18" i="22" a="1"/>
  <c r="W18" i="22" s="1"/>
  <c r="Q131" i="22" l="1"/>
  <c r="AB27" i="22"/>
  <c r="W27" i="22" a="1"/>
  <c r="W27" i="22" s="1"/>
  <c r="Y27" i="22"/>
  <c r="Z27" i="22"/>
  <c r="Q51" i="22"/>
  <c r="Q39" i="22"/>
  <c r="P30" i="22"/>
  <c r="V30" i="22"/>
  <c r="Y30" i="22" s="1"/>
  <c r="Q27" i="22"/>
  <c r="Q40" i="22"/>
  <c r="V29" i="22"/>
  <c r="K30" i="22"/>
  <c r="J30" i="22"/>
  <c r="M30" i="22"/>
  <c r="O30" i="22"/>
  <c r="J29" i="22"/>
  <c r="K29" i="22"/>
  <c r="N29" i="22"/>
  <c r="M29" i="22"/>
  <c r="O29" i="22"/>
  <c r="Q21" i="22"/>
  <c r="Q20" i="22"/>
  <c r="P29" i="22"/>
  <c r="Q12" i="22"/>
  <c r="Y21" i="22"/>
  <c r="W21" i="22" a="1"/>
  <c r="W21" i="22" s="1"/>
  <c r="AC21" i="22"/>
  <c r="AB21" i="22"/>
  <c r="Z21" i="22"/>
  <c r="N30" i="22"/>
  <c r="AC30" i="22" l="1"/>
  <c r="W30" i="22" a="1"/>
  <c r="W30" i="22" s="1"/>
  <c r="Z30" i="22"/>
  <c r="Q30" i="22"/>
  <c r="Q29" i="22"/>
  <c r="AB30" i="22"/>
  <c r="W29" i="22" a="1"/>
  <c r="W29" i="22" s="1"/>
  <c r="AC29" i="22"/>
  <c r="AB29" i="22"/>
  <c r="Z29" i="22"/>
  <c r="Y29" i="22"/>
  <c r="L99" i="27" l="1"/>
  <c r="K99" i="27"/>
  <c r="J99" i="27"/>
  <c r="F99" i="27"/>
  <c r="E99" i="27"/>
  <c r="D99" i="27"/>
  <c r="L99" i="28"/>
  <c r="K99" i="28"/>
  <c r="J99" i="28"/>
  <c r="F99" i="28"/>
  <c r="E99" i="28"/>
  <c r="D99" i="28"/>
  <c r="L99" i="62"/>
  <c r="K99" i="62"/>
  <c r="J99" i="62"/>
  <c r="F99" i="62"/>
  <c r="E99" i="62"/>
  <c r="D99" i="62"/>
  <c r="L99" i="66"/>
  <c r="K99" i="66"/>
  <c r="J99" i="66"/>
  <c r="F99" i="66"/>
  <c r="E99" i="66"/>
  <c r="D99" i="66"/>
  <c r="L99" i="34"/>
  <c r="K99" i="34"/>
  <c r="J99" i="34"/>
  <c r="F99" i="34"/>
  <c r="E99" i="34"/>
  <c r="D99" i="34"/>
  <c r="L99" i="35"/>
  <c r="K99" i="35"/>
  <c r="J99" i="35"/>
  <c r="F99" i="35"/>
  <c r="E99" i="35"/>
  <c r="D99" i="35"/>
  <c r="K99" i="63"/>
  <c r="J99" i="63"/>
  <c r="E99" i="63"/>
  <c r="F57" i="22" s="1"/>
  <c r="D99" i="63"/>
  <c r="F56" i="22" s="1"/>
  <c r="L99" i="67"/>
  <c r="K99" i="67"/>
  <c r="J99" i="67"/>
  <c r="F99" i="67"/>
  <c r="E99" i="67"/>
  <c r="D99" i="67"/>
  <c r="K99" i="41"/>
  <c r="J99" i="41"/>
  <c r="E99" i="41"/>
  <c r="D97" i="22" s="1"/>
  <c r="D99" i="41"/>
  <c r="D96" i="22" s="1"/>
  <c r="K99" i="42"/>
  <c r="J99" i="42"/>
  <c r="E99" i="42"/>
  <c r="E97" i="22" s="1"/>
  <c r="D99" i="42"/>
  <c r="E96" i="22" s="1"/>
  <c r="K99" i="64"/>
  <c r="J99" i="64"/>
  <c r="E99" i="64"/>
  <c r="F97" i="22" s="1"/>
  <c r="D99" i="64"/>
  <c r="F96" i="22" s="1"/>
  <c r="K99" i="68"/>
  <c r="J99" i="68"/>
  <c r="E99" i="68"/>
  <c r="G97" i="22" s="1"/>
  <c r="D99" i="68"/>
  <c r="G96" i="22" s="1"/>
  <c r="K99" i="48"/>
  <c r="J99" i="48"/>
  <c r="E99" i="48"/>
  <c r="D137" i="22" s="1"/>
  <c r="D99" i="48"/>
  <c r="D136" i="22" s="1"/>
  <c r="K99" i="49"/>
  <c r="J99" i="49"/>
  <c r="E99" i="49"/>
  <c r="E137" i="22" s="1"/>
  <c r="D99" i="49"/>
  <c r="E136" i="22" s="1"/>
  <c r="K99" i="65"/>
  <c r="J99" i="65"/>
  <c r="E99" i="65"/>
  <c r="F137" i="22" s="1"/>
  <c r="D99" i="65"/>
  <c r="F136" i="22" s="1"/>
  <c r="K99" i="69"/>
  <c r="J99" i="69"/>
  <c r="E99" i="69"/>
  <c r="G137" i="22" s="1"/>
  <c r="D99" i="69"/>
  <c r="G136" i="22" s="1"/>
  <c r="D10" i="27" a="1"/>
  <c r="D10" i="27" s="1"/>
  <c r="D10" i="28" a="1"/>
  <c r="D10" i="28" s="1"/>
  <c r="D10" i="62" a="1"/>
  <c r="D10" i="62" s="1"/>
  <c r="D10" i="66" a="1"/>
  <c r="D10" i="66" s="1"/>
  <c r="D10" i="34" a="1"/>
  <c r="D10" i="34" s="1"/>
  <c r="D10" i="35" a="1"/>
  <c r="D10" i="35" s="1"/>
  <c r="D10" i="63" a="1"/>
  <c r="D10" i="63" s="1"/>
  <c r="D10" i="67" a="1"/>
  <c r="D10" i="67" s="1"/>
  <c r="D10" i="41" a="1"/>
  <c r="D10" i="41" s="1"/>
  <c r="D10" i="42" a="1"/>
  <c r="D10" i="42" s="1"/>
  <c r="D10" i="64" a="1"/>
  <c r="D10" i="64" s="1"/>
  <c r="D10" i="68" a="1"/>
  <c r="D10" i="68" s="1"/>
  <c r="D10" i="48" a="1"/>
  <c r="D10" i="48" s="1"/>
  <c r="D10" i="49" a="1"/>
  <c r="D10" i="49" s="1"/>
  <c r="D10" i="65" a="1"/>
  <c r="D10" i="65" s="1"/>
  <c r="D10" i="69" a="1"/>
  <c r="D10" i="69" s="1"/>
  <c r="G138" i="22" l="1"/>
  <c r="G140" i="22" s="1"/>
  <c r="U140" i="22" s="1"/>
  <c r="U136" i="22"/>
  <c r="G145" i="22"/>
  <c r="U137" i="22"/>
  <c r="G146" i="22"/>
  <c r="F145" i="22"/>
  <c r="F138" i="22"/>
  <c r="T136" i="22"/>
  <c r="F146" i="22"/>
  <c r="T137" i="22"/>
  <c r="F140" i="22"/>
  <c r="S136" i="22"/>
  <c r="E138" i="22"/>
  <c r="E145" i="22"/>
  <c r="AA136" i="22"/>
  <c r="AA137" i="22"/>
  <c r="S137" i="22"/>
  <c r="E146" i="22"/>
  <c r="D145" i="22"/>
  <c r="I136" i="22"/>
  <c r="D138" i="22"/>
  <c r="X136" i="22"/>
  <c r="R136" i="22"/>
  <c r="L136" i="22"/>
  <c r="X137" i="22"/>
  <c r="R137" i="22"/>
  <c r="D146" i="22"/>
  <c r="I137" i="22"/>
  <c r="L137" i="22" s="1"/>
  <c r="G105" i="22"/>
  <c r="G98" i="22"/>
  <c r="U98" i="22" s="1"/>
  <c r="U96" i="22"/>
  <c r="G106" i="22"/>
  <c r="U106" i="22" s="1"/>
  <c r="U97" i="22"/>
  <c r="G100" i="22"/>
  <c r="U100" i="22" s="1"/>
  <c r="F105" i="22"/>
  <c r="F98" i="22"/>
  <c r="T98" i="22" s="1"/>
  <c r="T96" i="22"/>
  <c r="F106" i="22"/>
  <c r="T97" i="22"/>
  <c r="F100" i="22"/>
  <c r="T100" i="22" s="1"/>
  <c r="E105" i="22"/>
  <c r="E98" i="22"/>
  <c r="S96" i="22"/>
  <c r="AA96" i="22"/>
  <c r="E106" i="22"/>
  <c r="S97" i="22"/>
  <c r="AA97" i="22"/>
  <c r="D105" i="22"/>
  <c r="D98" i="22"/>
  <c r="R96" i="22"/>
  <c r="I96" i="22"/>
  <c r="X96" i="22"/>
  <c r="L96" i="22"/>
  <c r="I97" i="22"/>
  <c r="X97" i="22"/>
  <c r="D100" i="22"/>
  <c r="D106" i="22"/>
  <c r="R97" i="22"/>
  <c r="X56" i="22"/>
  <c r="I56" i="22"/>
  <c r="S56" i="22"/>
  <c r="F65" i="22"/>
  <c r="T56" i="22"/>
  <c r="F58" i="22"/>
  <c r="N56" i="22"/>
  <c r="T57" i="22"/>
  <c r="I57" i="22"/>
  <c r="F66" i="22"/>
  <c r="S57" i="22"/>
  <c r="V57" i="22" s="1"/>
  <c r="X57" i="22"/>
  <c r="F60" i="22"/>
  <c r="M28" i="67"/>
  <c r="M46" i="67"/>
  <c r="L97" i="69"/>
  <c r="F97" i="69"/>
  <c r="L96" i="69"/>
  <c r="F96" i="69"/>
  <c r="H96" i="69" s="1"/>
  <c r="L95" i="69"/>
  <c r="F95" i="69"/>
  <c r="H95" i="69" s="1"/>
  <c r="L94" i="69"/>
  <c r="F94" i="69"/>
  <c r="H94" i="69" s="1"/>
  <c r="L93" i="69"/>
  <c r="F93" i="69"/>
  <c r="H93" i="69" s="1"/>
  <c r="L92" i="69"/>
  <c r="F92" i="69"/>
  <c r="H92" i="69" s="1"/>
  <c r="L91" i="69"/>
  <c r="F91" i="69"/>
  <c r="H91" i="69" s="1"/>
  <c r="L90" i="69"/>
  <c r="F90" i="69"/>
  <c r="H90" i="69" s="1"/>
  <c r="L89" i="69"/>
  <c r="F89" i="69"/>
  <c r="L88" i="69"/>
  <c r="F88" i="69"/>
  <c r="H88" i="69" s="1"/>
  <c r="L87" i="69"/>
  <c r="F87" i="69"/>
  <c r="H87" i="69" s="1"/>
  <c r="L86" i="69"/>
  <c r="G130" i="22" s="1" a="1"/>
  <c r="G130" i="22" s="1"/>
  <c r="F86" i="69"/>
  <c r="H86" i="69" s="1"/>
  <c r="L85" i="69"/>
  <c r="F85" i="69"/>
  <c r="H85" i="69" s="1"/>
  <c r="L84" i="69"/>
  <c r="F84" i="69"/>
  <c r="H84" i="69" s="1"/>
  <c r="L83" i="69"/>
  <c r="F83" i="69"/>
  <c r="H83" i="69" s="1"/>
  <c r="L82" i="69"/>
  <c r="F82" i="69"/>
  <c r="H82" i="69" s="1"/>
  <c r="L81" i="69"/>
  <c r="F81" i="69"/>
  <c r="L80" i="69"/>
  <c r="F80" i="69"/>
  <c r="H80" i="69" s="1"/>
  <c r="L79" i="69"/>
  <c r="F79" i="69"/>
  <c r="H79" i="69" s="1"/>
  <c r="L78" i="69"/>
  <c r="F78" i="69"/>
  <c r="H78" i="69" s="1"/>
  <c r="L77" i="69"/>
  <c r="F77" i="69"/>
  <c r="H77" i="69" s="1"/>
  <c r="L76" i="69"/>
  <c r="F76" i="69"/>
  <c r="H76" i="69" s="1"/>
  <c r="L75" i="69"/>
  <c r="F75" i="69"/>
  <c r="H75" i="69" s="1"/>
  <c r="L74" i="69"/>
  <c r="F74" i="69"/>
  <c r="H74" i="69" s="1"/>
  <c r="L73" i="69"/>
  <c r="F73" i="69"/>
  <c r="L72" i="69"/>
  <c r="F72" i="69"/>
  <c r="H72" i="69" s="1"/>
  <c r="L71" i="69"/>
  <c r="F71" i="69"/>
  <c r="H71" i="69" s="1"/>
  <c r="L70" i="69"/>
  <c r="F70" i="69"/>
  <c r="L69" i="69"/>
  <c r="F69" i="69"/>
  <c r="H69" i="69" s="1"/>
  <c r="L68" i="69"/>
  <c r="F68" i="69"/>
  <c r="L67" i="69"/>
  <c r="F67" i="69"/>
  <c r="L66" i="69"/>
  <c r="F66" i="69"/>
  <c r="H66" i="69" s="1"/>
  <c r="L65" i="69"/>
  <c r="F65" i="69"/>
  <c r="H65" i="69" s="1"/>
  <c r="L64" i="69"/>
  <c r="F64" i="69"/>
  <c r="H64" i="69" s="1"/>
  <c r="L63" i="69"/>
  <c r="F63" i="69"/>
  <c r="H63" i="69" s="1"/>
  <c r="L62" i="69"/>
  <c r="F62" i="69"/>
  <c r="L61" i="69"/>
  <c r="F61" i="69"/>
  <c r="L60" i="69"/>
  <c r="F60" i="69"/>
  <c r="L59" i="69"/>
  <c r="F59" i="69"/>
  <c r="L58" i="69"/>
  <c r="F58" i="69"/>
  <c r="H58" i="69" s="1"/>
  <c r="L57" i="69"/>
  <c r="F57" i="69"/>
  <c r="H57" i="69" s="1"/>
  <c r="L56" i="69"/>
  <c r="F56" i="69"/>
  <c r="H56" i="69" s="1"/>
  <c r="L55" i="69"/>
  <c r="F55" i="69"/>
  <c r="H55" i="69" s="1"/>
  <c r="L54" i="69"/>
  <c r="F54" i="69"/>
  <c r="L53" i="69"/>
  <c r="F53" i="69"/>
  <c r="L52" i="69"/>
  <c r="F52" i="69"/>
  <c r="L51" i="69"/>
  <c r="F51" i="69"/>
  <c r="H51" i="69" s="1"/>
  <c r="L50" i="69"/>
  <c r="F50" i="69"/>
  <c r="H50" i="69" s="1"/>
  <c r="L49" i="69"/>
  <c r="F49" i="69"/>
  <c r="H49" i="69" s="1"/>
  <c r="L48" i="69"/>
  <c r="F48" i="69"/>
  <c r="H48" i="69" s="1"/>
  <c r="L47" i="69"/>
  <c r="F47" i="69"/>
  <c r="L46" i="69"/>
  <c r="F46" i="69"/>
  <c r="H46" i="69" s="1"/>
  <c r="L45" i="69"/>
  <c r="F45" i="69"/>
  <c r="L44" i="69"/>
  <c r="F44" i="69"/>
  <c r="L43" i="69"/>
  <c r="F43" i="69"/>
  <c r="L42" i="69"/>
  <c r="F42" i="69"/>
  <c r="H42" i="69" s="1"/>
  <c r="L41" i="69"/>
  <c r="F41" i="69"/>
  <c r="L40" i="69"/>
  <c r="F40" i="69"/>
  <c r="H40" i="69" s="1"/>
  <c r="L39" i="69"/>
  <c r="F39" i="69"/>
  <c r="H39" i="69" s="1"/>
  <c r="L38" i="69"/>
  <c r="F38" i="69"/>
  <c r="L37" i="69"/>
  <c r="F37" i="69"/>
  <c r="H37" i="69" s="1"/>
  <c r="L36" i="69"/>
  <c r="F36" i="69"/>
  <c r="H36" i="69" s="1"/>
  <c r="L35" i="69"/>
  <c r="F35" i="69"/>
  <c r="H35" i="69" s="1"/>
  <c r="L34" i="69"/>
  <c r="F34" i="69"/>
  <c r="H34" i="69" s="1"/>
  <c r="L33" i="69"/>
  <c r="F33" i="69"/>
  <c r="L32" i="69"/>
  <c r="F32" i="69"/>
  <c r="H32" i="69" s="1"/>
  <c r="L31" i="69"/>
  <c r="F31" i="69"/>
  <c r="H31" i="69" s="1"/>
  <c r="L30" i="69"/>
  <c r="F30" i="69"/>
  <c r="L29" i="69"/>
  <c r="F29" i="69"/>
  <c r="H29" i="69" s="1"/>
  <c r="L28" i="69"/>
  <c r="F28" i="69"/>
  <c r="H28" i="69" s="1"/>
  <c r="L27" i="69"/>
  <c r="F27" i="69"/>
  <c r="H27" i="69" s="1"/>
  <c r="L26" i="69"/>
  <c r="F26" i="69"/>
  <c r="H26" i="69" s="1"/>
  <c r="L25" i="69"/>
  <c r="F25" i="69"/>
  <c r="H25" i="69" s="1"/>
  <c r="L24" i="69"/>
  <c r="F24" i="69"/>
  <c r="L23" i="69"/>
  <c r="F23" i="69"/>
  <c r="H23" i="69" s="1"/>
  <c r="L22" i="69"/>
  <c r="F22" i="69"/>
  <c r="L21" i="69"/>
  <c r="F21" i="69"/>
  <c r="H21" i="69" s="1"/>
  <c r="L20" i="69"/>
  <c r="F20" i="69"/>
  <c r="H20" i="69" s="1"/>
  <c r="L19" i="69"/>
  <c r="F19" i="69"/>
  <c r="H19" i="69" s="1"/>
  <c r="L18" i="69"/>
  <c r="F18" i="69"/>
  <c r="L17" i="69"/>
  <c r="F17" i="69"/>
  <c r="H17" i="69" s="1"/>
  <c r="L16" i="69"/>
  <c r="F16" i="69"/>
  <c r="H16" i="69" s="1"/>
  <c r="L15" i="69"/>
  <c r="F15" i="69"/>
  <c r="H15" i="69" s="1"/>
  <c r="L14" i="69"/>
  <c r="F14" i="69"/>
  <c r="H14" i="69" s="1"/>
  <c r="L13" i="69"/>
  <c r="F13" i="69"/>
  <c r="L12" i="69"/>
  <c r="F12" i="69"/>
  <c r="K8" i="69"/>
  <c r="J8" i="69"/>
  <c r="E8" i="69"/>
  <c r="D8" i="69"/>
  <c r="K7" i="69"/>
  <c r="J7" i="69"/>
  <c r="E7" i="69"/>
  <c r="G156" i="22" s="1"/>
  <c r="D7" i="69"/>
  <c r="G155" i="22" s="1"/>
  <c r="K6" i="69"/>
  <c r="J6" i="69"/>
  <c r="E6" i="69"/>
  <c r="D6" i="69"/>
  <c r="L97" i="68"/>
  <c r="F97" i="68"/>
  <c r="H97" i="68" s="1"/>
  <c r="L96" i="68"/>
  <c r="M96" i="68" s="1"/>
  <c r="F96" i="68"/>
  <c r="L95" i="68"/>
  <c r="F95" i="68"/>
  <c r="H95" i="68" s="1"/>
  <c r="L94" i="68"/>
  <c r="F94" i="68"/>
  <c r="H94" i="68" s="1"/>
  <c r="L93" i="68"/>
  <c r="F93" i="68"/>
  <c r="H93" i="68" s="1"/>
  <c r="L92" i="68"/>
  <c r="F92" i="68"/>
  <c r="H92" i="68" s="1"/>
  <c r="L91" i="68"/>
  <c r="F91" i="68"/>
  <c r="H91" i="68" s="1"/>
  <c r="L90" i="68"/>
  <c r="F90" i="68"/>
  <c r="H90" i="68" s="1"/>
  <c r="L89" i="68"/>
  <c r="F89" i="68"/>
  <c r="H89" i="68" s="1"/>
  <c r="L88" i="68"/>
  <c r="F88" i="68"/>
  <c r="L87" i="68"/>
  <c r="F87" i="68"/>
  <c r="H87" i="68" s="1"/>
  <c r="L86" i="68"/>
  <c r="G90" i="22" s="1" a="1"/>
  <c r="G90" i="22" s="1"/>
  <c r="F86" i="68"/>
  <c r="H86" i="68" s="1"/>
  <c r="L85" i="68"/>
  <c r="M85" i="68" s="1"/>
  <c r="F85" i="68"/>
  <c r="H85" i="68" s="1"/>
  <c r="L84" i="68"/>
  <c r="M84" i="68" s="1"/>
  <c r="F84" i="68"/>
  <c r="H84" i="68" s="1"/>
  <c r="L83" i="68"/>
  <c r="M83" i="68" s="1"/>
  <c r="F83" i="68"/>
  <c r="H83" i="68" s="1"/>
  <c r="L82" i="68"/>
  <c r="F82" i="68"/>
  <c r="H82" i="68" s="1"/>
  <c r="L81" i="68"/>
  <c r="F81" i="68"/>
  <c r="H81" i="68" s="1"/>
  <c r="L80" i="68"/>
  <c r="F80" i="68"/>
  <c r="L79" i="68"/>
  <c r="F79" i="68"/>
  <c r="H79" i="68" s="1"/>
  <c r="L78" i="68"/>
  <c r="F78" i="68"/>
  <c r="H78" i="68" s="1"/>
  <c r="L77" i="68"/>
  <c r="F77" i="68"/>
  <c r="H77" i="68" s="1"/>
  <c r="L76" i="68"/>
  <c r="F76" i="68"/>
  <c r="H76" i="68" s="1"/>
  <c r="L75" i="68"/>
  <c r="F75" i="68"/>
  <c r="L74" i="68"/>
  <c r="F74" i="68"/>
  <c r="L73" i="68"/>
  <c r="M73" i="68" s="1"/>
  <c r="F73" i="68"/>
  <c r="H73" i="68" s="1"/>
  <c r="L72" i="68"/>
  <c r="F72" i="68"/>
  <c r="H72" i="68" s="1"/>
  <c r="L71" i="68"/>
  <c r="F71" i="68"/>
  <c r="H71" i="68" s="1"/>
  <c r="L70" i="68"/>
  <c r="M70" i="68" s="1"/>
  <c r="F70" i="68"/>
  <c r="H70" i="68" s="1"/>
  <c r="L69" i="68"/>
  <c r="F69" i="68"/>
  <c r="H69" i="68" s="1"/>
  <c r="L68" i="68"/>
  <c r="M68" i="68" s="1"/>
  <c r="F68" i="68"/>
  <c r="H68" i="68" s="1"/>
  <c r="L67" i="68"/>
  <c r="M67" i="68" s="1"/>
  <c r="F67" i="68"/>
  <c r="H67" i="68" s="1"/>
  <c r="L66" i="68"/>
  <c r="F66" i="68"/>
  <c r="L65" i="68"/>
  <c r="F65" i="68"/>
  <c r="H65" i="68" s="1"/>
  <c r="L64" i="68"/>
  <c r="M64" i="68" s="1"/>
  <c r="F64" i="68"/>
  <c r="H64" i="68" s="1"/>
  <c r="L63" i="68"/>
  <c r="F63" i="68"/>
  <c r="H63" i="68" s="1"/>
  <c r="L62" i="68"/>
  <c r="M62" i="68" s="1"/>
  <c r="F62" i="68"/>
  <c r="H62" i="68" s="1"/>
  <c r="L61" i="68"/>
  <c r="M61" i="68" s="1"/>
  <c r="F61" i="68"/>
  <c r="H61" i="68" s="1"/>
  <c r="L60" i="68"/>
  <c r="F60" i="68"/>
  <c r="L59" i="68"/>
  <c r="F59" i="68"/>
  <c r="H59" i="68" s="1"/>
  <c r="L58" i="68"/>
  <c r="M58" i="68" s="1"/>
  <c r="F58" i="68"/>
  <c r="H58" i="68" s="1"/>
  <c r="L57" i="68"/>
  <c r="F57" i="68"/>
  <c r="H57" i="68" s="1"/>
  <c r="L56" i="68"/>
  <c r="F56" i="68"/>
  <c r="H56" i="68" s="1"/>
  <c r="L55" i="68"/>
  <c r="F55" i="68"/>
  <c r="H55" i="68" s="1"/>
  <c r="L54" i="68"/>
  <c r="M54" i="68" s="1"/>
  <c r="F54" i="68"/>
  <c r="H54" i="68" s="1"/>
  <c r="L53" i="68"/>
  <c r="F53" i="68"/>
  <c r="H53" i="68" s="1"/>
  <c r="L52" i="68"/>
  <c r="F52" i="68"/>
  <c r="L51" i="68"/>
  <c r="F51" i="68"/>
  <c r="H51" i="68" s="1"/>
  <c r="L50" i="68"/>
  <c r="F50" i="68"/>
  <c r="H50" i="68" s="1"/>
  <c r="L49" i="68"/>
  <c r="F49" i="68"/>
  <c r="L48" i="68"/>
  <c r="M48" i="68" s="1"/>
  <c r="F48" i="68"/>
  <c r="H48" i="68" s="1"/>
  <c r="L47" i="68"/>
  <c r="F47" i="68"/>
  <c r="H47" i="68" s="1"/>
  <c r="L46" i="68"/>
  <c r="M46" i="68" s="1"/>
  <c r="F46" i="68"/>
  <c r="H46" i="68" s="1"/>
  <c r="L45" i="68"/>
  <c r="F45" i="68"/>
  <c r="H45" i="68" s="1"/>
  <c r="L44" i="68"/>
  <c r="F44" i="68"/>
  <c r="L43" i="68"/>
  <c r="F43" i="68"/>
  <c r="H43" i="68" s="1"/>
  <c r="L42" i="68"/>
  <c r="F42" i="68"/>
  <c r="H42" i="68" s="1"/>
  <c r="L41" i="68"/>
  <c r="M41" i="68" s="1"/>
  <c r="F41" i="68"/>
  <c r="H41" i="68" s="1"/>
  <c r="L40" i="68"/>
  <c r="F40" i="68"/>
  <c r="L39" i="68"/>
  <c r="F39" i="68"/>
  <c r="H39" i="68" s="1"/>
  <c r="L38" i="68"/>
  <c r="F38" i="68"/>
  <c r="L37" i="68"/>
  <c r="M37" i="68" s="1"/>
  <c r="F37" i="68"/>
  <c r="L36" i="68"/>
  <c r="F36" i="68"/>
  <c r="H36" i="68" s="1"/>
  <c r="L35" i="68"/>
  <c r="F35" i="68"/>
  <c r="H35" i="68" s="1"/>
  <c r="L34" i="68"/>
  <c r="M34" i="68" s="1"/>
  <c r="F34" i="68"/>
  <c r="H34" i="68" s="1"/>
  <c r="L33" i="68"/>
  <c r="F33" i="68"/>
  <c r="H33" i="68" s="1"/>
  <c r="L32" i="68"/>
  <c r="F32" i="68"/>
  <c r="L31" i="68"/>
  <c r="M31" i="68" s="1"/>
  <c r="F31" i="68"/>
  <c r="H31" i="68" s="1"/>
  <c r="L30" i="68"/>
  <c r="F30" i="68"/>
  <c r="L29" i="68"/>
  <c r="M29" i="68" s="1"/>
  <c r="F29" i="68"/>
  <c r="L28" i="68"/>
  <c r="M28" i="68" s="1"/>
  <c r="F28" i="68"/>
  <c r="H28" i="68" s="1"/>
  <c r="L27" i="68"/>
  <c r="M27" i="68" s="1"/>
  <c r="F27" i="68"/>
  <c r="L26" i="68"/>
  <c r="M26" i="68" s="1"/>
  <c r="F26" i="68"/>
  <c r="H26" i="68" s="1"/>
  <c r="L25" i="68"/>
  <c r="M25" i="68" s="1"/>
  <c r="F25" i="68"/>
  <c r="H25" i="68" s="1"/>
  <c r="L24" i="68"/>
  <c r="F24" i="68"/>
  <c r="L23" i="68"/>
  <c r="F23" i="68"/>
  <c r="H23" i="68" s="1"/>
  <c r="L22" i="68"/>
  <c r="M22" i="68" s="1"/>
  <c r="F22" i="68"/>
  <c r="L21" i="68"/>
  <c r="F21" i="68"/>
  <c r="L20" i="68"/>
  <c r="F20" i="68"/>
  <c r="H20" i="68" s="1"/>
  <c r="L19" i="68"/>
  <c r="F19" i="68"/>
  <c r="H19" i="68" s="1"/>
  <c r="L18" i="68"/>
  <c r="M18" i="68" s="1"/>
  <c r="F18" i="68"/>
  <c r="H18" i="68" s="1"/>
  <c r="L17" i="68"/>
  <c r="M17" i="68" s="1"/>
  <c r="F17" i="68"/>
  <c r="H17" i="68" s="1"/>
  <c r="L16" i="68"/>
  <c r="M16" i="68" s="1"/>
  <c r="F16" i="68"/>
  <c r="H16" i="68" s="1"/>
  <c r="L15" i="68"/>
  <c r="F15" i="68"/>
  <c r="H15" i="68" s="1"/>
  <c r="L14" i="68"/>
  <c r="F14" i="68"/>
  <c r="H14" i="68" s="1"/>
  <c r="L13" i="68"/>
  <c r="F13" i="68"/>
  <c r="L12" i="68"/>
  <c r="F12" i="68"/>
  <c r="K8" i="68"/>
  <c r="J8" i="68"/>
  <c r="E8" i="68"/>
  <c r="D8" i="68"/>
  <c r="K7" i="68"/>
  <c r="J7" i="68"/>
  <c r="E7" i="68"/>
  <c r="G116" i="22" s="1"/>
  <c r="D7" i="68"/>
  <c r="G115" i="22" s="1"/>
  <c r="K6" i="68"/>
  <c r="J6" i="68"/>
  <c r="E6" i="68"/>
  <c r="D6" i="68"/>
  <c r="L97" i="67"/>
  <c r="F97" i="67"/>
  <c r="H97" i="67" s="1"/>
  <c r="L96" i="67"/>
  <c r="F96" i="67"/>
  <c r="H96" i="67" s="1"/>
  <c r="L95" i="67"/>
  <c r="F95" i="67"/>
  <c r="H95" i="67" s="1"/>
  <c r="L94" i="67"/>
  <c r="F94" i="67"/>
  <c r="H94" i="67" s="1"/>
  <c r="L93" i="67"/>
  <c r="F93" i="67"/>
  <c r="H93" i="67" s="1"/>
  <c r="L92" i="67"/>
  <c r="F92" i="67"/>
  <c r="H92" i="67" s="1"/>
  <c r="L91" i="67"/>
  <c r="F91" i="67"/>
  <c r="H91" i="67" s="1"/>
  <c r="L90" i="67"/>
  <c r="F90" i="67"/>
  <c r="H90" i="67" s="1"/>
  <c r="L89" i="67"/>
  <c r="F89" i="67"/>
  <c r="H89" i="67" s="1"/>
  <c r="L88" i="67"/>
  <c r="F88" i="67"/>
  <c r="H88" i="67" s="1"/>
  <c r="L87" i="67"/>
  <c r="F87" i="67"/>
  <c r="H87" i="67" s="1"/>
  <c r="L86" i="67"/>
  <c r="F86" i="67"/>
  <c r="H86" i="67" s="1"/>
  <c r="L85" i="67"/>
  <c r="F85" i="67"/>
  <c r="H85" i="67" s="1"/>
  <c r="L84" i="67"/>
  <c r="M84" i="67" s="1"/>
  <c r="H84" i="67"/>
  <c r="F84" i="67"/>
  <c r="L83" i="67"/>
  <c r="F83" i="67"/>
  <c r="H83" i="67" s="1"/>
  <c r="L82" i="67"/>
  <c r="F82" i="67"/>
  <c r="H82" i="67" s="1"/>
  <c r="L81" i="67"/>
  <c r="M81" i="67" s="1"/>
  <c r="H81" i="67"/>
  <c r="F81" i="67"/>
  <c r="L80" i="67"/>
  <c r="F80" i="67"/>
  <c r="L79" i="67"/>
  <c r="F79" i="67"/>
  <c r="H79" i="67" s="1"/>
  <c r="L78" i="67"/>
  <c r="F78" i="67"/>
  <c r="H78" i="67" s="1"/>
  <c r="M77" i="67"/>
  <c r="L77" i="67"/>
  <c r="F77" i="67"/>
  <c r="H77" i="67" s="1"/>
  <c r="L76" i="67"/>
  <c r="F76" i="67"/>
  <c r="H76" i="67" s="1"/>
  <c r="L75" i="67"/>
  <c r="F75" i="67"/>
  <c r="H75" i="67" s="1"/>
  <c r="L74" i="67"/>
  <c r="F74" i="67"/>
  <c r="H74" i="67" s="1"/>
  <c r="L73" i="67"/>
  <c r="F73" i="67"/>
  <c r="H73" i="67" s="1"/>
  <c r="L72" i="67"/>
  <c r="F72" i="67"/>
  <c r="L71" i="67"/>
  <c r="F71" i="67"/>
  <c r="H71" i="67" s="1"/>
  <c r="L70" i="67"/>
  <c r="F70" i="67"/>
  <c r="H70" i="67" s="1"/>
  <c r="L69" i="67"/>
  <c r="H69" i="67"/>
  <c r="F69" i="67"/>
  <c r="L68" i="67"/>
  <c r="F68" i="67"/>
  <c r="H68" i="67" s="1"/>
  <c r="L67" i="67"/>
  <c r="F67" i="67"/>
  <c r="H67" i="67" s="1"/>
  <c r="L66" i="67"/>
  <c r="F66" i="67"/>
  <c r="H66" i="67" s="1"/>
  <c r="L65" i="67"/>
  <c r="M65" i="67" s="1"/>
  <c r="F65" i="67"/>
  <c r="H65" i="67" s="1"/>
  <c r="L64" i="67"/>
  <c r="F64" i="67"/>
  <c r="L63" i="67"/>
  <c r="F63" i="67"/>
  <c r="L62" i="67"/>
  <c r="F62" i="67"/>
  <c r="H62" i="67" s="1"/>
  <c r="L61" i="67"/>
  <c r="F61" i="67"/>
  <c r="H61" i="67" s="1"/>
  <c r="L60" i="67"/>
  <c r="F60" i="67"/>
  <c r="H60" i="67" s="1"/>
  <c r="L59" i="67"/>
  <c r="F59" i="67"/>
  <c r="H59" i="67" s="1"/>
  <c r="L58" i="67"/>
  <c r="F58" i="67"/>
  <c r="H58" i="67" s="1"/>
  <c r="L57" i="67"/>
  <c r="F57" i="67"/>
  <c r="H57" i="67" s="1"/>
  <c r="L56" i="67"/>
  <c r="F56" i="67"/>
  <c r="L55" i="67"/>
  <c r="F55" i="67"/>
  <c r="L54" i="67"/>
  <c r="M54" i="67" s="1"/>
  <c r="F54" i="67"/>
  <c r="H54" i="67" s="1"/>
  <c r="L53" i="67"/>
  <c r="F53" i="67"/>
  <c r="H53" i="67" s="1"/>
  <c r="L52" i="67"/>
  <c r="F52" i="67"/>
  <c r="H52" i="67" s="1"/>
  <c r="L51" i="67"/>
  <c r="F51" i="67"/>
  <c r="H51" i="67" s="1"/>
  <c r="L50" i="67"/>
  <c r="F50" i="67"/>
  <c r="L49" i="67"/>
  <c r="F49" i="67"/>
  <c r="H49" i="67" s="1"/>
  <c r="L48" i="67"/>
  <c r="F48" i="67"/>
  <c r="L47" i="67"/>
  <c r="F47" i="67"/>
  <c r="L46" i="67"/>
  <c r="F46" i="67"/>
  <c r="H46" i="67" s="1"/>
  <c r="L45" i="67"/>
  <c r="F45" i="67"/>
  <c r="H45" i="67" s="1"/>
  <c r="L44" i="67"/>
  <c r="F44" i="67"/>
  <c r="H44" i="67" s="1"/>
  <c r="L43" i="67"/>
  <c r="F43" i="67"/>
  <c r="H43" i="67" s="1"/>
  <c r="L42" i="67"/>
  <c r="F42" i="67"/>
  <c r="H42" i="67" s="1"/>
  <c r="L41" i="67"/>
  <c r="F41" i="67"/>
  <c r="H41" i="67" s="1"/>
  <c r="L40" i="67"/>
  <c r="F40" i="67"/>
  <c r="L39" i="67"/>
  <c r="F39" i="67"/>
  <c r="L38" i="67"/>
  <c r="F38" i="67"/>
  <c r="H38" i="67" s="1"/>
  <c r="L37" i="67"/>
  <c r="F37" i="67"/>
  <c r="H37" i="67" s="1"/>
  <c r="L36" i="67"/>
  <c r="F36" i="67"/>
  <c r="H36" i="67" s="1"/>
  <c r="L35" i="67"/>
  <c r="F35" i="67"/>
  <c r="H35" i="67" s="1"/>
  <c r="L34" i="67"/>
  <c r="F34" i="67"/>
  <c r="L33" i="67"/>
  <c r="F33" i="67"/>
  <c r="H33" i="67" s="1"/>
  <c r="L32" i="67"/>
  <c r="F32" i="67"/>
  <c r="L31" i="67"/>
  <c r="F31" i="67"/>
  <c r="L30" i="67"/>
  <c r="F30" i="67"/>
  <c r="H30" i="67" s="1"/>
  <c r="L29" i="67"/>
  <c r="F29" i="67"/>
  <c r="H29" i="67" s="1"/>
  <c r="L28" i="67"/>
  <c r="F28" i="67"/>
  <c r="H28" i="67" s="1"/>
  <c r="L27" i="67"/>
  <c r="F27" i="67"/>
  <c r="H27" i="67" s="1"/>
  <c r="L26" i="67"/>
  <c r="F26" i="67"/>
  <c r="H26" i="67" s="1"/>
  <c r="L25" i="67"/>
  <c r="M25" i="67" s="1"/>
  <c r="F25" i="67"/>
  <c r="H25" i="67" s="1"/>
  <c r="L24" i="67"/>
  <c r="F24" i="67"/>
  <c r="L23" i="67"/>
  <c r="F23" i="67"/>
  <c r="L22" i="67"/>
  <c r="F22" i="67"/>
  <c r="H22" i="67" s="1"/>
  <c r="L21" i="67"/>
  <c r="F21" i="67"/>
  <c r="H21" i="67" s="1"/>
  <c r="L20" i="67"/>
  <c r="F20" i="67"/>
  <c r="H20" i="67" s="1"/>
  <c r="L19" i="67"/>
  <c r="F19" i="67"/>
  <c r="H19" i="67" s="1"/>
  <c r="L18" i="67"/>
  <c r="M18" i="67" s="1"/>
  <c r="F18" i="67"/>
  <c r="L17" i="67"/>
  <c r="F17" i="67"/>
  <c r="H17" i="67" s="1"/>
  <c r="L16" i="67"/>
  <c r="F16" i="67"/>
  <c r="L15" i="67"/>
  <c r="F15" i="67"/>
  <c r="L14" i="67"/>
  <c r="F14" i="67"/>
  <c r="H14" i="67" s="1"/>
  <c r="L13" i="67"/>
  <c r="F13" i="67"/>
  <c r="L12" i="67"/>
  <c r="F12" i="67"/>
  <c r="H12" i="67" s="1"/>
  <c r="K8" i="67"/>
  <c r="J8" i="67"/>
  <c r="E8" i="67"/>
  <c r="D8" i="67"/>
  <c r="F8" i="67" s="1"/>
  <c r="K7" i="67"/>
  <c r="J7" i="67"/>
  <c r="E7" i="67"/>
  <c r="D7" i="67"/>
  <c r="K6" i="67"/>
  <c r="J6" i="67"/>
  <c r="E6" i="67"/>
  <c r="D6" i="67"/>
  <c r="L97" i="66"/>
  <c r="M97" i="66" s="1"/>
  <c r="F97" i="66"/>
  <c r="H97" i="66" s="1"/>
  <c r="L96" i="66"/>
  <c r="M96" i="66" s="1"/>
  <c r="F96" i="66"/>
  <c r="L95" i="66"/>
  <c r="F95" i="66"/>
  <c r="H95" i="66" s="1"/>
  <c r="L94" i="66"/>
  <c r="F94" i="66"/>
  <c r="H94" i="66" s="1"/>
  <c r="L93" i="66"/>
  <c r="F93" i="66"/>
  <c r="M93" i="66" s="1"/>
  <c r="L92" i="66"/>
  <c r="H92" i="66"/>
  <c r="F92" i="66"/>
  <c r="L91" i="66"/>
  <c r="F91" i="66"/>
  <c r="H91" i="66" s="1"/>
  <c r="L90" i="66"/>
  <c r="F90" i="66"/>
  <c r="H90" i="66" s="1"/>
  <c r="L89" i="66"/>
  <c r="F89" i="66"/>
  <c r="H89" i="66" s="1"/>
  <c r="L88" i="66"/>
  <c r="F88" i="66"/>
  <c r="L87" i="66"/>
  <c r="F87" i="66"/>
  <c r="H87" i="66" s="1"/>
  <c r="L86" i="66"/>
  <c r="F86" i="66"/>
  <c r="H86" i="66" s="1"/>
  <c r="L85" i="66"/>
  <c r="F85" i="66"/>
  <c r="H85" i="66" s="1"/>
  <c r="L84" i="66"/>
  <c r="F84" i="66"/>
  <c r="H84" i="66" s="1"/>
  <c r="L83" i="66"/>
  <c r="F83" i="66"/>
  <c r="H83" i="66" s="1"/>
  <c r="L82" i="66"/>
  <c r="F82" i="66"/>
  <c r="H82" i="66" s="1"/>
  <c r="L81" i="66"/>
  <c r="F81" i="66"/>
  <c r="H81" i="66" s="1"/>
  <c r="L80" i="66"/>
  <c r="F80" i="66"/>
  <c r="L79" i="66"/>
  <c r="F79" i="66"/>
  <c r="H79" i="66" s="1"/>
  <c r="L78" i="66"/>
  <c r="F78" i="66"/>
  <c r="H78" i="66" s="1"/>
  <c r="L77" i="66"/>
  <c r="F77" i="66"/>
  <c r="L76" i="66"/>
  <c r="F76" i="66"/>
  <c r="H76" i="66" s="1"/>
  <c r="L75" i="66"/>
  <c r="F75" i="66"/>
  <c r="L74" i="66"/>
  <c r="M74" i="66" s="1"/>
  <c r="F74" i="66"/>
  <c r="H74" i="66" s="1"/>
  <c r="L73" i="66"/>
  <c r="F73" i="66"/>
  <c r="H73" i="66" s="1"/>
  <c r="L72" i="66"/>
  <c r="M72" i="66" s="1"/>
  <c r="F72" i="66"/>
  <c r="L71" i="66"/>
  <c r="M71" i="66" s="1"/>
  <c r="F71" i="66"/>
  <c r="H71" i="66" s="1"/>
  <c r="L70" i="66"/>
  <c r="F70" i="66"/>
  <c r="H70" i="66" s="1"/>
  <c r="L69" i="66"/>
  <c r="F69" i="66"/>
  <c r="L68" i="66"/>
  <c r="F68" i="66"/>
  <c r="H68" i="66" s="1"/>
  <c r="L67" i="66"/>
  <c r="M67" i="66" s="1"/>
  <c r="F67" i="66"/>
  <c r="H67" i="66" s="1"/>
  <c r="L66" i="66"/>
  <c r="F66" i="66"/>
  <c r="H66" i="66" s="1"/>
  <c r="L65" i="66"/>
  <c r="M65" i="66" s="1"/>
  <c r="H65" i="66"/>
  <c r="F65" i="66"/>
  <c r="L64" i="66"/>
  <c r="F64" i="66"/>
  <c r="L63" i="66"/>
  <c r="F63" i="66"/>
  <c r="H63" i="66" s="1"/>
  <c r="L62" i="66"/>
  <c r="F62" i="66"/>
  <c r="H62" i="66" s="1"/>
  <c r="L61" i="66"/>
  <c r="M61" i="66" s="1"/>
  <c r="F61" i="66"/>
  <c r="H61" i="66" s="1"/>
  <c r="L60" i="66"/>
  <c r="M60" i="66" s="1"/>
  <c r="F60" i="66"/>
  <c r="H60" i="66" s="1"/>
  <c r="L59" i="66"/>
  <c r="M59" i="66" s="1"/>
  <c r="F59" i="66"/>
  <c r="H59" i="66" s="1"/>
  <c r="L58" i="66"/>
  <c r="F58" i="66"/>
  <c r="H58" i="66" s="1"/>
  <c r="L57" i="66"/>
  <c r="F57" i="66"/>
  <c r="L56" i="66"/>
  <c r="F56" i="66"/>
  <c r="L55" i="66"/>
  <c r="F55" i="66"/>
  <c r="H55" i="66" s="1"/>
  <c r="L54" i="66"/>
  <c r="F54" i="66"/>
  <c r="H54" i="66" s="1"/>
  <c r="L53" i="66"/>
  <c r="F53" i="66"/>
  <c r="H53" i="66" s="1"/>
  <c r="L52" i="66"/>
  <c r="F52" i="66"/>
  <c r="H52" i="66" s="1"/>
  <c r="L51" i="66"/>
  <c r="F51" i="66"/>
  <c r="H51" i="66" s="1"/>
  <c r="L50" i="66"/>
  <c r="F50" i="66"/>
  <c r="H50" i="66" s="1"/>
  <c r="L49" i="66"/>
  <c r="M49" i="66" s="1"/>
  <c r="F49" i="66"/>
  <c r="H49" i="66" s="1"/>
  <c r="L48" i="66"/>
  <c r="F48" i="66"/>
  <c r="L47" i="66"/>
  <c r="F47" i="66"/>
  <c r="H47" i="66" s="1"/>
  <c r="L46" i="66"/>
  <c r="F46" i="66"/>
  <c r="H46" i="66" s="1"/>
  <c r="L45" i="66"/>
  <c r="F45" i="66"/>
  <c r="H45" i="66" s="1"/>
  <c r="L44" i="66"/>
  <c r="F44" i="66"/>
  <c r="H44" i="66" s="1"/>
  <c r="L43" i="66"/>
  <c r="F43" i="66"/>
  <c r="H43" i="66" s="1"/>
  <c r="L42" i="66"/>
  <c r="F42" i="66"/>
  <c r="H42" i="66" s="1"/>
  <c r="L41" i="66"/>
  <c r="F41" i="66"/>
  <c r="M41" i="66" s="1"/>
  <c r="L40" i="66"/>
  <c r="F40" i="66"/>
  <c r="L39" i="66"/>
  <c r="F39" i="66"/>
  <c r="H39" i="66" s="1"/>
  <c r="L38" i="66"/>
  <c r="F38" i="66"/>
  <c r="H38" i="66" s="1"/>
  <c r="L37" i="66"/>
  <c r="F37" i="66"/>
  <c r="M37" i="66" s="1"/>
  <c r="L36" i="66"/>
  <c r="F36" i="66"/>
  <c r="H36" i="66" s="1"/>
  <c r="L35" i="66"/>
  <c r="M35" i="66" s="1"/>
  <c r="F35" i="66"/>
  <c r="H35" i="66" s="1"/>
  <c r="L34" i="66"/>
  <c r="F34" i="66"/>
  <c r="H34" i="66" s="1"/>
  <c r="L33" i="66"/>
  <c r="F33" i="66"/>
  <c r="L32" i="66"/>
  <c r="F32" i="66"/>
  <c r="L31" i="66"/>
  <c r="F31" i="66"/>
  <c r="H31" i="66" s="1"/>
  <c r="L30" i="66"/>
  <c r="F30" i="66"/>
  <c r="H30" i="66" s="1"/>
  <c r="L29" i="66"/>
  <c r="F29" i="66"/>
  <c r="L28" i="66"/>
  <c r="F28" i="66"/>
  <c r="H28" i="66" s="1"/>
  <c r="L27" i="66"/>
  <c r="F27" i="66"/>
  <c r="H27" i="66" s="1"/>
  <c r="L26" i="66"/>
  <c r="F26" i="66"/>
  <c r="H26" i="66" s="1"/>
  <c r="L25" i="66"/>
  <c r="F25" i="66"/>
  <c r="H25" i="66" s="1"/>
  <c r="L24" i="66"/>
  <c r="F24" i="66"/>
  <c r="L23" i="66"/>
  <c r="F23" i="66"/>
  <c r="H23" i="66" s="1"/>
  <c r="L22" i="66"/>
  <c r="M22" i="66" s="1"/>
  <c r="F22" i="66"/>
  <c r="H22" i="66" s="1"/>
  <c r="L21" i="66"/>
  <c r="F21" i="66"/>
  <c r="H21" i="66" s="1"/>
  <c r="L20" i="66"/>
  <c r="F20" i="66"/>
  <c r="H20" i="66" s="1"/>
  <c r="L19" i="66"/>
  <c r="F19" i="66"/>
  <c r="L18" i="66"/>
  <c r="M18" i="66" s="1"/>
  <c r="F18" i="66"/>
  <c r="L17" i="66"/>
  <c r="H17" i="66"/>
  <c r="F17" i="66"/>
  <c r="M17" i="66" s="1"/>
  <c r="L16" i="66"/>
  <c r="F16" i="66"/>
  <c r="L15" i="66"/>
  <c r="F15" i="66"/>
  <c r="H15" i="66" s="1"/>
  <c r="L14" i="66"/>
  <c r="M14" i="66" s="1"/>
  <c r="F14" i="66"/>
  <c r="L13" i="66"/>
  <c r="F13" i="66"/>
  <c r="L12" i="66"/>
  <c r="F12" i="66"/>
  <c r="H12" i="66" s="1"/>
  <c r="K8" i="66"/>
  <c r="J8" i="66"/>
  <c r="L8" i="66" s="1"/>
  <c r="E8" i="66"/>
  <c r="D8" i="66"/>
  <c r="K7" i="66"/>
  <c r="J7" i="66"/>
  <c r="E7" i="66"/>
  <c r="D7" i="66"/>
  <c r="K6" i="66"/>
  <c r="J6" i="66"/>
  <c r="L6" i="66" s="1"/>
  <c r="E6" i="66"/>
  <c r="D6" i="66"/>
  <c r="M16" i="69" l="1"/>
  <c r="M18" i="69"/>
  <c r="M25" i="69"/>
  <c r="M28" i="69"/>
  <c r="M46" i="69"/>
  <c r="M49" i="69"/>
  <c r="M61" i="69"/>
  <c r="M72" i="69"/>
  <c r="M76" i="69"/>
  <c r="M83" i="69"/>
  <c r="M93" i="69"/>
  <c r="M96" i="69"/>
  <c r="M79" i="69"/>
  <c r="M87" i="69"/>
  <c r="G157" i="22"/>
  <c r="U157" i="22" s="1"/>
  <c r="U155" i="22"/>
  <c r="F6" i="69"/>
  <c r="G6" i="69" s="1"/>
  <c r="U156" i="22"/>
  <c r="G159" i="22"/>
  <c r="U159" i="22" s="1"/>
  <c r="L99" i="69"/>
  <c r="G139" i="22" s="1"/>
  <c r="G141" i="22" s="1"/>
  <c r="U141" i="22" s="1"/>
  <c r="M15" i="69"/>
  <c r="T140" i="22"/>
  <c r="F99" i="69"/>
  <c r="U130" i="22"/>
  <c r="G132" i="22"/>
  <c r="U132" i="22" s="1"/>
  <c r="U146" i="22"/>
  <c r="U145" i="22"/>
  <c r="G147" i="22"/>
  <c r="U147" i="22" s="1"/>
  <c r="U138" i="22"/>
  <c r="F147" i="22"/>
  <c r="T145" i="22"/>
  <c r="T146" i="22"/>
  <c r="T138" i="22"/>
  <c r="V136" i="22"/>
  <c r="AC136" i="22" s="1"/>
  <c r="E140" i="22"/>
  <c r="AA138" i="22"/>
  <c r="S138" i="22"/>
  <c r="V137" i="22"/>
  <c r="Z137" i="22" s="1"/>
  <c r="S146" i="22"/>
  <c r="AA146" i="22"/>
  <c r="S145" i="22"/>
  <c r="E147" i="22"/>
  <c r="AA145" i="22"/>
  <c r="D147" i="22"/>
  <c r="D149" i="22" s="1"/>
  <c r="I146" i="22"/>
  <c r="R146" i="22"/>
  <c r="X146" i="22"/>
  <c r="W136" i="22" a="1"/>
  <c r="W136" i="22" s="1"/>
  <c r="R138" i="22"/>
  <c r="V138" i="22" s="1"/>
  <c r="X138" i="22"/>
  <c r="I138" i="22"/>
  <c r="L138" i="22" s="1"/>
  <c r="X145" i="22"/>
  <c r="R145" i="22"/>
  <c r="I145" i="22"/>
  <c r="L145" i="22" s="1"/>
  <c r="D140" i="22"/>
  <c r="M137" i="22"/>
  <c r="K137" i="22"/>
  <c r="N137" i="22"/>
  <c r="O137" i="22"/>
  <c r="P137" i="22"/>
  <c r="J137" i="22"/>
  <c r="W137" i="22" a="1"/>
  <c r="W137" i="22" s="1"/>
  <c r="O136" i="22"/>
  <c r="P136" i="22"/>
  <c r="J136" i="22"/>
  <c r="N136" i="22"/>
  <c r="K136" i="22"/>
  <c r="M136" i="22"/>
  <c r="M87" i="68"/>
  <c r="M88" i="68"/>
  <c r="F6" i="68"/>
  <c r="G6" i="68" s="1"/>
  <c r="M91" i="68"/>
  <c r="U115" i="22"/>
  <c r="G117" i="22"/>
  <c r="U117" i="22" s="1"/>
  <c r="G14" i="68"/>
  <c r="F99" i="68"/>
  <c r="U90" i="22"/>
  <c r="G92" i="22"/>
  <c r="U92" i="22" s="1"/>
  <c r="G119" i="22"/>
  <c r="U119" i="22" s="1"/>
  <c r="U116" i="22"/>
  <c r="M15" i="68"/>
  <c r="M19" i="68"/>
  <c r="L99" i="68"/>
  <c r="G99" i="22" s="1"/>
  <c r="M49" i="68"/>
  <c r="M93" i="68"/>
  <c r="M94" i="68"/>
  <c r="G107" i="22"/>
  <c r="U105" i="22"/>
  <c r="V97" i="22"/>
  <c r="Y97" i="22" s="1"/>
  <c r="T106" i="22"/>
  <c r="T105" i="22"/>
  <c r="F107" i="22"/>
  <c r="V96" i="22"/>
  <c r="W96" i="22" s="1" a="1"/>
  <c r="W96" i="22" s="1"/>
  <c r="E100" i="22"/>
  <c r="R100" i="22" s="1"/>
  <c r="S98" i="22"/>
  <c r="AA98" i="22"/>
  <c r="AA106" i="22"/>
  <c r="S106" i="22"/>
  <c r="AA105" i="22"/>
  <c r="S105" i="22"/>
  <c r="E107" i="22"/>
  <c r="E109" i="22" s="1"/>
  <c r="I100" i="22"/>
  <c r="L100" i="22" s="1"/>
  <c r="X100" i="22"/>
  <c r="J97" i="22"/>
  <c r="P97" i="22"/>
  <c r="N97" i="22"/>
  <c r="O97" i="22"/>
  <c r="K97" i="22"/>
  <c r="M97" i="22"/>
  <c r="R105" i="22"/>
  <c r="I105" i="22"/>
  <c r="D107" i="22"/>
  <c r="X105" i="22"/>
  <c r="L97" i="22"/>
  <c r="X106" i="22"/>
  <c r="D109" i="22"/>
  <c r="R106" i="22"/>
  <c r="I106" i="22"/>
  <c r="J96" i="22"/>
  <c r="O96" i="22"/>
  <c r="M96" i="22"/>
  <c r="N96" i="22"/>
  <c r="K96" i="22"/>
  <c r="P96" i="22"/>
  <c r="R98" i="22"/>
  <c r="I98" i="22"/>
  <c r="X98" i="22"/>
  <c r="L98" i="22"/>
  <c r="Z57" i="22"/>
  <c r="AB57" i="22"/>
  <c r="AC57" i="22"/>
  <c r="W57" i="22" a="1"/>
  <c r="W57" i="22" s="1"/>
  <c r="Y57" i="22"/>
  <c r="O57" i="22"/>
  <c r="M57" i="22"/>
  <c r="J57" i="22"/>
  <c r="K57" i="22"/>
  <c r="L57" i="22"/>
  <c r="P57" i="22"/>
  <c r="V56" i="22"/>
  <c r="I60" i="22"/>
  <c r="N60" i="22" s="1"/>
  <c r="S60" i="22"/>
  <c r="T60" i="22"/>
  <c r="X60" i="22"/>
  <c r="N57" i="22"/>
  <c r="S66" i="22"/>
  <c r="X66" i="22"/>
  <c r="T66" i="22"/>
  <c r="I66" i="22"/>
  <c r="N66" i="22" s="1"/>
  <c r="T58" i="22"/>
  <c r="S58" i="22"/>
  <c r="X58" i="22"/>
  <c r="I58" i="22"/>
  <c r="N58" i="22" s="1"/>
  <c r="S65" i="22"/>
  <c r="X65" i="22"/>
  <c r="F67" i="22"/>
  <c r="I65" i="22"/>
  <c r="T65" i="22"/>
  <c r="N65" i="22"/>
  <c r="M56" i="22"/>
  <c r="O56" i="22"/>
  <c r="K56" i="22"/>
  <c r="P56" i="22"/>
  <c r="L56" i="22"/>
  <c r="Q56" i="22" s="1"/>
  <c r="J56" i="22"/>
  <c r="M32" i="69"/>
  <c r="M21" i="69"/>
  <c r="M80" i="69"/>
  <c r="M23" i="69"/>
  <c r="M65" i="69"/>
  <c r="M58" i="69"/>
  <c r="M51" i="69"/>
  <c r="L8" i="69"/>
  <c r="M29" i="69"/>
  <c r="M48" i="69"/>
  <c r="M56" i="69"/>
  <c r="M59" i="69"/>
  <c r="M51" i="68"/>
  <c r="M89" i="68"/>
  <c r="M86" i="68"/>
  <c r="M45" i="68"/>
  <c r="M71" i="68"/>
  <c r="M79" i="68"/>
  <c r="L6" i="68"/>
  <c r="L8" i="68"/>
  <c r="M53" i="68"/>
  <c r="M12" i="68"/>
  <c r="M35" i="68"/>
  <c r="M92" i="68"/>
  <c r="M21" i="68"/>
  <c r="M43" i="68"/>
  <c r="M50" i="68"/>
  <c r="M47" i="68"/>
  <c r="L7" i="68"/>
  <c r="G118" i="22" s="1"/>
  <c r="M72" i="68"/>
  <c r="M32" i="68"/>
  <c r="M56" i="68"/>
  <c r="H32" i="68"/>
  <c r="M42" i="68"/>
  <c r="M77" i="68"/>
  <c r="M63" i="68"/>
  <c r="M57" i="68"/>
  <c r="M40" i="68"/>
  <c r="M24" i="68"/>
  <c r="M57" i="67"/>
  <c r="M68" i="67"/>
  <c r="M93" i="67"/>
  <c r="M22" i="67"/>
  <c r="L6" i="67"/>
  <c r="M50" i="67"/>
  <c r="M76" i="67"/>
  <c r="M33" i="67"/>
  <c r="M75" i="67"/>
  <c r="M14" i="67"/>
  <c r="M51" i="67"/>
  <c r="M66" i="67"/>
  <c r="M82" i="67"/>
  <c r="M85" i="67"/>
  <c r="M92" i="67"/>
  <c r="M19" i="67"/>
  <c r="M52" i="67"/>
  <c r="M96" i="67"/>
  <c r="M34" i="67"/>
  <c r="M73" i="67"/>
  <c r="M20" i="67"/>
  <c r="H34" i="67"/>
  <c r="M41" i="67"/>
  <c r="M45" i="67"/>
  <c r="M53" i="67"/>
  <c r="M60" i="67"/>
  <c r="M67" i="67"/>
  <c r="M90" i="67"/>
  <c r="M29" i="67"/>
  <c r="F6" i="67"/>
  <c r="G6" i="67" s="1"/>
  <c r="M13" i="67"/>
  <c r="M42" i="67"/>
  <c r="M61" i="67"/>
  <c r="M91" i="67"/>
  <c r="M94" i="67"/>
  <c r="M69" i="67"/>
  <c r="L8" i="67"/>
  <c r="M24" i="66"/>
  <c r="M32" i="66"/>
  <c r="M48" i="66"/>
  <c r="M86" i="66"/>
  <c r="M56" i="66"/>
  <c r="M58" i="66"/>
  <c r="F6" i="66"/>
  <c r="H6" i="66" s="1"/>
  <c r="F8" i="66"/>
  <c r="M25" i="66"/>
  <c r="M45" i="66"/>
  <c r="M46" i="66"/>
  <c r="M34" i="66"/>
  <c r="M73" i="66"/>
  <c r="M85" i="66"/>
  <c r="H37" i="66"/>
  <c r="M70" i="66"/>
  <c r="F7" i="66"/>
  <c r="H7" i="66" s="1"/>
  <c r="M16" i="66"/>
  <c r="M82" i="66"/>
  <c r="L7" i="66"/>
  <c r="M13" i="66"/>
  <c r="M42" i="66"/>
  <c r="M53" i="66"/>
  <c r="M79" i="66"/>
  <c r="M94" i="66"/>
  <c r="M20" i="66"/>
  <c r="M31" i="66"/>
  <c r="M28" i="66"/>
  <c r="M39" i="66"/>
  <c r="M54" i="66"/>
  <c r="M76" i="66"/>
  <c r="M40" i="66"/>
  <c r="M77" i="66"/>
  <c r="M75" i="66"/>
  <c r="M69" i="66"/>
  <c r="M21" i="66"/>
  <c r="M80" i="66"/>
  <c r="M88" i="66"/>
  <c r="M29" i="66"/>
  <c r="M57" i="66"/>
  <c r="M19" i="66"/>
  <c r="M33" i="66"/>
  <c r="M64" i="66"/>
  <c r="M44" i="69"/>
  <c r="F7" i="69"/>
  <c r="M78" i="69"/>
  <c r="M37" i="69"/>
  <c r="M75" i="69"/>
  <c r="M20" i="69"/>
  <c r="M50" i="69"/>
  <c r="M54" i="69"/>
  <c r="M95" i="69"/>
  <c r="M17" i="69"/>
  <c r="M47" i="69"/>
  <c r="L6" i="69"/>
  <c r="M33" i="69"/>
  <c r="M42" i="69"/>
  <c r="M63" i="69"/>
  <c r="M88" i="69"/>
  <c r="M27" i="69"/>
  <c r="M60" i="69"/>
  <c r="L7" i="69"/>
  <c r="G158" i="22" s="1"/>
  <c r="G68" i="69"/>
  <c r="G40" i="69"/>
  <c r="M34" i="69"/>
  <c r="M40" i="69"/>
  <c r="M64" i="69"/>
  <c r="M86" i="69"/>
  <c r="M97" i="69"/>
  <c r="F8" i="69"/>
  <c r="H8" i="69" s="1"/>
  <c r="M35" i="69"/>
  <c r="M41" i="69"/>
  <c r="M57" i="69"/>
  <c r="M55" i="69"/>
  <c r="G25" i="69"/>
  <c r="H33" i="69"/>
  <c r="G47" i="69"/>
  <c r="M77" i="69"/>
  <c r="M94" i="69"/>
  <c r="H41" i="69"/>
  <c r="H47" i="69"/>
  <c r="H59" i="69"/>
  <c r="M71" i="69"/>
  <c r="M84" i="69"/>
  <c r="M91" i="69"/>
  <c r="M14" i="69"/>
  <c r="G15" i="69"/>
  <c r="M36" i="69"/>
  <c r="M39" i="69"/>
  <c r="M53" i="69"/>
  <c r="G63" i="69"/>
  <c r="M82" i="69"/>
  <c r="M85" i="69"/>
  <c r="G82" i="69"/>
  <c r="M26" i="69"/>
  <c r="G32" i="69"/>
  <c r="M66" i="69"/>
  <c r="M69" i="69"/>
  <c r="M89" i="69"/>
  <c r="M92" i="69"/>
  <c r="G90" i="69"/>
  <c r="M90" i="69"/>
  <c r="G83" i="69"/>
  <c r="G21" i="69"/>
  <c r="G73" i="69"/>
  <c r="G27" i="69"/>
  <c r="G54" i="69"/>
  <c r="G33" i="69"/>
  <c r="H54" i="69"/>
  <c r="G81" i="69"/>
  <c r="H81" i="69"/>
  <c r="G91" i="69"/>
  <c r="G35" i="69"/>
  <c r="M45" i="69"/>
  <c r="M52" i="69"/>
  <c r="H52" i="69"/>
  <c r="G52" i="69"/>
  <c r="G69" i="69"/>
  <c r="G74" i="69"/>
  <c r="M81" i="69"/>
  <c r="G84" i="69"/>
  <c r="M31" i="69"/>
  <c r="G41" i="69"/>
  <c r="G43" i="69"/>
  <c r="M62" i="69"/>
  <c r="H62" i="69"/>
  <c r="M74" i="69"/>
  <c r="G89" i="69"/>
  <c r="H89" i="69"/>
  <c r="M38" i="69"/>
  <c r="H38" i="69"/>
  <c r="G38" i="69"/>
  <c r="G76" i="69"/>
  <c r="G61" i="69"/>
  <c r="H61" i="69"/>
  <c r="G20" i="69"/>
  <c r="G39" i="69"/>
  <c r="G46" i="69"/>
  <c r="G55" i="69"/>
  <c r="G62" i="69"/>
  <c r="G67" i="69"/>
  <c r="G92" i="69"/>
  <c r="H6" i="69"/>
  <c r="M19" i="69"/>
  <c r="G31" i="69"/>
  <c r="G70" i="69"/>
  <c r="G64" i="69"/>
  <c r="G56" i="69"/>
  <c r="G48" i="69"/>
  <c r="G42" i="69"/>
  <c r="G34" i="69"/>
  <c r="G26" i="69"/>
  <c r="G22" i="69"/>
  <c r="G14" i="69"/>
  <c r="M12" i="69"/>
  <c r="G72" i="69"/>
  <c r="G66" i="69"/>
  <c r="G58" i="69"/>
  <c r="G51" i="69"/>
  <c r="G37" i="69"/>
  <c r="G29" i="69"/>
  <c r="G23" i="69"/>
  <c r="G17" i="69"/>
  <c r="H12" i="69"/>
  <c r="G12" i="69"/>
  <c r="H18" i="69"/>
  <c r="G18" i="69"/>
  <c r="G53" i="69"/>
  <c r="H53" i="69"/>
  <c r="G75" i="69"/>
  <c r="G97" i="69"/>
  <c r="H97" i="69"/>
  <c r="G13" i="69"/>
  <c r="G19" i="69"/>
  <c r="G45" i="69"/>
  <c r="H45" i="69"/>
  <c r="G59" i="69"/>
  <c r="M24" i="69"/>
  <c r="H24" i="69"/>
  <c r="G24" i="69"/>
  <c r="M30" i="69"/>
  <c r="H30" i="69"/>
  <c r="G30" i="69"/>
  <c r="M68" i="69"/>
  <c r="H68" i="69"/>
  <c r="G44" i="69"/>
  <c r="G60" i="69"/>
  <c r="G80" i="69"/>
  <c r="G88" i="69"/>
  <c r="G96" i="69"/>
  <c r="H44" i="69"/>
  <c r="H60" i="69"/>
  <c r="G79" i="69"/>
  <c r="G87" i="69"/>
  <c r="G95" i="69"/>
  <c r="G16" i="69"/>
  <c r="G28" i="69"/>
  <c r="G36" i="69"/>
  <c r="G50" i="69"/>
  <c r="G78" i="69"/>
  <c r="G86" i="69"/>
  <c r="G94" i="69"/>
  <c r="G49" i="69"/>
  <c r="G57" i="69"/>
  <c r="G65" i="69"/>
  <c r="G71" i="69"/>
  <c r="G77" i="69"/>
  <c r="G85" i="69"/>
  <c r="G93" i="69"/>
  <c r="H49" i="68"/>
  <c r="M33" i="68"/>
  <c r="M81" i="68"/>
  <c r="M95" i="68"/>
  <c r="M23" i="68"/>
  <c r="M39" i="68"/>
  <c r="M69" i="68"/>
  <c r="M78" i="68"/>
  <c r="M90" i="68"/>
  <c r="F8" i="68"/>
  <c r="M20" i="68"/>
  <c r="M36" i="68"/>
  <c r="M55" i="68"/>
  <c r="M76" i="68"/>
  <c r="H8" i="68"/>
  <c r="G45" i="68"/>
  <c r="H24" i="68"/>
  <c r="G30" i="68"/>
  <c r="H40" i="68"/>
  <c r="M82" i="68"/>
  <c r="F7" i="68"/>
  <c r="M7" i="68" s="1"/>
  <c r="G27" i="68"/>
  <c r="G22" i="68"/>
  <c r="H27" i="68"/>
  <c r="M59" i="68"/>
  <c r="M65" i="68"/>
  <c r="M97" i="68"/>
  <c r="M80" i="68"/>
  <c r="G80" i="68"/>
  <c r="H80" i="68"/>
  <c r="H6" i="68"/>
  <c r="M13" i="68"/>
  <c r="G39" i="68"/>
  <c r="G41" i="68"/>
  <c r="G43" i="68"/>
  <c r="G47" i="68"/>
  <c r="M52" i="68"/>
  <c r="G52" i="68"/>
  <c r="H52" i="68"/>
  <c r="G57" i="68"/>
  <c r="G83" i="68"/>
  <c r="G88" i="68"/>
  <c r="H88" i="68"/>
  <c r="G93" i="68"/>
  <c r="G49" i="68"/>
  <c r="G69" i="68"/>
  <c r="M74" i="68"/>
  <c r="G74" i="68"/>
  <c r="H74" i="68"/>
  <c r="G85" i="68"/>
  <c r="G26" i="68"/>
  <c r="G18" i="68"/>
  <c r="G20" i="68"/>
  <c r="H13" i="68"/>
  <c r="G12" i="68"/>
  <c r="G13" i="68"/>
  <c r="G68" i="68"/>
  <c r="G54" i="68"/>
  <c r="G46" i="68"/>
  <c r="G40" i="68"/>
  <c r="G32" i="68"/>
  <c r="G24" i="68"/>
  <c r="G16" i="68"/>
  <c r="H22" i="68"/>
  <c r="G67" i="68"/>
  <c r="M14" i="68"/>
  <c r="G31" i="68"/>
  <c r="G33" i="68"/>
  <c r="G35" i="68"/>
  <c r="G75" i="68"/>
  <c r="G91" i="68"/>
  <c r="H37" i="68"/>
  <c r="G37" i="68"/>
  <c r="G55" i="68"/>
  <c r="G60" i="68"/>
  <c r="G63" i="68"/>
  <c r="G81" i="68"/>
  <c r="G96" i="68"/>
  <c r="H96" i="68"/>
  <c r="G92" i="68"/>
  <c r="G23" i="68"/>
  <c r="G25" i="68"/>
  <c r="H29" i="68"/>
  <c r="G29" i="68"/>
  <c r="G53" i="68"/>
  <c r="G89" i="68"/>
  <c r="G19" i="68"/>
  <c r="M38" i="68"/>
  <c r="H38" i="68"/>
  <c r="G61" i="68"/>
  <c r="M66" i="68"/>
  <c r="G66" i="68"/>
  <c r="H66" i="68"/>
  <c r="G71" i="68"/>
  <c r="G15" i="68"/>
  <c r="G17" i="68"/>
  <c r="H21" i="68"/>
  <c r="G21" i="68"/>
  <c r="M30" i="68"/>
  <c r="H30" i="68"/>
  <c r="G38" i="68"/>
  <c r="G77" i="68"/>
  <c r="G97" i="68"/>
  <c r="G82" i="68"/>
  <c r="G90" i="68"/>
  <c r="G51" i="68"/>
  <c r="G59" i="68"/>
  <c r="G65" i="68"/>
  <c r="G73" i="68"/>
  <c r="G79" i="68"/>
  <c r="G87" i="68"/>
  <c r="G95" i="68"/>
  <c r="G28" i="68"/>
  <c r="G36" i="68"/>
  <c r="G44" i="68"/>
  <c r="G50" i="68"/>
  <c r="G58" i="68"/>
  <c r="G64" i="68"/>
  <c r="G72" i="68"/>
  <c r="G78" i="68"/>
  <c r="G86" i="68"/>
  <c r="G94" i="68"/>
  <c r="H12" i="68"/>
  <c r="G34" i="68"/>
  <c r="G42" i="68"/>
  <c r="G48" i="68"/>
  <c r="G56" i="68"/>
  <c r="G62" i="68"/>
  <c r="G70" i="68"/>
  <c r="G76" i="68"/>
  <c r="G84" i="68"/>
  <c r="L7" i="67"/>
  <c r="H18" i="67"/>
  <c r="G33" i="67"/>
  <c r="M26" i="67"/>
  <c r="M35" i="67"/>
  <c r="H50" i="67"/>
  <c r="M58" i="67"/>
  <c r="M12" i="67"/>
  <c r="M38" i="67"/>
  <c r="M44" i="67"/>
  <c r="M70" i="67"/>
  <c r="M89" i="67"/>
  <c r="G49" i="67"/>
  <c r="M21" i="67"/>
  <c r="M27" i="67"/>
  <c r="M59" i="67"/>
  <c r="M83" i="67"/>
  <c r="M86" i="67"/>
  <c r="H8" i="67"/>
  <c r="M30" i="67"/>
  <c r="M36" i="67"/>
  <c r="M62" i="67"/>
  <c r="M74" i="67"/>
  <c r="M6" i="67"/>
  <c r="M8" i="67"/>
  <c r="F7" i="67"/>
  <c r="H7" i="67" s="1"/>
  <c r="M17" i="67"/>
  <c r="M37" i="67"/>
  <c r="M43" i="67"/>
  <c r="M49" i="67"/>
  <c r="M78" i="67"/>
  <c r="M88" i="67"/>
  <c r="M97" i="67"/>
  <c r="G47" i="67"/>
  <c r="G50" i="67"/>
  <c r="G17" i="67"/>
  <c r="M40" i="67"/>
  <c r="H40" i="67"/>
  <c r="G40" i="67"/>
  <c r="G55" i="67"/>
  <c r="G58" i="67"/>
  <c r="G92" i="67"/>
  <c r="G25" i="67"/>
  <c r="M48" i="67"/>
  <c r="H48" i="67"/>
  <c r="G48" i="67"/>
  <c r="G63" i="67"/>
  <c r="G74" i="67"/>
  <c r="G77" i="67"/>
  <c r="M80" i="67"/>
  <c r="H80" i="67"/>
  <c r="G80" i="67"/>
  <c r="M32" i="67"/>
  <c r="H32" i="67"/>
  <c r="G32" i="67"/>
  <c r="M56" i="67"/>
  <c r="H56" i="67"/>
  <c r="G56" i="67"/>
  <c r="G69" i="67"/>
  <c r="G90" i="67"/>
  <c r="G15" i="67"/>
  <c r="G18" i="67"/>
  <c r="G41" i="67"/>
  <c r="M64" i="67"/>
  <c r="H64" i="67"/>
  <c r="G64" i="67"/>
  <c r="G52" i="67"/>
  <c r="G23" i="67"/>
  <c r="G26" i="67"/>
  <c r="M72" i="67"/>
  <c r="H72" i="67"/>
  <c r="G72" i="67"/>
  <c r="M24" i="67"/>
  <c r="H24" i="67"/>
  <c r="G24" i="67"/>
  <c r="G84" i="67"/>
  <c r="H6" i="67"/>
  <c r="M16" i="67"/>
  <c r="H16" i="67"/>
  <c r="G97" i="67"/>
  <c r="G89" i="67"/>
  <c r="G81" i="67"/>
  <c r="G73" i="67"/>
  <c r="G16" i="67"/>
  <c r="G31" i="67"/>
  <c r="G34" i="67"/>
  <c r="G57" i="67"/>
  <c r="G39" i="67"/>
  <c r="G42" i="67"/>
  <c r="G65" i="67"/>
  <c r="G82" i="67"/>
  <c r="G14" i="67"/>
  <c r="G22" i="67"/>
  <c r="H23" i="67"/>
  <c r="G30" i="67"/>
  <c r="H31" i="67"/>
  <c r="G38" i="67"/>
  <c r="H39" i="67"/>
  <c r="G46" i="67"/>
  <c r="H47" i="67"/>
  <c r="G54" i="67"/>
  <c r="H55" i="67"/>
  <c r="G62" i="67"/>
  <c r="H63" i="67"/>
  <c r="M15" i="67"/>
  <c r="G19" i="67"/>
  <c r="M23" i="67"/>
  <c r="G27" i="67"/>
  <c r="M31" i="67"/>
  <c r="G35" i="67"/>
  <c r="M39" i="67"/>
  <c r="G43" i="67"/>
  <c r="M47" i="67"/>
  <c r="G51" i="67"/>
  <c r="M55" i="67"/>
  <c r="G59" i="67"/>
  <c r="M63" i="67"/>
  <c r="G67" i="67"/>
  <c r="M71" i="67"/>
  <c r="G75" i="67"/>
  <c r="M79" i="67"/>
  <c r="G83" i="67"/>
  <c r="M87" i="67"/>
  <c r="G91" i="67"/>
  <c r="M95" i="67"/>
  <c r="G88" i="67"/>
  <c r="H15" i="67"/>
  <c r="G66" i="67"/>
  <c r="G96" i="67"/>
  <c r="G71" i="67"/>
  <c r="G79" i="67"/>
  <c r="G87" i="67"/>
  <c r="G95" i="67"/>
  <c r="G70" i="67"/>
  <c r="G78" i="67"/>
  <c r="G86" i="67"/>
  <c r="G94" i="67"/>
  <c r="G13" i="67"/>
  <c r="G21" i="67"/>
  <c r="G29" i="67"/>
  <c r="G37" i="67"/>
  <c r="G45" i="67"/>
  <c r="G53" i="67"/>
  <c r="G61" i="67"/>
  <c r="G85" i="67"/>
  <c r="G93" i="67"/>
  <c r="G12" i="67"/>
  <c r="H13" i="67"/>
  <c r="G20" i="67"/>
  <c r="G28" i="67"/>
  <c r="G36" i="67"/>
  <c r="G44" i="67"/>
  <c r="G60" i="67"/>
  <c r="G68" i="67"/>
  <c r="G76" i="67"/>
  <c r="M23" i="66"/>
  <c r="M26" i="66"/>
  <c r="H29" i="66"/>
  <c r="M51" i="66"/>
  <c r="H57" i="66"/>
  <c r="M62" i="66"/>
  <c r="H77" i="66"/>
  <c r="M83" i="66"/>
  <c r="M92" i="66"/>
  <c r="M43" i="66"/>
  <c r="M12" i="66"/>
  <c r="N93" i="66" s="1"/>
  <c r="M15" i="66"/>
  <c r="H41" i="66"/>
  <c r="H93" i="66"/>
  <c r="H8" i="66"/>
  <c r="H13" i="66"/>
  <c r="M27" i="66"/>
  <c r="H33" i="66"/>
  <c r="M38" i="66"/>
  <c r="M52" i="66"/>
  <c r="M63" i="66"/>
  <c r="M66" i="66"/>
  <c r="H69" i="66"/>
  <c r="M84" i="66"/>
  <c r="M90" i="66"/>
  <c r="G77" i="66"/>
  <c r="M68" i="66"/>
  <c r="M89" i="66"/>
  <c r="M95" i="66"/>
  <c r="M30" i="66"/>
  <c r="M44" i="66"/>
  <c r="M55" i="66"/>
  <c r="M78" i="66"/>
  <c r="M81" i="66"/>
  <c r="M87" i="66"/>
  <c r="M8" i="66"/>
  <c r="M36" i="66"/>
  <c r="M47" i="66"/>
  <c r="M50" i="66"/>
  <c r="M91" i="66"/>
  <c r="G93" i="66"/>
  <c r="H18" i="66"/>
  <c r="G18" i="66"/>
  <c r="G51" i="66"/>
  <c r="G43" i="66"/>
  <c r="G35" i="66"/>
  <c r="G27" i="66"/>
  <c r="G19" i="66"/>
  <c r="G85" i="66"/>
  <c r="G92" i="66"/>
  <c r="G28" i="66"/>
  <c r="M7" i="66"/>
  <c r="G59" i="66"/>
  <c r="G67" i="66"/>
  <c r="G75" i="66"/>
  <c r="G83" i="66"/>
  <c r="G91" i="66"/>
  <c r="H19" i="66"/>
  <c r="G26" i="66"/>
  <c r="G34" i="66"/>
  <c r="G42" i="66"/>
  <c r="G50" i="66"/>
  <c r="G58" i="66"/>
  <c r="G66" i="66"/>
  <c r="G74" i="66"/>
  <c r="H75" i="66"/>
  <c r="G82" i="66"/>
  <c r="G90" i="66"/>
  <c r="G16" i="66"/>
  <c r="G24" i="66"/>
  <c r="G32" i="66"/>
  <c r="G40" i="66"/>
  <c r="G48" i="66"/>
  <c r="G56" i="66"/>
  <c r="G64" i="66"/>
  <c r="G72" i="66"/>
  <c r="G80" i="66"/>
  <c r="G88" i="66"/>
  <c r="G96" i="66"/>
  <c r="G17" i="66"/>
  <c r="G25" i="66"/>
  <c r="G41" i="66"/>
  <c r="G49" i="66"/>
  <c r="G57" i="66"/>
  <c r="G65" i="66"/>
  <c r="G81" i="66"/>
  <c r="G15" i="66"/>
  <c r="G23" i="66"/>
  <c r="G31" i="66"/>
  <c r="H32" i="66"/>
  <c r="G39" i="66"/>
  <c r="H40" i="66"/>
  <c r="G47" i="66"/>
  <c r="H48" i="66"/>
  <c r="G55" i="66"/>
  <c r="H56" i="66"/>
  <c r="G63" i="66"/>
  <c r="H64" i="66"/>
  <c r="G71" i="66"/>
  <c r="H72" i="66"/>
  <c r="G79" i="66"/>
  <c r="H80" i="66"/>
  <c r="G87" i="66"/>
  <c r="H88" i="66"/>
  <c r="G95" i="66"/>
  <c r="H96" i="66"/>
  <c r="G33" i="66"/>
  <c r="G73" i="66"/>
  <c r="G89" i="66"/>
  <c r="G97" i="66"/>
  <c r="H16" i="66"/>
  <c r="H24" i="66"/>
  <c r="G14" i="66"/>
  <c r="G22" i="66"/>
  <c r="G30" i="66"/>
  <c r="G38" i="66"/>
  <c r="G46" i="66"/>
  <c r="G54" i="66"/>
  <c r="G62" i="66"/>
  <c r="G70" i="66"/>
  <c r="G78" i="66"/>
  <c r="G86" i="66"/>
  <c r="G94" i="66"/>
  <c r="G13" i="66"/>
  <c r="H14" i="66"/>
  <c r="G21" i="66"/>
  <c r="G29" i="66"/>
  <c r="G37" i="66"/>
  <c r="G45" i="66"/>
  <c r="G53" i="66"/>
  <c r="G61" i="66"/>
  <c r="G69" i="66"/>
  <c r="G12" i="66"/>
  <c r="G20" i="66"/>
  <c r="G36" i="66"/>
  <c r="G44" i="66"/>
  <c r="G52" i="66"/>
  <c r="G60" i="66"/>
  <c r="G68" i="66"/>
  <c r="G76" i="66"/>
  <c r="G84" i="66"/>
  <c r="K7" i="27"/>
  <c r="J7" i="27"/>
  <c r="L7" i="27" s="1"/>
  <c r="E7" i="27"/>
  <c r="F7" i="27" s="1"/>
  <c r="D7" i="27"/>
  <c r="K6" i="27"/>
  <c r="J6" i="27"/>
  <c r="E6" i="27"/>
  <c r="D6" i="27"/>
  <c r="K7" i="28"/>
  <c r="J7" i="28"/>
  <c r="L7" i="28" s="1"/>
  <c r="E7" i="28"/>
  <c r="D7" i="28"/>
  <c r="F7" i="28" s="1"/>
  <c r="K6" i="28"/>
  <c r="J6" i="28"/>
  <c r="E6" i="28"/>
  <c r="D6" i="28"/>
  <c r="K7" i="62"/>
  <c r="L7" i="62" s="1"/>
  <c r="J7" i="62"/>
  <c r="E7" i="62"/>
  <c r="D7" i="62"/>
  <c r="F7" i="62" s="1"/>
  <c r="K6" i="62"/>
  <c r="J6" i="62"/>
  <c r="E6" i="62"/>
  <c r="D6" i="62"/>
  <c r="K7" i="34"/>
  <c r="J7" i="34"/>
  <c r="E7" i="34"/>
  <c r="D7" i="34"/>
  <c r="K6" i="34"/>
  <c r="J6" i="34"/>
  <c r="E6" i="34"/>
  <c r="D6" i="34"/>
  <c r="K7" i="35"/>
  <c r="J7" i="35"/>
  <c r="E7" i="35"/>
  <c r="D7" i="35"/>
  <c r="K6" i="35"/>
  <c r="J6" i="35"/>
  <c r="E6" i="35"/>
  <c r="D6" i="35"/>
  <c r="K7" i="63"/>
  <c r="J7" i="63"/>
  <c r="L7" i="63" s="1"/>
  <c r="F78" i="22" s="1"/>
  <c r="E7" i="63"/>
  <c r="F76" i="22" s="1"/>
  <c r="D7" i="63"/>
  <c r="F75" i="22" s="1"/>
  <c r="K6" i="63"/>
  <c r="J6" i="63"/>
  <c r="E6" i="63"/>
  <c r="D6" i="63"/>
  <c r="K7" i="41"/>
  <c r="J7" i="41"/>
  <c r="E7" i="41"/>
  <c r="D116" i="22" s="1"/>
  <c r="D7" i="41"/>
  <c r="D115" i="22" s="1"/>
  <c r="K6" i="41"/>
  <c r="J6" i="41"/>
  <c r="E6" i="41"/>
  <c r="D6" i="41"/>
  <c r="K7" i="42"/>
  <c r="J7" i="42"/>
  <c r="E7" i="42"/>
  <c r="E116" i="22" s="1"/>
  <c r="D7" i="42"/>
  <c r="E115" i="22" s="1"/>
  <c r="K6" i="42"/>
  <c r="J6" i="42"/>
  <c r="E6" i="42"/>
  <c r="D6" i="42"/>
  <c r="K7" i="64"/>
  <c r="J7" i="64"/>
  <c r="E7" i="64"/>
  <c r="F116" i="22" s="1"/>
  <c r="D7" i="64"/>
  <c r="F115" i="22" s="1"/>
  <c r="K6" i="64"/>
  <c r="J6" i="64"/>
  <c r="E6" i="64"/>
  <c r="D6" i="64"/>
  <c r="K7" i="48"/>
  <c r="J7" i="48"/>
  <c r="E7" i="48"/>
  <c r="D156" i="22" s="1"/>
  <c r="D7" i="48"/>
  <c r="D155" i="22" s="1"/>
  <c r="K6" i="48"/>
  <c r="J6" i="48"/>
  <c r="E6" i="48"/>
  <c r="D6" i="48"/>
  <c r="K7" i="49"/>
  <c r="J7" i="49"/>
  <c r="E7" i="49"/>
  <c r="E156" i="22" s="1"/>
  <c r="D7" i="49"/>
  <c r="E155" i="22" s="1"/>
  <c r="K6" i="49"/>
  <c r="J6" i="49"/>
  <c r="E6" i="49"/>
  <c r="D6" i="49"/>
  <c r="K7" i="65"/>
  <c r="J7" i="65"/>
  <c r="E7" i="65"/>
  <c r="F156" i="22" s="1"/>
  <c r="D7" i="65"/>
  <c r="F155" i="22" s="1"/>
  <c r="K6" i="65"/>
  <c r="J6" i="65"/>
  <c r="E6" i="65"/>
  <c r="D6" i="65"/>
  <c r="L7" i="41"/>
  <c r="D118" i="22" s="1"/>
  <c r="L7" i="42"/>
  <c r="E118" i="22" s="1"/>
  <c r="J6" i="54"/>
  <c r="J26" i="61"/>
  <c r="E26" i="61"/>
  <c r="J6" i="61"/>
  <c r="E6" i="61"/>
  <c r="J26" i="60"/>
  <c r="E26" i="60"/>
  <c r="J6" i="60"/>
  <c r="E6" i="60"/>
  <c r="J26" i="59"/>
  <c r="E26" i="59"/>
  <c r="J6" i="59"/>
  <c r="E6" i="59"/>
  <c r="J26" i="58"/>
  <c r="E26" i="58"/>
  <c r="J6" i="58"/>
  <c r="E6" i="58"/>
  <c r="J26" i="57"/>
  <c r="E26" i="57"/>
  <c r="J6" i="57"/>
  <c r="E6" i="57"/>
  <c r="J26" i="56"/>
  <c r="E26" i="56"/>
  <c r="J6" i="56"/>
  <c r="E6" i="56"/>
  <c r="J26" i="54"/>
  <c r="E26" i="54"/>
  <c r="E6" i="54"/>
  <c r="J26" i="53"/>
  <c r="E26" i="53"/>
  <c r="E6" i="53"/>
  <c r="J6" i="53"/>
  <c r="K8" i="27"/>
  <c r="K8" i="28"/>
  <c r="K8" i="62"/>
  <c r="K8" i="34"/>
  <c r="K8" i="35"/>
  <c r="K8" i="63"/>
  <c r="K8" i="41"/>
  <c r="K8" i="42"/>
  <c r="K8" i="64"/>
  <c r="K8" i="48"/>
  <c r="K8" i="49"/>
  <c r="K8" i="65"/>
  <c r="J8" i="27"/>
  <c r="L8" i="27" s="1"/>
  <c r="J8" i="28"/>
  <c r="L8" i="28" s="1"/>
  <c r="J8" i="62"/>
  <c r="L8" i="62" s="1"/>
  <c r="J8" i="34"/>
  <c r="L8" i="34" s="1"/>
  <c r="J8" i="35"/>
  <c r="L8" i="35" s="1"/>
  <c r="J8" i="63"/>
  <c r="L8" i="63" s="1"/>
  <c r="J8" i="41"/>
  <c r="L8" i="41" s="1"/>
  <c r="J8" i="42"/>
  <c r="L8" i="42" s="1"/>
  <c r="J8" i="64"/>
  <c r="L8" i="64" s="1"/>
  <c r="J8" i="48"/>
  <c r="L8" i="48" s="1"/>
  <c r="J8" i="49"/>
  <c r="L8" i="49" s="1"/>
  <c r="J8" i="65"/>
  <c r="L8" i="65" s="1"/>
  <c r="E8" i="27"/>
  <c r="E8" i="28"/>
  <c r="E8" i="62"/>
  <c r="E8" i="34"/>
  <c r="E8" i="35"/>
  <c r="E8" i="63"/>
  <c r="E8" i="41"/>
  <c r="E8" i="42"/>
  <c r="E8" i="64"/>
  <c r="E8" i="48"/>
  <c r="E8" i="49"/>
  <c r="E8" i="65"/>
  <c r="D8" i="27"/>
  <c r="F8" i="27" s="1"/>
  <c r="D8" i="28"/>
  <c r="F8" i="28" s="1"/>
  <c r="D8" i="62"/>
  <c r="F8" i="62" s="1"/>
  <c r="D8" i="34"/>
  <c r="F8" i="34" s="1"/>
  <c r="D8" i="35"/>
  <c r="F8" i="35" s="1"/>
  <c r="D8" i="63"/>
  <c r="F8" i="63" s="1"/>
  <c r="D8" i="41"/>
  <c r="F8" i="41" s="1"/>
  <c r="D8" i="42"/>
  <c r="F8" i="42" s="1"/>
  <c r="D8" i="64"/>
  <c r="F8" i="64" s="1"/>
  <c r="D8" i="48"/>
  <c r="F8" i="48" s="1"/>
  <c r="D8" i="49"/>
  <c r="F8" i="49" s="1"/>
  <c r="D8" i="65"/>
  <c r="F8" i="65" s="1"/>
  <c r="L7" i="35"/>
  <c r="F7" i="34"/>
  <c r="F7" i="35"/>
  <c r="F7" i="63"/>
  <c r="M7" i="69" l="1"/>
  <c r="V146" i="22"/>
  <c r="H7" i="69"/>
  <c r="V145" i="22"/>
  <c r="M6" i="69"/>
  <c r="T147" i="22"/>
  <c r="U139" i="22"/>
  <c r="G148" i="22"/>
  <c r="U158" i="22"/>
  <c r="G160" i="22"/>
  <c r="U160" i="22" s="1"/>
  <c r="G149" i="22"/>
  <c r="U149" i="22" s="1"/>
  <c r="Y136" i="22"/>
  <c r="F149" i="22"/>
  <c r="T149" i="22" s="1"/>
  <c r="T156" i="22"/>
  <c r="T155" i="22"/>
  <c r="F157" i="22"/>
  <c r="Z136" i="22"/>
  <c r="Y137" i="22"/>
  <c r="AB136" i="22"/>
  <c r="E157" i="22"/>
  <c r="S155" i="22"/>
  <c r="AA155" i="22"/>
  <c r="S156" i="22"/>
  <c r="E159" i="22"/>
  <c r="AA156" i="22"/>
  <c r="AC137" i="22"/>
  <c r="AB137" i="22"/>
  <c r="AA147" i="22"/>
  <c r="S147" i="22"/>
  <c r="E149" i="22"/>
  <c r="AA140" i="22"/>
  <c r="S140" i="22"/>
  <c r="Q136" i="22"/>
  <c r="Q137" i="22"/>
  <c r="D157" i="22"/>
  <c r="D159" i="22" s="1"/>
  <c r="X155" i="22"/>
  <c r="R155" i="22"/>
  <c r="V155" i="22" s="1"/>
  <c r="I155" i="22"/>
  <c r="L155" i="22" s="1"/>
  <c r="F7" i="48"/>
  <c r="I156" i="22"/>
  <c r="L156" i="22" s="1"/>
  <c r="R156" i="22"/>
  <c r="X156" i="22"/>
  <c r="I140" i="22"/>
  <c r="L140" i="22" s="1"/>
  <c r="X140" i="22"/>
  <c r="R140" i="22"/>
  <c r="O145" i="22"/>
  <c r="M145" i="22"/>
  <c r="K145" i="22"/>
  <c r="P145" i="22"/>
  <c r="J145" i="22"/>
  <c r="N145" i="22"/>
  <c r="P138" i="22"/>
  <c r="M138" i="22"/>
  <c r="K138" i="22"/>
  <c r="N138" i="22"/>
  <c r="O138" i="22"/>
  <c r="J138" i="22"/>
  <c r="W138" i="22" a="1"/>
  <c r="W138" i="22" s="1"/>
  <c r="AB138" i="22"/>
  <c r="Y138" i="22"/>
  <c r="AC138" i="22"/>
  <c r="Z138" i="22"/>
  <c r="L146" i="22"/>
  <c r="J146" i="22"/>
  <c r="N146" i="22"/>
  <c r="M146" i="22"/>
  <c r="K146" i="22"/>
  <c r="P146" i="22"/>
  <c r="O146" i="22"/>
  <c r="I147" i="22"/>
  <c r="L147" i="22" s="1"/>
  <c r="X147" i="22"/>
  <c r="R147" i="22"/>
  <c r="Y145" i="22"/>
  <c r="AC145" i="22"/>
  <c r="Z145" i="22"/>
  <c r="W145" i="22" a="1"/>
  <c r="W145" i="22" s="1"/>
  <c r="AB145" i="22"/>
  <c r="W146" i="22" a="1"/>
  <c r="W146" i="22" s="1"/>
  <c r="AC146" i="22"/>
  <c r="Z146" i="22"/>
  <c r="AB146" i="22"/>
  <c r="Y146" i="22"/>
  <c r="R149" i="22"/>
  <c r="X149" i="22"/>
  <c r="M8" i="68"/>
  <c r="M6" i="68"/>
  <c r="G109" i="22"/>
  <c r="U109" i="22" s="1"/>
  <c r="U107" i="22"/>
  <c r="U118" i="22"/>
  <c r="G120" i="22"/>
  <c r="U120" i="22" s="1"/>
  <c r="G108" i="22"/>
  <c r="U99" i="22"/>
  <c r="G101" i="22"/>
  <c r="U101" i="22" s="1"/>
  <c r="Z97" i="22"/>
  <c r="Z96" i="22"/>
  <c r="W97" i="22" a="1"/>
  <c r="W97" i="22" s="1"/>
  <c r="F7" i="64"/>
  <c r="V105" i="22"/>
  <c r="AB105" i="22" s="1"/>
  <c r="AC97" i="22"/>
  <c r="AB97" i="22"/>
  <c r="T116" i="22"/>
  <c r="AC96" i="22"/>
  <c r="T107" i="22"/>
  <c r="F109" i="22"/>
  <c r="T109" i="22" s="1"/>
  <c r="T115" i="22"/>
  <c r="F117" i="22"/>
  <c r="T117" i="22" s="1"/>
  <c r="V106" i="22"/>
  <c r="W106" i="22" s="1" a="1"/>
  <c r="W106" i="22" s="1"/>
  <c r="V98" i="22"/>
  <c r="Y98" i="22" s="1"/>
  <c r="Y96" i="22"/>
  <c r="AB96" i="22"/>
  <c r="AA109" i="22"/>
  <c r="S109" i="22"/>
  <c r="S116" i="22"/>
  <c r="AA116" i="22"/>
  <c r="AA118" i="22"/>
  <c r="E117" i="22"/>
  <c r="S115" i="22"/>
  <c r="AA115" i="22"/>
  <c r="AA107" i="22"/>
  <c r="S107" i="22"/>
  <c r="AA100" i="22"/>
  <c r="S100" i="22"/>
  <c r="V100" i="22" s="1"/>
  <c r="Q96" i="22"/>
  <c r="D117" i="22"/>
  <c r="D119" i="22" s="1"/>
  <c r="R115" i="22"/>
  <c r="V115" i="22" s="1"/>
  <c r="X115" i="22"/>
  <c r="I115" i="22"/>
  <c r="L115" i="22" s="1"/>
  <c r="O98" i="22"/>
  <c r="M98" i="22"/>
  <c r="K98" i="22"/>
  <c r="J98" i="22"/>
  <c r="N98" i="22"/>
  <c r="P98" i="22"/>
  <c r="L105" i="22"/>
  <c r="P105" i="22"/>
  <c r="M105" i="22"/>
  <c r="O105" i="22"/>
  <c r="K105" i="22"/>
  <c r="J105" i="22"/>
  <c r="N105" i="22"/>
  <c r="R118" i="22"/>
  <c r="I116" i="22"/>
  <c r="R116" i="22"/>
  <c r="X116" i="22"/>
  <c r="AC98" i="22"/>
  <c r="L106" i="22"/>
  <c r="J106" i="22"/>
  <c r="N106" i="22"/>
  <c r="O106" i="22"/>
  <c r="K106" i="22"/>
  <c r="P106" i="22"/>
  <c r="M106" i="22"/>
  <c r="R109" i="22"/>
  <c r="I109" i="22"/>
  <c r="L109" i="22" s="1"/>
  <c r="Q97" i="22"/>
  <c r="X107" i="22"/>
  <c r="I107" i="22"/>
  <c r="R107" i="22"/>
  <c r="L107" i="22"/>
  <c r="W105" i="22" a="1"/>
  <c r="W105" i="22" s="1"/>
  <c r="K100" i="22"/>
  <c r="O100" i="22"/>
  <c r="N100" i="22"/>
  <c r="J100" i="22"/>
  <c r="M100" i="22"/>
  <c r="P100" i="22"/>
  <c r="V58" i="22"/>
  <c r="AB58" i="22" s="1"/>
  <c r="Q57" i="22"/>
  <c r="X78" i="22"/>
  <c r="T78" i="22"/>
  <c r="S78" i="22"/>
  <c r="V78" i="22" s="1"/>
  <c r="I78" i="22"/>
  <c r="F77" i="22"/>
  <c r="T75" i="22"/>
  <c r="S75" i="22"/>
  <c r="V75" i="22" s="1"/>
  <c r="I75" i="22"/>
  <c r="X75" i="22"/>
  <c r="I76" i="22"/>
  <c r="T76" i="22"/>
  <c r="X76" i="22"/>
  <c r="S76" i="22"/>
  <c r="J65" i="22"/>
  <c r="M65" i="22"/>
  <c r="O65" i="22"/>
  <c r="K65" i="22"/>
  <c r="P65" i="22"/>
  <c r="L65" i="22"/>
  <c r="P66" i="22"/>
  <c r="L66" i="22"/>
  <c r="K66" i="22"/>
  <c r="M66" i="22"/>
  <c r="J66" i="22"/>
  <c r="O66" i="22"/>
  <c r="V60" i="22"/>
  <c r="AB56" i="22"/>
  <c r="W56" i="22" a="1"/>
  <c r="W56" i="22" s="1"/>
  <c r="Z56" i="22"/>
  <c r="Y56" i="22"/>
  <c r="AC56" i="22"/>
  <c r="S67" i="22"/>
  <c r="X67" i="22"/>
  <c r="T67" i="22"/>
  <c r="I67" i="22"/>
  <c r="V65" i="22"/>
  <c r="J58" i="22"/>
  <c r="M58" i="22"/>
  <c r="O58" i="22"/>
  <c r="K58" i="22"/>
  <c r="L58" i="22"/>
  <c r="P58" i="22"/>
  <c r="Y58" i="22"/>
  <c r="AC58" i="22"/>
  <c r="W58" i="22" a="1"/>
  <c r="W58" i="22" s="1"/>
  <c r="F69" i="22"/>
  <c r="V66" i="22"/>
  <c r="K60" i="22"/>
  <c r="P60" i="22"/>
  <c r="M60" i="22"/>
  <c r="J60" i="22"/>
  <c r="O60" i="22"/>
  <c r="L60" i="22"/>
  <c r="I35" i="68"/>
  <c r="N42" i="68"/>
  <c r="I62" i="67"/>
  <c r="G6" i="66"/>
  <c r="M6" i="66"/>
  <c r="N45" i="66"/>
  <c r="N89" i="66"/>
  <c r="N33" i="66"/>
  <c r="N70" i="66"/>
  <c r="N44" i="66"/>
  <c r="N91" i="66"/>
  <c r="I16" i="66"/>
  <c r="N76" i="66"/>
  <c r="N51" i="66"/>
  <c r="N61" i="66"/>
  <c r="N72" i="66"/>
  <c r="N80" i="66"/>
  <c r="N35" i="66"/>
  <c r="N32" i="66"/>
  <c r="N22" i="66"/>
  <c r="N30" i="66"/>
  <c r="N83" i="66"/>
  <c r="N87" i="66"/>
  <c r="N95" i="66"/>
  <c r="N63" i="66"/>
  <c r="N46" i="66"/>
  <c r="N50" i="69"/>
  <c r="M8" i="69"/>
  <c r="I58" i="69"/>
  <c r="N97" i="69"/>
  <c r="I97" i="69"/>
  <c r="N42" i="69"/>
  <c r="I66" i="69"/>
  <c r="N61" i="69"/>
  <c r="I21" i="69"/>
  <c r="I30" i="69"/>
  <c r="N86" i="69"/>
  <c r="N66" i="69"/>
  <c r="I32" i="69"/>
  <c r="N91" i="69"/>
  <c r="N36" i="69"/>
  <c r="I95" i="69"/>
  <c r="N62" i="69"/>
  <c r="I47" i="69"/>
  <c r="N28" i="69"/>
  <c r="I44" i="69"/>
  <c r="I90" i="69"/>
  <c r="N18" i="69"/>
  <c r="I87" i="69"/>
  <c r="I29" i="69"/>
  <c r="I38" i="69"/>
  <c r="N49" i="69"/>
  <c r="N88" i="69"/>
  <c r="N77" i="69"/>
  <c r="N48" i="69"/>
  <c r="I24" i="69"/>
  <c r="N84" i="69"/>
  <c r="N46" i="69"/>
  <c r="N70" i="69"/>
  <c r="I72" i="69"/>
  <c r="I23" i="69"/>
  <c r="N38" i="69"/>
  <c r="I82" i="69"/>
  <c r="I46" i="69"/>
  <c r="I52" i="69"/>
  <c r="I77" i="69"/>
  <c r="N79" i="69"/>
  <c r="N78" i="69"/>
  <c r="I63" i="69"/>
  <c r="N53" i="69"/>
  <c r="N6" i="69"/>
  <c r="I80" i="69"/>
  <c r="I51" i="69"/>
  <c r="I6" i="69"/>
  <c r="I41" i="69"/>
  <c r="N55" i="69"/>
  <c r="I91" i="69"/>
  <c r="I93" i="69"/>
  <c r="I75" i="69"/>
  <c r="N41" i="69"/>
  <c r="N24" i="69"/>
  <c r="N40" i="69"/>
  <c r="N82" i="69"/>
  <c r="N39" i="69"/>
  <c r="I43" i="69"/>
  <c r="I73" i="69"/>
  <c r="I67" i="69"/>
  <c r="I12" i="69"/>
  <c r="I25" i="69"/>
  <c r="I13" i="69"/>
  <c r="I92" i="69"/>
  <c r="I26" i="69"/>
  <c r="I22" i="69"/>
  <c r="I84" i="69"/>
  <c r="I64" i="69"/>
  <c r="I57" i="69"/>
  <c r="I35" i="69"/>
  <c r="I15" i="69"/>
  <c r="I70" i="69"/>
  <c r="I27" i="69"/>
  <c r="I85" i="69"/>
  <c r="I65" i="69"/>
  <c r="I19" i="69"/>
  <c r="N69" i="69"/>
  <c r="I37" i="69"/>
  <c r="I61" i="69"/>
  <c r="N92" i="69"/>
  <c r="N76" i="69"/>
  <c r="N81" i="69"/>
  <c r="N52" i="69"/>
  <c r="I86" i="69"/>
  <c r="I31" i="69"/>
  <c r="N26" i="69"/>
  <c r="N58" i="69"/>
  <c r="I76" i="69"/>
  <c r="I56" i="69"/>
  <c r="N72" i="69"/>
  <c r="N35" i="69"/>
  <c r="N20" i="69"/>
  <c r="N34" i="69"/>
  <c r="N33" i="69"/>
  <c r="N73" i="69"/>
  <c r="N67" i="69"/>
  <c r="N25" i="69"/>
  <c r="N13" i="69"/>
  <c r="N43" i="69"/>
  <c r="N60" i="69"/>
  <c r="N16" i="69"/>
  <c r="N96" i="69"/>
  <c r="N17" i="69"/>
  <c r="N44" i="69"/>
  <c r="N22" i="69"/>
  <c r="N37" i="69"/>
  <c r="N12" i="69"/>
  <c r="N87" i="69"/>
  <c r="N90" i="69"/>
  <c r="N27" i="69"/>
  <c r="I78" i="69"/>
  <c r="N74" i="69"/>
  <c r="I79" i="69"/>
  <c r="I50" i="69"/>
  <c r="I81" i="69"/>
  <c r="I17" i="69"/>
  <c r="I88" i="69"/>
  <c r="N51" i="69"/>
  <c r="I48" i="69"/>
  <c r="I34" i="69"/>
  <c r="I14" i="69"/>
  <c r="I45" i="69"/>
  <c r="I68" i="69"/>
  <c r="N14" i="69"/>
  <c r="N64" i="69"/>
  <c r="I28" i="69"/>
  <c r="N75" i="69"/>
  <c r="N21" i="69"/>
  <c r="I83" i="69"/>
  <c r="N32" i="69"/>
  <c r="N71" i="69"/>
  <c r="I39" i="69"/>
  <c r="N47" i="69"/>
  <c r="N85" i="69"/>
  <c r="I40" i="69"/>
  <c r="I49" i="69"/>
  <c r="I42" i="69"/>
  <c r="N95" i="69"/>
  <c r="I71" i="69"/>
  <c r="I55" i="69"/>
  <c r="I16" i="69"/>
  <c r="I62" i="69"/>
  <c r="I96" i="69"/>
  <c r="N63" i="69"/>
  <c r="N15" i="69"/>
  <c r="I60" i="69"/>
  <c r="N30" i="69"/>
  <c r="I53" i="69"/>
  <c r="I18" i="69"/>
  <c r="N19" i="69"/>
  <c r="N89" i="69"/>
  <c r="I89" i="69"/>
  <c r="N93" i="69"/>
  <c r="N56" i="69"/>
  <c r="I54" i="69"/>
  <c r="N54" i="69"/>
  <c r="N94" i="69"/>
  <c r="N80" i="69"/>
  <c r="N68" i="69"/>
  <c r="N83" i="69"/>
  <c r="N57" i="69"/>
  <c r="I20" i="69"/>
  <c r="I59" i="69"/>
  <c r="I36" i="69"/>
  <c r="I94" i="69"/>
  <c r="I69" i="69"/>
  <c r="N31" i="69"/>
  <c r="N45" i="69"/>
  <c r="I74" i="69"/>
  <c r="N65" i="69"/>
  <c r="N29" i="69"/>
  <c r="N23" i="69"/>
  <c r="N59" i="69"/>
  <c r="I33" i="69"/>
  <c r="H7" i="68"/>
  <c r="N18" i="68"/>
  <c r="N52" i="68"/>
  <c r="N51" i="68"/>
  <c r="I24" i="68"/>
  <c r="N84" i="68"/>
  <c r="I19" i="68"/>
  <c r="I76" i="68"/>
  <c r="I57" i="68"/>
  <c r="N87" i="68"/>
  <c r="N56" i="68"/>
  <c r="I79" i="68"/>
  <c r="N48" i="68"/>
  <c r="N76" i="68"/>
  <c r="I53" i="68"/>
  <c r="N16" i="68"/>
  <c r="N70" i="68"/>
  <c r="N37" i="68"/>
  <c r="I96" i="68"/>
  <c r="N85" i="68"/>
  <c r="N54" i="68"/>
  <c r="N26" i="68"/>
  <c r="N82" i="68"/>
  <c r="I82" i="68"/>
  <c r="I56" i="68"/>
  <c r="I95" i="68"/>
  <c r="I72" i="68"/>
  <c r="I6" i="68"/>
  <c r="I12" i="68"/>
  <c r="I44" i="68"/>
  <c r="I75" i="68"/>
  <c r="I60" i="68"/>
  <c r="I92" i="68"/>
  <c r="I42" i="68"/>
  <c r="I34" i="68"/>
  <c r="I25" i="68"/>
  <c r="I55" i="68"/>
  <c r="I91" i="68"/>
  <c r="I33" i="68"/>
  <c r="I83" i="68"/>
  <c r="I41" i="68"/>
  <c r="I16" i="68"/>
  <c r="I17" i="68"/>
  <c r="I61" i="68"/>
  <c r="I32" i="68"/>
  <c r="I47" i="68"/>
  <c r="I69" i="68"/>
  <c r="N53" i="68"/>
  <c r="N81" i="68"/>
  <c r="I58" i="68"/>
  <c r="N41" i="68"/>
  <c r="N22" i="68"/>
  <c r="I64" i="68"/>
  <c r="I73" i="68"/>
  <c r="I48" i="68"/>
  <c r="I50" i="68"/>
  <c r="I68" i="68"/>
  <c r="N31" i="68"/>
  <c r="I78" i="68"/>
  <c r="N49" i="68"/>
  <c r="I20" i="68"/>
  <c r="I13" i="68"/>
  <c r="N79" i="68"/>
  <c r="I51" i="68"/>
  <c r="I67" i="68"/>
  <c r="I90" i="68"/>
  <c r="N46" i="68"/>
  <c r="I46" i="68"/>
  <c r="N73" i="68"/>
  <c r="I30" i="68"/>
  <c r="N60" i="68"/>
  <c r="I38" i="68"/>
  <c r="N24" i="68"/>
  <c r="N65" i="68"/>
  <c r="N96" i="68"/>
  <c r="N45" i="68"/>
  <c r="I45" i="68"/>
  <c r="I18" i="68"/>
  <c r="N61" i="68"/>
  <c r="I77" i="68"/>
  <c r="N90" i="68"/>
  <c r="I62" i="68"/>
  <c r="I85" i="68"/>
  <c r="N40" i="68"/>
  <c r="I40" i="68"/>
  <c r="N75" i="68"/>
  <c r="I71" i="68"/>
  <c r="N30" i="68"/>
  <c r="I94" i="68"/>
  <c r="I66" i="68"/>
  <c r="N38" i="68"/>
  <c r="N93" i="68"/>
  <c r="I63" i="68"/>
  <c r="I29" i="68"/>
  <c r="I86" i="68"/>
  <c r="N69" i="68"/>
  <c r="I43" i="68"/>
  <c r="I14" i="68"/>
  <c r="I54" i="68"/>
  <c r="I74" i="68"/>
  <c r="I36" i="68"/>
  <c r="I88" i="68"/>
  <c r="I59" i="68"/>
  <c r="I80" i="68"/>
  <c r="I28" i="68"/>
  <c r="N77" i="68"/>
  <c r="N44" i="68"/>
  <c r="N68" i="68"/>
  <c r="N23" i="68"/>
  <c r="N91" i="68"/>
  <c r="N33" i="68"/>
  <c r="N57" i="68"/>
  <c r="I27" i="68"/>
  <c r="I37" i="68"/>
  <c r="N67" i="68"/>
  <c r="I39" i="68"/>
  <c r="N14" i="68"/>
  <c r="I49" i="68"/>
  <c r="N25" i="68"/>
  <c r="N32" i="68"/>
  <c r="N15" i="68"/>
  <c r="N35" i="68"/>
  <c r="N63" i="68"/>
  <c r="I89" i="68"/>
  <c r="N66" i="68"/>
  <c r="N29" i="68"/>
  <c r="N83" i="68"/>
  <c r="I70" i="68"/>
  <c r="N95" i="68"/>
  <c r="N62" i="68"/>
  <c r="N97" i="68"/>
  <c r="I26" i="68"/>
  <c r="I97" i="68"/>
  <c r="N74" i="68"/>
  <c r="N21" i="68"/>
  <c r="N88" i="68"/>
  <c r="I52" i="68"/>
  <c r="N17" i="68"/>
  <c r="N80" i="68"/>
  <c r="N39" i="68"/>
  <c r="N19" i="68"/>
  <c r="N89" i="68"/>
  <c r="N55" i="68"/>
  <c r="I21" i="68"/>
  <c r="I84" i="68"/>
  <c r="I23" i="68"/>
  <c r="I81" i="68"/>
  <c r="N47" i="68"/>
  <c r="I65" i="68"/>
  <c r="I93" i="68"/>
  <c r="N59" i="68"/>
  <c r="N92" i="68"/>
  <c r="I22" i="68"/>
  <c r="I87" i="68"/>
  <c r="I15" i="68"/>
  <c r="N13" i="68"/>
  <c r="N86" i="68"/>
  <c r="N50" i="68"/>
  <c r="N78" i="68"/>
  <c r="N43" i="68"/>
  <c r="N20" i="68"/>
  <c r="N72" i="68"/>
  <c r="N28" i="68"/>
  <c r="N64" i="68"/>
  <c r="N36" i="68"/>
  <c r="N94" i="68"/>
  <c r="N58" i="68"/>
  <c r="N27" i="68"/>
  <c r="N12" i="68"/>
  <c r="N71" i="68"/>
  <c r="I31" i="68"/>
  <c r="N34" i="68"/>
  <c r="N6" i="68"/>
  <c r="N95" i="67"/>
  <c r="N75" i="67"/>
  <c r="N79" i="67"/>
  <c r="N26" i="67"/>
  <c r="I59" i="67"/>
  <c r="I30" i="67"/>
  <c r="M7" i="67"/>
  <c r="I47" i="67"/>
  <c r="N36" i="67"/>
  <c r="I70" i="67"/>
  <c r="I84" i="67"/>
  <c r="N43" i="67"/>
  <c r="N19" i="67"/>
  <c r="N25" i="67"/>
  <c r="I56" i="67"/>
  <c r="N6" i="67"/>
  <c r="I29" i="67"/>
  <c r="I68" i="67"/>
  <c r="I82" i="67"/>
  <c r="N70" i="67"/>
  <c r="N55" i="67"/>
  <c r="N23" i="67"/>
  <c r="N97" i="67"/>
  <c r="N59" i="67"/>
  <c r="N18" i="67"/>
  <c r="N69" i="67"/>
  <c r="N28" i="67"/>
  <c r="I16" i="67"/>
  <c r="I81" i="67"/>
  <c r="I41" i="67"/>
  <c r="I42" i="67"/>
  <c r="I64" i="67"/>
  <c r="I20" i="67"/>
  <c r="N56" i="67"/>
  <c r="I92" i="67"/>
  <c r="I48" i="67"/>
  <c r="I95" i="67"/>
  <c r="N65" i="67"/>
  <c r="I40" i="67"/>
  <c r="I79" i="67"/>
  <c r="N44" i="67"/>
  <c r="N62" i="67"/>
  <c r="I22" i="67"/>
  <c r="I12" i="67"/>
  <c r="I77" i="67"/>
  <c r="I39" i="67"/>
  <c r="I94" i="67"/>
  <c r="I57" i="67"/>
  <c r="I97" i="67"/>
  <c r="I26" i="67"/>
  <c r="N16" i="67"/>
  <c r="I37" i="67"/>
  <c r="N77" i="67"/>
  <c r="N33" i="67"/>
  <c r="N86" i="67"/>
  <c r="I34" i="67"/>
  <c r="N64" i="67"/>
  <c r="I96" i="67"/>
  <c r="N89" i="67"/>
  <c r="N68" i="67"/>
  <c r="N48" i="67"/>
  <c r="I60" i="67"/>
  <c r="N40" i="67"/>
  <c r="I76" i="67"/>
  <c r="I51" i="67"/>
  <c r="I54" i="67"/>
  <c r="I15" i="67"/>
  <c r="N47" i="67"/>
  <c r="N15" i="67"/>
  <c r="N88" i="67"/>
  <c r="N49" i="67"/>
  <c r="N93" i="67"/>
  <c r="N51" i="67"/>
  <c r="I21" i="67"/>
  <c r="I6" i="67"/>
  <c r="I75" i="67"/>
  <c r="I28" i="67"/>
  <c r="I74" i="67"/>
  <c r="N96" i="67"/>
  <c r="N58" i="67"/>
  <c r="N83" i="67"/>
  <c r="I86" i="67"/>
  <c r="N66" i="67"/>
  <c r="N42" i="67"/>
  <c r="I89" i="67"/>
  <c r="N34" i="67"/>
  <c r="I73" i="67"/>
  <c r="I67" i="67"/>
  <c r="N30" i="67"/>
  <c r="I46" i="67"/>
  <c r="I14" i="67"/>
  <c r="N71" i="67"/>
  <c r="I63" i="67"/>
  <c r="I31" i="67"/>
  <c r="I85" i="67"/>
  <c r="N46" i="67"/>
  <c r="I88" i="67"/>
  <c r="I49" i="67"/>
  <c r="N92" i="67"/>
  <c r="I24" i="67"/>
  <c r="I66" i="67"/>
  <c r="I93" i="67"/>
  <c r="N53" i="67"/>
  <c r="N12" i="67"/>
  <c r="N45" i="67"/>
  <c r="I83" i="67"/>
  <c r="N37" i="67"/>
  <c r="N85" i="67"/>
  <c r="N29" i="67"/>
  <c r="I65" i="67"/>
  <c r="I43" i="67"/>
  <c r="I91" i="67"/>
  <c r="I13" i="67"/>
  <c r="I27" i="67"/>
  <c r="I69" i="67"/>
  <c r="N39" i="67"/>
  <c r="I44" i="67"/>
  <c r="N84" i="67"/>
  <c r="N41" i="67"/>
  <c r="I71" i="67"/>
  <c r="N24" i="67"/>
  <c r="I72" i="67"/>
  <c r="N50" i="67"/>
  <c r="I90" i="67"/>
  <c r="N60" i="67"/>
  <c r="N82" i="67"/>
  <c r="N52" i="67"/>
  <c r="N57" i="67"/>
  <c r="N22" i="67"/>
  <c r="N38" i="67"/>
  <c r="I38" i="67"/>
  <c r="I55" i="67"/>
  <c r="I23" i="67"/>
  <c r="N78" i="67"/>
  <c r="N81" i="67"/>
  <c r="I36" i="67"/>
  <c r="I61" i="67"/>
  <c r="N13" i="67"/>
  <c r="N72" i="67"/>
  <c r="N20" i="67"/>
  <c r="I25" i="67"/>
  <c r="I87" i="67"/>
  <c r="N35" i="67"/>
  <c r="I32" i="67"/>
  <c r="I80" i="67"/>
  <c r="I58" i="67"/>
  <c r="I17" i="67"/>
  <c r="N76" i="67"/>
  <c r="I50" i="67"/>
  <c r="N94" i="67"/>
  <c r="I52" i="67"/>
  <c r="N54" i="67"/>
  <c r="I35" i="67"/>
  <c r="N87" i="67"/>
  <c r="N63" i="67"/>
  <c r="N31" i="67"/>
  <c r="N67" i="67"/>
  <c r="I78" i="67"/>
  <c r="N27" i="67"/>
  <c r="N90" i="67"/>
  <c r="N61" i="67"/>
  <c r="I18" i="67"/>
  <c r="N17" i="67"/>
  <c r="N74" i="67"/>
  <c r="I33" i="67"/>
  <c r="N32" i="67"/>
  <c r="N80" i="67"/>
  <c r="I53" i="67"/>
  <c r="N21" i="67"/>
  <c r="N73" i="67"/>
  <c r="I45" i="67"/>
  <c r="N91" i="67"/>
  <c r="I19" i="67"/>
  <c r="N14" i="67"/>
  <c r="N67" i="66"/>
  <c r="N38" i="66"/>
  <c r="N88" i="66"/>
  <c r="N66" i="66"/>
  <c r="N34" i="66"/>
  <c r="N29" i="66"/>
  <c r="N41" i="66"/>
  <c r="N21" i="66"/>
  <c r="N18" i="66"/>
  <c r="N49" i="66"/>
  <c r="N48" i="66"/>
  <c r="N56" i="66"/>
  <c r="N86" i="66"/>
  <c r="N81" i="66"/>
  <c r="N52" i="66"/>
  <c r="N77" i="66"/>
  <c r="N57" i="66"/>
  <c r="N23" i="66"/>
  <c r="N69" i="66"/>
  <c r="I35" i="66"/>
  <c r="N42" i="66"/>
  <c r="N74" i="66"/>
  <c r="N50" i="66"/>
  <c r="N43" i="66"/>
  <c r="N78" i="66"/>
  <c r="N27" i="66"/>
  <c r="N59" i="66"/>
  <c r="N75" i="66"/>
  <c r="N68" i="66"/>
  <c r="N65" i="66"/>
  <c r="N19" i="66"/>
  <c r="N97" i="66"/>
  <c r="N39" i="66"/>
  <c r="N54" i="66"/>
  <c r="N47" i="66"/>
  <c r="N24" i="66"/>
  <c r="N64" i="66"/>
  <c r="N31" i="66"/>
  <c r="N37" i="66"/>
  <c r="N71" i="66"/>
  <c r="N79" i="66"/>
  <c r="N94" i="66"/>
  <c r="N28" i="66"/>
  <c r="N73" i="66"/>
  <c r="N36" i="66"/>
  <c r="N6" i="66"/>
  <c r="N58" i="66"/>
  <c r="N90" i="66"/>
  <c r="N15" i="66"/>
  <c r="N60" i="66"/>
  <c r="N40" i="66"/>
  <c r="N13" i="66"/>
  <c r="N96" i="66"/>
  <c r="N26" i="66"/>
  <c r="N82" i="66"/>
  <c r="N14" i="66"/>
  <c r="N20" i="66"/>
  <c r="N53" i="66"/>
  <c r="N55" i="66"/>
  <c r="N84" i="66"/>
  <c r="N85" i="66"/>
  <c r="N25" i="66"/>
  <c r="I33" i="66"/>
  <c r="I36" i="66"/>
  <c r="I74" i="66"/>
  <c r="I48" i="66"/>
  <c r="I20" i="66"/>
  <c r="I41" i="66"/>
  <c r="I94" i="66"/>
  <c r="I71" i="66"/>
  <c r="I34" i="66"/>
  <c r="I45" i="66"/>
  <c r="I17" i="66"/>
  <c r="I43" i="66"/>
  <c r="I76" i="66"/>
  <c r="I31" i="66"/>
  <c r="I60" i="66"/>
  <c r="I83" i="66"/>
  <c r="I63" i="66"/>
  <c r="I87" i="66"/>
  <c r="I52" i="66"/>
  <c r="I46" i="66"/>
  <c r="I24" i="66"/>
  <c r="I88" i="66"/>
  <c r="I56" i="66"/>
  <c r="I70" i="66"/>
  <c r="I53" i="66"/>
  <c r="I25" i="66"/>
  <c r="I28" i="66"/>
  <c r="I39" i="66"/>
  <c r="I84" i="66"/>
  <c r="I27" i="66"/>
  <c r="I61" i="66"/>
  <c r="I59" i="66"/>
  <c r="I15" i="66"/>
  <c r="I58" i="66"/>
  <c r="I14" i="66"/>
  <c r="I13" i="66"/>
  <c r="I51" i="66"/>
  <c r="I77" i="66"/>
  <c r="I49" i="66"/>
  <c r="I26" i="66"/>
  <c r="I22" i="66"/>
  <c r="I68" i="66"/>
  <c r="I72" i="66"/>
  <c r="I40" i="66"/>
  <c r="I21" i="66"/>
  <c r="I85" i="66"/>
  <c r="I57" i="66"/>
  <c r="I44" i="66"/>
  <c r="I47" i="66"/>
  <c r="I66" i="66"/>
  <c r="N12" i="66"/>
  <c r="N92" i="66"/>
  <c r="N62" i="66"/>
  <c r="I95" i="66"/>
  <c r="I38" i="66"/>
  <c r="I80" i="66"/>
  <c r="I29" i="66"/>
  <c r="I93" i="66"/>
  <c r="I65" i="66"/>
  <c r="I92" i="66"/>
  <c r="I82" i="66"/>
  <c r="I42" i="66"/>
  <c r="I91" i="66"/>
  <c r="I81" i="66"/>
  <c r="I30" i="66"/>
  <c r="N17" i="66"/>
  <c r="I89" i="66"/>
  <c r="I54" i="66"/>
  <c r="N16" i="66"/>
  <c r="I23" i="66"/>
  <c r="I97" i="66"/>
  <c r="I69" i="66"/>
  <c r="I67" i="66"/>
  <c r="I62" i="66"/>
  <c r="I96" i="66"/>
  <c r="I64" i="66"/>
  <c r="I32" i="66"/>
  <c r="I75" i="66"/>
  <c r="I19" i="66"/>
  <c r="I37" i="66"/>
  <c r="I12" i="66"/>
  <c r="I73" i="66"/>
  <c r="I79" i="66"/>
  <c r="I50" i="66"/>
  <c r="I18" i="66"/>
  <c r="I78" i="66"/>
  <c r="I90" i="66"/>
  <c r="I55" i="66"/>
  <c r="I86" i="66"/>
  <c r="I6" i="66"/>
  <c r="F7" i="42"/>
  <c r="F7" i="65"/>
  <c r="F7" i="41"/>
  <c r="L7" i="49"/>
  <c r="E158" i="22" s="1"/>
  <c r="L7" i="48"/>
  <c r="D158" i="22" s="1"/>
  <c r="L7" i="64"/>
  <c r="F118" i="22" s="1"/>
  <c r="L7" i="34"/>
  <c r="L7" i="65"/>
  <c r="F158" i="22" s="1"/>
  <c r="T158" i="22" s="1"/>
  <c r="F7" i="49"/>
  <c r="I149" i="22" l="1"/>
  <c r="J149" i="22" s="1"/>
  <c r="U148" i="22"/>
  <c r="G150" i="22"/>
  <c r="U150" i="22" s="1"/>
  <c r="V140" i="22"/>
  <c r="AC140" i="22" s="1"/>
  <c r="V156" i="22"/>
  <c r="W156" i="22" s="1" a="1"/>
  <c r="W156" i="22" s="1"/>
  <c r="F160" i="22"/>
  <c r="T160" i="22" s="1"/>
  <c r="T157" i="22"/>
  <c r="F159" i="22"/>
  <c r="T159" i="22" s="1"/>
  <c r="V147" i="22"/>
  <c r="W147" i="22" s="1" a="1"/>
  <c r="W147" i="22" s="1"/>
  <c r="S158" i="22"/>
  <c r="E160" i="22"/>
  <c r="AA158" i="22"/>
  <c r="S149" i="22"/>
  <c r="V149" i="22" s="1"/>
  <c r="AA149" i="22"/>
  <c r="AA159" i="22"/>
  <c r="AA157" i="22"/>
  <c r="S157" i="22"/>
  <c r="Q146" i="22"/>
  <c r="Q138" i="22"/>
  <c r="Q145" i="22"/>
  <c r="R159" i="22"/>
  <c r="X159" i="22"/>
  <c r="L149" i="22"/>
  <c r="N156" i="22"/>
  <c r="P156" i="22"/>
  <c r="K156" i="22"/>
  <c r="M156" i="22"/>
  <c r="O156" i="22"/>
  <c r="J156" i="22"/>
  <c r="X158" i="22"/>
  <c r="D160" i="22"/>
  <c r="I158" i="22"/>
  <c r="L158" i="22" s="1"/>
  <c r="R158" i="22"/>
  <c r="N147" i="22"/>
  <c r="P147" i="22"/>
  <c r="M147" i="22"/>
  <c r="J147" i="22"/>
  <c r="O147" i="22"/>
  <c r="K147" i="22"/>
  <c r="Z140" i="22"/>
  <c r="O140" i="22"/>
  <c r="N140" i="22"/>
  <c r="J140" i="22"/>
  <c r="M140" i="22"/>
  <c r="K140" i="22"/>
  <c r="P140" i="22"/>
  <c r="P155" i="22"/>
  <c r="K155" i="22"/>
  <c r="M155" i="22"/>
  <c r="O155" i="22"/>
  <c r="J155" i="22"/>
  <c r="N155" i="22"/>
  <c r="W155" i="22" a="1"/>
  <c r="W155" i="22" s="1"/>
  <c r="Y155" i="22"/>
  <c r="Z155" i="22"/>
  <c r="AB155" i="22"/>
  <c r="AC155" i="22"/>
  <c r="R157" i="22"/>
  <c r="X157" i="22"/>
  <c r="I157" i="22"/>
  <c r="L157" i="22" s="1"/>
  <c r="AC106" i="22"/>
  <c r="Z105" i="22"/>
  <c r="Y105" i="22"/>
  <c r="U108" i="22"/>
  <c r="G110" i="22"/>
  <c r="U110" i="22" s="1"/>
  <c r="AC105" i="22"/>
  <c r="X109" i="22"/>
  <c r="AB106" i="22"/>
  <c r="V107" i="22"/>
  <c r="AC107" i="22" s="1"/>
  <c r="V116" i="22"/>
  <c r="AC116" i="22" s="1"/>
  <c r="Z106" i="22"/>
  <c r="Y106" i="22"/>
  <c r="F119" i="22"/>
  <c r="T119" i="22" s="1"/>
  <c r="T118" i="22"/>
  <c r="F120" i="22"/>
  <c r="T120" i="22" s="1"/>
  <c r="I118" i="22"/>
  <c r="N118" i="22" s="1"/>
  <c r="X118" i="22"/>
  <c r="S118" i="22"/>
  <c r="V118" i="22" s="1"/>
  <c r="Z98" i="22"/>
  <c r="V109" i="22"/>
  <c r="AC109" i="22" s="1"/>
  <c r="W98" i="22" a="1"/>
  <c r="W98" i="22" s="1"/>
  <c r="AB98" i="22"/>
  <c r="Z100" i="22"/>
  <c r="AB100" i="22"/>
  <c r="AC100" i="22"/>
  <c r="Y100" i="22"/>
  <c r="W100" i="22" a="1"/>
  <c r="W100" i="22" s="1"/>
  <c r="AA117" i="22"/>
  <c r="S117" i="22"/>
  <c r="E120" i="22"/>
  <c r="E119" i="22"/>
  <c r="R119" i="22" s="1"/>
  <c r="Q100" i="22"/>
  <c r="Q98" i="22"/>
  <c r="Z109" i="22"/>
  <c r="L116" i="22"/>
  <c r="N116" i="22"/>
  <c r="O116" i="22"/>
  <c r="M116" i="22"/>
  <c r="J116" i="22"/>
  <c r="P116" i="22"/>
  <c r="K116" i="22"/>
  <c r="J118" i="22"/>
  <c r="Z107" i="22"/>
  <c r="Q106" i="22"/>
  <c r="W116" i="22" a="1"/>
  <c r="W116" i="22" s="1"/>
  <c r="AB116" i="22"/>
  <c r="L118" i="22"/>
  <c r="Q105" i="22"/>
  <c r="P115" i="22"/>
  <c r="K115" i="22"/>
  <c r="J115" i="22"/>
  <c r="N115" i="22"/>
  <c r="M115" i="22"/>
  <c r="O115" i="22"/>
  <c r="Z115" i="22"/>
  <c r="Y115" i="22"/>
  <c r="AC115" i="22"/>
  <c r="AB115" i="22"/>
  <c r="W115" i="22" a="1"/>
  <c r="W115" i="22" s="1"/>
  <c r="N107" i="22"/>
  <c r="K107" i="22"/>
  <c r="M107" i="22"/>
  <c r="P107" i="22"/>
  <c r="J107" i="22"/>
  <c r="O107" i="22"/>
  <c r="J109" i="22"/>
  <c r="P109" i="22"/>
  <c r="N109" i="22"/>
  <c r="K109" i="22"/>
  <c r="M109" i="22"/>
  <c r="O109" i="22"/>
  <c r="D120" i="22"/>
  <c r="R117" i="22"/>
  <c r="X117" i="22"/>
  <c r="I117" i="22"/>
  <c r="V76" i="22"/>
  <c r="AB76" i="22" s="1"/>
  <c r="Z58" i="22"/>
  <c r="S69" i="22"/>
  <c r="X69" i="22"/>
  <c r="I69" i="22"/>
  <c r="T69" i="22"/>
  <c r="N69" i="22"/>
  <c r="AB65" i="22"/>
  <c r="AC65" i="22"/>
  <c r="Z65" i="22"/>
  <c r="W65" i="22" a="1"/>
  <c r="W65" i="22" s="1"/>
  <c r="Y65" i="22"/>
  <c r="L67" i="22"/>
  <c r="P67" i="22"/>
  <c r="J67" i="22"/>
  <c r="K67" i="22"/>
  <c r="M67" i="22"/>
  <c r="O67" i="22"/>
  <c r="AC60" i="22"/>
  <c r="Z60" i="22"/>
  <c r="W60" i="22" a="1"/>
  <c r="W60" i="22" s="1"/>
  <c r="Y60" i="22"/>
  <c r="AB60" i="22"/>
  <c r="Y76" i="22"/>
  <c r="AC76" i="22"/>
  <c r="O76" i="22"/>
  <c r="J76" i="22"/>
  <c r="P76" i="22"/>
  <c r="K76" i="22"/>
  <c r="L76" i="22"/>
  <c r="M76" i="22"/>
  <c r="L75" i="22"/>
  <c r="M75" i="22"/>
  <c r="P75" i="22"/>
  <c r="O75" i="22"/>
  <c r="K75" i="22"/>
  <c r="J75" i="22"/>
  <c r="N75" i="22"/>
  <c r="T77" i="22"/>
  <c r="S77" i="22"/>
  <c r="V77" i="22" s="1"/>
  <c r="X77" i="22"/>
  <c r="I77" i="22"/>
  <c r="O78" i="22"/>
  <c r="M78" i="22"/>
  <c r="L78" i="22"/>
  <c r="J78" i="22"/>
  <c r="K78" i="22"/>
  <c r="P78" i="22"/>
  <c r="F80" i="22"/>
  <c r="Q60" i="22"/>
  <c r="Z66" i="22"/>
  <c r="W66" i="22" a="1"/>
  <c r="W66" i="22" s="1"/>
  <c r="AC66" i="22"/>
  <c r="Y66" i="22"/>
  <c r="AB66" i="22"/>
  <c r="Q58" i="22"/>
  <c r="N67" i="22"/>
  <c r="V67" i="22"/>
  <c r="Q66" i="22"/>
  <c r="Q65" i="22"/>
  <c r="F79" i="22"/>
  <c r="N76" i="22"/>
  <c r="Y75" i="22"/>
  <c r="AB75" i="22"/>
  <c r="Z75" i="22"/>
  <c r="W75" i="22" a="1"/>
  <c r="W75" i="22" s="1"/>
  <c r="AC75" i="22"/>
  <c r="N78" i="22"/>
  <c r="AB78" i="22"/>
  <c r="Z78" i="22"/>
  <c r="Y78" i="22"/>
  <c r="AC78" i="22"/>
  <c r="W78" i="22" a="1"/>
  <c r="W78" i="22" s="1"/>
  <c r="L97" i="65"/>
  <c r="F97" i="65"/>
  <c r="L96" i="65"/>
  <c r="F96" i="65"/>
  <c r="H96" i="65" s="1"/>
  <c r="L95" i="65"/>
  <c r="F95" i="65"/>
  <c r="H95" i="65" s="1"/>
  <c r="L94" i="65"/>
  <c r="F94" i="65"/>
  <c r="H94" i="65" s="1"/>
  <c r="L93" i="65"/>
  <c r="F93" i="65"/>
  <c r="L92" i="65"/>
  <c r="F92" i="65"/>
  <c r="H92" i="65" s="1"/>
  <c r="L91" i="65"/>
  <c r="F91" i="65"/>
  <c r="H91" i="65" s="1"/>
  <c r="L90" i="65"/>
  <c r="F90" i="65"/>
  <c r="H90" i="65" s="1"/>
  <c r="L89" i="65"/>
  <c r="F89" i="65"/>
  <c r="L88" i="65"/>
  <c r="F88" i="65"/>
  <c r="H88" i="65" s="1"/>
  <c r="L87" i="65"/>
  <c r="F87" i="65"/>
  <c r="H87" i="65" s="1"/>
  <c r="L86" i="65"/>
  <c r="F130" i="22" s="1" a="1"/>
  <c r="F130" i="22" s="1"/>
  <c r="F86" i="65"/>
  <c r="H86" i="65" s="1"/>
  <c r="L85" i="65"/>
  <c r="F85" i="65"/>
  <c r="L84" i="65"/>
  <c r="F84" i="65"/>
  <c r="H84" i="65" s="1"/>
  <c r="L83" i="65"/>
  <c r="M83" i="65" s="1"/>
  <c r="F83" i="65"/>
  <c r="H83" i="65" s="1"/>
  <c r="L82" i="65"/>
  <c r="F82" i="65"/>
  <c r="H82" i="65" s="1"/>
  <c r="L81" i="65"/>
  <c r="F81" i="65"/>
  <c r="L80" i="65"/>
  <c r="F80" i="65"/>
  <c r="H80" i="65" s="1"/>
  <c r="L79" i="65"/>
  <c r="F79" i="65"/>
  <c r="H79" i="65" s="1"/>
  <c r="L78" i="65"/>
  <c r="F78" i="65"/>
  <c r="H78" i="65" s="1"/>
  <c r="L77" i="65"/>
  <c r="F77" i="65"/>
  <c r="L76" i="65"/>
  <c r="M76" i="65" s="1"/>
  <c r="F76" i="65"/>
  <c r="H76" i="65" s="1"/>
  <c r="L75" i="65"/>
  <c r="F75" i="65"/>
  <c r="H75" i="65" s="1"/>
  <c r="L74" i="65"/>
  <c r="F74" i="65"/>
  <c r="H74" i="65" s="1"/>
  <c r="L73" i="65"/>
  <c r="F73" i="65"/>
  <c r="L72" i="65"/>
  <c r="M72" i="65" s="1"/>
  <c r="F72" i="65"/>
  <c r="H72" i="65" s="1"/>
  <c r="L71" i="65"/>
  <c r="M71" i="65" s="1"/>
  <c r="F71" i="65"/>
  <c r="L70" i="65"/>
  <c r="M70" i="65" s="1"/>
  <c r="F70" i="65"/>
  <c r="H70" i="65" s="1"/>
  <c r="L69" i="65"/>
  <c r="F69" i="65"/>
  <c r="H69" i="65" s="1"/>
  <c r="L68" i="65"/>
  <c r="F68" i="65"/>
  <c r="H68" i="65" s="1"/>
  <c r="L67" i="65"/>
  <c r="F67" i="65"/>
  <c r="L66" i="65"/>
  <c r="F66" i="65"/>
  <c r="H66" i="65" s="1"/>
  <c r="L65" i="65"/>
  <c r="F65" i="65"/>
  <c r="L64" i="65"/>
  <c r="F64" i="65"/>
  <c r="H64" i="65" s="1"/>
  <c r="L63" i="65"/>
  <c r="F63" i="65"/>
  <c r="H63" i="65" s="1"/>
  <c r="L62" i="65"/>
  <c r="F62" i="65"/>
  <c r="H62" i="65" s="1"/>
  <c r="L61" i="65"/>
  <c r="F61" i="65"/>
  <c r="L60" i="65"/>
  <c r="F60" i="65"/>
  <c r="H60" i="65" s="1"/>
  <c r="L59" i="65"/>
  <c r="F59" i="65"/>
  <c r="L58" i="65"/>
  <c r="F58" i="65"/>
  <c r="H58" i="65" s="1"/>
  <c r="L57" i="65"/>
  <c r="F57" i="65"/>
  <c r="L56" i="65"/>
  <c r="F56" i="65"/>
  <c r="H56" i="65" s="1"/>
  <c r="L55" i="65"/>
  <c r="F55" i="65"/>
  <c r="H55" i="65" s="1"/>
  <c r="L54" i="65"/>
  <c r="F54" i="65"/>
  <c r="L53" i="65"/>
  <c r="F53" i="65"/>
  <c r="L52" i="65"/>
  <c r="F52" i="65"/>
  <c r="H52" i="65" s="1"/>
  <c r="L51" i="65"/>
  <c r="F51" i="65"/>
  <c r="H51" i="65" s="1"/>
  <c r="L50" i="65"/>
  <c r="F50" i="65"/>
  <c r="H50" i="65" s="1"/>
  <c r="L49" i="65"/>
  <c r="F49" i="65"/>
  <c r="L48" i="65"/>
  <c r="F48" i="65"/>
  <c r="H48" i="65" s="1"/>
  <c r="L47" i="65"/>
  <c r="F47" i="65"/>
  <c r="H47" i="65" s="1"/>
  <c r="L46" i="65"/>
  <c r="M46" i="65" s="1"/>
  <c r="F46" i="65"/>
  <c r="H46" i="65" s="1"/>
  <c r="L45" i="65"/>
  <c r="F45" i="65"/>
  <c r="L44" i="65"/>
  <c r="F44" i="65"/>
  <c r="H44" i="65" s="1"/>
  <c r="L43" i="65"/>
  <c r="F43" i="65"/>
  <c r="L42" i="65"/>
  <c r="F42" i="65"/>
  <c r="H42" i="65" s="1"/>
  <c r="L41" i="65"/>
  <c r="F41" i="65"/>
  <c r="H41" i="65" s="1"/>
  <c r="L40" i="65"/>
  <c r="F40" i="65"/>
  <c r="H40" i="65" s="1"/>
  <c r="L39" i="65"/>
  <c r="F39" i="65"/>
  <c r="H39" i="65" s="1"/>
  <c r="L38" i="65"/>
  <c r="F38" i="65"/>
  <c r="H38" i="65" s="1"/>
  <c r="L37" i="65"/>
  <c r="F37" i="65"/>
  <c r="L36" i="65"/>
  <c r="F36" i="65"/>
  <c r="H36" i="65" s="1"/>
  <c r="L35" i="65"/>
  <c r="F35" i="65"/>
  <c r="L34" i="65"/>
  <c r="F34" i="65"/>
  <c r="H34" i="65" s="1"/>
  <c r="L33" i="65"/>
  <c r="F33" i="65"/>
  <c r="H33" i="65" s="1"/>
  <c r="L32" i="65"/>
  <c r="F32" i="65"/>
  <c r="L31" i="65"/>
  <c r="F31" i="65"/>
  <c r="H31" i="65" s="1"/>
  <c r="L30" i="65"/>
  <c r="F30" i="65"/>
  <c r="L29" i="65"/>
  <c r="F29" i="65"/>
  <c r="H29" i="65" s="1"/>
  <c r="L28" i="65"/>
  <c r="F28" i="65"/>
  <c r="H28" i="65" s="1"/>
  <c r="L27" i="65"/>
  <c r="F27" i="65"/>
  <c r="H27" i="65" s="1"/>
  <c r="L26" i="65"/>
  <c r="F26" i="65"/>
  <c r="L25" i="65"/>
  <c r="F25" i="65"/>
  <c r="L24" i="65"/>
  <c r="F24" i="65"/>
  <c r="H24" i="65" s="1"/>
  <c r="L23" i="65"/>
  <c r="F23" i="65"/>
  <c r="L22" i="65"/>
  <c r="F22" i="65"/>
  <c r="L21" i="65"/>
  <c r="F21" i="65"/>
  <c r="L20" i="65"/>
  <c r="F20" i="65"/>
  <c r="H20" i="65" s="1"/>
  <c r="L19" i="65"/>
  <c r="F19" i="65"/>
  <c r="H19" i="65" s="1"/>
  <c r="L18" i="65"/>
  <c r="F18" i="65"/>
  <c r="H18" i="65" s="1"/>
  <c r="L17" i="65"/>
  <c r="F17" i="65"/>
  <c r="L16" i="65"/>
  <c r="F16" i="65"/>
  <c r="H16" i="65" s="1"/>
  <c r="L15" i="65"/>
  <c r="M15" i="65" s="1"/>
  <c r="F15" i="65"/>
  <c r="H15" i="65" s="1"/>
  <c r="L14" i="65"/>
  <c r="F14" i="65"/>
  <c r="H14" i="65" s="1"/>
  <c r="L13" i="65"/>
  <c r="F13" i="65"/>
  <c r="L12" i="65"/>
  <c r="F12" i="65"/>
  <c r="L97" i="64"/>
  <c r="F97" i="64"/>
  <c r="H97" i="64" s="1"/>
  <c r="L96" i="64"/>
  <c r="M96" i="64" s="1"/>
  <c r="F96" i="64"/>
  <c r="H96" i="64" s="1"/>
  <c r="L95" i="64"/>
  <c r="F95" i="64"/>
  <c r="H95" i="64" s="1"/>
  <c r="L94" i="64"/>
  <c r="F94" i="64"/>
  <c r="L93" i="64"/>
  <c r="F93" i="64"/>
  <c r="H93" i="64" s="1"/>
  <c r="L92" i="64"/>
  <c r="F92" i="64"/>
  <c r="H92" i="64" s="1"/>
  <c r="L91" i="64"/>
  <c r="F91" i="64"/>
  <c r="H91" i="64" s="1"/>
  <c r="L90" i="64"/>
  <c r="F90" i="64"/>
  <c r="L89" i="64"/>
  <c r="F89" i="64"/>
  <c r="H89" i="64" s="1"/>
  <c r="L88" i="64"/>
  <c r="M88" i="64" s="1"/>
  <c r="F88" i="64"/>
  <c r="H88" i="64" s="1"/>
  <c r="L87" i="64"/>
  <c r="M87" i="64" s="1"/>
  <c r="F87" i="64"/>
  <c r="H87" i="64" s="1"/>
  <c r="L86" i="64"/>
  <c r="F90" i="22" s="1" a="1"/>
  <c r="F90" i="22" s="1"/>
  <c r="F86" i="64"/>
  <c r="L85" i="64"/>
  <c r="M85" i="64" s="1"/>
  <c r="F85" i="64"/>
  <c r="H85" i="64" s="1"/>
  <c r="L84" i="64"/>
  <c r="F84" i="64"/>
  <c r="H84" i="64" s="1"/>
  <c r="L83" i="64"/>
  <c r="M83" i="64" s="1"/>
  <c r="F83" i="64"/>
  <c r="H83" i="64" s="1"/>
  <c r="L82" i="64"/>
  <c r="F82" i="64"/>
  <c r="L81" i="64"/>
  <c r="F81" i="64"/>
  <c r="H81" i="64" s="1"/>
  <c r="L80" i="64"/>
  <c r="F80" i="64"/>
  <c r="H80" i="64" s="1"/>
  <c r="L79" i="64"/>
  <c r="F79" i="64"/>
  <c r="H79" i="64" s="1"/>
  <c r="L78" i="64"/>
  <c r="F78" i="64"/>
  <c r="L77" i="64"/>
  <c r="F77" i="64"/>
  <c r="H77" i="64" s="1"/>
  <c r="L76" i="64"/>
  <c r="F76" i="64"/>
  <c r="H76" i="64" s="1"/>
  <c r="L75" i="64"/>
  <c r="F75" i="64"/>
  <c r="L74" i="64"/>
  <c r="F74" i="64"/>
  <c r="H74" i="64" s="1"/>
  <c r="L73" i="64"/>
  <c r="M73" i="64" s="1"/>
  <c r="F73" i="64"/>
  <c r="H73" i="64" s="1"/>
  <c r="L72" i="64"/>
  <c r="F72" i="64"/>
  <c r="L71" i="64"/>
  <c r="F71" i="64"/>
  <c r="H71" i="64" s="1"/>
  <c r="L70" i="64"/>
  <c r="F70" i="64"/>
  <c r="H70" i="64" s="1"/>
  <c r="L69" i="64"/>
  <c r="F69" i="64"/>
  <c r="H69" i="64" s="1"/>
  <c r="L68" i="64"/>
  <c r="M68" i="64" s="1"/>
  <c r="F68" i="64"/>
  <c r="H68" i="64" s="1"/>
  <c r="L67" i="64"/>
  <c r="M67" i="64" s="1"/>
  <c r="F67" i="64"/>
  <c r="H67" i="64" s="1"/>
  <c r="L66" i="64"/>
  <c r="F66" i="64"/>
  <c r="H66" i="64" s="1"/>
  <c r="L65" i="64"/>
  <c r="M65" i="64" s="1"/>
  <c r="F65" i="64"/>
  <c r="H65" i="64" s="1"/>
  <c r="L64" i="64"/>
  <c r="F64" i="64"/>
  <c r="H64" i="64" s="1"/>
  <c r="L63" i="64"/>
  <c r="F63" i="64"/>
  <c r="H63" i="64" s="1"/>
  <c r="L62" i="64"/>
  <c r="M62" i="64" s="1"/>
  <c r="F62" i="64"/>
  <c r="H62" i="64" s="1"/>
  <c r="L61" i="64"/>
  <c r="M61" i="64" s="1"/>
  <c r="F61" i="64"/>
  <c r="H61" i="64" s="1"/>
  <c r="L60" i="64"/>
  <c r="F60" i="64"/>
  <c r="L59" i="64"/>
  <c r="F59" i="64"/>
  <c r="H59" i="64" s="1"/>
  <c r="L58" i="64"/>
  <c r="F58" i="64"/>
  <c r="L57" i="64"/>
  <c r="F57" i="64"/>
  <c r="H57" i="64" s="1"/>
  <c r="L56" i="64"/>
  <c r="F56" i="64"/>
  <c r="H56" i="64" s="1"/>
  <c r="L55" i="64"/>
  <c r="F55" i="64"/>
  <c r="H55" i="64" s="1"/>
  <c r="L54" i="64"/>
  <c r="M54" i="64" s="1"/>
  <c r="F54" i="64"/>
  <c r="L53" i="64"/>
  <c r="F53" i="64"/>
  <c r="H53" i="64" s="1"/>
  <c r="L52" i="64"/>
  <c r="F52" i="64"/>
  <c r="H52" i="64" s="1"/>
  <c r="L51" i="64"/>
  <c r="F51" i="64"/>
  <c r="H51" i="64" s="1"/>
  <c r="L50" i="64"/>
  <c r="F50" i="64"/>
  <c r="L49" i="64"/>
  <c r="F49" i="64"/>
  <c r="H49" i="64" s="1"/>
  <c r="L48" i="64"/>
  <c r="M48" i="64" s="1"/>
  <c r="F48" i="64"/>
  <c r="H48" i="64" s="1"/>
  <c r="L47" i="64"/>
  <c r="M47" i="64" s="1"/>
  <c r="F47" i="64"/>
  <c r="H47" i="64" s="1"/>
  <c r="L46" i="64"/>
  <c r="M46" i="64" s="1"/>
  <c r="F46" i="64"/>
  <c r="L45" i="64"/>
  <c r="F45" i="64"/>
  <c r="H45" i="64" s="1"/>
  <c r="L44" i="64"/>
  <c r="F44" i="64"/>
  <c r="L43" i="64"/>
  <c r="F43" i="64"/>
  <c r="H43" i="64" s="1"/>
  <c r="L42" i="64"/>
  <c r="F42" i="64"/>
  <c r="L41" i="64"/>
  <c r="M41" i="64" s="1"/>
  <c r="F41" i="64"/>
  <c r="H41" i="64" s="1"/>
  <c r="L40" i="64"/>
  <c r="F40" i="64"/>
  <c r="H40" i="64" s="1"/>
  <c r="L39" i="64"/>
  <c r="F39" i="64"/>
  <c r="H39" i="64" s="1"/>
  <c r="L38" i="64"/>
  <c r="F38" i="64"/>
  <c r="L37" i="64"/>
  <c r="M37" i="64" s="1"/>
  <c r="F37" i="64"/>
  <c r="H37" i="64" s="1"/>
  <c r="L36" i="64"/>
  <c r="M36" i="64" s="1"/>
  <c r="F36" i="64"/>
  <c r="H36" i="64" s="1"/>
  <c r="L35" i="64"/>
  <c r="F35" i="64"/>
  <c r="H35" i="64" s="1"/>
  <c r="L34" i="64"/>
  <c r="M34" i="64" s="1"/>
  <c r="F34" i="64"/>
  <c r="L33" i="64"/>
  <c r="F33" i="64"/>
  <c r="H33" i="64" s="1"/>
  <c r="L32" i="64"/>
  <c r="F32" i="64"/>
  <c r="H32" i="64" s="1"/>
  <c r="L31" i="64"/>
  <c r="M31" i="64" s="1"/>
  <c r="F31" i="64"/>
  <c r="H31" i="64" s="1"/>
  <c r="L30" i="64"/>
  <c r="F30" i="64"/>
  <c r="L29" i="64"/>
  <c r="M29" i="64" s="1"/>
  <c r="F29" i="64"/>
  <c r="H29" i="64" s="1"/>
  <c r="L28" i="64"/>
  <c r="M28" i="64" s="1"/>
  <c r="F28" i="64"/>
  <c r="H28" i="64" s="1"/>
  <c r="L27" i="64"/>
  <c r="M27" i="64" s="1"/>
  <c r="F27" i="64"/>
  <c r="H27" i="64" s="1"/>
  <c r="L26" i="64"/>
  <c r="M26" i="64" s="1"/>
  <c r="F26" i="64"/>
  <c r="L25" i="64"/>
  <c r="M25" i="64" s="1"/>
  <c r="F25" i="64"/>
  <c r="H25" i="64" s="1"/>
  <c r="L24" i="64"/>
  <c r="F24" i="64"/>
  <c r="H24" i="64" s="1"/>
  <c r="L23" i="64"/>
  <c r="F23" i="64"/>
  <c r="H23" i="64" s="1"/>
  <c r="L22" i="64"/>
  <c r="M22" i="64" s="1"/>
  <c r="F22" i="64"/>
  <c r="L21" i="64"/>
  <c r="F21" i="64"/>
  <c r="H21" i="64" s="1"/>
  <c r="L20" i="64"/>
  <c r="F20" i="64"/>
  <c r="H20" i="64" s="1"/>
  <c r="L19" i="64"/>
  <c r="F19" i="64"/>
  <c r="H19" i="64" s="1"/>
  <c r="L18" i="64"/>
  <c r="M18" i="64" s="1"/>
  <c r="F18" i="64"/>
  <c r="L17" i="64"/>
  <c r="M17" i="64" s="1"/>
  <c r="F17" i="64"/>
  <c r="H17" i="64" s="1"/>
  <c r="L16" i="64"/>
  <c r="F16" i="64"/>
  <c r="H16" i="64" s="1"/>
  <c r="L15" i="64"/>
  <c r="F15" i="64"/>
  <c r="H15" i="64" s="1"/>
  <c r="L14" i="64"/>
  <c r="F14" i="64"/>
  <c r="H14" i="64" s="1"/>
  <c r="L13" i="64"/>
  <c r="F13" i="64"/>
  <c r="H13" i="64" s="1"/>
  <c r="L12" i="64"/>
  <c r="F12" i="64"/>
  <c r="L97" i="63"/>
  <c r="F97" i="63"/>
  <c r="H97" i="63" s="1"/>
  <c r="L96" i="63"/>
  <c r="F96" i="63"/>
  <c r="H96" i="63" s="1"/>
  <c r="L95" i="63"/>
  <c r="F95" i="63"/>
  <c r="H95" i="63" s="1"/>
  <c r="L94" i="63"/>
  <c r="F94" i="63"/>
  <c r="L93" i="63"/>
  <c r="F93" i="63"/>
  <c r="H93" i="63" s="1"/>
  <c r="L92" i="63"/>
  <c r="F92" i="63"/>
  <c r="H92" i="63" s="1"/>
  <c r="L91" i="63"/>
  <c r="F91" i="63"/>
  <c r="L90" i="63"/>
  <c r="F90" i="63"/>
  <c r="L89" i="63"/>
  <c r="F89" i="63"/>
  <c r="H89" i="63" s="1"/>
  <c r="L88" i="63"/>
  <c r="F88" i="63"/>
  <c r="H88" i="63" s="1"/>
  <c r="L87" i="63"/>
  <c r="F87" i="63"/>
  <c r="H87" i="63" s="1"/>
  <c r="L86" i="63"/>
  <c r="F50" i="22" s="1" a="1"/>
  <c r="F50" i="22" s="1"/>
  <c r="F86" i="63"/>
  <c r="L85" i="63"/>
  <c r="F85" i="63"/>
  <c r="H85" i="63" s="1"/>
  <c r="L84" i="63"/>
  <c r="F84" i="63"/>
  <c r="H84" i="63" s="1"/>
  <c r="L83" i="63"/>
  <c r="F83" i="63"/>
  <c r="H83" i="63" s="1"/>
  <c r="L82" i="63"/>
  <c r="F82" i="63"/>
  <c r="L81" i="63"/>
  <c r="F81" i="63"/>
  <c r="H81" i="63" s="1"/>
  <c r="L80" i="63"/>
  <c r="F80" i="63"/>
  <c r="H80" i="63" s="1"/>
  <c r="L79" i="63"/>
  <c r="F79" i="63"/>
  <c r="H79" i="63" s="1"/>
  <c r="L78" i="63"/>
  <c r="F78" i="63"/>
  <c r="L77" i="63"/>
  <c r="F77" i="63"/>
  <c r="H77" i="63" s="1"/>
  <c r="L76" i="63"/>
  <c r="F76" i="63"/>
  <c r="H76" i="63" s="1"/>
  <c r="L75" i="63"/>
  <c r="F75" i="63"/>
  <c r="H75" i="63" s="1"/>
  <c r="L74" i="63"/>
  <c r="F74" i="63"/>
  <c r="L73" i="63"/>
  <c r="F73" i="63"/>
  <c r="H73" i="63" s="1"/>
  <c r="L72" i="63"/>
  <c r="F72" i="63"/>
  <c r="H72" i="63" s="1"/>
  <c r="L71" i="63"/>
  <c r="F71" i="63"/>
  <c r="L70" i="63"/>
  <c r="F70" i="63"/>
  <c r="L69" i="63"/>
  <c r="F69" i="63"/>
  <c r="H69" i="63" s="1"/>
  <c r="L68" i="63"/>
  <c r="F68" i="63"/>
  <c r="H68" i="63" s="1"/>
  <c r="L67" i="63"/>
  <c r="F67" i="63"/>
  <c r="H67" i="63" s="1"/>
  <c r="L66" i="63"/>
  <c r="F66" i="63"/>
  <c r="L65" i="63"/>
  <c r="F65" i="63"/>
  <c r="H65" i="63" s="1"/>
  <c r="L64" i="63"/>
  <c r="F64" i="63"/>
  <c r="H64" i="63" s="1"/>
  <c r="L63" i="63"/>
  <c r="F63" i="63"/>
  <c r="H63" i="63" s="1"/>
  <c r="L62" i="63"/>
  <c r="F62" i="63"/>
  <c r="L61" i="63"/>
  <c r="F61" i="63"/>
  <c r="H61" i="63" s="1"/>
  <c r="L60" i="63"/>
  <c r="F60" i="63"/>
  <c r="H60" i="63" s="1"/>
  <c r="L59" i="63"/>
  <c r="F59" i="63"/>
  <c r="H59" i="63" s="1"/>
  <c r="L58" i="63"/>
  <c r="F58" i="63"/>
  <c r="L57" i="63"/>
  <c r="F57" i="63"/>
  <c r="H57" i="63" s="1"/>
  <c r="L56" i="63"/>
  <c r="F56" i="63"/>
  <c r="H56" i="63" s="1"/>
  <c r="L55" i="63"/>
  <c r="F55" i="63"/>
  <c r="H55" i="63" s="1"/>
  <c r="L54" i="63"/>
  <c r="F54" i="63"/>
  <c r="L53" i="63"/>
  <c r="F53" i="63"/>
  <c r="H53" i="63" s="1"/>
  <c r="L52" i="63"/>
  <c r="F52" i="63"/>
  <c r="H52" i="63" s="1"/>
  <c r="L51" i="63"/>
  <c r="F51" i="63"/>
  <c r="H51" i="63" s="1"/>
  <c r="L50" i="63"/>
  <c r="F50" i="63"/>
  <c r="L49" i="63"/>
  <c r="F49" i="63"/>
  <c r="H49" i="63" s="1"/>
  <c r="L48" i="63"/>
  <c r="F48" i="63"/>
  <c r="H48" i="63" s="1"/>
  <c r="L47" i="63"/>
  <c r="F47" i="63"/>
  <c r="H47" i="63" s="1"/>
  <c r="L46" i="63"/>
  <c r="F46" i="63"/>
  <c r="L45" i="63"/>
  <c r="F45" i="63"/>
  <c r="H45" i="63" s="1"/>
  <c r="L44" i="63"/>
  <c r="F44" i="63"/>
  <c r="H44" i="63" s="1"/>
  <c r="L43" i="63"/>
  <c r="F43" i="63"/>
  <c r="H43" i="63" s="1"/>
  <c r="L42" i="63"/>
  <c r="F42" i="63"/>
  <c r="L41" i="63"/>
  <c r="F41" i="63"/>
  <c r="H41" i="63" s="1"/>
  <c r="L40" i="63"/>
  <c r="F40" i="63"/>
  <c r="H40" i="63" s="1"/>
  <c r="L39" i="63"/>
  <c r="F39" i="63"/>
  <c r="H39" i="63" s="1"/>
  <c r="L38" i="63"/>
  <c r="F38" i="63"/>
  <c r="L37" i="63"/>
  <c r="F37" i="63"/>
  <c r="H37" i="63" s="1"/>
  <c r="L36" i="63"/>
  <c r="F36" i="63"/>
  <c r="H36" i="63" s="1"/>
  <c r="L35" i="63"/>
  <c r="F35" i="63"/>
  <c r="H35" i="63" s="1"/>
  <c r="L34" i="63"/>
  <c r="F34" i="63"/>
  <c r="L33" i="63"/>
  <c r="F33" i="63"/>
  <c r="H33" i="63" s="1"/>
  <c r="L32" i="63"/>
  <c r="F32" i="63"/>
  <c r="H32" i="63" s="1"/>
  <c r="L31" i="63"/>
  <c r="F31" i="63"/>
  <c r="H31" i="63" s="1"/>
  <c r="L30" i="63"/>
  <c r="F30" i="63"/>
  <c r="L29" i="63"/>
  <c r="F29" i="63"/>
  <c r="H29" i="63" s="1"/>
  <c r="L28" i="63"/>
  <c r="F28" i="63"/>
  <c r="H28" i="63" s="1"/>
  <c r="L27" i="63"/>
  <c r="F27" i="63"/>
  <c r="H27" i="63" s="1"/>
  <c r="L26" i="63"/>
  <c r="F26" i="63"/>
  <c r="L25" i="63"/>
  <c r="F25" i="63"/>
  <c r="H25" i="63" s="1"/>
  <c r="L24" i="63"/>
  <c r="F24" i="63"/>
  <c r="H24" i="63" s="1"/>
  <c r="L23" i="63"/>
  <c r="F23" i="63"/>
  <c r="H23" i="63" s="1"/>
  <c r="L22" i="63"/>
  <c r="F22" i="63"/>
  <c r="L21" i="63"/>
  <c r="F21" i="63"/>
  <c r="H21" i="63" s="1"/>
  <c r="L20" i="63"/>
  <c r="F20" i="63"/>
  <c r="H20" i="63" s="1"/>
  <c r="L19" i="63"/>
  <c r="F19" i="63"/>
  <c r="H19" i="63" s="1"/>
  <c r="L18" i="63"/>
  <c r="F18" i="63"/>
  <c r="L17" i="63"/>
  <c r="F17" i="63"/>
  <c r="H17" i="63" s="1"/>
  <c r="L16" i="63"/>
  <c r="F16" i="63"/>
  <c r="H16" i="63" s="1"/>
  <c r="L15" i="63"/>
  <c r="F15" i="63"/>
  <c r="H15" i="63" s="1"/>
  <c r="L14" i="63"/>
  <c r="F14" i="63"/>
  <c r="L13" i="63"/>
  <c r="F13" i="63"/>
  <c r="H13" i="63" s="1"/>
  <c r="L12" i="63"/>
  <c r="F12" i="63"/>
  <c r="H12" i="63" s="1"/>
  <c r="L97" i="62"/>
  <c r="F97" i="62"/>
  <c r="H97" i="62" s="1"/>
  <c r="L96" i="62"/>
  <c r="F96" i="62"/>
  <c r="H96" i="62" s="1"/>
  <c r="L95" i="62"/>
  <c r="F95" i="62"/>
  <c r="H95" i="62" s="1"/>
  <c r="L94" i="62"/>
  <c r="F94" i="62"/>
  <c r="L93" i="62"/>
  <c r="F93" i="62"/>
  <c r="H93" i="62" s="1"/>
  <c r="L92" i="62"/>
  <c r="F92" i="62"/>
  <c r="H92" i="62" s="1"/>
  <c r="L91" i="62"/>
  <c r="F91" i="62"/>
  <c r="H91" i="62" s="1"/>
  <c r="L90" i="62"/>
  <c r="F90" i="62"/>
  <c r="L89" i="62"/>
  <c r="F89" i="62"/>
  <c r="H89" i="62" s="1"/>
  <c r="L88" i="62"/>
  <c r="F88" i="62"/>
  <c r="H88" i="62" s="1"/>
  <c r="L87" i="62"/>
  <c r="F87" i="62"/>
  <c r="H87" i="62" s="1"/>
  <c r="L86" i="62"/>
  <c r="F86" i="62"/>
  <c r="L85" i="62"/>
  <c r="F85" i="62"/>
  <c r="H85" i="62" s="1"/>
  <c r="L84" i="62"/>
  <c r="F84" i="62"/>
  <c r="H84" i="62" s="1"/>
  <c r="L83" i="62"/>
  <c r="F83" i="62"/>
  <c r="H83" i="62" s="1"/>
  <c r="L82" i="62"/>
  <c r="F82" i="62"/>
  <c r="L81" i="62"/>
  <c r="F81" i="62"/>
  <c r="H81" i="62" s="1"/>
  <c r="L80" i="62"/>
  <c r="F80" i="62"/>
  <c r="H80" i="62" s="1"/>
  <c r="L79" i="62"/>
  <c r="F79" i="62"/>
  <c r="H79" i="62" s="1"/>
  <c r="L78" i="62"/>
  <c r="F78" i="62"/>
  <c r="L77" i="62"/>
  <c r="F77" i="62"/>
  <c r="H77" i="62" s="1"/>
  <c r="L76" i="62"/>
  <c r="F76" i="62"/>
  <c r="H76" i="62" s="1"/>
  <c r="L75" i="62"/>
  <c r="F75" i="62"/>
  <c r="H75" i="62" s="1"/>
  <c r="L74" i="62"/>
  <c r="F74" i="62"/>
  <c r="L73" i="62"/>
  <c r="F73" i="62"/>
  <c r="H73" i="62" s="1"/>
  <c r="L72" i="62"/>
  <c r="F72" i="62"/>
  <c r="H72" i="62" s="1"/>
  <c r="L71" i="62"/>
  <c r="F71" i="62"/>
  <c r="H71" i="62" s="1"/>
  <c r="L70" i="62"/>
  <c r="F70" i="62"/>
  <c r="L69" i="62"/>
  <c r="F69" i="62"/>
  <c r="H69" i="62" s="1"/>
  <c r="L68" i="62"/>
  <c r="F68" i="62"/>
  <c r="H68" i="62" s="1"/>
  <c r="L67" i="62"/>
  <c r="F67" i="62"/>
  <c r="H67" i="62" s="1"/>
  <c r="L66" i="62"/>
  <c r="F66" i="62"/>
  <c r="L65" i="62"/>
  <c r="F65" i="62"/>
  <c r="H65" i="62" s="1"/>
  <c r="L64" i="62"/>
  <c r="F64" i="62"/>
  <c r="H64" i="62" s="1"/>
  <c r="L63" i="62"/>
  <c r="F63" i="62"/>
  <c r="H63" i="62" s="1"/>
  <c r="L62" i="62"/>
  <c r="F62" i="62"/>
  <c r="L61" i="62"/>
  <c r="F61" i="62"/>
  <c r="H61" i="62" s="1"/>
  <c r="L60" i="62"/>
  <c r="F60" i="62"/>
  <c r="H60" i="62" s="1"/>
  <c r="L59" i="62"/>
  <c r="F59" i="62"/>
  <c r="H59" i="62" s="1"/>
  <c r="L58" i="62"/>
  <c r="F58" i="62"/>
  <c r="L57" i="62"/>
  <c r="F57" i="62"/>
  <c r="H57" i="62" s="1"/>
  <c r="L56" i="62"/>
  <c r="F56" i="62"/>
  <c r="H56" i="62" s="1"/>
  <c r="L55" i="62"/>
  <c r="F55" i="62"/>
  <c r="H55" i="62" s="1"/>
  <c r="L54" i="62"/>
  <c r="F54" i="62"/>
  <c r="L53" i="62"/>
  <c r="F53" i="62"/>
  <c r="H53" i="62" s="1"/>
  <c r="L52" i="62"/>
  <c r="F52" i="62"/>
  <c r="H52" i="62" s="1"/>
  <c r="L51" i="62"/>
  <c r="F51" i="62"/>
  <c r="H51" i="62" s="1"/>
  <c r="L50" i="62"/>
  <c r="F50" i="62"/>
  <c r="L49" i="62"/>
  <c r="F49" i="62"/>
  <c r="H49" i="62" s="1"/>
  <c r="L48" i="62"/>
  <c r="F48" i="62"/>
  <c r="H48" i="62" s="1"/>
  <c r="L47" i="62"/>
  <c r="F47" i="62"/>
  <c r="H47" i="62" s="1"/>
  <c r="L46" i="62"/>
  <c r="F46" i="62"/>
  <c r="L45" i="62"/>
  <c r="F45" i="62"/>
  <c r="H45" i="62" s="1"/>
  <c r="L44" i="62"/>
  <c r="F44" i="62"/>
  <c r="H44" i="62" s="1"/>
  <c r="L43" i="62"/>
  <c r="F43" i="62"/>
  <c r="H43" i="62" s="1"/>
  <c r="L42" i="62"/>
  <c r="F42" i="62"/>
  <c r="L41" i="62"/>
  <c r="F41" i="62"/>
  <c r="H41" i="62" s="1"/>
  <c r="L40" i="62"/>
  <c r="F40" i="62"/>
  <c r="H40" i="62" s="1"/>
  <c r="L39" i="62"/>
  <c r="F39" i="62"/>
  <c r="H39" i="62" s="1"/>
  <c r="L38" i="62"/>
  <c r="F38" i="62"/>
  <c r="L37" i="62"/>
  <c r="F37" i="62"/>
  <c r="H37" i="62" s="1"/>
  <c r="L36" i="62"/>
  <c r="F36" i="62"/>
  <c r="L35" i="62"/>
  <c r="F35" i="62"/>
  <c r="H35" i="62" s="1"/>
  <c r="L34" i="62"/>
  <c r="F34" i="62"/>
  <c r="L33" i="62"/>
  <c r="F33" i="62"/>
  <c r="H33" i="62" s="1"/>
  <c r="L32" i="62"/>
  <c r="F32" i="62"/>
  <c r="H32" i="62" s="1"/>
  <c r="L31" i="62"/>
  <c r="F31" i="62"/>
  <c r="H31" i="62" s="1"/>
  <c r="L30" i="62"/>
  <c r="F30" i="62"/>
  <c r="L29" i="62"/>
  <c r="F29" i="62"/>
  <c r="H29" i="62" s="1"/>
  <c r="L28" i="62"/>
  <c r="F28" i="62"/>
  <c r="H28" i="62" s="1"/>
  <c r="L27" i="62"/>
  <c r="F27" i="62"/>
  <c r="H27" i="62" s="1"/>
  <c r="L26" i="62"/>
  <c r="F26" i="62"/>
  <c r="H26" i="62" s="1"/>
  <c r="L25" i="62"/>
  <c r="F25" i="62"/>
  <c r="H25" i="62" s="1"/>
  <c r="L24" i="62"/>
  <c r="F24" i="62"/>
  <c r="H24" i="62" s="1"/>
  <c r="L23" i="62"/>
  <c r="F23" i="62"/>
  <c r="L22" i="62"/>
  <c r="F22" i="62"/>
  <c r="H22" i="62" s="1"/>
  <c r="L21" i="62"/>
  <c r="F21" i="62"/>
  <c r="H21" i="62" s="1"/>
  <c r="L20" i="62"/>
  <c r="F20" i="62"/>
  <c r="H20" i="62" s="1"/>
  <c r="L19" i="62"/>
  <c r="F19" i="62"/>
  <c r="H19" i="62" s="1"/>
  <c r="L18" i="62"/>
  <c r="F18" i="62"/>
  <c r="H18" i="62" s="1"/>
  <c r="L17" i="62"/>
  <c r="F17" i="62"/>
  <c r="H17" i="62" s="1"/>
  <c r="L16" i="62"/>
  <c r="F16" i="62"/>
  <c r="H16" i="62" s="1"/>
  <c r="L15" i="62"/>
  <c r="F15" i="62"/>
  <c r="L14" i="62"/>
  <c r="F14" i="62"/>
  <c r="H14" i="62" s="1"/>
  <c r="L13" i="62"/>
  <c r="F13" i="62"/>
  <c r="L12" i="62"/>
  <c r="F12" i="62"/>
  <c r="AB156" i="22" l="1"/>
  <c r="AB147" i="22"/>
  <c r="K149" i="22"/>
  <c r="AC156" i="22"/>
  <c r="N149" i="22"/>
  <c r="O149" i="22"/>
  <c r="Z156" i="22"/>
  <c r="Y156" i="22"/>
  <c r="AC147" i="22"/>
  <c r="Z147" i="22"/>
  <c r="M149" i="22"/>
  <c r="Q149" i="22" s="1"/>
  <c r="P149" i="22"/>
  <c r="M16" i="65"/>
  <c r="M18" i="65"/>
  <c r="M28" i="65"/>
  <c r="M49" i="65"/>
  <c r="M61" i="65"/>
  <c r="M93" i="65"/>
  <c r="M96" i="65"/>
  <c r="AB140" i="22"/>
  <c r="Y140" i="22"/>
  <c r="S159" i="22"/>
  <c r="V159" i="22" s="1"/>
  <c r="W140" i="22" a="1"/>
  <c r="W140" i="22" s="1"/>
  <c r="I159" i="22"/>
  <c r="L159" i="22" s="1"/>
  <c r="F99" i="65"/>
  <c r="L99" i="65"/>
  <c r="F139" i="22" s="1"/>
  <c r="T130" i="22"/>
  <c r="F132" i="22"/>
  <c r="T132" i="22" s="1"/>
  <c r="Y147" i="22"/>
  <c r="V157" i="22"/>
  <c r="Z157" i="22" s="1"/>
  <c r="V158" i="22"/>
  <c r="AB158" i="22" s="1"/>
  <c r="W149" i="22" a="1"/>
  <c r="W149" i="22" s="1"/>
  <c r="Y149" i="22"/>
  <c r="AC149" i="22"/>
  <c r="Z149" i="22"/>
  <c r="AB149" i="22"/>
  <c r="S160" i="22"/>
  <c r="AA160" i="22"/>
  <c r="Q147" i="22"/>
  <c r="Q155" i="22"/>
  <c r="Q156" i="22"/>
  <c r="Q140" i="22"/>
  <c r="W157" i="22" a="1"/>
  <c r="W157" i="22" s="1"/>
  <c r="Y157" i="22"/>
  <c r="N158" i="22"/>
  <c r="J158" i="22"/>
  <c r="P158" i="22"/>
  <c r="O158" i="22"/>
  <c r="K158" i="22"/>
  <c r="M158" i="22"/>
  <c r="N159" i="22"/>
  <c r="P159" i="22"/>
  <c r="M159" i="22"/>
  <c r="K157" i="22"/>
  <c r="P157" i="22"/>
  <c r="J157" i="22"/>
  <c r="M157" i="22"/>
  <c r="N157" i="22"/>
  <c r="O157" i="22"/>
  <c r="I160" i="22"/>
  <c r="L160" i="22" s="1"/>
  <c r="X160" i="22"/>
  <c r="R160" i="22"/>
  <c r="AB107" i="22"/>
  <c r="Z116" i="22"/>
  <c r="Y116" i="22"/>
  <c r="M118" i="22"/>
  <c r="O118" i="22"/>
  <c r="W107" i="22" a="1"/>
  <c r="W107" i="22" s="1"/>
  <c r="Y107" i="22"/>
  <c r="X119" i="22"/>
  <c r="Z118" i="22"/>
  <c r="AB118" i="22"/>
  <c r="W118" i="22" a="1"/>
  <c r="W118" i="22" s="1"/>
  <c r="Y118" i="22"/>
  <c r="AC118" i="22"/>
  <c r="L99" i="64"/>
  <c r="F99" i="22" s="1"/>
  <c r="T90" i="22"/>
  <c r="F92" i="22"/>
  <c r="T92" i="22" s="1"/>
  <c r="P118" i="22"/>
  <c r="K118" i="22"/>
  <c r="Y109" i="22"/>
  <c r="W109" i="22" a="1"/>
  <c r="W109" i="22" s="1"/>
  <c r="F99" i="64"/>
  <c r="I119" i="22"/>
  <c r="L119" i="22" s="1"/>
  <c r="V117" i="22"/>
  <c r="AC117" i="22" s="1"/>
  <c r="AB109" i="22"/>
  <c r="AA120" i="22"/>
  <c r="S120" i="22"/>
  <c r="AA119" i="22"/>
  <c r="S119" i="22"/>
  <c r="V119" i="22" s="1"/>
  <c r="Q107" i="22"/>
  <c r="Q109" i="22"/>
  <c r="Q115" i="22"/>
  <c r="Q116" i="22"/>
  <c r="L117" i="22"/>
  <c r="K117" i="22"/>
  <c r="P117" i="22"/>
  <c r="O117" i="22"/>
  <c r="N117" i="22"/>
  <c r="J117" i="22"/>
  <c r="M117" i="22"/>
  <c r="R120" i="22"/>
  <c r="V120" i="22" s="1"/>
  <c r="X120" i="22"/>
  <c r="I120" i="22"/>
  <c r="L120" i="22" s="1"/>
  <c r="K119" i="22"/>
  <c r="M119" i="22"/>
  <c r="Q76" i="22"/>
  <c r="Q78" i="22"/>
  <c r="W76" i="22" a="1"/>
  <c r="W76" i="22" s="1"/>
  <c r="Z76" i="22"/>
  <c r="F99" i="63"/>
  <c r="S79" i="22"/>
  <c r="I79" i="22"/>
  <c r="N79" i="22" s="1"/>
  <c r="X79" i="22"/>
  <c r="T79" i="22"/>
  <c r="L77" i="22"/>
  <c r="K77" i="22"/>
  <c r="O77" i="22"/>
  <c r="P77" i="22"/>
  <c r="J77" i="22"/>
  <c r="M77" i="22"/>
  <c r="L99" i="63"/>
  <c r="F59" i="22" s="1"/>
  <c r="I50" i="22"/>
  <c r="S50" i="22"/>
  <c r="T50" i="22"/>
  <c r="F52" i="22"/>
  <c r="N50" i="22"/>
  <c r="X50" i="22"/>
  <c r="AC67" i="22"/>
  <c r="AB67" i="22"/>
  <c r="W67" i="22" a="1"/>
  <c r="W67" i="22" s="1"/>
  <c r="Z67" i="22"/>
  <c r="Y67" i="22"/>
  <c r="N77" i="22"/>
  <c r="V69" i="22"/>
  <c r="T80" i="22"/>
  <c r="S80" i="22"/>
  <c r="I80" i="22"/>
  <c r="X80" i="22"/>
  <c r="N80" i="22"/>
  <c r="AB77" i="22"/>
  <c r="Y77" i="22"/>
  <c r="AC77" i="22"/>
  <c r="Z77" i="22"/>
  <c r="W77" i="22" a="1"/>
  <c r="W77" i="22" s="1"/>
  <c r="Q75" i="22"/>
  <c r="Q67" i="22"/>
  <c r="L69" i="22"/>
  <c r="P69" i="22"/>
  <c r="J69" i="22"/>
  <c r="K69" i="22"/>
  <c r="O69" i="22"/>
  <c r="M69" i="22"/>
  <c r="M42" i="65"/>
  <c r="M65" i="65"/>
  <c r="M19" i="62"/>
  <c r="M12" i="65"/>
  <c r="M63" i="65"/>
  <c r="F6" i="65"/>
  <c r="H6" i="65" s="1"/>
  <c r="M34" i="65"/>
  <c r="M69" i="65"/>
  <c r="M75" i="65"/>
  <c r="L6" i="65"/>
  <c r="M95" i="65"/>
  <c r="M97" i="65"/>
  <c r="M16" i="63"/>
  <c r="M13" i="63"/>
  <c r="M87" i="63"/>
  <c r="M93" i="63"/>
  <c r="H7" i="63"/>
  <c r="L6" i="63"/>
  <c r="M95" i="63"/>
  <c r="M18" i="62"/>
  <c r="M52" i="62"/>
  <c r="M58" i="62"/>
  <c r="M96" i="62"/>
  <c r="F6" i="62"/>
  <c r="H6" i="62" s="1"/>
  <c r="H7" i="62"/>
  <c r="M67" i="62"/>
  <c r="M22" i="62"/>
  <c r="M32" i="62"/>
  <c r="M38" i="62"/>
  <c r="M46" i="62"/>
  <c r="M60" i="62"/>
  <c r="M72" i="62"/>
  <c r="M49" i="62"/>
  <c r="M69" i="62"/>
  <c r="M79" i="62"/>
  <c r="M14" i="62"/>
  <c r="M51" i="62"/>
  <c r="M65" i="62"/>
  <c r="M71" i="62"/>
  <c r="M68" i="62"/>
  <c r="M95" i="62"/>
  <c r="M27" i="62"/>
  <c r="M48" i="62"/>
  <c r="M57" i="62"/>
  <c r="M92" i="62"/>
  <c r="G20" i="62"/>
  <c r="M36" i="62"/>
  <c r="M41" i="62"/>
  <c r="M43" i="62"/>
  <c r="M87" i="62"/>
  <c r="H8" i="62"/>
  <c r="M40" i="62"/>
  <c r="M84" i="62"/>
  <c r="M12" i="63"/>
  <c r="M15" i="63"/>
  <c r="M17" i="63"/>
  <c r="M19" i="63"/>
  <c r="M21" i="63"/>
  <c r="M33" i="63"/>
  <c r="M41" i="63"/>
  <c r="M49" i="63"/>
  <c r="M57" i="63"/>
  <c r="M63" i="63"/>
  <c r="M65" i="63"/>
  <c r="M67" i="63"/>
  <c r="M73" i="63"/>
  <c r="M18" i="63"/>
  <c r="M28" i="63"/>
  <c r="G23" i="63"/>
  <c r="H8" i="63"/>
  <c r="M20" i="63"/>
  <c r="M24" i="63"/>
  <c r="M56" i="63"/>
  <c r="M23" i="63"/>
  <c r="M76" i="63"/>
  <c r="M84" i="63"/>
  <c r="M48" i="63"/>
  <c r="M64" i="63"/>
  <c r="M75" i="63"/>
  <c r="M81" i="63"/>
  <c r="M27" i="63"/>
  <c r="M43" i="63"/>
  <c r="M59" i="63"/>
  <c r="M83" i="63"/>
  <c r="M91" i="63"/>
  <c r="M96" i="63"/>
  <c r="M71" i="63"/>
  <c r="M35" i="63"/>
  <c r="M51" i="63"/>
  <c r="M82" i="65"/>
  <c r="G12" i="65"/>
  <c r="M40" i="65"/>
  <c r="M55" i="65"/>
  <c r="M84" i="65"/>
  <c r="M86" i="65"/>
  <c r="M24" i="65"/>
  <c r="M32" i="65"/>
  <c r="M41" i="65"/>
  <c r="M87" i="65"/>
  <c r="M58" i="65"/>
  <c r="G15" i="65"/>
  <c r="M26" i="65"/>
  <c r="M30" i="65"/>
  <c r="M47" i="65"/>
  <c r="G59" i="65"/>
  <c r="M60" i="65"/>
  <c r="M62" i="65"/>
  <c r="M92" i="65"/>
  <c r="M19" i="65"/>
  <c r="M44" i="65"/>
  <c r="H59" i="65"/>
  <c r="M78" i="65"/>
  <c r="G22" i="65"/>
  <c r="M52" i="65"/>
  <c r="M59" i="65"/>
  <c r="H26" i="65"/>
  <c r="H30" i="65"/>
  <c r="M54" i="65"/>
  <c r="M94" i="65"/>
  <c r="G14" i="65"/>
  <c r="G18" i="65"/>
  <c r="M23" i="65"/>
  <c r="M27" i="65"/>
  <c r="M31" i="65"/>
  <c r="M33" i="65"/>
  <c r="M36" i="65"/>
  <c r="M39" i="65"/>
  <c r="M51" i="65"/>
  <c r="M64" i="65"/>
  <c r="M66" i="65"/>
  <c r="M68" i="65"/>
  <c r="M74" i="65"/>
  <c r="M77" i="65"/>
  <c r="M80" i="65"/>
  <c r="M85" i="65"/>
  <c r="M91" i="65"/>
  <c r="H7" i="65"/>
  <c r="H8" i="65"/>
  <c r="G69" i="65"/>
  <c r="G13" i="65"/>
  <c r="M14" i="65"/>
  <c r="M17" i="65"/>
  <c r="M20" i="65"/>
  <c r="M38" i="65"/>
  <c r="M45" i="65"/>
  <c r="M48" i="65"/>
  <c r="M50" i="65"/>
  <c r="M56" i="65"/>
  <c r="G58" i="65"/>
  <c r="M79" i="65"/>
  <c r="M88" i="65"/>
  <c r="M90" i="65"/>
  <c r="H8" i="64"/>
  <c r="M15" i="64"/>
  <c r="M19" i="64"/>
  <c r="M21" i="64"/>
  <c r="M8" i="64"/>
  <c r="M97" i="64"/>
  <c r="M76" i="64"/>
  <c r="M92" i="64"/>
  <c r="M20" i="64"/>
  <c r="M71" i="64"/>
  <c r="M79" i="64"/>
  <c r="M81" i="64"/>
  <c r="M91" i="64"/>
  <c r="M66" i="64"/>
  <c r="M94" i="64"/>
  <c r="M32" i="64"/>
  <c r="M63" i="64"/>
  <c r="M14" i="64"/>
  <c r="M24" i="64"/>
  <c r="M56" i="64"/>
  <c r="M84" i="64"/>
  <c r="M86" i="64"/>
  <c r="M16" i="64"/>
  <c r="M45" i="64"/>
  <c r="M40" i="64"/>
  <c r="M53" i="64"/>
  <c r="M74" i="64"/>
  <c r="M89" i="64"/>
  <c r="G95" i="64"/>
  <c r="M23" i="64"/>
  <c r="M39" i="64"/>
  <c r="M50" i="64"/>
  <c r="M55" i="64"/>
  <c r="H12" i="64"/>
  <c r="M13" i="64"/>
  <c r="M52" i="64"/>
  <c r="M70" i="64"/>
  <c r="M80" i="64"/>
  <c r="M82" i="64"/>
  <c r="M93" i="64"/>
  <c r="M12" i="64"/>
  <c r="G39" i="64"/>
  <c r="M30" i="64"/>
  <c r="M33" i="64"/>
  <c r="M38" i="64"/>
  <c r="M43" i="64"/>
  <c r="M49" i="64"/>
  <c r="M51" i="64"/>
  <c r="M57" i="64"/>
  <c r="M59" i="64"/>
  <c r="M64" i="64"/>
  <c r="M69" i="64"/>
  <c r="M77" i="64"/>
  <c r="M95" i="64"/>
  <c r="G19" i="63"/>
  <c r="M29" i="63"/>
  <c r="M37" i="63"/>
  <c r="M61" i="63"/>
  <c r="H71" i="63"/>
  <c r="M89" i="63"/>
  <c r="M14" i="63"/>
  <c r="M22" i="63"/>
  <c r="M31" i="63"/>
  <c r="M34" i="63"/>
  <c r="M39" i="63"/>
  <c r="M42" i="63"/>
  <c r="M47" i="63"/>
  <c r="M50" i="63"/>
  <c r="M55" i="63"/>
  <c r="M58" i="63"/>
  <c r="M66" i="63"/>
  <c r="M72" i="63"/>
  <c r="M77" i="63"/>
  <c r="M80" i="63"/>
  <c r="M85" i="63"/>
  <c r="M92" i="63"/>
  <c r="M97" i="63"/>
  <c r="G45" i="63"/>
  <c r="M45" i="63"/>
  <c r="M53" i="63"/>
  <c r="M69" i="63"/>
  <c r="H91" i="63"/>
  <c r="F6" i="63"/>
  <c r="G6" i="63" s="1"/>
  <c r="G24" i="63"/>
  <c r="M25" i="63"/>
  <c r="M36" i="63"/>
  <c r="M44" i="63"/>
  <c r="M52" i="63"/>
  <c r="M54" i="63"/>
  <c r="M60" i="63"/>
  <c r="M62" i="63"/>
  <c r="M68" i="63"/>
  <c r="M79" i="63"/>
  <c r="M88" i="63"/>
  <c r="M13" i="62"/>
  <c r="G15" i="62"/>
  <c r="M16" i="62"/>
  <c r="M21" i="62"/>
  <c r="G23" i="62"/>
  <c r="M24" i="62"/>
  <c r="M31" i="62"/>
  <c r="H36" i="62"/>
  <c r="M54" i="62"/>
  <c r="H15" i="62"/>
  <c r="H23" i="62"/>
  <c r="M26" i="62"/>
  <c r="M37" i="62"/>
  <c r="M39" i="62"/>
  <c r="M45" i="62"/>
  <c r="M47" i="62"/>
  <c r="M56" i="62"/>
  <c r="M64" i="62"/>
  <c r="M70" i="62"/>
  <c r="M73" i="62"/>
  <c r="M75" i="62"/>
  <c r="M83" i="62"/>
  <c r="M91" i="62"/>
  <c r="M97" i="62"/>
  <c r="M59" i="62"/>
  <c r="M62" i="62"/>
  <c r="M78" i="62"/>
  <c r="M81" i="62"/>
  <c r="M89" i="62"/>
  <c r="M12" i="62"/>
  <c r="M15" i="62"/>
  <c r="M17" i="62"/>
  <c r="G19" i="62"/>
  <c r="M20" i="62"/>
  <c r="M23" i="62"/>
  <c r="M25" i="62"/>
  <c r="G27" i="62"/>
  <c r="M28" i="62"/>
  <c r="M30" i="62"/>
  <c r="M33" i="62"/>
  <c r="M35" i="62"/>
  <c r="M44" i="62"/>
  <c r="M53" i="62"/>
  <c r="M55" i="62"/>
  <c r="M61" i="62"/>
  <c r="M63" i="62"/>
  <c r="M77" i="62"/>
  <c r="M80" i="62"/>
  <c r="M85" i="62"/>
  <c r="M88" i="62"/>
  <c r="M93" i="62"/>
  <c r="L6" i="64"/>
  <c r="L6" i="62"/>
  <c r="M76" i="62"/>
  <c r="G19" i="65"/>
  <c r="H21" i="65"/>
  <c r="G21" i="65"/>
  <c r="G24" i="65"/>
  <c r="G25" i="65"/>
  <c r="G26" i="65"/>
  <c r="G27" i="65"/>
  <c r="H32" i="65"/>
  <c r="G32" i="65"/>
  <c r="H37" i="65"/>
  <c r="G37" i="65"/>
  <c r="H57" i="65"/>
  <c r="G57" i="65"/>
  <c r="M21" i="65"/>
  <c r="H23" i="65"/>
  <c r="G23" i="65"/>
  <c r="H54" i="65"/>
  <c r="G54" i="65"/>
  <c r="M6" i="65"/>
  <c r="H17" i="65"/>
  <c r="G17" i="65"/>
  <c r="G29" i="65"/>
  <c r="G34" i="65"/>
  <c r="G36" i="65"/>
  <c r="M37" i="65"/>
  <c r="G80" i="65"/>
  <c r="H12" i="65"/>
  <c r="G30" i="65"/>
  <c r="M35" i="65"/>
  <c r="G39" i="65"/>
  <c r="H53" i="65"/>
  <c r="G53" i="65"/>
  <c r="G55" i="65"/>
  <c r="H71" i="65"/>
  <c r="G71" i="65"/>
  <c r="G72" i="65"/>
  <c r="G73" i="65"/>
  <c r="G74" i="65"/>
  <c r="G75" i="65"/>
  <c r="H81" i="65"/>
  <c r="G81" i="65"/>
  <c r="G82" i="65"/>
  <c r="G83" i="65"/>
  <c r="H89" i="65"/>
  <c r="G89" i="65"/>
  <c r="G90" i="65"/>
  <c r="G91" i="65"/>
  <c r="H97" i="65"/>
  <c r="G97" i="65"/>
  <c r="G88" i="65"/>
  <c r="G96" i="65"/>
  <c r="G16" i="65"/>
  <c r="G20" i="65"/>
  <c r="G28" i="65"/>
  <c r="M29" i="65"/>
  <c r="G33" i="65"/>
  <c r="G35" i="65"/>
  <c r="G43" i="65"/>
  <c r="H49" i="65"/>
  <c r="G49" i="65"/>
  <c r="G50" i="65"/>
  <c r="G51" i="65"/>
  <c r="M57" i="65"/>
  <c r="H65" i="65"/>
  <c r="G65" i="65"/>
  <c r="G66" i="65"/>
  <c r="G67" i="65"/>
  <c r="G68" i="65"/>
  <c r="G76" i="65"/>
  <c r="G84" i="65"/>
  <c r="G92" i="65"/>
  <c r="G70" i="65"/>
  <c r="G64" i="65"/>
  <c r="G60" i="65"/>
  <c r="G56" i="65"/>
  <c r="G52" i="65"/>
  <c r="G48" i="65"/>
  <c r="G44" i="65"/>
  <c r="G42" i="65"/>
  <c r="G31" i="65"/>
  <c r="H35" i="65"/>
  <c r="G38" i="65"/>
  <c r="G40" i="65"/>
  <c r="G41" i="65"/>
  <c r="H45" i="65"/>
  <c r="G45" i="65"/>
  <c r="G46" i="65"/>
  <c r="G47" i="65"/>
  <c r="M53" i="65"/>
  <c r="H61" i="65"/>
  <c r="G61" i="65"/>
  <c r="G62" i="65"/>
  <c r="G63" i="65"/>
  <c r="H77" i="65"/>
  <c r="G77" i="65"/>
  <c r="G78" i="65"/>
  <c r="G79" i="65"/>
  <c r="M81" i="65"/>
  <c r="H85" i="65"/>
  <c r="G85" i="65"/>
  <c r="G86" i="65"/>
  <c r="G87" i="65"/>
  <c r="M89" i="65"/>
  <c r="H93" i="65"/>
  <c r="G93" i="65"/>
  <c r="G94" i="65"/>
  <c r="G95" i="65"/>
  <c r="H34" i="64"/>
  <c r="G34" i="64"/>
  <c r="G55" i="64"/>
  <c r="G15" i="64"/>
  <c r="G19" i="64"/>
  <c r="G23" i="64"/>
  <c r="G27" i="64"/>
  <c r="G28" i="64"/>
  <c r="G24" i="64"/>
  <c r="G20" i="64"/>
  <c r="G16" i="64"/>
  <c r="G12" i="64"/>
  <c r="G14" i="64"/>
  <c r="G83" i="64"/>
  <c r="G69" i="64"/>
  <c r="H18" i="64"/>
  <c r="G18" i="64"/>
  <c r="H22" i="64"/>
  <c r="G22" i="64"/>
  <c r="H26" i="64"/>
  <c r="G26" i="64"/>
  <c r="G36" i="64"/>
  <c r="H58" i="64"/>
  <c r="G58" i="64"/>
  <c r="G41" i="64"/>
  <c r="F6" i="64"/>
  <c r="G6" i="64" s="1"/>
  <c r="G35" i="64"/>
  <c r="H42" i="64"/>
  <c r="G42" i="64"/>
  <c r="G57" i="64"/>
  <c r="G71" i="64"/>
  <c r="H72" i="64"/>
  <c r="G72" i="64"/>
  <c r="H78" i="64"/>
  <c r="G78" i="64"/>
  <c r="H90" i="64"/>
  <c r="G90" i="64"/>
  <c r="G29" i="64"/>
  <c r="G37" i="64"/>
  <c r="H38" i="64"/>
  <c r="G38" i="64"/>
  <c r="M42" i="64"/>
  <c r="G51" i="64"/>
  <c r="G53" i="64"/>
  <c r="H54" i="64"/>
  <c r="G54" i="64"/>
  <c r="M58" i="64"/>
  <c r="G65" i="64"/>
  <c r="G67" i="64"/>
  <c r="G68" i="64"/>
  <c r="M72" i="64"/>
  <c r="G76" i="64"/>
  <c r="M78" i="64"/>
  <c r="H82" i="64"/>
  <c r="G82" i="64"/>
  <c r="G87" i="64"/>
  <c r="G88" i="64"/>
  <c r="M90" i="64"/>
  <c r="G96" i="64"/>
  <c r="G74" i="64"/>
  <c r="G70" i="64"/>
  <c r="G66" i="64"/>
  <c r="G62" i="64"/>
  <c r="G60" i="64"/>
  <c r="G56" i="64"/>
  <c r="G52" i="64"/>
  <c r="G48" i="64"/>
  <c r="G44" i="64"/>
  <c r="G40" i="64"/>
  <c r="G13" i="64"/>
  <c r="G17" i="64"/>
  <c r="G21" i="64"/>
  <c r="G25" i="64"/>
  <c r="H30" i="64"/>
  <c r="G30" i="64"/>
  <c r="G31" i="64"/>
  <c r="G32" i="64"/>
  <c r="M35" i="64"/>
  <c r="G47" i="64"/>
  <c r="G49" i="64"/>
  <c r="H50" i="64"/>
  <c r="G50" i="64"/>
  <c r="G61" i="64"/>
  <c r="G63" i="64"/>
  <c r="G64" i="64"/>
  <c r="G80" i="64"/>
  <c r="H86" i="64"/>
  <c r="G86" i="64"/>
  <c r="H94" i="64"/>
  <c r="G94" i="64"/>
  <c r="G33" i="64"/>
  <c r="G43" i="64"/>
  <c r="G45" i="64"/>
  <c r="H46" i="64"/>
  <c r="G46" i="64"/>
  <c r="G59" i="64"/>
  <c r="G73" i="64"/>
  <c r="G75" i="64"/>
  <c r="G79" i="64"/>
  <c r="G84" i="64"/>
  <c r="G91" i="64"/>
  <c r="G92" i="64"/>
  <c r="G77" i="64"/>
  <c r="G81" i="64"/>
  <c r="G85" i="64"/>
  <c r="G89" i="64"/>
  <c r="G93" i="64"/>
  <c r="G97" i="64"/>
  <c r="H26" i="63"/>
  <c r="G26" i="63"/>
  <c r="G38" i="63"/>
  <c r="H38" i="63"/>
  <c r="G51" i="63"/>
  <c r="G20" i="63"/>
  <c r="H22" i="63"/>
  <c r="G22" i="63"/>
  <c r="M26" i="63"/>
  <c r="G37" i="63"/>
  <c r="G46" i="63"/>
  <c r="H46" i="63"/>
  <c r="G59" i="63"/>
  <c r="G15" i="63"/>
  <c r="G16" i="63"/>
  <c r="H18" i="63"/>
  <c r="G18" i="63"/>
  <c r="G95" i="63"/>
  <c r="H14" i="63"/>
  <c r="G14" i="63"/>
  <c r="G67" i="63"/>
  <c r="G27" i="63"/>
  <c r="G28" i="63"/>
  <c r="G30" i="63"/>
  <c r="H30" i="63"/>
  <c r="H74" i="63"/>
  <c r="G74" i="63"/>
  <c r="H82" i="63"/>
  <c r="G82" i="63"/>
  <c r="H90" i="63"/>
  <c r="G90" i="63"/>
  <c r="G31" i="63"/>
  <c r="G32" i="63"/>
  <c r="G39" i="63"/>
  <c r="G40" i="63"/>
  <c r="G47" i="63"/>
  <c r="G48" i="63"/>
  <c r="H50" i="63"/>
  <c r="G50" i="63"/>
  <c r="G56" i="63"/>
  <c r="H58" i="63"/>
  <c r="G58" i="63"/>
  <c r="G64" i="63"/>
  <c r="H66" i="63"/>
  <c r="G66" i="63"/>
  <c r="G71" i="63"/>
  <c r="G72" i="63"/>
  <c r="M74" i="63"/>
  <c r="G79" i="63"/>
  <c r="G80" i="63"/>
  <c r="M82" i="63"/>
  <c r="G87" i="63"/>
  <c r="G88" i="63"/>
  <c r="M90" i="63"/>
  <c r="G96" i="63"/>
  <c r="G65" i="63"/>
  <c r="G61" i="63"/>
  <c r="G57" i="63"/>
  <c r="G53" i="63"/>
  <c r="G49" i="63"/>
  <c r="G13" i="63"/>
  <c r="G17" i="63"/>
  <c r="G21" i="63"/>
  <c r="G25" i="63"/>
  <c r="G29" i="63"/>
  <c r="M30" i="63"/>
  <c r="G33" i="63"/>
  <c r="G34" i="63"/>
  <c r="M38" i="63"/>
  <c r="G41" i="63"/>
  <c r="G42" i="63"/>
  <c r="M46" i="63"/>
  <c r="G55" i="63"/>
  <c r="G63" i="63"/>
  <c r="H70" i="63"/>
  <c r="G70" i="63"/>
  <c r="H78" i="63"/>
  <c r="G78" i="63"/>
  <c r="H86" i="63"/>
  <c r="G86" i="63"/>
  <c r="H94" i="63"/>
  <c r="G94" i="63"/>
  <c r="G12" i="63"/>
  <c r="M32" i="63"/>
  <c r="H34" i="63"/>
  <c r="G35" i="63"/>
  <c r="G36" i="63"/>
  <c r="M40" i="63"/>
  <c r="H42" i="63"/>
  <c r="G43" i="63"/>
  <c r="G44" i="63"/>
  <c r="G52" i="63"/>
  <c r="H54" i="63"/>
  <c r="G54" i="63"/>
  <c r="G60" i="63"/>
  <c r="H62" i="63"/>
  <c r="G62" i="63"/>
  <c r="G68" i="63"/>
  <c r="M70" i="63"/>
  <c r="G75" i="63"/>
  <c r="G76" i="63"/>
  <c r="M78" i="63"/>
  <c r="G83" i="63"/>
  <c r="G84" i="63"/>
  <c r="M86" i="63"/>
  <c r="G91" i="63"/>
  <c r="G92" i="63"/>
  <c r="M94" i="63"/>
  <c r="G69" i="63"/>
  <c r="G73" i="63"/>
  <c r="G77" i="63"/>
  <c r="G81" i="63"/>
  <c r="G85" i="63"/>
  <c r="G89" i="63"/>
  <c r="G93" i="63"/>
  <c r="G97" i="63"/>
  <c r="G14" i="62"/>
  <c r="G18" i="62"/>
  <c r="G22" i="62"/>
  <c r="G26" i="62"/>
  <c r="G33" i="62"/>
  <c r="G41" i="62"/>
  <c r="G49" i="62"/>
  <c r="G57" i="62"/>
  <c r="G65" i="62"/>
  <c r="G73" i="62"/>
  <c r="H82" i="62"/>
  <c r="G82" i="62"/>
  <c r="H90" i="62"/>
  <c r="G90" i="62"/>
  <c r="G76" i="62"/>
  <c r="G13" i="62"/>
  <c r="G17" i="62"/>
  <c r="G21" i="62"/>
  <c r="G25" i="62"/>
  <c r="G29" i="62"/>
  <c r="M29" i="62"/>
  <c r="H34" i="62"/>
  <c r="G34" i="62"/>
  <c r="G35" i="62"/>
  <c r="G36" i="62"/>
  <c r="H42" i="62"/>
  <c r="G42" i="62"/>
  <c r="G43" i="62"/>
  <c r="G44" i="62"/>
  <c r="H50" i="62"/>
  <c r="G50" i="62"/>
  <c r="G51" i="62"/>
  <c r="G52" i="62"/>
  <c r="H58" i="62"/>
  <c r="G58" i="62"/>
  <c r="G59" i="62"/>
  <c r="G60" i="62"/>
  <c r="H66" i="62"/>
  <c r="G66" i="62"/>
  <c r="G67" i="62"/>
  <c r="G68" i="62"/>
  <c r="H74" i="62"/>
  <c r="G74" i="62"/>
  <c r="G75" i="62"/>
  <c r="G80" i="62"/>
  <c r="M82" i="62"/>
  <c r="G87" i="62"/>
  <c r="G88" i="62"/>
  <c r="M90" i="62"/>
  <c r="G95" i="62"/>
  <c r="G96" i="62"/>
  <c r="G12" i="62"/>
  <c r="H13" i="62"/>
  <c r="G16" i="62"/>
  <c r="G24" i="62"/>
  <c r="G28" i="62"/>
  <c r="G37" i="62"/>
  <c r="G45" i="62"/>
  <c r="G53" i="62"/>
  <c r="G61" i="62"/>
  <c r="G69" i="62"/>
  <c r="G79" i="62"/>
  <c r="H86" i="62"/>
  <c r="G86" i="62"/>
  <c r="H94" i="62"/>
  <c r="G94" i="62"/>
  <c r="H12" i="62"/>
  <c r="H30" i="62"/>
  <c r="G30" i="62"/>
  <c r="G31" i="62"/>
  <c r="G32" i="62"/>
  <c r="M34" i="62"/>
  <c r="H38" i="62"/>
  <c r="G38" i="62"/>
  <c r="G39" i="62"/>
  <c r="G40" i="62"/>
  <c r="M42" i="62"/>
  <c r="H46" i="62"/>
  <c r="G46" i="62"/>
  <c r="G47" i="62"/>
  <c r="G48" i="62"/>
  <c r="M50" i="62"/>
  <c r="H54" i="62"/>
  <c r="G54" i="62"/>
  <c r="G55" i="62"/>
  <c r="G56" i="62"/>
  <c r="H62" i="62"/>
  <c r="G62" i="62"/>
  <c r="G63" i="62"/>
  <c r="G64" i="62"/>
  <c r="M66" i="62"/>
  <c r="H70" i="62"/>
  <c r="G70" i="62"/>
  <c r="G71" i="62"/>
  <c r="G72" i="62"/>
  <c r="M74" i="62"/>
  <c r="H78" i="62"/>
  <c r="G78" i="62"/>
  <c r="G83" i="62"/>
  <c r="G84" i="62"/>
  <c r="M86" i="62"/>
  <c r="G91" i="62"/>
  <c r="G92" i="62"/>
  <c r="M94" i="62"/>
  <c r="G77" i="62"/>
  <c r="G81" i="62"/>
  <c r="G85" i="62"/>
  <c r="G89" i="62"/>
  <c r="G93" i="62"/>
  <c r="G97" i="62"/>
  <c r="Z158" i="22" l="1"/>
  <c r="W158" i="22" a="1"/>
  <c r="W158" i="22" s="1"/>
  <c r="AB159" i="22"/>
  <c r="AC159" i="22"/>
  <c r="Y159" i="22"/>
  <c r="W159" i="22" a="1"/>
  <c r="W159" i="22" s="1"/>
  <c r="Z159" i="22"/>
  <c r="Y158" i="22"/>
  <c r="O159" i="22"/>
  <c r="K159" i="22"/>
  <c r="J159" i="22"/>
  <c r="T139" i="22"/>
  <c r="F148" i="22"/>
  <c r="F141" i="22"/>
  <c r="T141" i="22" s="1"/>
  <c r="V160" i="22"/>
  <c r="Y160" i="22" s="1"/>
  <c r="AC158" i="22"/>
  <c r="AC157" i="22"/>
  <c r="AB157" i="22"/>
  <c r="Q158" i="22"/>
  <c r="Q157" i="22"/>
  <c r="Q159" i="22"/>
  <c r="P160" i="22"/>
  <c r="J160" i="22"/>
  <c r="M160" i="22"/>
  <c r="N160" i="22"/>
  <c r="O160" i="22"/>
  <c r="K160" i="22"/>
  <c r="W117" i="22" a="1"/>
  <c r="W117" i="22" s="1"/>
  <c r="J119" i="22"/>
  <c r="Z117" i="22"/>
  <c r="Q118" i="22"/>
  <c r="AB117" i="22"/>
  <c r="P119" i="22"/>
  <c r="N119" i="22"/>
  <c r="O119" i="22"/>
  <c r="F108" i="22"/>
  <c r="T99" i="22"/>
  <c r="F101" i="22"/>
  <c r="T101" i="22" s="1"/>
  <c r="Y117" i="22"/>
  <c r="W119" i="22" a="1"/>
  <c r="W119" i="22" s="1"/>
  <c r="AC119" i="22"/>
  <c r="Y119" i="22"/>
  <c r="Z119" i="22"/>
  <c r="AB119" i="22"/>
  <c r="P120" i="22"/>
  <c r="N120" i="22"/>
  <c r="M120" i="22"/>
  <c r="K120" i="22"/>
  <c r="O120" i="22"/>
  <c r="J120" i="22"/>
  <c r="AB120" i="22"/>
  <c r="AC120" i="22"/>
  <c r="Z120" i="22"/>
  <c r="W120" i="22" a="1"/>
  <c r="W120" i="22" s="1"/>
  <c r="Y120" i="22"/>
  <c r="Q117" i="22"/>
  <c r="V50" i="22"/>
  <c r="AB50" i="22" s="1"/>
  <c r="V80" i="22"/>
  <c r="AC69" i="22"/>
  <c r="Y69" i="22"/>
  <c r="AB69" i="22"/>
  <c r="Z69" i="22"/>
  <c r="W69" i="22" a="1"/>
  <c r="W69" i="22" s="1"/>
  <c r="K50" i="22"/>
  <c r="M50" i="22"/>
  <c r="O50" i="22"/>
  <c r="P50" i="22"/>
  <c r="L50" i="22"/>
  <c r="J50" i="22"/>
  <c r="V79" i="22"/>
  <c r="Q69" i="22"/>
  <c r="L80" i="22"/>
  <c r="M80" i="22"/>
  <c r="J80" i="22"/>
  <c r="P80" i="22"/>
  <c r="O80" i="22"/>
  <c r="K80" i="22"/>
  <c r="T52" i="22"/>
  <c r="S52" i="22"/>
  <c r="X52" i="22"/>
  <c r="I52" i="22"/>
  <c r="N52" i="22" s="1"/>
  <c r="Z50" i="22"/>
  <c r="AC50" i="22"/>
  <c r="W50" i="22" a="1"/>
  <c r="W50" i="22" s="1"/>
  <c r="X59" i="22"/>
  <c r="F68" i="22"/>
  <c r="I59" i="22"/>
  <c r="N59" i="22" s="1"/>
  <c r="T59" i="22"/>
  <c r="S59" i="22"/>
  <c r="F61" i="22"/>
  <c r="Q77" i="22"/>
  <c r="L79" i="22"/>
  <c r="O79" i="22"/>
  <c r="M79" i="22"/>
  <c r="K79" i="22"/>
  <c r="P79" i="22"/>
  <c r="Q79" i="22" s="1"/>
  <c r="J79" i="22"/>
  <c r="G6" i="62"/>
  <c r="M6" i="62"/>
  <c r="G6" i="65"/>
  <c r="M7" i="63"/>
  <c r="M8" i="63"/>
  <c r="M7" i="62"/>
  <c r="M8" i="62"/>
  <c r="N81" i="62"/>
  <c r="I34" i="63"/>
  <c r="I95" i="63"/>
  <c r="M6" i="63"/>
  <c r="M7" i="64"/>
  <c r="I68" i="65"/>
  <c r="M7" i="65"/>
  <c r="I93" i="65"/>
  <c r="I58" i="65"/>
  <c r="M8" i="65"/>
  <c r="I44" i="65"/>
  <c r="I38" i="65"/>
  <c r="I48" i="64"/>
  <c r="N86" i="64"/>
  <c r="H7" i="64"/>
  <c r="N68" i="64"/>
  <c r="I66" i="64"/>
  <c r="I33" i="64"/>
  <c r="I54" i="64"/>
  <c r="I61" i="64"/>
  <c r="I35" i="64"/>
  <c r="I43" i="64"/>
  <c r="N65" i="64"/>
  <c r="I23" i="64"/>
  <c r="I87" i="64"/>
  <c r="I76" i="64"/>
  <c r="I62" i="64"/>
  <c r="N45" i="63"/>
  <c r="N73" i="63"/>
  <c r="N97" i="63"/>
  <c r="H6" i="63"/>
  <c r="I6" i="63" s="1"/>
  <c r="N66" i="62"/>
  <c r="I62" i="62"/>
  <c r="N97" i="62"/>
  <c r="N89" i="62"/>
  <c r="N20" i="65"/>
  <c r="N31" i="65"/>
  <c r="N97" i="65"/>
  <c r="N94" i="64"/>
  <c r="N83" i="64"/>
  <c r="N27" i="64"/>
  <c r="N25" i="64"/>
  <c r="N54" i="64"/>
  <c r="N34" i="64"/>
  <c r="N56" i="64"/>
  <c r="N75" i="64"/>
  <c r="N89" i="63"/>
  <c r="N81" i="63"/>
  <c r="N40" i="63"/>
  <c r="N61" i="63"/>
  <c r="N59" i="62"/>
  <c r="I61" i="65"/>
  <c r="I90" i="65"/>
  <c r="N75" i="65"/>
  <c r="I41" i="65"/>
  <c r="I14" i="65"/>
  <c r="N88" i="65"/>
  <c r="N76" i="65"/>
  <c r="N24" i="65"/>
  <c r="N92" i="65"/>
  <c r="I27" i="65"/>
  <c r="I70" i="65"/>
  <c r="I15" i="65"/>
  <c r="N89" i="65"/>
  <c r="I85" i="65"/>
  <c r="I94" i="65"/>
  <c r="I75" i="65"/>
  <c r="N57" i="65"/>
  <c r="I40" i="65"/>
  <c r="N66" i="65"/>
  <c r="N93" i="65"/>
  <c r="I89" i="65"/>
  <c r="I71" i="65"/>
  <c r="I59" i="65"/>
  <c r="I50" i="65"/>
  <c r="I87" i="65"/>
  <c r="N65" i="65"/>
  <c r="N74" i="65"/>
  <c r="N52" i="65"/>
  <c r="N39" i="65"/>
  <c r="N32" i="65"/>
  <c r="N23" i="65"/>
  <c r="N70" i="65"/>
  <c r="N42" i="65"/>
  <c r="N13" i="65"/>
  <c r="N51" i="65"/>
  <c r="N22" i="65"/>
  <c r="N6" i="65"/>
  <c r="N43" i="65"/>
  <c r="I6" i="65"/>
  <c r="I88" i="65"/>
  <c r="I39" i="65"/>
  <c r="N16" i="65"/>
  <c r="N26" i="65"/>
  <c r="N63" i="65"/>
  <c r="N47" i="65"/>
  <c r="I21" i="65"/>
  <c r="N36" i="65"/>
  <c r="N59" i="65"/>
  <c r="I69" i="65"/>
  <c r="N58" i="65"/>
  <c r="N29" i="65"/>
  <c r="I97" i="65"/>
  <c r="N61" i="65"/>
  <c r="N35" i="65"/>
  <c r="N54" i="65"/>
  <c r="N12" i="65"/>
  <c r="I52" i="65"/>
  <c r="N17" i="65"/>
  <c r="I57" i="65"/>
  <c r="N38" i="65"/>
  <c r="N81" i="65"/>
  <c r="I77" i="65"/>
  <c r="N53" i="65"/>
  <c r="I83" i="65"/>
  <c r="I65" i="65"/>
  <c r="I55" i="65"/>
  <c r="I49" i="65"/>
  <c r="I82" i="65"/>
  <c r="I63" i="65"/>
  <c r="N85" i="65"/>
  <c r="I81" i="65"/>
  <c r="N45" i="65"/>
  <c r="I43" i="65"/>
  <c r="I67" i="65"/>
  <c r="I80" i="65"/>
  <c r="I73" i="65"/>
  <c r="I64" i="65"/>
  <c r="I48" i="65"/>
  <c r="I42" i="65"/>
  <c r="I34" i="65"/>
  <c r="I26" i="65"/>
  <c r="I24" i="65"/>
  <c r="I12" i="65"/>
  <c r="I92" i="65"/>
  <c r="I84" i="65"/>
  <c r="I36" i="65"/>
  <c r="I22" i="65"/>
  <c r="I76" i="65"/>
  <c r="I56" i="65"/>
  <c r="I25" i="65"/>
  <c r="I13" i="65"/>
  <c r="I16" i="65"/>
  <c r="N91" i="65"/>
  <c r="N72" i="65"/>
  <c r="N49" i="65"/>
  <c r="N37" i="65"/>
  <c r="I31" i="65"/>
  <c r="N80" i="65"/>
  <c r="N48" i="65"/>
  <c r="N25" i="65"/>
  <c r="N60" i="65"/>
  <c r="N56" i="65"/>
  <c r="N87" i="65"/>
  <c r="I33" i="65"/>
  <c r="N19" i="65"/>
  <c r="N95" i="65"/>
  <c r="N79" i="65"/>
  <c r="I54" i="65"/>
  <c r="N34" i="65"/>
  <c r="I23" i="65"/>
  <c r="N14" i="65"/>
  <c r="N83" i="65"/>
  <c r="N62" i="65"/>
  <c r="N46" i="65"/>
  <c r="I32" i="65"/>
  <c r="I96" i="65"/>
  <c r="I20" i="65"/>
  <c r="I86" i="65"/>
  <c r="I72" i="65"/>
  <c r="I53" i="65"/>
  <c r="N68" i="65"/>
  <c r="N44" i="65"/>
  <c r="N73" i="65"/>
  <c r="I60" i="65"/>
  <c r="I19" i="65"/>
  <c r="N40" i="65"/>
  <c r="N33" i="65"/>
  <c r="N71" i="65"/>
  <c r="I51" i="65"/>
  <c r="I45" i="65"/>
  <c r="I35" i="65"/>
  <c r="I91" i="65"/>
  <c r="I78" i="65"/>
  <c r="I62" i="65"/>
  <c r="I46" i="65"/>
  <c r="I79" i="65"/>
  <c r="N77" i="65"/>
  <c r="I66" i="65"/>
  <c r="I95" i="65"/>
  <c r="I74" i="65"/>
  <c r="N90" i="65"/>
  <c r="N55" i="65"/>
  <c r="I47" i="65"/>
  <c r="I30" i="65"/>
  <c r="I17" i="65"/>
  <c r="N96" i="65"/>
  <c r="N64" i="65"/>
  <c r="N30" i="65"/>
  <c r="N69" i="65"/>
  <c r="N67" i="65"/>
  <c r="N84" i="65"/>
  <c r="I29" i="65"/>
  <c r="N18" i="65"/>
  <c r="N94" i="65"/>
  <c r="N78" i="65"/>
  <c r="N50" i="65"/>
  <c r="N28" i="65"/>
  <c r="N21" i="65"/>
  <c r="N82" i="65"/>
  <c r="N41" i="65"/>
  <c r="I37" i="65"/>
  <c r="I28" i="65"/>
  <c r="I18" i="65"/>
  <c r="N86" i="65"/>
  <c r="N27" i="65"/>
  <c r="N15" i="65"/>
  <c r="N79" i="64"/>
  <c r="N49" i="64"/>
  <c r="I92" i="64"/>
  <c r="N87" i="64"/>
  <c r="I25" i="64"/>
  <c r="N66" i="64"/>
  <c r="N14" i="64"/>
  <c r="N37" i="64"/>
  <c r="I16" i="64"/>
  <c r="I29" i="64"/>
  <c r="I34" i="64"/>
  <c r="N71" i="64"/>
  <c r="I46" i="64"/>
  <c r="N21" i="64"/>
  <c r="I94" i="64"/>
  <c r="N32" i="64"/>
  <c r="N78" i="64"/>
  <c r="N42" i="64"/>
  <c r="I70" i="64"/>
  <c r="I93" i="64"/>
  <c r="N64" i="64"/>
  <c r="N33" i="64"/>
  <c r="N60" i="64"/>
  <c r="N39" i="64"/>
  <c r="I31" i="64"/>
  <c r="I91" i="64"/>
  <c r="I84" i="64"/>
  <c r="N67" i="64"/>
  <c r="N47" i="64"/>
  <c r="N29" i="64"/>
  <c r="N18" i="64"/>
  <c r="N76" i="64"/>
  <c r="I13" i="64"/>
  <c r="N31" i="64"/>
  <c r="I58" i="64"/>
  <c r="I22" i="64"/>
  <c r="N30" i="64"/>
  <c r="I12" i="64"/>
  <c r="I71" i="64"/>
  <c r="I37" i="64"/>
  <c r="I81" i="64"/>
  <c r="I27" i="64"/>
  <c r="H6" i="64"/>
  <c r="I6" i="64" s="1"/>
  <c r="I83" i="64"/>
  <c r="N70" i="64"/>
  <c r="N51" i="64"/>
  <c r="N40" i="64"/>
  <c r="N17" i="64"/>
  <c r="I96" i="64"/>
  <c r="N91" i="64"/>
  <c r="I86" i="64"/>
  <c r="I73" i="64"/>
  <c r="I64" i="64"/>
  <c r="I59" i="64"/>
  <c r="I50" i="64"/>
  <c r="N45" i="64"/>
  <c r="N38" i="64"/>
  <c r="N90" i="64"/>
  <c r="I68" i="64"/>
  <c r="N63" i="64"/>
  <c r="N58" i="64"/>
  <c r="I52" i="64"/>
  <c r="I47" i="64"/>
  <c r="I38" i="64"/>
  <c r="N81" i="64"/>
  <c r="I72" i="64"/>
  <c r="I65" i="64"/>
  <c r="N22" i="64"/>
  <c r="N24" i="64"/>
  <c r="N20" i="64"/>
  <c r="N16" i="64"/>
  <c r="N12" i="64"/>
  <c r="N28" i="64"/>
  <c r="I17" i="64"/>
  <c r="N88" i="64"/>
  <c r="N92" i="64"/>
  <c r="I56" i="64"/>
  <c r="I97" i="64"/>
  <c r="I51" i="64"/>
  <c r="N52" i="64"/>
  <c r="I28" i="64"/>
  <c r="I20" i="64"/>
  <c r="I63" i="64"/>
  <c r="I45" i="64"/>
  <c r="I77" i="64"/>
  <c r="I53" i="64"/>
  <c r="I75" i="64"/>
  <c r="N46" i="64"/>
  <c r="N36" i="64"/>
  <c r="N72" i="64"/>
  <c r="I36" i="64"/>
  <c r="I78" i="64"/>
  <c r="N19" i="64"/>
  <c r="I24" i="64"/>
  <c r="I57" i="64"/>
  <c r="I67" i="64"/>
  <c r="I15" i="64"/>
  <c r="N77" i="64"/>
  <c r="I55" i="64"/>
  <c r="N41" i="64"/>
  <c r="N82" i="64"/>
  <c r="N74" i="64"/>
  <c r="I30" i="64"/>
  <c r="N93" i="64"/>
  <c r="N85" i="64"/>
  <c r="N59" i="64"/>
  <c r="N48" i="64"/>
  <c r="N23" i="64"/>
  <c r="N97" i="64"/>
  <c r="N89" i="64"/>
  <c r="I80" i="64"/>
  <c r="I74" i="64"/>
  <c r="I69" i="64"/>
  <c r="N57" i="64"/>
  <c r="N50" i="64"/>
  <c r="I44" i="64"/>
  <c r="I39" i="64"/>
  <c r="I32" i="64"/>
  <c r="N13" i="64"/>
  <c r="I95" i="64"/>
  <c r="I88" i="64"/>
  <c r="N84" i="64"/>
  <c r="I79" i="64"/>
  <c r="N69" i="64"/>
  <c r="N55" i="64"/>
  <c r="N44" i="64"/>
  <c r="N35" i="64"/>
  <c r="I82" i="64"/>
  <c r="N73" i="64"/>
  <c r="N62" i="64"/>
  <c r="N43" i="64"/>
  <c r="N95" i="64"/>
  <c r="I90" i="64"/>
  <c r="N61" i="64"/>
  <c r="I42" i="64"/>
  <c r="N26" i="64"/>
  <c r="I21" i="64"/>
  <c r="N15" i="64"/>
  <c r="N96" i="64"/>
  <c r="N53" i="64"/>
  <c r="N80" i="64"/>
  <c r="I49" i="64"/>
  <c r="I26" i="64"/>
  <c r="I18" i="64"/>
  <c r="I14" i="64"/>
  <c r="I40" i="64"/>
  <c r="I85" i="64"/>
  <c r="I41" i="64"/>
  <c r="I89" i="64"/>
  <c r="I60" i="64"/>
  <c r="I19" i="64"/>
  <c r="M6" i="64"/>
  <c r="N6" i="64" s="1"/>
  <c r="I64" i="63"/>
  <c r="I90" i="63"/>
  <c r="I68" i="63"/>
  <c r="N55" i="63"/>
  <c r="I21" i="63"/>
  <c r="N15" i="63"/>
  <c r="N88" i="63"/>
  <c r="N52" i="63"/>
  <c r="N84" i="63"/>
  <c r="N39" i="63"/>
  <c r="I33" i="63"/>
  <c r="I26" i="63"/>
  <c r="N14" i="63"/>
  <c r="I77" i="63"/>
  <c r="I37" i="63"/>
  <c r="I23" i="63"/>
  <c r="I65" i="63"/>
  <c r="N24" i="63"/>
  <c r="N94" i="63"/>
  <c r="N86" i="63"/>
  <c r="N78" i="63"/>
  <c r="N70" i="63"/>
  <c r="I62" i="63"/>
  <c r="I54" i="63"/>
  <c r="N37" i="63"/>
  <c r="N32" i="63"/>
  <c r="I87" i="63"/>
  <c r="I80" i="63"/>
  <c r="N75" i="63"/>
  <c r="I70" i="63"/>
  <c r="I56" i="63"/>
  <c r="N50" i="63"/>
  <c r="N35" i="63"/>
  <c r="N30" i="63"/>
  <c r="N93" i="63"/>
  <c r="N85" i="63"/>
  <c r="N77" i="63"/>
  <c r="N69" i="63"/>
  <c r="I63" i="63"/>
  <c r="I55" i="63"/>
  <c r="N33" i="63"/>
  <c r="I92" i="63"/>
  <c r="N87" i="63"/>
  <c r="I82" i="63"/>
  <c r="N65" i="63"/>
  <c r="N54" i="63"/>
  <c r="I43" i="63"/>
  <c r="N18" i="63"/>
  <c r="I14" i="63"/>
  <c r="I81" i="63"/>
  <c r="I39" i="63"/>
  <c r="N28" i="63"/>
  <c r="I20" i="63"/>
  <c r="N57" i="63"/>
  <c r="I31" i="63"/>
  <c r="I22" i="63"/>
  <c r="N64" i="63"/>
  <c r="N96" i="63"/>
  <c r="N60" i="63"/>
  <c r="I52" i="63"/>
  <c r="I38" i="63"/>
  <c r="I29" i="63"/>
  <c r="N21" i="63"/>
  <c r="I13" i="63"/>
  <c r="I85" i="63"/>
  <c r="I45" i="63"/>
  <c r="I27" i="63"/>
  <c r="I73" i="63"/>
  <c r="I17" i="63"/>
  <c r="I88" i="63"/>
  <c r="N83" i="63"/>
  <c r="N58" i="63"/>
  <c r="N43" i="63"/>
  <c r="I32" i="63"/>
  <c r="N95" i="63"/>
  <c r="I75" i="63"/>
  <c r="I60" i="63"/>
  <c r="I44" i="63"/>
  <c r="N23" i="63"/>
  <c r="I46" i="63"/>
  <c r="I94" i="63"/>
  <c r="I79" i="63"/>
  <c r="I72" i="63"/>
  <c r="N67" i="63"/>
  <c r="I48" i="63"/>
  <c r="N90" i="63"/>
  <c r="N82" i="63"/>
  <c r="N74" i="63"/>
  <c r="N41" i="63"/>
  <c r="I91" i="63"/>
  <c r="I84" i="63"/>
  <c r="N79" i="63"/>
  <c r="I74" i="63"/>
  <c r="N63" i="63"/>
  <c r="I53" i="63"/>
  <c r="N31" i="63"/>
  <c r="I16" i="63"/>
  <c r="N76" i="63"/>
  <c r="I36" i="63"/>
  <c r="N27" i="63"/>
  <c r="N13" i="63"/>
  <c r="N48" i="63"/>
  <c r="N42" i="63"/>
  <c r="N26" i="63"/>
  <c r="N72" i="63"/>
  <c r="N36" i="63"/>
  <c r="N68" i="63"/>
  <c r="I28" i="63"/>
  <c r="N20" i="63"/>
  <c r="I61" i="63"/>
  <c r="I93" i="63"/>
  <c r="I15" i="63"/>
  <c r="I49" i="63"/>
  <c r="I25" i="63"/>
  <c r="N6" i="63"/>
  <c r="I78" i="63"/>
  <c r="N51" i="63"/>
  <c r="N38" i="63"/>
  <c r="N92" i="63"/>
  <c r="N29" i="63"/>
  <c r="I67" i="63"/>
  <c r="I59" i="63"/>
  <c r="I51" i="63"/>
  <c r="I42" i="63"/>
  <c r="I96" i="63"/>
  <c r="N91" i="63"/>
  <c r="I86" i="63"/>
  <c r="I71" i="63"/>
  <c r="N66" i="63"/>
  <c r="N59" i="63"/>
  <c r="N53" i="63"/>
  <c r="N46" i="63"/>
  <c r="I40" i="63"/>
  <c r="I66" i="63"/>
  <c r="I58" i="63"/>
  <c r="I50" i="63"/>
  <c r="I83" i="63"/>
  <c r="I76" i="63"/>
  <c r="N71" i="63"/>
  <c r="N62" i="63"/>
  <c r="I47" i="63"/>
  <c r="I30" i="63"/>
  <c r="N25" i="63"/>
  <c r="I97" i="63"/>
  <c r="N56" i="63"/>
  <c r="I35" i="63"/>
  <c r="N22" i="63"/>
  <c r="I18" i="63"/>
  <c r="N12" i="63"/>
  <c r="N47" i="63"/>
  <c r="I41" i="63"/>
  <c r="I24" i="63"/>
  <c r="N17" i="63"/>
  <c r="N80" i="63"/>
  <c r="N44" i="63"/>
  <c r="I89" i="63"/>
  <c r="N49" i="63"/>
  <c r="N34" i="63"/>
  <c r="N19" i="63"/>
  <c r="I69" i="63"/>
  <c r="I12" i="63"/>
  <c r="I19" i="63"/>
  <c r="I57" i="63"/>
  <c r="N16" i="63"/>
  <c r="N34" i="62"/>
  <c r="I30" i="62"/>
  <c r="N87" i="62"/>
  <c r="I82" i="62"/>
  <c r="I64" i="62"/>
  <c r="I32" i="62"/>
  <c r="N48" i="62"/>
  <c r="N22" i="62"/>
  <c r="N41" i="62"/>
  <c r="N13" i="62"/>
  <c r="N52" i="62"/>
  <c r="N6" i="62"/>
  <c r="N39" i="62"/>
  <c r="I15" i="62"/>
  <c r="N60" i="62"/>
  <c r="N94" i="62"/>
  <c r="N86" i="62"/>
  <c r="N58" i="62"/>
  <c r="I54" i="62"/>
  <c r="I65" i="62"/>
  <c r="I57" i="62"/>
  <c r="I49" i="62"/>
  <c r="I41" i="62"/>
  <c r="I33" i="62"/>
  <c r="I26" i="62"/>
  <c r="I22" i="62"/>
  <c r="I18" i="62"/>
  <c r="I14" i="62"/>
  <c r="I93" i="62"/>
  <c r="I85" i="62"/>
  <c r="I69" i="62"/>
  <c r="I61" i="62"/>
  <c r="I53" i="62"/>
  <c r="I45" i="62"/>
  <c r="I37" i="62"/>
  <c r="I12" i="62"/>
  <c r="I94" i="62"/>
  <c r="I68" i="62"/>
  <c r="I60" i="62"/>
  <c r="I52" i="62"/>
  <c r="I44" i="62"/>
  <c r="I36" i="62"/>
  <c r="I79" i="62"/>
  <c r="I74" i="62"/>
  <c r="N46" i="62"/>
  <c r="I42" i="62"/>
  <c r="I91" i="62"/>
  <c r="I84" i="62"/>
  <c r="N79" i="62"/>
  <c r="I72" i="62"/>
  <c r="I59" i="62"/>
  <c r="I40" i="62"/>
  <c r="I73" i="62"/>
  <c r="N47" i="62"/>
  <c r="N26" i="62"/>
  <c r="N21" i="62"/>
  <c r="I16" i="62"/>
  <c r="N49" i="62"/>
  <c r="N80" i="62"/>
  <c r="I6" i="62"/>
  <c r="I81" i="62"/>
  <c r="N51" i="62"/>
  <c r="N27" i="62"/>
  <c r="N19" i="62"/>
  <c r="N76" i="62"/>
  <c r="N56" i="62"/>
  <c r="N28" i="62"/>
  <c r="N20" i="62"/>
  <c r="N12" i="62"/>
  <c r="N84" i="62"/>
  <c r="I87" i="62"/>
  <c r="I80" i="62"/>
  <c r="N54" i="62"/>
  <c r="I50" i="62"/>
  <c r="N29" i="62"/>
  <c r="I92" i="62"/>
  <c r="I51" i="62"/>
  <c r="I28" i="62"/>
  <c r="N17" i="62"/>
  <c r="N73" i="62"/>
  <c r="N92" i="62"/>
  <c r="I29" i="62"/>
  <c r="I21" i="62"/>
  <c r="N69" i="62"/>
  <c r="I23" i="62"/>
  <c r="I89" i="62"/>
  <c r="I78" i="62"/>
  <c r="N50" i="62"/>
  <c r="I46" i="62"/>
  <c r="I96" i="62"/>
  <c r="N91" i="62"/>
  <c r="I86" i="62"/>
  <c r="N77" i="62"/>
  <c r="I63" i="62"/>
  <c r="I55" i="62"/>
  <c r="I47" i="62"/>
  <c r="I39" i="62"/>
  <c r="I31" i="62"/>
  <c r="I13" i="62"/>
  <c r="N93" i="62"/>
  <c r="N85" i="62"/>
  <c r="I76" i="62"/>
  <c r="N70" i="62"/>
  <c r="I66" i="62"/>
  <c r="N38" i="62"/>
  <c r="I34" i="62"/>
  <c r="I83" i="62"/>
  <c r="N78" i="62"/>
  <c r="I67" i="62"/>
  <c r="I48" i="62"/>
  <c r="I35" i="62"/>
  <c r="N64" i="62"/>
  <c r="N32" i="62"/>
  <c r="N25" i="62"/>
  <c r="I20" i="62"/>
  <c r="N14" i="62"/>
  <c r="N57" i="62"/>
  <c r="N88" i="62"/>
  <c r="N68" i="62"/>
  <c r="N36" i="62"/>
  <c r="I25" i="62"/>
  <c r="I17" i="62"/>
  <c r="N72" i="62"/>
  <c r="N55" i="62"/>
  <c r="I27" i="62"/>
  <c r="I19" i="62"/>
  <c r="I77" i="62"/>
  <c r="N44" i="62"/>
  <c r="N74" i="62"/>
  <c r="I70" i="62"/>
  <c r="N42" i="62"/>
  <c r="I38" i="62"/>
  <c r="I95" i="62"/>
  <c r="I88" i="62"/>
  <c r="N83" i="62"/>
  <c r="I71" i="62"/>
  <c r="N61" i="62"/>
  <c r="N53" i="62"/>
  <c r="N45" i="62"/>
  <c r="N37" i="62"/>
  <c r="N90" i="62"/>
  <c r="N82" i="62"/>
  <c r="N62" i="62"/>
  <c r="I58" i="62"/>
  <c r="N30" i="62"/>
  <c r="N95" i="62"/>
  <c r="I90" i="62"/>
  <c r="I75" i="62"/>
  <c r="I56" i="62"/>
  <c r="I43" i="62"/>
  <c r="N63" i="62"/>
  <c r="N31" i="62"/>
  <c r="I24" i="62"/>
  <c r="N18" i="62"/>
  <c r="N33" i="62"/>
  <c r="N65" i="62"/>
  <c r="N96" i="62"/>
  <c r="I97" i="62"/>
  <c r="N67" i="62"/>
  <c r="N35" i="62"/>
  <c r="N23" i="62"/>
  <c r="N15" i="62"/>
  <c r="N71" i="62"/>
  <c r="N40" i="62"/>
  <c r="N24" i="62"/>
  <c r="N16" i="62"/>
  <c r="N75" i="62"/>
  <c r="N43" i="62"/>
  <c r="W160" i="22" l="1" a="1"/>
  <c r="W160" i="22" s="1"/>
  <c r="AC160" i="22"/>
  <c r="T148" i="22"/>
  <c r="F150" i="22"/>
  <c r="T150" i="22" s="1"/>
  <c r="AB160" i="22"/>
  <c r="Z160" i="22"/>
  <c r="Q160" i="22"/>
  <c r="Q119" i="22"/>
  <c r="T108" i="22"/>
  <c r="F110" i="22"/>
  <c r="T110" i="22" s="1"/>
  <c r="Q120" i="22"/>
  <c r="Y50" i="22"/>
  <c r="Q50" i="22"/>
  <c r="V59" i="22"/>
  <c r="T68" i="22"/>
  <c r="S68" i="22"/>
  <c r="V68" i="22" s="1"/>
  <c r="I68" i="22"/>
  <c r="X68" i="22"/>
  <c r="N68" i="22"/>
  <c r="F70" i="22"/>
  <c r="P52" i="22"/>
  <c r="K52" i="22"/>
  <c r="O52" i="22"/>
  <c r="J52" i="22"/>
  <c r="L52" i="22"/>
  <c r="M52" i="22"/>
  <c r="V52" i="22"/>
  <c r="S61" i="22"/>
  <c r="X61" i="22"/>
  <c r="I61" i="22"/>
  <c r="T61" i="22"/>
  <c r="M59" i="22"/>
  <c r="L59" i="22"/>
  <c r="O59" i="22"/>
  <c r="J59" i="22"/>
  <c r="P59" i="22"/>
  <c r="Q59" i="22" s="1"/>
  <c r="K59" i="22"/>
  <c r="Q80" i="22"/>
  <c r="AC79" i="22"/>
  <c r="Y79" i="22"/>
  <c r="AB79" i="22"/>
  <c r="W79" i="22" a="1"/>
  <c r="W79" i="22" s="1"/>
  <c r="Z79" i="22"/>
  <c r="AC80" i="22"/>
  <c r="Z80" i="22"/>
  <c r="Y80" i="22"/>
  <c r="AB80" i="22"/>
  <c r="W80" i="22" a="1"/>
  <c r="W80" i="22" s="1"/>
  <c r="D27" i="56"/>
  <c r="D27" i="60"/>
  <c r="D26" i="53"/>
  <c r="D27" i="58"/>
  <c r="D26" i="60"/>
  <c r="D27" i="53"/>
  <c r="D26" i="58"/>
  <c r="D26" i="56"/>
  <c r="N61" i="22" l="1"/>
  <c r="L61" i="22"/>
  <c r="K61" i="22"/>
  <c r="O61" i="22"/>
  <c r="M61" i="22"/>
  <c r="J61" i="22"/>
  <c r="P61" i="22"/>
  <c r="S70" i="22"/>
  <c r="I70" i="22"/>
  <c r="N70" i="22" s="1"/>
  <c r="T70" i="22"/>
  <c r="X70" i="22"/>
  <c r="Y68" i="22"/>
  <c r="AC68" i="22"/>
  <c r="Z68" i="22"/>
  <c r="W68" i="22" a="1"/>
  <c r="W68" i="22" s="1"/>
  <c r="AB68" i="22"/>
  <c r="Z59" i="22"/>
  <c r="Y59" i="22"/>
  <c r="W59" i="22" a="1"/>
  <c r="W59" i="22" s="1"/>
  <c r="AB59" i="22"/>
  <c r="AC59" i="22"/>
  <c r="V61" i="22"/>
  <c r="AB52" i="22"/>
  <c r="W52" i="22" a="1"/>
  <c r="W52" i="22" s="1"/>
  <c r="AC52" i="22"/>
  <c r="Y52" i="22"/>
  <c r="Z52" i="22"/>
  <c r="Q52" i="22"/>
  <c r="L68" i="22"/>
  <c r="K68" i="22"/>
  <c r="J68" i="22"/>
  <c r="M68" i="22"/>
  <c r="P68" i="22"/>
  <c r="O68" i="22"/>
  <c r="I27" i="53"/>
  <c r="I27" i="58"/>
  <c r="I27" i="56"/>
  <c r="I26" i="56"/>
  <c r="I26" i="53"/>
  <c r="D7" i="59"/>
  <c r="I26" i="60"/>
  <c r="I26" i="58"/>
  <c r="I27" i="60"/>
  <c r="D7" i="54"/>
  <c r="D7" i="61"/>
  <c r="D6" i="57"/>
  <c r="D6" i="59"/>
  <c r="D6" i="61"/>
  <c r="D6" i="54"/>
  <c r="D7" i="57"/>
  <c r="L37" i="49"/>
  <c r="F37" i="49"/>
  <c r="H37" i="49" s="1"/>
  <c r="L21" i="49"/>
  <c r="F21" i="49"/>
  <c r="H21" i="49" s="1"/>
  <c r="L41" i="49"/>
  <c r="F41" i="49"/>
  <c r="H41" i="49" s="1"/>
  <c r="L38" i="49"/>
  <c r="F38" i="49"/>
  <c r="H38" i="49" s="1"/>
  <c r="L33" i="49"/>
  <c r="F33" i="49"/>
  <c r="L48" i="49"/>
  <c r="F48" i="49"/>
  <c r="H48" i="49" s="1"/>
  <c r="L64" i="49"/>
  <c r="F64" i="49"/>
  <c r="H64" i="49" s="1"/>
  <c r="L34" i="49"/>
  <c r="F34" i="49"/>
  <c r="H34" i="49" s="1"/>
  <c r="L62" i="49"/>
  <c r="F62" i="49"/>
  <c r="L29" i="49"/>
  <c r="F29" i="49"/>
  <c r="L72" i="49"/>
  <c r="F72" i="49"/>
  <c r="H72" i="49" s="1"/>
  <c r="L43" i="49"/>
  <c r="E130" i="22" s="1" a="1"/>
  <c r="E130" i="22" s="1"/>
  <c r="F43" i="49"/>
  <c r="H43" i="49" s="1"/>
  <c r="L45" i="49"/>
  <c r="F45" i="49"/>
  <c r="L57" i="49"/>
  <c r="F57" i="49"/>
  <c r="L31" i="49"/>
  <c r="F31" i="49"/>
  <c r="H31" i="49" s="1"/>
  <c r="L36" i="49"/>
  <c r="F36" i="49"/>
  <c r="H36" i="49" s="1"/>
  <c r="L58" i="49"/>
  <c r="F58" i="49"/>
  <c r="H58" i="49" s="1"/>
  <c r="L91" i="49"/>
  <c r="F91" i="49"/>
  <c r="H91" i="49" s="1"/>
  <c r="L65" i="49"/>
  <c r="F65" i="49"/>
  <c r="L66" i="49"/>
  <c r="F66" i="49"/>
  <c r="H66" i="49" s="1"/>
  <c r="L49" i="49"/>
  <c r="F49" i="49"/>
  <c r="L26" i="49"/>
  <c r="F26" i="49"/>
  <c r="L93" i="49"/>
  <c r="F93" i="49"/>
  <c r="H93" i="49" s="1"/>
  <c r="L51" i="49"/>
  <c r="F51" i="49"/>
  <c r="H51" i="49" s="1"/>
  <c r="L17" i="49"/>
  <c r="F17" i="49"/>
  <c r="L22" i="49"/>
  <c r="F22" i="49"/>
  <c r="H22" i="49" s="1"/>
  <c r="L56" i="49"/>
  <c r="F56" i="49"/>
  <c r="L19" i="49"/>
  <c r="F19" i="49"/>
  <c r="H19" i="49" s="1"/>
  <c r="L81" i="49"/>
  <c r="F81" i="49"/>
  <c r="H81" i="49" s="1"/>
  <c r="L88" i="49"/>
  <c r="F88" i="49"/>
  <c r="H88" i="49" s="1"/>
  <c r="L16" i="49"/>
  <c r="F16" i="49"/>
  <c r="L67" i="49"/>
  <c r="F67" i="49"/>
  <c r="H67" i="49" s="1"/>
  <c r="L50" i="49"/>
  <c r="F50" i="49"/>
  <c r="L71" i="49"/>
  <c r="F71" i="49"/>
  <c r="H71" i="49" s="1"/>
  <c r="L32" i="49"/>
  <c r="F32" i="49"/>
  <c r="H32" i="49" s="1"/>
  <c r="L90" i="49"/>
  <c r="F90" i="49"/>
  <c r="H90" i="49" s="1"/>
  <c r="L30" i="49"/>
  <c r="F30" i="49"/>
  <c r="L80" i="49"/>
  <c r="F80" i="49"/>
  <c r="H80" i="49" s="1"/>
  <c r="L75" i="49"/>
  <c r="F75" i="49"/>
  <c r="H75" i="49" s="1"/>
  <c r="L35" i="49"/>
  <c r="F35" i="49"/>
  <c r="L87" i="49"/>
  <c r="F87" i="49"/>
  <c r="L40" i="49"/>
  <c r="F40" i="49"/>
  <c r="H40" i="49" s="1"/>
  <c r="L42" i="49"/>
  <c r="F42" i="49"/>
  <c r="H42" i="49" s="1"/>
  <c r="L39" i="49"/>
  <c r="F39" i="49"/>
  <c r="H39" i="49" s="1"/>
  <c r="L46" i="49"/>
  <c r="F46" i="49"/>
  <c r="L97" i="49"/>
  <c r="F97" i="49"/>
  <c r="L52" i="49"/>
  <c r="F52" i="49"/>
  <c r="H52" i="49" s="1"/>
  <c r="L70" i="49"/>
  <c r="F70" i="49"/>
  <c r="H70" i="49" s="1"/>
  <c r="L23" i="49"/>
  <c r="F23" i="49"/>
  <c r="H23" i="49" s="1"/>
  <c r="L89" i="49"/>
  <c r="F89" i="49"/>
  <c r="L61" i="49"/>
  <c r="F61" i="49"/>
  <c r="L27" i="49"/>
  <c r="F27" i="49"/>
  <c r="L94" i="49"/>
  <c r="F94" i="49"/>
  <c r="H94" i="49" s="1"/>
  <c r="L78" i="49"/>
  <c r="F78" i="49"/>
  <c r="H78" i="49" s="1"/>
  <c r="L15" i="49"/>
  <c r="F15" i="49"/>
  <c r="L92" i="49"/>
  <c r="F92" i="49"/>
  <c r="H92" i="49" s="1"/>
  <c r="L20" i="49"/>
  <c r="F20" i="49"/>
  <c r="L69" i="49"/>
  <c r="F69" i="49"/>
  <c r="H69" i="49" s="1"/>
  <c r="L95" i="49"/>
  <c r="F95" i="49"/>
  <c r="H95" i="49" s="1"/>
  <c r="L76" i="49"/>
  <c r="F76" i="49"/>
  <c r="H76" i="49" s="1"/>
  <c r="L79" i="49"/>
  <c r="F79" i="49"/>
  <c r="L86" i="49"/>
  <c r="F86" i="49"/>
  <c r="H86" i="49" s="1"/>
  <c r="L60" i="49"/>
  <c r="F60" i="49"/>
  <c r="L47" i="49"/>
  <c r="F47" i="49"/>
  <c r="H47" i="49" s="1"/>
  <c r="L55" i="49"/>
  <c r="F55" i="49"/>
  <c r="L77" i="49"/>
  <c r="F77" i="49"/>
  <c r="H77" i="49" s="1"/>
  <c r="L82" i="49"/>
  <c r="F82" i="49"/>
  <c r="H82" i="49" s="1"/>
  <c r="L44" i="49"/>
  <c r="M44" i="49" s="1"/>
  <c r="F44" i="49"/>
  <c r="H44" i="49" s="1"/>
  <c r="L63" i="49"/>
  <c r="F63" i="49"/>
  <c r="L28" i="49"/>
  <c r="F28" i="49"/>
  <c r="H28" i="49" s="1"/>
  <c r="L84" i="49"/>
  <c r="F84" i="49"/>
  <c r="H84" i="49" s="1"/>
  <c r="L68" i="49"/>
  <c r="F68" i="49"/>
  <c r="L14" i="49"/>
  <c r="F14" i="49"/>
  <c r="L73" i="49"/>
  <c r="F73" i="49"/>
  <c r="L53" i="49"/>
  <c r="F53" i="49"/>
  <c r="L13" i="49"/>
  <c r="F13" i="49"/>
  <c r="L85" i="49"/>
  <c r="F85" i="49"/>
  <c r="L59" i="49"/>
  <c r="F59" i="49"/>
  <c r="H59" i="49" s="1"/>
  <c r="L54" i="49"/>
  <c r="F54" i="49"/>
  <c r="H54" i="49" s="1"/>
  <c r="L24" i="49"/>
  <c r="F24" i="49"/>
  <c r="H24" i="49" s="1"/>
  <c r="L96" i="49"/>
  <c r="F96" i="49"/>
  <c r="L25" i="49"/>
  <c r="F25" i="49"/>
  <c r="H25" i="49" s="1"/>
  <c r="L18" i="49"/>
  <c r="F18" i="49"/>
  <c r="H18" i="49" s="1"/>
  <c r="L74" i="49"/>
  <c r="F74" i="49"/>
  <c r="H74" i="49" s="1"/>
  <c r="L12" i="49"/>
  <c r="F12" i="49"/>
  <c r="L83" i="49"/>
  <c r="F83" i="49"/>
  <c r="L97" i="48"/>
  <c r="F97" i="48"/>
  <c r="L96" i="48"/>
  <c r="M96" i="48" s="1"/>
  <c r="F96" i="48"/>
  <c r="H96" i="48" s="1"/>
  <c r="L95" i="48"/>
  <c r="F95" i="48"/>
  <c r="H95" i="48" s="1"/>
  <c r="L94" i="48"/>
  <c r="F94" i="48"/>
  <c r="H94" i="48" s="1"/>
  <c r="L93" i="48"/>
  <c r="F93" i="48"/>
  <c r="L92" i="48"/>
  <c r="F92" i="48"/>
  <c r="H92" i="48" s="1"/>
  <c r="L91" i="48"/>
  <c r="F91" i="48"/>
  <c r="L90" i="48"/>
  <c r="M90" i="48" s="1"/>
  <c r="F90" i="48"/>
  <c r="H90" i="48" s="1"/>
  <c r="L89" i="48"/>
  <c r="F89" i="48"/>
  <c r="L88" i="48"/>
  <c r="M88" i="48" s="1"/>
  <c r="F88" i="48"/>
  <c r="H88" i="48" s="1"/>
  <c r="L87" i="48"/>
  <c r="F87" i="48"/>
  <c r="L86" i="48"/>
  <c r="D130" i="22" s="1" a="1"/>
  <c r="D130" i="22" s="1"/>
  <c r="F86" i="48"/>
  <c r="H86" i="48" s="1"/>
  <c r="L85" i="48"/>
  <c r="F85" i="48"/>
  <c r="L84" i="48"/>
  <c r="F84" i="48"/>
  <c r="H84" i="48" s="1"/>
  <c r="L83" i="48"/>
  <c r="M83" i="48" s="1"/>
  <c r="F83" i="48"/>
  <c r="L82" i="48"/>
  <c r="M82" i="48" s="1"/>
  <c r="F82" i="48"/>
  <c r="H82" i="48" s="1"/>
  <c r="L81" i="48"/>
  <c r="F81" i="48"/>
  <c r="L80" i="48"/>
  <c r="F80" i="48"/>
  <c r="H80" i="48" s="1"/>
  <c r="L79" i="48"/>
  <c r="F79" i="48"/>
  <c r="L78" i="48"/>
  <c r="F78" i="48"/>
  <c r="H78" i="48" s="1"/>
  <c r="L77" i="48"/>
  <c r="F77" i="48"/>
  <c r="L76" i="48"/>
  <c r="M76" i="48" s="1"/>
  <c r="F76" i="48"/>
  <c r="H76" i="48" s="1"/>
  <c r="L75" i="48"/>
  <c r="F75" i="48"/>
  <c r="L74" i="48"/>
  <c r="F74" i="48"/>
  <c r="H74" i="48" s="1"/>
  <c r="L73" i="48"/>
  <c r="F73" i="48"/>
  <c r="L72" i="48"/>
  <c r="F72" i="48"/>
  <c r="H72" i="48" s="1"/>
  <c r="L71" i="48"/>
  <c r="F71" i="48"/>
  <c r="H71" i="48" s="1"/>
  <c r="L70" i="48"/>
  <c r="M70" i="48" s="1"/>
  <c r="F70" i="48"/>
  <c r="H70" i="48" s="1"/>
  <c r="L69" i="48"/>
  <c r="F69" i="48"/>
  <c r="L68" i="48"/>
  <c r="F68" i="48"/>
  <c r="H68" i="48" s="1"/>
  <c r="L67" i="48"/>
  <c r="F67" i="48"/>
  <c r="L66" i="48"/>
  <c r="F66" i="48"/>
  <c r="H66" i="48" s="1"/>
  <c r="L65" i="48"/>
  <c r="F65" i="48"/>
  <c r="H65" i="48" s="1"/>
  <c r="L64" i="48"/>
  <c r="F64" i="48"/>
  <c r="H64" i="48" s="1"/>
  <c r="L63" i="48"/>
  <c r="F63" i="48"/>
  <c r="L62" i="48"/>
  <c r="F62" i="48"/>
  <c r="H62" i="48" s="1"/>
  <c r="L61" i="48"/>
  <c r="M61" i="48" s="1"/>
  <c r="F61" i="48"/>
  <c r="H61" i="48" s="1"/>
  <c r="L60" i="48"/>
  <c r="F60" i="48"/>
  <c r="H60" i="48" s="1"/>
  <c r="L59" i="48"/>
  <c r="F59" i="48"/>
  <c r="L58" i="48"/>
  <c r="M58" i="48" s="1"/>
  <c r="F58" i="48"/>
  <c r="H58" i="48" s="1"/>
  <c r="L57" i="48"/>
  <c r="F57" i="48"/>
  <c r="H57" i="48" s="1"/>
  <c r="L56" i="48"/>
  <c r="F56" i="48"/>
  <c r="H56" i="48" s="1"/>
  <c r="L55" i="48"/>
  <c r="F55" i="48"/>
  <c r="L54" i="48"/>
  <c r="F54" i="48"/>
  <c r="H54" i="48" s="1"/>
  <c r="L53" i="48"/>
  <c r="F53" i="48"/>
  <c r="L52" i="48"/>
  <c r="F52" i="48"/>
  <c r="H52" i="48" s="1"/>
  <c r="L51" i="48"/>
  <c r="F51" i="48"/>
  <c r="L50" i="48"/>
  <c r="F50" i="48"/>
  <c r="H50" i="48" s="1"/>
  <c r="L49" i="48"/>
  <c r="F49" i="48"/>
  <c r="H49" i="48" s="1"/>
  <c r="L48" i="48"/>
  <c r="F48" i="48"/>
  <c r="H48" i="48" s="1"/>
  <c r="L47" i="48"/>
  <c r="F47" i="48"/>
  <c r="L46" i="48"/>
  <c r="M46" i="48" s="1"/>
  <c r="F46" i="48"/>
  <c r="H46" i="48" s="1"/>
  <c r="L45" i="48"/>
  <c r="F45" i="48"/>
  <c r="H45" i="48" s="1"/>
  <c r="L44" i="48"/>
  <c r="F44" i="48"/>
  <c r="H44" i="48" s="1"/>
  <c r="L43" i="48"/>
  <c r="F43" i="48"/>
  <c r="L42" i="48"/>
  <c r="F42" i="48"/>
  <c r="H42" i="48" s="1"/>
  <c r="L41" i="48"/>
  <c r="F41" i="48"/>
  <c r="H41" i="48" s="1"/>
  <c r="L40" i="48"/>
  <c r="F40" i="48"/>
  <c r="H40" i="48" s="1"/>
  <c r="L39" i="48"/>
  <c r="M39" i="48" s="1"/>
  <c r="F39" i="48"/>
  <c r="H39" i="48" s="1"/>
  <c r="L38" i="48"/>
  <c r="F38" i="48"/>
  <c r="H38" i="48" s="1"/>
  <c r="L37" i="48"/>
  <c r="F37" i="48"/>
  <c r="L36" i="48"/>
  <c r="F36" i="48"/>
  <c r="H36" i="48" s="1"/>
  <c r="L35" i="48"/>
  <c r="F35" i="48"/>
  <c r="H35" i="48" s="1"/>
  <c r="L34" i="48"/>
  <c r="F34" i="48"/>
  <c r="H34" i="48" s="1"/>
  <c r="L33" i="48"/>
  <c r="F33" i="48"/>
  <c r="L32" i="48"/>
  <c r="F32" i="48"/>
  <c r="H32" i="48" s="1"/>
  <c r="L31" i="48"/>
  <c r="F31" i="48"/>
  <c r="H31" i="48" s="1"/>
  <c r="L30" i="48"/>
  <c r="F30" i="48"/>
  <c r="H30" i="48" s="1"/>
  <c r="L29" i="48"/>
  <c r="F29" i="48"/>
  <c r="L28" i="48"/>
  <c r="M28" i="48" s="1"/>
  <c r="F28" i="48"/>
  <c r="H28" i="48" s="1"/>
  <c r="L27" i="48"/>
  <c r="F27" i="48"/>
  <c r="H27" i="48" s="1"/>
  <c r="L26" i="48"/>
  <c r="F26" i="48"/>
  <c r="H26" i="48" s="1"/>
  <c r="L25" i="48"/>
  <c r="F25" i="48"/>
  <c r="L24" i="48"/>
  <c r="F24" i="48"/>
  <c r="H24" i="48" s="1"/>
  <c r="L23" i="48"/>
  <c r="F23" i="48"/>
  <c r="L22" i="48"/>
  <c r="F22" i="48"/>
  <c r="L21" i="48"/>
  <c r="F21" i="48"/>
  <c r="L20" i="48"/>
  <c r="F20" i="48"/>
  <c r="H20" i="48" s="1"/>
  <c r="L19" i="48"/>
  <c r="F19" i="48"/>
  <c r="L18" i="48"/>
  <c r="M18" i="48" s="1"/>
  <c r="F18" i="48"/>
  <c r="L17" i="48"/>
  <c r="F17" i="48"/>
  <c r="H17" i="48" s="1"/>
  <c r="L16" i="48"/>
  <c r="M16" i="48" s="1"/>
  <c r="F16" i="48"/>
  <c r="H16" i="48" s="1"/>
  <c r="L15" i="48"/>
  <c r="F15" i="48"/>
  <c r="H15" i="48" s="1"/>
  <c r="L14" i="48"/>
  <c r="F14" i="48"/>
  <c r="H14" i="48" s="1"/>
  <c r="L13" i="48"/>
  <c r="F13" i="48"/>
  <c r="L12" i="48"/>
  <c r="F12" i="48"/>
  <c r="F99" i="49" l="1"/>
  <c r="L99" i="49"/>
  <c r="E139" i="22" s="1"/>
  <c r="S130" i="22"/>
  <c r="AA130" i="22"/>
  <c r="E132" i="22"/>
  <c r="M93" i="48"/>
  <c r="F99" i="48"/>
  <c r="L99" i="48"/>
  <c r="D139" i="22" s="1"/>
  <c r="I130" i="22"/>
  <c r="L130" i="22" s="1"/>
  <c r="X130" i="22"/>
  <c r="R130" i="22"/>
  <c r="V130" i="22" s="1"/>
  <c r="D132" i="22"/>
  <c r="Q68" i="22"/>
  <c r="V70" i="22"/>
  <c r="Q61" i="22"/>
  <c r="AC61" i="22"/>
  <c r="Y61" i="22"/>
  <c r="AB61" i="22"/>
  <c r="Z61" i="22"/>
  <c r="W61" i="22" a="1"/>
  <c r="W61" i="22" s="1"/>
  <c r="L70" i="22"/>
  <c r="J70" i="22"/>
  <c r="P70" i="22"/>
  <c r="K70" i="22"/>
  <c r="M70" i="22"/>
  <c r="O70" i="22"/>
  <c r="I7" i="57"/>
  <c r="I7" i="59"/>
  <c r="M53" i="48"/>
  <c r="M81" i="48"/>
  <c r="M30" i="48"/>
  <c r="M34" i="48"/>
  <c r="M38" i="48"/>
  <c r="M42" i="48"/>
  <c r="M73" i="49"/>
  <c r="M77" i="49"/>
  <c r="M40" i="49"/>
  <c r="M94" i="48"/>
  <c r="M65" i="48"/>
  <c r="M69" i="48"/>
  <c r="H81" i="48"/>
  <c r="M34" i="49"/>
  <c r="M38" i="49"/>
  <c r="M19" i="48"/>
  <c r="M50" i="48"/>
  <c r="I7" i="54"/>
  <c r="M44" i="48"/>
  <c r="M56" i="48"/>
  <c r="M64" i="48"/>
  <c r="M72" i="48"/>
  <c r="M95" i="48"/>
  <c r="L6" i="49"/>
  <c r="M52" i="48"/>
  <c r="M77" i="48"/>
  <c r="M62" i="48"/>
  <c r="I6" i="54"/>
  <c r="H53" i="48"/>
  <c r="M54" i="49"/>
  <c r="M26" i="48"/>
  <c r="M61" i="49"/>
  <c r="M51" i="49"/>
  <c r="M66" i="49"/>
  <c r="M36" i="49"/>
  <c r="I6" i="59"/>
  <c r="M97" i="49"/>
  <c r="M43" i="49"/>
  <c r="I7" i="61"/>
  <c r="I6" i="57"/>
  <c r="M57" i="49"/>
  <c r="I6" i="61"/>
  <c r="M47" i="49"/>
  <c r="M71" i="49"/>
  <c r="H93" i="48"/>
  <c r="M48" i="48"/>
  <c r="M60" i="48"/>
  <c r="M66" i="48"/>
  <c r="H77" i="48"/>
  <c r="M84" i="49"/>
  <c r="M82" i="49"/>
  <c r="M39" i="49"/>
  <c r="M62" i="49"/>
  <c r="M45" i="48"/>
  <c r="M54" i="48"/>
  <c r="M57" i="48"/>
  <c r="M60" i="49"/>
  <c r="M15" i="48"/>
  <c r="H19" i="48"/>
  <c r="M49" i="48"/>
  <c r="M71" i="48"/>
  <c r="M85" i="48"/>
  <c r="H85" i="48"/>
  <c r="H57" i="49"/>
  <c r="M89" i="48"/>
  <c r="M85" i="49"/>
  <c r="G60" i="49"/>
  <c r="M86" i="49"/>
  <c r="M69" i="49"/>
  <c r="M89" i="49"/>
  <c r="M80" i="49"/>
  <c r="M90" i="49"/>
  <c r="G83" i="49"/>
  <c r="M18" i="49"/>
  <c r="M92" i="49"/>
  <c r="H89" i="49"/>
  <c r="M75" i="49"/>
  <c r="M91" i="49"/>
  <c r="H29" i="49"/>
  <c r="M59" i="49"/>
  <c r="M79" i="49"/>
  <c r="M95" i="49"/>
  <c r="H26" i="49"/>
  <c r="H97" i="49"/>
  <c r="M67" i="49"/>
  <c r="M8" i="49"/>
  <c r="M83" i="49"/>
  <c r="H60" i="49"/>
  <c r="M52" i="49"/>
  <c r="M88" i="49"/>
  <c r="M93" i="49"/>
  <c r="M72" i="49"/>
  <c r="M64" i="49"/>
  <c r="M48" i="49"/>
  <c r="M41" i="49"/>
  <c r="M78" i="49"/>
  <c r="M53" i="49"/>
  <c r="M76" i="49"/>
  <c r="H20" i="49"/>
  <c r="M37" i="49"/>
  <c r="M42" i="49"/>
  <c r="M35" i="49"/>
  <c r="M81" i="49"/>
  <c r="M65" i="49"/>
  <c r="M79" i="48"/>
  <c r="M87" i="48"/>
  <c r="H89" i="48"/>
  <c r="M27" i="48"/>
  <c r="M31" i="48"/>
  <c r="M33" i="48"/>
  <c r="M35" i="48"/>
  <c r="M41" i="48"/>
  <c r="M68" i="48"/>
  <c r="M8" i="48"/>
  <c r="M20" i="48"/>
  <c r="M51" i="48"/>
  <c r="M59" i="48"/>
  <c r="M74" i="48"/>
  <c r="M78" i="48"/>
  <c r="M86" i="48"/>
  <c r="G95" i="48"/>
  <c r="M24" i="48"/>
  <c r="M32" i="48"/>
  <c r="M36" i="48"/>
  <c r="M40" i="48"/>
  <c r="M80" i="48"/>
  <c r="M84" i="48"/>
  <c r="M92" i="48"/>
  <c r="M12" i="48"/>
  <c r="M14" i="48"/>
  <c r="M21" i="48"/>
  <c r="M23" i="48"/>
  <c r="L6" i="48"/>
  <c r="G31" i="48"/>
  <c r="H75" i="48"/>
  <c r="G75" i="48"/>
  <c r="G30" i="48"/>
  <c r="H37" i="48"/>
  <c r="G37" i="48"/>
  <c r="H47" i="48"/>
  <c r="G47" i="48"/>
  <c r="H18" i="48"/>
  <c r="G18" i="48"/>
  <c r="H29" i="48"/>
  <c r="G29" i="48"/>
  <c r="G64" i="48"/>
  <c r="G65" i="48"/>
  <c r="G92" i="48"/>
  <c r="G93" i="48"/>
  <c r="H68" i="49"/>
  <c r="G68" i="49"/>
  <c r="M68" i="49"/>
  <c r="G22" i="48"/>
  <c r="G56" i="48"/>
  <c r="G57" i="48"/>
  <c r="H63" i="48"/>
  <c r="G63" i="48"/>
  <c r="G84" i="48"/>
  <c r="G85" i="48"/>
  <c r="H91" i="48"/>
  <c r="G91" i="48"/>
  <c r="H27" i="49"/>
  <c r="G27" i="49"/>
  <c r="G87" i="49"/>
  <c r="H87" i="49"/>
  <c r="G16" i="48"/>
  <c r="G38" i="48"/>
  <c r="G39" i="48"/>
  <c r="G48" i="48"/>
  <c r="G49" i="48"/>
  <c r="H55" i="48"/>
  <c r="G55" i="48"/>
  <c r="G73" i="48"/>
  <c r="G76" i="48"/>
  <c r="G77" i="48"/>
  <c r="H83" i="48"/>
  <c r="G83" i="48"/>
  <c r="G43" i="49"/>
  <c r="G44" i="49"/>
  <c r="G17" i="48"/>
  <c r="G19" i="48"/>
  <c r="G32" i="48"/>
  <c r="G40" i="48"/>
  <c r="G50" i="48"/>
  <c r="G58" i="48"/>
  <c r="G66" i="48"/>
  <c r="G68" i="48"/>
  <c r="G78" i="48"/>
  <c r="G86" i="48"/>
  <c r="G18" i="49"/>
  <c r="H63" i="49"/>
  <c r="G63" i="49"/>
  <c r="H55" i="49"/>
  <c r="G55" i="49"/>
  <c r="G47" i="49"/>
  <c r="G78" i="49"/>
  <c r="G42" i="49"/>
  <c r="G75" i="49"/>
  <c r="G80" i="49"/>
  <c r="G26" i="49"/>
  <c r="G49" i="49"/>
  <c r="H49" i="49"/>
  <c r="G96" i="48"/>
  <c r="H12" i="48"/>
  <c r="G20" i="48"/>
  <c r="H23" i="48"/>
  <c r="G23" i="48"/>
  <c r="G24" i="48"/>
  <c r="G25" i="48"/>
  <c r="G26" i="48"/>
  <c r="G27" i="48"/>
  <c r="M29" i="48"/>
  <c r="H33" i="48"/>
  <c r="G33" i="48"/>
  <c r="G34" i="48"/>
  <c r="G35" i="48"/>
  <c r="M37" i="48"/>
  <c r="G41" i="48"/>
  <c r="G42" i="48"/>
  <c r="G43" i="48"/>
  <c r="G44" i="48"/>
  <c r="G45" i="48"/>
  <c r="M47" i="48"/>
  <c r="H51" i="48"/>
  <c r="G51" i="48"/>
  <c r="G52" i="48"/>
  <c r="G53" i="48"/>
  <c r="M55" i="48"/>
  <c r="H59" i="48"/>
  <c r="G59" i="48"/>
  <c r="G60" i="48"/>
  <c r="G61" i="48"/>
  <c r="M63" i="48"/>
  <c r="G67" i="48"/>
  <c r="H69" i="48"/>
  <c r="G69" i="48"/>
  <c r="G70" i="48"/>
  <c r="G71" i="48"/>
  <c r="M75" i="48"/>
  <c r="H79" i="48"/>
  <c r="G79" i="48"/>
  <c r="G80" i="48"/>
  <c r="G81" i="48"/>
  <c r="H87" i="48"/>
  <c r="G87" i="48"/>
  <c r="G88" i="48"/>
  <c r="G89" i="48"/>
  <c r="M91" i="48"/>
  <c r="G97" i="48"/>
  <c r="F6" i="49"/>
  <c r="G74" i="49"/>
  <c r="G54" i="49"/>
  <c r="G13" i="49"/>
  <c r="G15" i="49"/>
  <c r="G89" i="49"/>
  <c r="G19" i="49"/>
  <c r="G56" i="49"/>
  <c r="H56" i="49"/>
  <c r="F6" i="48"/>
  <c r="G12" i="48"/>
  <c r="G13" i="48"/>
  <c r="G14" i="48"/>
  <c r="G15" i="48"/>
  <c r="M17" i="48"/>
  <c r="H21" i="48"/>
  <c r="G21" i="48"/>
  <c r="G28" i="48"/>
  <c r="G36" i="48"/>
  <c r="G46" i="48"/>
  <c r="G54" i="48"/>
  <c r="G62" i="48"/>
  <c r="G72" i="48"/>
  <c r="G74" i="48"/>
  <c r="G82" i="48"/>
  <c r="G90" i="48"/>
  <c r="H97" i="48"/>
  <c r="G21" i="49"/>
  <c r="G48" i="49"/>
  <c r="G29" i="49"/>
  <c r="G57" i="49"/>
  <c r="G34" i="49"/>
  <c r="G91" i="49"/>
  <c r="G51" i="49"/>
  <c r="G88" i="49"/>
  <c r="G90" i="49"/>
  <c r="G97" i="49"/>
  <c r="G69" i="49"/>
  <c r="G86" i="49"/>
  <c r="G77" i="49"/>
  <c r="G28" i="49"/>
  <c r="G59" i="49"/>
  <c r="G25" i="49"/>
  <c r="G38" i="49"/>
  <c r="G66" i="49"/>
  <c r="G22" i="49"/>
  <c r="G67" i="49"/>
  <c r="G40" i="49"/>
  <c r="G92" i="49"/>
  <c r="H83" i="49"/>
  <c r="H8" i="49"/>
  <c r="G36" i="49"/>
  <c r="G71" i="49"/>
  <c r="G70" i="49"/>
  <c r="G95" i="49"/>
  <c r="G84" i="49"/>
  <c r="G14" i="49"/>
  <c r="G12" i="49"/>
  <c r="M74" i="49"/>
  <c r="H96" i="49"/>
  <c r="G96" i="49"/>
  <c r="G24" i="49"/>
  <c r="H73" i="49"/>
  <c r="G73" i="49"/>
  <c r="G82" i="49"/>
  <c r="G20" i="49"/>
  <c r="H61" i="49"/>
  <c r="G61" i="49"/>
  <c r="G46" i="49"/>
  <c r="H46" i="49"/>
  <c r="H35" i="49"/>
  <c r="G35" i="49"/>
  <c r="H45" i="49"/>
  <c r="G45" i="49"/>
  <c r="M96" i="49"/>
  <c r="H53" i="49"/>
  <c r="G53" i="49"/>
  <c r="M55" i="49"/>
  <c r="M46" i="49"/>
  <c r="G31" i="49"/>
  <c r="G41" i="49"/>
  <c r="G94" i="48"/>
  <c r="M97" i="48"/>
  <c r="H85" i="49"/>
  <c r="G85" i="49"/>
  <c r="M63" i="49"/>
  <c r="H79" i="49"/>
  <c r="G79" i="49"/>
  <c r="G76" i="49"/>
  <c r="G52" i="49"/>
  <c r="G50" i="49"/>
  <c r="H50" i="49"/>
  <c r="G58" i="49"/>
  <c r="H62" i="49"/>
  <c r="G62" i="49"/>
  <c r="M94" i="49"/>
  <c r="G23" i="49"/>
  <c r="G30" i="49"/>
  <c r="G16" i="49"/>
  <c r="G17" i="49"/>
  <c r="G65" i="49"/>
  <c r="M58" i="49"/>
  <c r="M45" i="49"/>
  <c r="G64" i="49"/>
  <c r="G94" i="49"/>
  <c r="M70" i="49"/>
  <c r="G39" i="49"/>
  <c r="M87" i="49"/>
  <c r="H30" i="49"/>
  <c r="G32" i="49"/>
  <c r="M50" i="49"/>
  <c r="G81" i="49"/>
  <c r="M56" i="49"/>
  <c r="G93" i="49"/>
  <c r="M49" i="49"/>
  <c r="H65" i="49"/>
  <c r="G72" i="49"/>
  <c r="H33" i="49"/>
  <c r="G33" i="49"/>
  <c r="G37" i="49"/>
  <c r="AA139" i="22" l="1"/>
  <c r="E148" i="22"/>
  <c r="S139" i="22"/>
  <c r="E141" i="22"/>
  <c r="AA132" i="22"/>
  <c r="S132" i="22"/>
  <c r="Y130" i="22"/>
  <c r="AC130" i="22"/>
  <c r="Z130" i="22"/>
  <c r="W130" i="22" a="1"/>
  <c r="W130" i="22" s="1"/>
  <c r="AB130" i="22"/>
  <c r="O130" i="22"/>
  <c r="N130" i="22"/>
  <c r="J130" i="22"/>
  <c r="M130" i="22"/>
  <c r="P130" i="22"/>
  <c r="K130" i="22"/>
  <c r="R132" i="22"/>
  <c r="V132" i="22" s="1"/>
  <c r="I132" i="22"/>
  <c r="X132" i="22"/>
  <c r="L132" i="22"/>
  <c r="R139" i="22"/>
  <c r="X139" i="22"/>
  <c r="D148" i="22"/>
  <c r="I139" i="22"/>
  <c r="D141" i="22"/>
  <c r="L139" i="22"/>
  <c r="Z70" i="22"/>
  <c r="AC70" i="22"/>
  <c r="AB70" i="22"/>
  <c r="Y70" i="22"/>
  <c r="W70" i="22" a="1"/>
  <c r="W70" i="22" s="1"/>
  <c r="Q70" i="22"/>
  <c r="I61" i="48"/>
  <c r="D26" i="61"/>
  <c r="D27" i="61"/>
  <c r="H8" i="48"/>
  <c r="I33" i="49"/>
  <c r="I43" i="49"/>
  <c r="N49" i="49"/>
  <c r="N50" i="49"/>
  <c r="I20" i="49"/>
  <c r="I32" i="49"/>
  <c r="M6" i="48"/>
  <c r="N6" i="48" s="1"/>
  <c r="I86" i="48"/>
  <c r="N69" i="48"/>
  <c r="I38" i="48"/>
  <c r="I95" i="48"/>
  <c r="I92" i="48"/>
  <c r="I48" i="48"/>
  <c r="I27" i="48"/>
  <c r="N83" i="48"/>
  <c r="I79" i="48"/>
  <c r="N71" i="48"/>
  <c r="N43" i="49"/>
  <c r="I38" i="49"/>
  <c r="N19" i="49"/>
  <c r="I85" i="49"/>
  <c r="N66" i="49"/>
  <c r="N55" i="49"/>
  <c r="M7" i="49"/>
  <c r="N62" i="49"/>
  <c r="N54" i="49"/>
  <c r="N64" i="48"/>
  <c r="N48" i="48"/>
  <c r="N38" i="48"/>
  <c r="I19" i="48"/>
  <c r="N59" i="49"/>
  <c r="N92" i="49"/>
  <c r="I57" i="48"/>
  <c r="I64" i="49"/>
  <c r="N70" i="49"/>
  <c r="N48" i="49"/>
  <c r="I50" i="49"/>
  <c r="N63" i="49"/>
  <c r="N33" i="49"/>
  <c r="I93" i="49"/>
  <c r="I89" i="49"/>
  <c r="N96" i="49"/>
  <c r="N79" i="49"/>
  <c r="I81" i="48"/>
  <c r="I71" i="48"/>
  <c r="I56" i="48"/>
  <c r="H7" i="48"/>
  <c r="I72" i="49"/>
  <c r="I80" i="49"/>
  <c r="N92" i="48"/>
  <c r="I33" i="48"/>
  <c r="I14" i="48"/>
  <c r="I60" i="49"/>
  <c r="N85" i="49"/>
  <c r="N86" i="49"/>
  <c r="N83" i="49"/>
  <c r="N15" i="49"/>
  <c r="I77" i="48"/>
  <c r="N80" i="48"/>
  <c r="I66" i="48"/>
  <c r="N46" i="48"/>
  <c r="N60" i="48"/>
  <c r="N64" i="49"/>
  <c r="I50" i="48"/>
  <c r="I18" i="48"/>
  <c r="N82" i="49"/>
  <c r="I37" i="48"/>
  <c r="I75" i="48"/>
  <c r="N37" i="49"/>
  <c r="N29" i="49"/>
  <c r="N91" i="49"/>
  <c r="N56" i="49"/>
  <c r="I30" i="49"/>
  <c r="N58" i="49"/>
  <c r="N88" i="49"/>
  <c r="N93" i="49"/>
  <c r="I84" i="49"/>
  <c r="N97" i="48"/>
  <c r="N81" i="49"/>
  <c r="N39" i="49"/>
  <c r="N69" i="49"/>
  <c r="I18" i="49"/>
  <c r="I81" i="49"/>
  <c r="N40" i="49"/>
  <c r="I54" i="49"/>
  <c r="N74" i="49"/>
  <c r="N28" i="49"/>
  <c r="N60" i="49"/>
  <c r="N13" i="49"/>
  <c r="N65" i="49"/>
  <c r="I97" i="48"/>
  <c r="I89" i="48"/>
  <c r="I76" i="48"/>
  <c r="I64" i="48"/>
  <c r="I45" i="48"/>
  <c r="I30" i="48"/>
  <c r="I21" i="48"/>
  <c r="N57" i="49"/>
  <c r="I75" i="49"/>
  <c r="N95" i="49"/>
  <c r="N53" i="49"/>
  <c r="N91" i="48"/>
  <c r="I87" i="48"/>
  <c r="N75" i="48"/>
  <c r="I69" i="48"/>
  <c r="N56" i="48"/>
  <c r="N30" i="48"/>
  <c r="I23" i="48"/>
  <c r="N41" i="49"/>
  <c r="N25" i="49"/>
  <c r="N12" i="49"/>
  <c r="N96" i="48"/>
  <c r="I85" i="48"/>
  <c r="I70" i="48"/>
  <c r="I60" i="48"/>
  <c r="I31" i="48"/>
  <c r="N87" i="48"/>
  <c r="N77" i="48"/>
  <c r="N59" i="48"/>
  <c r="N49" i="48"/>
  <c r="N42" i="48"/>
  <c r="N36" i="48"/>
  <c r="N52" i="49"/>
  <c r="N78" i="49"/>
  <c r="N88" i="48"/>
  <c r="N82" i="48"/>
  <c r="N68" i="48"/>
  <c r="N57" i="48"/>
  <c r="N50" i="48"/>
  <c r="I32" i="48"/>
  <c r="N16" i="48"/>
  <c r="M7" i="48"/>
  <c r="N35" i="49"/>
  <c r="N93" i="48"/>
  <c r="N86" i="48"/>
  <c r="I68" i="48"/>
  <c r="N62" i="48"/>
  <c r="I40" i="48"/>
  <c r="N26" i="48"/>
  <c r="N22" i="48"/>
  <c r="N45" i="48"/>
  <c r="N73" i="48"/>
  <c r="N13" i="48"/>
  <c r="N41" i="48"/>
  <c r="N79" i="48"/>
  <c r="N34" i="48"/>
  <c r="I41" i="49"/>
  <c r="N90" i="49"/>
  <c r="I31" i="49"/>
  <c r="I47" i="49"/>
  <c r="N71" i="49"/>
  <c r="I52" i="49"/>
  <c r="I53" i="49"/>
  <c r="I58" i="49"/>
  <c r="I46" i="49"/>
  <c r="N30" i="49"/>
  <c r="N97" i="49"/>
  <c r="I49" i="49"/>
  <c r="N32" i="49"/>
  <c r="N73" i="49"/>
  <c r="N16" i="49"/>
  <c r="I44" i="48"/>
  <c r="N36" i="49"/>
  <c r="N45" i="49"/>
  <c r="N34" i="49"/>
  <c r="I24" i="49"/>
  <c r="N75" i="49"/>
  <c r="I82" i="49"/>
  <c r="N72" i="49"/>
  <c r="I66" i="49"/>
  <c r="I35" i="49"/>
  <c r="I73" i="49"/>
  <c r="I96" i="49"/>
  <c r="I35" i="48"/>
  <c r="I56" i="49"/>
  <c r="N23" i="49"/>
  <c r="N20" i="49"/>
  <c r="N84" i="49"/>
  <c r="G6" i="49"/>
  <c r="H6" i="49"/>
  <c r="N76" i="48"/>
  <c r="N63" i="48"/>
  <c r="I59" i="48"/>
  <c r="N47" i="48"/>
  <c r="N37" i="48"/>
  <c r="N21" i="49"/>
  <c r="N44" i="49"/>
  <c r="I65" i="48"/>
  <c r="I52" i="48"/>
  <c r="I42" i="48"/>
  <c r="N21" i="48"/>
  <c r="N95" i="48"/>
  <c r="N74" i="48"/>
  <c r="N52" i="48"/>
  <c r="I27" i="49"/>
  <c r="I91" i="48"/>
  <c r="N72" i="48"/>
  <c r="N54" i="48"/>
  <c r="I36" i="48"/>
  <c r="N18" i="48"/>
  <c r="N68" i="49"/>
  <c r="N18" i="49"/>
  <c r="N90" i="48"/>
  <c r="I72" i="48"/>
  <c r="I29" i="48"/>
  <c r="N35" i="48"/>
  <c r="N12" i="48"/>
  <c r="I90" i="48"/>
  <c r="N44" i="48"/>
  <c r="I95" i="49"/>
  <c r="N24" i="48"/>
  <c r="N26" i="49"/>
  <c r="I65" i="49"/>
  <c r="N87" i="49"/>
  <c r="I37" i="49"/>
  <c r="I34" i="49"/>
  <c r="N94" i="49"/>
  <c r="I62" i="49"/>
  <c r="I22" i="49"/>
  <c r="N80" i="49"/>
  <c r="I79" i="49"/>
  <c r="I36" i="49"/>
  <c r="I67" i="49"/>
  <c r="N46" i="49"/>
  <c r="I76" i="49"/>
  <c r="I45" i="49"/>
  <c r="N67" i="49"/>
  <c r="N42" i="49"/>
  <c r="I61" i="49"/>
  <c r="I44" i="49"/>
  <c r="I21" i="49"/>
  <c r="I17" i="49"/>
  <c r="I16" i="49"/>
  <c r="I78" i="49"/>
  <c r="I83" i="49"/>
  <c r="I57" i="49"/>
  <c r="I26" i="49"/>
  <c r="I19" i="49"/>
  <c r="I71" i="49"/>
  <c r="I13" i="49"/>
  <c r="I14" i="49"/>
  <c r="I48" i="49"/>
  <c r="I51" i="49"/>
  <c r="I40" i="49"/>
  <c r="I15" i="49"/>
  <c r="I92" i="49"/>
  <c r="I12" i="49"/>
  <c r="I91" i="49"/>
  <c r="I88" i="49"/>
  <c r="I29" i="49"/>
  <c r="I39" i="49"/>
  <c r="I77" i="49"/>
  <c r="I23" i="49"/>
  <c r="I70" i="49"/>
  <c r="I25" i="49"/>
  <c r="I69" i="49"/>
  <c r="I90" i="49"/>
  <c r="N94" i="48"/>
  <c r="I84" i="48"/>
  <c r="I53" i="48"/>
  <c r="N17" i="48"/>
  <c r="N31" i="48"/>
  <c r="G6" i="48"/>
  <c r="H6" i="48"/>
  <c r="N31" i="49"/>
  <c r="I42" i="49"/>
  <c r="I94" i="49"/>
  <c r="I86" i="49"/>
  <c r="M6" i="49"/>
  <c r="N84" i="48"/>
  <c r="N55" i="48"/>
  <c r="I51" i="48"/>
  <c r="I41" i="48"/>
  <c r="N29" i="48"/>
  <c r="I73" i="48"/>
  <c r="I67" i="48"/>
  <c r="I12" i="48"/>
  <c r="I22" i="48"/>
  <c r="I96" i="48"/>
  <c r="I43" i="48"/>
  <c r="I25" i="48"/>
  <c r="I94" i="48"/>
  <c r="I16" i="48"/>
  <c r="I13" i="48"/>
  <c r="I20" i="48"/>
  <c r="N38" i="49"/>
  <c r="N17" i="49"/>
  <c r="I63" i="49"/>
  <c r="I74" i="49"/>
  <c r="N77" i="49"/>
  <c r="N14" i="49"/>
  <c r="I93" i="48"/>
  <c r="I80" i="48"/>
  <c r="I49" i="48"/>
  <c r="I39" i="48"/>
  <c r="I26" i="48"/>
  <c r="N24" i="49"/>
  <c r="N70" i="48"/>
  <c r="N39" i="48"/>
  <c r="N32" i="48"/>
  <c r="N27" i="49"/>
  <c r="N76" i="49"/>
  <c r="N85" i="48"/>
  <c r="N78" i="48"/>
  <c r="I46" i="48"/>
  <c r="N15" i="48"/>
  <c r="N89" i="49"/>
  <c r="I68" i="49"/>
  <c r="I82" i="48"/>
  <c r="N65" i="48"/>
  <c r="N58" i="48"/>
  <c r="N33" i="48"/>
  <c r="N23" i="48"/>
  <c r="N20" i="48"/>
  <c r="N53" i="48"/>
  <c r="N81" i="48"/>
  <c r="N25" i="48"/>
  <c r="N51" i="48"/>
  <c r="H7" i="49"/>
  <c r="N66" i="48"/>
  <c r="I97" i="49"/>
  <c r="I62" i="48"/>
  <c r="N51" i="49"/>
  <c r="N22" i="49"/>
  <c r="N47" i="49"/>
  <c r="I55" i="49"/>
  <c r="I88" i="48"/>
  <c r="I34" i="48"/>
  <c r="I24" i="48"/>
  <c r="I17" i="48"/>
  <c r="I83" i="48"/>
  <c r="N67" i="48"/>
  <c r="I55" i="48"/>
  <c r="I28" i="48"/>
  <c r="I87" i="49"/>
  <c r="I74" i="48"/>
  <c r="I63" i="48"/>
  <c r="N40" i="48"/>
  <c r="N19" i="48"/>
  <c r="N14" i="48"/>
  <c r="N61" i="49"/>
  <c r="I59" i="49"/>
  <c r="I78" i="48"/>
  <c r="I54" i="48"/>
  <c r="N27" i="48"/>
  <c r="N61" i="48"/>
  <c r="N89" i="48"/>
  <c r="N43" i="48"/>
  <c r="I15" i="48"/>
  <c r="I47" i="48"/>
  <c r="N28" i="48"/>
  <c r="I58" i="48"/>
  <c r="I28" i="49"/>
  <c r="V139" i="22" l="1"/>
  <c r="W139" i="22" s="1" a="1"/>
  <c r="W139" i="22" s="1"/>
  <c r="S141" i="22"/>
  <c r="AA141" i="22"/>
  <c r="AA148" i="22"/>
  <c r="S148" i="22"/>
  <c r="E150" i="22"/>
  <c r="Q130" i="22"/>
  <c r="P139" i="22"/>
  <c r="N139" i="22"/>
  <c r="J139" i="22"/>
  <c r="K139" i="22"/>
  <c r="O139" i="22"/>
  <c r="M139" i="22"/>
  <c r="Q139" i="22" s="1"/>
  <c r="K132" i="22"/>
  <c r="M132" i="22"/>
  <c r="N132" i="22"/>
  <c r="J132" i="22"/>
  <c r="P132" i="22"/>
  <c r="O132" i="22"/>
  <c r="R141" i="22"/>
  <c r="V141" i="22" s="1"/>
  <c r="I141" i="22"/>
  <c r="X141" i="22"/>
  <c r="R148" i="22"/>
  <c r="V148" i="22" s="1"/>
  <c r="X148" i="22"/>
  <c r="D150" i="22"/>
  <c r="I148" i="22"/>
  <c r="AB139" i="22"/>
  <c r="Y132" i="22"/>
  <c r="AC132" i="22"/>
  <c r="Z132" i="22"/>
  <c r="W132" i="22" a="1"/>
  <c r="W132" i="22" s="1"/>
  <c r="AB132" i="22"/>
  <c r="I26" i="61"/>
  <c r="I27" i="61"/>
  <c r="N6" i="49"/>
  <c r="I6" i="49"/>
  <c r="I6" i="48"/>
  <c r="Y139" i="22" l="1"/>
  <c r="Z139" i="22"/>
  <c r="AC139" i="22"/>
  <c r="S150" i="22"/>
  <c r="AA150" i="22"/>
  <c r="Q132" i="22"/>
  <c r="L148" i="22"/>
  <c r="J148" i="22"/>
  <c r="K148" i="22"/>
  <c r="M148" i="22"/>
  <c r="P148" i="22"/>
  <c r="O148" i="22"/>
  <c r="N148" i="22"/>
  <c r="W141" i="22" a="1"/>
  <c r="W141" i="22" s="1"/>
  <c r="AB141" i="22"/>
  <c r="Y141" i="22"/>
  <c r="AC141" i="22"/>
  <c r="Z141" i="22"/>
  <c r="R150" i="22"/>
  <c r="X150" i="22"/>
  <c r="I150" i="22"/>
  <c r="L150" i="22" s="1"/>
  <c r="W148" i="22" a="1"/>
  <c r="W148" i="22" s="1"/>
  <c r="AB148" i="22"/>
  <c r="Y148" i="22"/>
  <c r="AC148" i="22"/>
  <c r="Z148" i="22"/>
  <c r="L141" i="22"/>
  <c r="J141" i="22"/>
  <c r="N141" i="22"/>
  <c r="P141" i="22"/>
  <c r="K141" i="22"/>
  <c r="M141" i="22"/>
  <c r="O141" i="22"/>
  <c r="L97" i="42"/>
  <c r="F97" i="42"/>
  <c r="H97" i="42" s="1"/>
  <c r="L96" i="42"/>
  <c r="F96" i="42"/>
  <c r="H96" i="42" s="1"/>
  <c r="L95" i="42"/>
  <c r="F95" i="42"/>
  <c r="L94" i="42"/>
  <c r="F94" i="42"/>
  <c r="H94" i="42" s="1"/>
  <c r="L93" i="42"/>
  <c r="F93" i="42"/>
  <c r="L92" i="42"/>
  <c r="F92" i="42"/>
  <c r="H92" i="42" s="1"/>
  <c r="L91" i="42"/>
  <c r="F91" i="42"/>
  <c r="L90" i="42"/>
  <c r="F90" i="42"/>
  <c r="H90" i="42" s="1"/>
  <c r="L89" i="42"/>
  <c r="F89" i="42"/>
  <c r="H89" i="42" s="1"/>
  <c r="L88" i="42"/>
  <c r="F88" i="42"/>
  <c r="H88" i="42" s="1"/>
  <c r="L87" i="42"/>
  <c r="F87" i="42"/>
  <c r="L86" i="42"/>
  <c r="F86" i="42"/>
  <c r="H86" i="42" s="1"/>
  <c r="L85" i="42"/>
  <c r="F85" i="42"/>
  <c r="H85" i="42" s="1"/>
  <c r="L84" i="42"/>
  <c r="F84" i="42"/>
  <c r="H84" i="42" s="1"/>
  <c r="L83" i="42"/>
  <c r="F83" i="42"/>
  <c r="L82" i="42"/>
  <c r="F82" i="42"/>
  <c r="H82" i="42" s="1"/>
  <c r="L81" i="42"/>
  <c r="F81" i="42"/>
  <c r="L80" i="42"/>
  <c r="F80" i="42"/>
  <c r="H80" i="42" s="1"/>
  <c r="L79" i="42"/>
  <c r="F79" i="42"/>
  <c r="H79" i="42" s="1"/>
  <c r="L78" i="42"/>
  <c r="F78" i="42"/>
  <c r="H78" i="42" s="1"/>
  <c r="L77" i="42"/>
  <c r="F77" i="42"/>
  <c r="H77" i="42" s="1"/>
  <c r="L76" i="42"/>
  <c r="F76" i="42"/>
  <c r="L75" i="42"/>
  <c r="F75" i="42"/>
  <c r="L74" i="42"/>
  <c r="F74" i="42"/>
  <c r="H74" i="42" s="1"/>
  <c r="L73" i="42"/>
  <c r="F73" i="42"/>
  <c r="L72" i="42"/>
  <c r="F72" i="42"/>
  <c r="H72" i="42" s="1"/>
  <c r="L71" i="42"/>
  <c r="F71" i="42"/>
  <c r="L70" i="42"/>
  <c r="F70" i="42"/>
  <c r="H70" i="42" s="1"/>
  <c r="L69" i="42"/>
  <c r="F69" i="42"/>
  <c r="H69" i="42" s="1"/>
  <c r="L68" i="42"/>
  <c r="F68" i="42"/>
  <c r="H68" i="42" s="1"/>
  <c r="L67" i="42"/>
  <c r="F67" i="42"/>
  <c r="L66" i="42"/>
  <c r="F66" i="42"/>
  <c r="L65" i="42"/>
  <c r="F65" i="42"/>
  <c r="H65" i="42" s="1"/>
  <c r="L64" i="42"/>
  <c r="F64" i="42"/>
  <c r="H64" i="42" s="1"/>
  <c r="L63" i="42"/>
  <c r="F63" i="42"/>
  <c r="H63" i="42" s="1"/>
  <c r="L62" i="42"/>
  <c r="F62" i="42"/>
  <c r="L61" i="42"/>
  <c r="F61" i="42"/>
  <c r="L60" i="42"/>
  <c r="F60" i="42"/>
  <c r="L59" i="42"/>
  <c r="F59" i="42"/>
  <c r="H59" i="42" s="1"/>
  <c r="L58" i="42"/>
  <c r="F58" i="42"/>
  <c r="H58" i="42" s="1"/>
  <c r="L57" i="42"/>
  <c r="F57" i="42"/>
  <c r="H57" i="42" s="1"/>
  <c r="L56" i="42"/>
  <c r="F56" i="42"/>
  <c r="L55" i="42"/>
  <c r="F55" i="42"/>
  <c r="H55" i="42" s="1"/>
  <c r="L54" i="42"/>
  <c r="F54" i="42"/>
  <c r="H54" i="42" s="1"/>
  <c r="L53" i="42"/>
  <c r="F53" i="42"/>
  <c r="L52" i="42"/>
  <c r="F52" i="42"/>
  <c r="H52" i="42" s="1"/>
  <c r="L51" i="42"/>
  <c r="F51" i="42"/>
  <c r="L50" i="42"/>
  <c r="F50" i="42"/>
  <c r="H50" i="42" s="1"/>
  <c r="L49" i="42"/>
  <c r="F49" i="42"/>
  <c r="L48" i="42"/>
  <c r="F48" i="42"/>
  <c r="H48" i="42" s="1"/>
  <c r="L47" i="42"/>
  <c r="F47" i="42"/>
  <c r="L46" i="42"/>
  <c r="F46" i="42"/>
  <c r="H46" i="42" s="1"/>
  <c r="L45" i="42"/>
  <c r="F45" i="42"/>
  <c r="H45" i="42" s="1"/>
  <c r="L44" i="42"/>
  <c r="F44" i="42"/>
  <c r="H44" i="42" s="1"/>
  <c r="L43" i="42"/>
  <c r="F43" i="42"/>
  <c r="H43" i="42" s="1"/>
  <c r="L42" i="42"/>
  <c r="F42" i="42"/>
  <c r="H42" i="42" s="1"/>
  <c r="L41" i="42"/>
  <c r="F41" i="42"/>
  <c r="H41" i="42" s="1"/>
  <c r="L40" i="42"/>
  <c r="F40" i="42"/>
  <c r="L39" i="42"/>
  <c r="F39" i="42"/>
  <c r="H39" i="42" s="1"/>
  <c r="L38" i="42"/>
  <c r="F38" i="42"/>
  <c r="L37" i="42"/>
  <c r="F37" i="42"/>
  <c r="H37" i="42" s="1"/>
  <c r="L36" i="42"/>
  <c r="F36" i="42"/>
  <c r="L35" i="42"/>
  <c r="F35" i="42"/>
  <c r="H35" i="42" s="1"/>
  <c r="L34" i="42"/>
  <c r="F34" i="42"/>
  <c r="L33" i="42"/>
  <c r="F33" i="42"/>
  <c r="H33" i="42" s="1"/>
  <c r="L32" i="42"/>
  <c r="F32" i="42"/>
  <c r="H32" i="42" s="1"/>
  <c r="L31" i="42"/>
  <c r="F31" i="42"/>
  <c r="H31" i="42" s="1"/>
  <c r="L30" i="42"/>
  <c r="F30" i="42"/>
  <c r="H30" i="42" s="1"/>
  <c r="L29" i="42"/>
  <c r="F29" i="42"/>
  <c r="L28" i="42"/>
  <c r="M28" i="42" s="1"/>
  <c r="F28" i="42"/>
  <c r="H28" i="42" s="1"/>
  <c r="L27" i="42"/>
  <c r="M27" i="42" s="1"/>
  <c r="F27" i="42"/>
  <c r="H27" i="42" s="1"/>
  <c r="L26" i="42"/>
  <c r="M26" i="42" s="1"/>
  <c r="F26" i="42"/>
  <c r="H26" i="42" s="1"/>
  <c r="L25" i="42"/>
  <c r="F25" i="42"/>
  <c r="H25" i="42" s="1"/>
  <c r="L24" i="42"/>
  <c r="M24" i="42" s="1"/>
  <c r="F24" i="42"/>
  <c r="L23" i="42"/>
  <c r="F23" i="42"/>
  <c r="H23" i="42" s="1"/>
  <c r="L22" i="42"/>
  <c r="M22" i="42" s="1"/>
  <c r="F22" i="42"/>
  <c r="L21" i="42"/>
  <c r="F21" i="42"/>
  <c r="H21" i="42" s="1"/>
  <c r="L20" i="42"/>
  <c r="F20" i="42"/>
  <c r="L19" i="42"/>
  <c r="F19" i="42"/>
  <c r="H19" i="42" s="1"/>
  <c r="L18" i="42"/>
  <c r="M18" i="42" s="1"/>
  <c r="F18" i="42"/>
  <c r="L17" i="42"/>
  <c r="F17" i="42"/>
  <c r="H17" i="42" s="1"/>
  <c r="L16" i="42"/>
  <c r="F16" i="42"/>
  <c r="H16" i="42" s="1"/>
  <c r="L15" i="42"/>
  <c r="F15" i="42"/>
  <c r="H15" i="42" s="1"/>
  <c r="L14" i="42"/>
  <c r="F14" i="42"/>
  <c r="H14" i="42" s="1"/>
  <c r="L13" i="42"/>
  <c r="F13" i="42"/>
  <c r="L12" i="42"/>
  <c r="F12" i="42"/>
  <c r="H12" i="42" s="1"/>
  <c r="L97" i="41"/>
  <c r="F97" i="41"/>
  <c r="H97" i="41" s="1"/>
  <c r="L96" i="41"/>
  <c r="F96" i="41"/>
  <c r="H96" i="41" s="1"/>
  <c r="L95" i="41"/>
  <c r="F95" i="41"/>
  <c r="L94" i="41"/>
  <c r="F94" i="41"/>
  <c r="H94" i="41" s="1"/>
  <c r="L93" i="41"/>
  <c r="F93" i="41"/>
  <c r="H93" i="41" s="1"/>
  <c r="L92" i="41"/>
  <c r="F92" i="41"/>
  <c r="L91" i="41"/>
  <c r="F91" i="41"/>
  <c r="L90" i="41"/>
  <c r="F90" i="41"/>
  <c r="H90" i="41" s="1"/>
  <c r="L89" i="41"/>
  <c r="F89" i="41"/>
  <c r="H89" i="41" s="1"/>
  <c r="L88" i="41"/>
  <c r="F88" i="41"/>
  <c r="H88" i="41" s="1"/>
  <c r="L87" i="41"/>
  <c r="F87" i="41"/>
  <c r="L86" i="41"/>
  <c r="D90" i="22" s="1" a="1"/>
  <c r="D90" i="22" s="1"/>
  <c r="F86" i="41"/>
  <c r="H86" i="41" s="1"/>
  <c r="L85" i="41"/>
  <c r="F85" i="41"/>
  <c r="H85" i="41" s="1"/>
  <c r="L84" i="41"/>
  <c r="F84" i="41"/>
  <c r="H84" i="41" s="1"/>
  <c r="L83" i="41"/>
  <c r="F83" i="41"/>
  <c r="L82" i="41"/>
  <c r="F82" i="41"/>
  <c r="H82" i="41" s="1"/>
  <c r="L81" i="41"/>
  <c r="F81" i="41"/>
  <c r="H81" i="41" s="1"/>
  <c r="L80" i="41"/>
  <c r="F80" i="41"/>
  <c r="H80" i="41" s="1"/>
  <c r="L79" i="41"/>
  <c r="F79" i="41"/>
  <c r="L78" i="41"/>
  <c r="F78" i="41"/>
  <c r="H78" i="41" s="1"/>
  <c r="L77" i="41"/>
  <c r="F77" i="41"/>
  <c r="H77" i="41" s="1"/>
  <c r="L76" i="41"/>
  <c r="F76" i="41"/>
  <c r="H76" i="41" s="1"/>
  <c r="L75" i="41"/>
  <c r="F75" i="41"/>
  <c r="L74" i="41"/>
  <c r="F74" i="41"/>
  <c r="L73" i="41"/>
  <c r="F73" i="41"/>
  <c r="L72" i="41"/>
  <c r="F72" i="41"/>
  <c r="H72" i="41" s="1"/>
  <c r="L71" i="41"/>
  <c r="F71" i="41"/>
  <c r="H71" i="41" s="1"/>
  <c r="L70" i="41"/>
  <c r="F70" i="41"/>
  <c r="H70" i="41" s="1"/>
  <c r="L69" i="41"/>
  <c r="F69" i="41"/>
  <c r="L68" i="41"/>
  <c r="F68" i="41"/>
  <c r="H68" i="41" s="1"/>
  <c r="L67" i="41"/>
  <c r="F67" i="41"/>
  <c r="H67" i="41" s="1"/>
  <c r="L66" i="41"/>
  <c r="F66" i="41"/>
  <c r="H66" i="41" s="1"/>
  <c r="L65" i="41"/>
  <c r="F65" i="41"/>
  <c r="L64" i="41"/>
  <c r="F64" i="41"/>
  <c r="H64" i="41" s="1"/>
  <c r="L63" i="41"/>
  <c r="F63" i="41"/>
  <c r="H63" i="41" s="1"/>
  <c r="L62" i="41"/>
  <c r="F62" i="41"/>
  <c r="H62" i="41" s="1"/>
  <c r="L61" i="41"/>
  <c r="F61" i="41"/>
  <c r="L60" i="41"/>
  <c r="F60" i="41"/>
  <c r="L59" i="41"/>
  <c r="F59" i="41"/>
  <c r="L58" i="41"/>
  <c r="F58" i="41"/>
  <c r="H58" i="41" s="1"/>
  <c r="L57" i="41"/>
  <c r="F57" i="41"/>
  <c r="H57" i="41" s="1"/>
  <c r="L56" i="41"/>
  <c r="F56" i="41"/>
  <c r="H56" i="41" s="1"/>
  <c r="L55" i="41"/>
  <c r="F55" i="41"/>
  <c r="L54" i="41"/>
  <c r="F54" i="41"/>
  <c r="H54" i="41" s="1"/>
  <c r="L53" i="41"/>
  <c r="F53" i="41"/>
  <c r="H53" i="41" s="1"/>
  <c r="L52" i="41"/>
  <c r="F52" i="41"/>
  <c r="H52" i="41" s="1"/>
  <c r="L51" i="41"/>
  <c r="F51" i="41"/>
  <c r="H51" i="41" s="1"/>
  <c r="L50" i="41"/>
  <c r="F50" i="41"/>
  <c r="H50" i="41" s="1"/>
  <c r="L49" i="41"/>
  <c r="F49" i="41"/>
  <c r="H49" i="41" s="1"/>
  <c r="L48" i="41"/>
  <c r="F48" i="41"/>
  <c r="H48" i="41" s="1"/>
  <c r="L47" i="41"/>
  <c r="F47" i="41"/>
  <c r="L46" i="41"/>
  <c r="F46" i="41"/>
  <c r="H46" i="41" s="1"/>
  <c r="L45" i="41"/>
  <c r="F45" i="41"/>
  <c r="H45" i="41" s="1"/>
  <c r="L44" i="41"/>
  <c r="F44" i="41"/>
  <c r="H44" i="41" s="1"/>
  <c r="L43" i="41"/>
  <c r="F43" i="41"/>
  <c r="H43" i="41" s="1"/>
  <c r="L42" i="41"/>
  <c r="F42" i="41"/>
  <c r="H42" i="41" s="1"/>
  <c r="L41" i="41"/>
  <c r="F41" i="41"/>
  <c r="H41" i="41" s="1"/>
  <c r="L40" i="41"/>
  <c r="F40" i="41"/>
  <c r="H40" i="41" s="1"/>
  <c r="L39" i="41"/>
  <c r="F39" i="41"/>
  <c r="L38" i="41"/>
  <c r="F38" i="41"/>
  <c r="H38" i="41" s="1"/>
  <c r="L37" i="41"/>
  <c r="F37" i="41"/>
  <c r="H37" i="41" s="1"/>
  <c r="L36" i="41"/>
  <c r="F36" i="41"/>
  <c r="H36" i="41" s="1"/>
  <c r="L35" i="41"/>
  <c r="F35" i="41"/>
  <c r="L34" i="41"/>
  <c r="F34" i="41"/>
  <c r="H34" i="41" s="1"/>
  <c r="L33" i="41"/>
  <c r="F33" i="41"/>
  <c r="H33" i="41" s="1"/>
  <c r="L32" i="41"/>
  <c r="F32" i="41"/>
  <c r="H32" i="41" s="1"/>
  <c r="L31" i="41"/>
  <c r="F31" i="41"/>
  <c r="H31" i="41" s="1"/>
  <c r="L30" i="41"/>
  <c r="F30" i="41"/>
  <c r="H30" i="41" s="1"/>
  <c r="L29" i="41"/>
  <c r="F29" i="41"/>
  <c r="H29" i="41" s="1"/>
  <c r="L28" i="41"/>
  <c r="F28" i="41"/>
  <c r="H28" i="41" s="1"/>
  <c r="L27" i="41"/>
  <c r="F27" i="41"/>
  <c r="H27" i="41" s="1"/>
  <c r="L26" i="41"/>
  <c r="F26" i="41"/>
  <c r="L25" i="41"/>
  <c r="F25" i="41"/>
  <c r="H25" i="41" s="1"/>
  <c r="L24" i="41"/>
  <c r="F24" i="41"/>
  <c r="H24" i="41" s="1"/>
  <c r="L23" i="41"/>
  <c r="F23" i="41"/>
  <c r="H23" i="41" s="1"/>
  <c r="L22" i="41"/>
  <c r="F22" i="41"/>
  <c r="H22" i="41" s="1"/>
  <c r="L21" i="41"/>
  <c r="F21" i="41"/>
  <c r="H21" i="41" s="1"/>
  <c r="L20" i="41"/>
  <c r="F20" i="41"/>
  <c r="H20" i="41" s="1"/>
  <c r="L19" i="41"/>
  <c r="F19" i="41"/>
  <c r="H19" i="41" s="1"/>
  <c r="L18" i="41"/>
  <c r="F18" i="41"/>
  <c r="H18" i="41" s="1"/>
  <c r="L17" i="41"/>
  <c r="F17" i="41"/>
  <c r="H17" i="41" s="1"/>
  <c r="L16" i="41"/>
  <c r="F16" i="41"/>
  <c r="H16" i="41" s="1"/>
  <c r="L15" i="41"/>
  <c r="F15" i="41"/>
  <c r="H15" i="41" s="1"/>
  <c r="L14" i="41"/>
  <c r="F14" i="41"/>
  <c r="H14" i="41" s="1"/>
  <c r="L13" i="41"/>
  <c r="F13" i="41"/>
  <c r="H13" i="41" s="1"/>
  <c r="L12" i="41"/>
  <c r="F12" i="41"/>
  <c r="V150" i="22" l="1"/>
  <c r="Z150" i="22" s="1"/>
  <c r="Q141" i="22"/>
  <c r="O150" i="22"/>
  <c r="K150" i="22"/>
  <c r="P150" i="22"/>
  <c r="N150" i="22"/>
  <c r="J150" i="22"/>
  <c r="M150" i="22"/>
  <c r="Y150" i="22"/>
  <c r="Q148" i="22"/>
  <c r="M29" i="42"/>
  <c r="M31" i="42"/>
  <c r="M34" i="42"/>
  <c r="M36" i="42"/>
  <c r="M37" i="42"/>
  <c r="M41" i="42"/>
  <c r="M44" i="42"/>
  <c r="M46" i="42"/>
  <c r="M47" i="42"/>
  <c r="M48" i="42"/>
  <c r="M54" i="42"/>
  <c r="M61" i="42"/>
  <c r="M62" i="42"/>
  <c r="M65" i="42"/>
  <c r="M67" i="42"/>
  <c r="M68" i="42"/>
  <c r="M73" i="42"/>
  <c r="M83" i="42"/>
  <c r="M85" i="42"/>
  <c r="M87" i="42"/>
  <c r="M88" i="42"/>
  <c r="M91" i="42"/>
  <c r="M96" i="42"/>
  <c r="M90" i="42"/>
  <c r="L99" i="42"/>
  <c r="E99" i="22" s="1"/>
  <c r="M78" i="42"/>
  <c r="M82" i="42"/>
  <c r="M86" i="42"/>
  <c r="E90" i="22" a="1"/>
  <c r="E90" i="22" s="1"/>
  <c r="F99" i="42"/>
  <c r="M14" i="41"/>
  <c r="M18" i="41"/>
  <c r="M22" i="41"/>
  <c r="M24" i="41"/>
  <c r="M26" i="41"/>
  <c r="M27" i="41"/>
  <c r="M28" i="41"/>
  <c r="M31" i="41"/>
  <c r="M36" i="41"/>
  <c r="M41" i="41"/>
  <c r="M44" i="41"/>
  <c r="M46" i="41"/>
  <c r="M48" i="41"/>
  <c r="M49" i="41"/>
  <c r="M54" i="41"/>
  <c r="M56" i="41"/>
  <c r="M58" i="41"/>
  <c r="M61" i="41"/>
  <c r="M62" i="41"/>
  <c r="M65" i="41"/>
  <c r="M68" i="41"/>
  <c r="M73" i="41"/>
  <c r="M83" i="41"/>
  <c r="M85" i="41"/>
  <c r="M87" i="41"/>
  <c r="M88" i="41"/>
  <c r="M96" i="41"/>
  <c r="L99" i="41"/>
  <c r="D99" i="22" s="1"/>
  <c r="X90" i="22"/>
  <c r="D92" i="22"/>
  <c r="M20" i="41"/>
  <c r="F99" i="41"/>
  <c r="M81" i="42"/>
  <c r="M19" i="42"/>
  <c r="M35" i="42"/>
  <c r="M39" i="42"/>
  <c r="M66" i="41"/>
  <c r="M39" i="41"/>
  <c r="M16" i="41"/>
  <c r="M77" i="41"/>
  <c r="M78" i="41"/>
  <c r="M82" i="41"/>
  <c r="M86" i="41"/>
  <c r="L6" i="42"/>
  <c r="M42" i="42"/>
  <c r="M50" i="42"/>
  <c r="M40" i="41"/>
  <c r="M90" i="41"/>
  <c r="M94" i="41"/>
  <c r="M33" i="41"/>
  <c r="M37" i="41"/>
  <c r="M53" i="41"/>
  <c r="M25" i="42"/>
  <c r="M45" i="42"/>
  <c r="M84" i="42"/>
  <c r="M80" i="41"/>
  <c r="M14" i="42"/>
  <c r="M97" i="42"/>
  <c r="M84" i="41"/>
  <c r="M64" i="42"/>
  <c r="M94" i="42"/>
  <c r="M30" i="41"/>
  <c r="M64" i="41"/>
  <c r="M95" i="42"/>
  <c r="M23" i="42"/>
  <c r="M69" i="42"/>
  <c r="M92" i="42"/>
  <c r="M19" i="41"/>
  <c r="M72" i="41"/>
  <c r="M89" i="41"/>
  <c r="M93" i="41"/>
  <c r="M97" i="41"/>
  <c r="M81" i="41"/>
  <c r="M53" i="42"/>
  <c r="M15" i="42"/>
  <c r="M20" i="42"/>
  <c r="M38" i="42"/>
  <c r="M58" i="42"/>
  <c r="M72" i="42"/>
  <c r="M12" i="42"/>
  <c r="H53" i="42"/>
  <c r="M21" i="42"/>
  <c r="M32" i="42"/>
  <c r="M57" i="42"/>
  <c r="M79" i="42"/>
  <c r="M51" i="42"/>
  <c r="M74" i="42"/>
  <c r="G16" i="42"/>
  <c r="M30" i="42"/>
  <c r="M43" i="42"/>
  <c r="M52" i="42"/>
  <c r="M56" i="42"/>
  <c r="M63" i="42"/>
  <c r="M77" i="42"/>
  <c r="M89" i="42"/>
  <c r="M32" i="41"/>
  <c r="M52" i="41"/>
  <c r="M70" i="41"/>
  <c r="M67" i="41"/>
  <c r="H12" i="41"/>
  <c r="G16" i="41"/>
  <c r="M12" i="41"/>
  <c r="G70" i="41"/>
  <c r="M42" i="41"/>
  <c r="L6" i="41"/>
  <c r="M13" i="41"/>
  <c r="M15" i="41"/>
  <c r="M17" i="41"/>
  <c r="M21" i="41"/>
  <c r="G23" i="41"/>
  <c r="M25" i="41"/>
  <c r="M29" i="41"/>
  <c r="M38" i="41"/>
  <c r="M45" i="41"/>
  <c r="M47" i="41"/>
  <c r="M63" i="41"/>
  <c r="H8" i="41"/>
  <c r="G15" i="41"/>
  <c r="M23" i="41"/>
  <c r="M34" i="41"/>
  <c r="M50" i="41"/>
  <c r="M57" i="41"/>
  <c r="M7" i="42"/>
  <c r="F6" i="42"/>
  <c r="H6" i="42" s="1"/>
  <c r="F6" i="41"/>
  <c r="H6" i="41" s="1"/>
  <c r="G22" i="41"/>
  <c r="G62" i="41"/>
  <c r="G63" i="41"/>
  <c r="H35" i="41"/>
  <c r="G35" i="41"/>
  <c r="G43" i="41"/>
  <c r="G51" i="41"/>
  <c r="H59" i="41"/>
  <c r="G59" i="41"/>
  <c r="H79" i="41"/>
  <c r="G79" i="41"/>
  <c r="H92" i="41"/>
  <c r="M92" i="41"/>
  <c r="G92" i="41"/>
  <c r="G14" i="41"/>
  <c r="G93" i="41"/>
  <c r="G77" i="41"/>
  <c r="G75" i="41"/>
  <c r="G80" i="41"/>
  <c r="G60" i="41"/>
  <c r="G52" i="41"/>
  <c r="G44" i="41"/>
  <c r="G36" i="41"/>
  <c r="G96" i="41"/>
  <c r="G81" i="41"/>
  <c r="G66" i="41"/>
  <c r="G28" i="41"/>
  <c r="G20" i="41"/>
  <c r="G12" i="41"/>
  <c r="G97" i="41"/>
  <c r="G56" i="41"/>
  <c r="G48" i="41"/>
  <c r="G40" i="41"/>
  <c r="G32" i="41"/>
  <c r="G24" i="41"/>
  <c r="H29" i="42"/>
  <c r="G29" i="42"/>
  <c r="G38" i="42"/>
  <c r="G33" i="42"/>
  <c r="G14" i="42"/>
  <c r="G89" i="41"/>
  <c r="G17" i="41"/>
  <c r="G25" i="41"/>
  <c r="G33" i="41"/>
  <c r="M35" i="41"/>
  <c r="G41" i="41"/>
  <c r="M43" i="41"/>
  <c r="G49" i="41"/>
  <c r="M51" i="41"/>
  <c r="G57" i="41"/>
  <c r="M59" i="41"/>
  <c r="H61" i="41"/>
  <c r="G61" i="41"/>
  <c r="H69" i="41"/>
  <c r="G69" i="41"/>
  <c r="H74" i="41"/>
  <c r="G74" i="41"/>
  <c r="G76" i="41"/>
  <c r="G40" i="42"/>
  <c r="H40" i="42"/>
  <c r="G18" i="41"/>
  <c r="G19" i="41"/>
  <c r="H26" i="41"/>
  <c r="G26" i="41"/>
  <c r="G27" i="41"/>
  <c r="G31" i="41"/>
  <c r="H39" i="41"/>
  <c r="G39" i="41"/>
  <c r="H47" i="41"/>
  <c r="G47" i="41"/>
  <c r="H55" i="41"/>
  <c r="G55" i="41"/>
  <c r="G67" i="41"/>
  <c r="M69" i="41"/>
  <c r="M74" i="41"/>
  <c r="M76" i="41"/>
  <c r="G13" i="41"/>
  <c r="G21" i="41"/>
  <c r="G29" i="41"/>
  <c r="G37" i="41"/>
  <c r="G45" i="41"/>
  <c r="G53" i="41"/>
  <c r="M55" i="41"/>
  <c r="H65" i="41"/>
  <c r="G65" i="41"/>
  <c r="H95" i="41"/>
  <c r="G95" i="41"/>
  <c r="H66" i="42"/>
  <c r="M66" i="42"/>
  <c r="G66" i="42"/>
  <c r="M71" i="41"/>
  <c r="H73" i="41"/>
  <c r="G73" i="41"/>
  <c r="H91" i="41"/>
  <c r="G91" i="41"/>
  <c r="G60" i="42"/>
  <c r="G46" i="42"/>
  <c r="G42" i="42"/>
  <c r="G37" i="42"/>
  <c r="G35" i="42"/>
  <c r="G26" i="42"/>
  <c r="G21" i="42"/>
  <c r="G19" i="42"/>
  <c r="G15" i="42"/>
  <c r="H13" i="42"/>
  <c r="G13" i="42"/>
  <c r="G17" i="42"/>
  <c r="G22" i="42"/>
  <c r="G24" i="42"/>
  <c r="H24" i="42"/>
  <c r="G64" i="42"/>
  <c r="G68" i="42"/>
  <c r="G30" i="41"/>
  <c r="G34" i="41"/>
  <c r="G38" i="41"/>
  <c r="G42" i="41"/>
  <c r="G46" i="41"/>
  <c r="G50" i="41"/>
  <c r="G54" i="41"/>
  <c r="G58" i="41"/>
  <c r="G64" i="41"/>
  <c r="G68" i="41"/>
  <c r="G71" i="41"/>
  <c r="M79" i="41"/>
  <c r="H87" i="41"/>
  <c r="G87" i="41"/>
  <c r="G88" i="41"/>
  <c r="M95" i="41"/>
  <c r="M13" i="42"/>
  <c r="H34" i="42"/>
  <c r="G34" i="42"/>
  <c r="H49" i="42"/>
  <c r="M49" i="42"/>
  <c r="G49" i="42"/>
  <c r="H67" i="42"/>
  <c r="G67" i="42"/>
  <c r="G94" i="41"/>
  <c r="G90" i="41"/>
  <c r="G86" i="41"/>
  <c r="G82" i="41"/>
  <c r="G78" i="41"/>
  <c r="G72" i="41"/>
  <c r="H83" i="41"/>
  <c r="G83" i="41"/>
  <c r="G84" i="41"/>
  <c r="G85" i="41"/>
  <c r="M91" i="41"/>
  <c r="H18" i="42"/>
  <c r="G18" i="42"/>
  <c r="G30" i="42"/>
  <c r="G31" i="42"/>
  <c r="G44" i="42"/>
  <c r="H71" i="42"/>
  <c r="G71" i="42"/>
  <c r="M71" i="42"/>
  <c r="H76" i="42"/>
  <c r="G76" i="42"/>
  <c r="M76" i="42"/>
  <c r="G97" i="42"/>
  <c r="G94" i="42"/>
  <c r="G90" i="42"/>
  <c r="G84" i="42"/>
  <c r="G82" i="42"/>
  <c r="G74" i="42"/>
  <c r="G72" i="42"/>
  <c r="G63" i="42"/>
  <c r="G57" i="42"/>
  <c r="G52" i="42"/>
  <c r="G50" i="42"/>
  <c r="G88" i="42"/>
  <c r="G54" i="42"/>
  <c r="G96" i="42"/>
  <c r="G92" i="42"/>
  <c r="G86" i="42"/>
  <c r="M16" i="42"/>
  <c r="G20" i="42"/>
  <c r="H22" i="42"/>
  <c r="G27" i="42"/>
  <c r="G36" i="42"/>
  <c r="H38" i="42"/>
  <c r="G47" i="42"/>
  <c r="H47" i="42"/>
  <c r="G48" i="42"/>
  <c r="G61" i="42"/>
  <c r="H62" i="42"/>
  <c r="G62" i="42"/>
  <c r="H81" i="42"/>
  <c r="G81" i="42"/>
  <c r="G12" i="42"/>
  <c r="H20" i="42"/>
  <c r="G23" i="42"/>
  <c r="G25" i="42"/>
  <c r="G32" i="42"/>
  <c r="H36" i="42"/>
  <c r="G39" i="42"/>
  <c r="G41" i="42"/>
  <c r="G45" i="42"/>
  <c r="G53" i="42"/>
  <c r="G58" i="42"/>
  <c r="H61" i="42"/>
  <c r="G70" i="42"/>
  <c r="G75" i="42"/>
  <c r="G78" i="42"/>
  <c r="M17" i="42"/>
  <c r="G28" i="42"/>
  <c r="M33" i="42"/>
  <c r="M40" i="42"/>
  <c r="G51" i="42"/>
  <c r="H51" i="42"/>
  <c r="G55" i="42"/>
  <c r="H56" i="42"/>
  <c r="G56" i="42"/>
  <c r="G80" i="42"/>
  <c r="G91" i="42"/>
  <c r="G73" i="42"/>
  <c r="G83" i="42"/>
  <c r="G87" i="42"/>
  <c r="H91" i="42"/>
  <c r="G93" i="42"/>
  <c r="M59" i="42"/>
  <c r="G69" i="42"/>
  <c r="H73" i="42"/>
  <c r="G77" i="42"/>
  <c r="G79" i="42"/>
  <c r="H83" i="42"/>
  <c r="H87" i="42"/>
  <c r="G89" i="42"/>
  <c r="H93" i="42"/>
  <c r="H95" i="42"/>
  <c r="G95" i="42"/>
  <c r="G43" i="42"/>
  <c r="M55" i="42"/>
  <c r="G59" i="42"/>
  <c r="G65" i="42"/>
  <c r="M70" i="42"/>
  <c r="M80" i="42"/>
  <c r="G85" i="42"/>
  <c r="M93" i="42"/>
  <c r="W150" i="22" l="1" a="1"/>
  <c r="W150" i="22" s="1"/>
  <c r="AB150" i="22"/>
  <c r="AC150" i="22"/>
  <c r="Q150" i="22"/>
  <c r="M6" i="42"/>
  <c r="S90" i="22"/>
  <c r="AA90" i="22"/>
  <c r="E92" i="22"/>
  <c r="E108" i="22"/>
  <c r="AA99" i="22"/>
  <c r="E101" i="22"/>
  <c r="S99" i="22"/>
  <c r="R90" i="22"/>
  <c r="V90" i="22" s="1"/>
  <c r="AC90" i="22" s="1"/>
  <c r="I90" i="22"/>
  <c r="L90" i="22" s="1"/>
  <c r="R92" i="22"/>
  <c r="I92" i="22"/>
  <c r="X92" i="22"/>
  <c r="N90" i="22"/>
  <c r="M90" i="22"/>
  <c r="O90" i="22"/>
  <c r="J90" i="22"/>
  <c r="K90" i="22"/>
  <c r="P90" i="22"/>
  <c r="D108" i="22"/>
  <c r="I99" i="22"/>
  <c r="D101" i="22"/>
  <c r="X99" i="22"/>
  <c r="R99" i="22"/>
  <c r="V99" i="22" s="1"/>
  <c r="L99" i="22"/>
  <c r="G6" i="42"/>
  <c r="I89" i="41"/>
  <c r="D26" i="59"/>
  <c r="D27" i="59"/>
  <c r="M8" i="41"/>
  <c r="I83" i="41"/>
  <c r="N62" i="41"/>
  <c r="I65" i="42"/>
  <c r="I83" i="42"/>
  <c r="N45" i="42"/>
  <c r="N93" i="42"/>
  <c r="N90" i="42"/>
  <c r="N61" i="42"/>
  <c r="N64" i="41"/>
  <c r="N50" i="41"/>
  <c r="I37" i="41"/>
  <c r="N85" i="41"/>
  <c r="N39" i="41"/>
  <c r="I19" i="41"/>
  <c r="N74" i="41"/>
  <c r="N17" i="41"/>
  <c r="I32" i="41"/>
  <c r="I41" i="42"/>
  <c r="I88" i="42"/>
  <c r="I20" i="42"/>
  <c r="I82" i="42"/>
  <c r="N78" i="42"/>
  <c r="I76" i="42"/>
  <c r="I34" i="42"/>
  <c r="I6" i="41"/>
  <c r="I90" i="41"/>
  <c r="I31" i="41"/>
  <c r="I16" i="41"/>
  <c r="N78" i="41"/>
  <c r="I82" i="41"/>
  <c r="N28" i="41"/>
  <c r="I17" i="41"/>
  <c r="I91" i="42"/>
  <c r="I74" i="42"/>
  <c r="N40" i="42"/>
  <c r="I84" i="42"/>
  <c r="I90" i="42"/>
  <c r="I94" i="42"/>
  <c r="N28" i="42"/>
  <c r="N16" i="42"/>
  <c r="N71" i="42"/>
  <c r="I33" i="42"/>
  <c r="N21" i="42"/>
  <c r="I14" i="42"/>
  <c r="I80" i="41"/>
  <c r="N37" i="42"/>
  <c r="N97" i="41"/>
  <c r="I35" i="41"/>
  <c r="M7" i="41"/>
  <c r="I44" i="41"/>
  <c r="I25" i="41"/>
  <c r="N20" i="41"/>
  <c r="G6" i="41"/>
  <c r="N26" i="41"/>
  <c r="I71" i="41"/>
  <c r="I42" i="41"/>
  <c r="I50" i="41"/>
  <c r="N91" i="42"/>
  <c r="I77" i="42"/>
  <c r="N17" i="42"/>
  <c r="I80" i="42"/>
  <c r="I38" i="42"/>
  <c r="N36" i="42"/>
  <c r="I26" i="42"/>
  <c r="I18" i="42"/>
  <c r="I67" i="42"/>
  <c r="I42" i="42"/>
  <c r="N14" i="42"/>
  <c r="I84" i="41"/>
  <c r="N56" i="42"/>
  <c r="N30" i="42"/>
  <c r="I81" i="41"/>
  <c r="I17" i="42"/>
  <c r="I48" i="41"/>
  <c r="N36" i="41"/>
  <c r="N38" i="42"/>
  <c r="N97" i="42"/>
  <c r="N87" i="41"/>
  <c r="I76" i="41"/>
  <c r="I62" i="41"/>
  <c r="N35" i="41"/>
  <c r="N29" i="42"/>
  <c r="I79" i="41"/>
  <c r="N53" i="41"/>
  <c r="N45" i="41"/>
  <c r="N18" i="41"/>
  <c r="I45" i="41"/>
  <c r="I29" i="41"/>
  <c r="I78" i="41"/>
  <c r="I58" i="41"/>
  <c r="N65" i="42"/>
  <c r="N86" i="42"/>
  <c r="I57" i="42"/>
  <c r="I50" i="42"/>
  <c r="I27" i="42"/>
  <c r="I62" i="42"/>
  <c r="N77" i="42"/>
  <c r="N49" i="42"/>
  <c r="N32" i="42"/>
  <c r="N13" i="42"/>
  <c r="N79" i="41"/>
  <c r="I13" i="42"/>
  <c r="I59" i="42"/>
  <c r="I12" i="42"/>
  <c r="I54" i="42"/>
  <c r="I23" i="42"/>
  <c r="I21" i="42"/>
  <c r="I16" i="42"/>
  <c r="I79" i="42"/>
  <c r="I39" i="42"/>
  <c r="I37" i="42"/>
  <c r="I32" i="42"/>
  <c r="N96" i="41"/>
  <c r="N84" i="41"/>
  <c r="I66" i="41"/>
  <c r="N58" i="41"/>
  <c r="N47" i="41"/>
  <c r="I28" i="41"/>
  <c r="I40" i="41"/>
  <c r="I33" i="41"/>
  <c r="N34" i="42"/>
  <c r="N15" i="42"/>
  <c r="N54" i="42"/>
  <c r="I86" i="41"/>
  <c r="N54" i="41"/>
  <c r="N43" i="41"/>
  <c r="N67" i="41"/>
  <c r="N96" i="42"/>
  <c r="I89" i="42"/>
  <c r="N70" i="42"/>
  <c r="N55" i="42"/>
  <c r="I95" i="42"/>
  <c r="I87" i="42"/>
  <c r="N59" i="42"/>
  <c r="N88" i="42"/>
  <c r="I96" i="42"/>
  <c r="I85" i="42"/>
  <c r="I69" i="42"/>
  <c r="I52" i="42"/>
  <c r="N47" i="42"/>
  <c r="N33" i="42"/>
  <c r="I25" i="42"/>
  <c r="I70" i="42"/>
  <c r="I86" i="42"/>
  <c r="I60" i="42"/>
  <c r="I6" i="42"/>
  <c r="I81" i="42"/>
  <c r="I68" i="42"/>
  <c r="N76" i="42"/>
  <c r="I44" i="42"/>
  <c r="I19" i="42"/>
  <c r="I96" i="41"/>
  <c r="N73" i="41"/>
  <c r="I72" i="42"/>
  <c r="I55" i="42"/>
  <c r="I49" i="42"/>
  <c r="I35" i="42"/>
  <c r="N31" i="42"/>
  <c r="I48" i="42"/>
  <c r="I77" i="41"/>
  <c r="N44" i="42"/>
  <c r="I24" i="42"/>
  <c r="N18" i="42"/>
  <c r="M8" i="42"/>
  <c r="H8" i="42"/>
  <c r="I88" i="41"/>
  <c r="I73" i="41"/>
  <c r="I66" i="42"/>
  <c r="I72" i="41"/>
  <c r="N55" i="41"/>
  <c r="N34" i="41"/>
  <c r="I23" i="41"/>
  <c r="I15" i="41"/>
  <c r="I12" i="41"/>
  <c r="N57" i="42"/>
  <c r="N77" i="41"/>
  <c r="N69" i="41"/>
  <c r="I57" i="41"/>
  <c r="N52" i="41"/>
  <c r="I47" i="41"/>
  <c r="H7" i="41"/>
  <c r="N69" i="42"/>
  <c r="N20" i="42"/>
  <c r="N68" i="42"/>
  <c r="N50" i="42"/>
  <c r="N72" i="42"/>
  <c r="N60" i="42"/>
  <c r="N93" i="41"/>
  <c r="I85" i="41"/>
  <c r="I74" i="41"/>
  <c r="N66" i="41"/>
  <c r="I61" i="41"/>
  <c r="N51" i="41"/>
  <c r="N30" i="41"/>
  <c r="N82" i="41"/>
  <c r="N75" i="41"/>
  <c r="I29" i="42"/>
  <c r="N89" i="41"/>
  <c r="N65" i="41"/>
  <c r="N40" i="41"/>
  <c r="I92" i="41"/>
  <c r="I43" i="41"/>
  <c r="N29" i="41"/>
  <c r="N41" i="42"/>
  <c r="I53" i="41"/>
  <c r="N23" i="41"/>
  <c r="N19" i="41"/>
  <c r="N68" i="41"/>
  <c r="N85" i="42"/>
  <c r="N62" i="42"/>
  <c r="I64" i="42"/>
  <c r="N63" i="42"/>
  <c r="N67" i="42"/>
  <c r="I93" i="41"/>
  <c r="I67" i="41"/>
  <c r="I41" i="41"/>
  <c r="N22" i="41"/>
  <c r="N14" i="41"/>
  <c r="N57" i="41"/>
  <c r="N49" i="41"/>
  <c r="N41" i="41"/>
  <c r="N33" i="41"/>
  <c r="N24" i="41"/>
  <c r="N16" i="41"/>
  <c r="N35" i="42"/>
  <c r="N23" i="42"/>
  <c r="N94" i="42"/>
  <c r="N46" i="41"/>
  <c r="N26" i="42"/>
  <c r="N56" i="41"/>
  <c r="I22" i="41"/>
  <c r="I34" i="41"/>
  <c r="N80" i="42"/>
  <c r="N81" i="42"/>
  <c r="I53" i="42"/>
  <c r="I61" i="42"/>
  <c r="N73" i="42"/>
  <c r="I47" i="42"/>
  <c r="N53" i="42"/>
  <c r="N25" i="42"/>
  <c r="N6" i="42"/>
  <c r="I91" i="41"/>
  <c r="N66" i="42"/>
  <c r="I20" i="41"/>
  <c r="I60" i="41"/>
  <c r="N81" i="41"/>
  <c r="N72" i="41"/>
  <c r="N61" i="41"/>
  <c r="I55" i="41"/>
  <c r="N12" i="41"/>
  <c r="N74" i="42"/>
  <c r="N46" i="42"/>
  <c r="N39" i="42"/>
  <c r="I69" i="41"/>
  <c r="I24" i="41"/>
  <c r="N86" i="41"/>
  <c r="N94" i="41"/>
  <c r="N22" i="42"/>
  <c r="I68" i="41"/>
  <c r="N48" i="41"/>
  <c r="N27" i="41"/>
  <c r="N15" i="41"/>
  <c r="N92" i="41"/>
  <c r="N95" i="42"/>
  <c r="N87" i="42"/>
  <c r="N48" i="42"/>
  <c r="I93" i="42"/>
  <c r="N84" i="42"/>
  <c r="I73" i="42"/>
  <c r="I97" i="42"/>
  <c r="N92" i="42"/>
  <c r="N89" i="42"/>
  <c r="I78" i="42"/>
  <c r="N64" i="42"/>
  <c r="I56" i="42"/>
  <c r="I51" i="42"/>
  <c r="N43" i="42"/>
  <c r="I30" i="42"/>
  <c r="N24" i="42"/>
  <c r="I75" i="42"/>
  <c r="I58" i="42"/>
  <c r="I92" i="42"/>
  <c r="I36" i="42"/>
  <c r="N83" i="42"/>
  <c r="N79" i="42"/>
  <c r="I63" i="42"/>
  <c r="N58" i="42"/>
  <c r="I45" i="42"/>
  <c r="I22" i="42"/>
  <c r="I71" i="42"/>
  <c r="N42" i="42"/>
  <c r="N91" i="41"/>
  <c r="N51" i="42"/>
  <c r="I46" i="42"/>
  <c r="I28" i="42"/>
  <c r="N95" i="41"/>
  <c r="I87" i="41"/>
  <c r="I43" i="42"/>
  <c r="H7" i="42"/>
  <c r="I97" i="41"/>
  <c r="N83" i="41"/>
  <c r="N71" i="41"/>
  <c r="N52" i="42"/>
  <c r="I95" i="41"/>
  <c r="N70" i="41"/>
  <c r="I65" i="41"/>
  <c r="N42" i="41"/>
  <c r="N31" i="41"/>
  <c r="N21" i="41"/>
  <c r="N13" i="41"/>
  <c r="I75" i="41"/>
  <c r="I31" i="42"/>
  <c r="N76" i="41"/>
  <c r="I56" i="41"/>
  <c r="I49" i="41"/>
  <c r="N44" i="41"/>
  <c r="I39" i="41"/>
  <c r="I26" i="41"/>
  <c r="I18" i="41"/>
  <c r="I40" i="42"/>
  <c r="I15" i="42"/>
  <c r="N19" i="42"/>
  <c r="N12" i="42"/>
  <c r="N82" i="42"/>
  <c r="N75" i="42"/>
  <c r="N90" i="41"/>
  <c r="I70" i="41"/>
  <c r="I63" i="41"/>
  <c r="N59" i="41"/>
  <c r="N38" i="41"/>
  <c r="I27" i="41"/>
  <c r="N60" i="41"/>
  <c r="N27" i="42"/>
  <c r="N88" i="41"/>
  <c r="N63" i="41"/>
  <c r="N32" i="41"/>
  <c r="I21" i="41"/>
  <c r="I14" i="41"/>
  <c r="I30" i="41"/>
  <c r="I38" i="41"/>
  <c r="I46" i="41"/>
  <c r="I54" i="41"/>
  <c r="I94" i="41"/>
  <c r="I59" i="41"/>
  <c r="I51" i="41"/>
  <c r="N37" i="41"/>
  <c r="N25" i="41"/>
  <c r="M6" i="41"/>
  <c r="N80" i="41"/>
  <c r="I52" i="41"/>
  <c r="I36" i="41"/>
  <c r="I13" i="41"/>
  <c r="I64" i="41"/>
  <c r="W90" i="22" l="1" a="1"/>
  <c r="W90" i="22" s="1"/>
  <c r="Z90" i="22"/>
  <c r="Y90" i="22"/>
  <c r="AB90" i="22"/>
  <c r="S92" i="22"/>
  <c r="AA92" i="22"/>
  <c r="V92" i="22"/>
  <c r="AC92" i="22" s="1"/>
  <c r="AA101" i="22"/>
  <c r="S101" i="22"/>
  <c r="AA108" i="22"/>
  <c r="S108" i="22"/>
  <c r="E110" i="22"/>
  <c r="Q90" i="22"/>
  <c r="W99" i="22" a="1"/>
  <c r="W99" i="22" s="1"/>
  <c r="Y99" i="22"/>
  <c r="Z99" i="22"/>
  <c r="AB99" i="22"/>
  <c r="AC99" i="22"/>
  <c r="R101" i="22"/>
  <c r="V101" i="22" s="1"/>
  <c r="I101" i="22"/>
  <c r="X101" i="22"/>
  <c r="L101" i="22"/>
  <c r="R108" i="22"/>
  <c r="V108" i="22" s="1"/>
  <c r="X108" i="22"/>
  <c r="I108" i="22"/>
  <c r="L108" i="22" s="1"/>
  <c r="D110" i="22"/>
  <c r="AB92" i="22"/>
  <c r="M99" i="22"/>
  <c r="K99" i="22"/>
  <c r="P99" i="22"/>
  <c r="O99" i="22"/>
  <c r="N99" i="22"/>
  <c r="J99" i="22"/>
  <c r="L92" i="22"/>
  <c r="P92" i="22"/>
  <c r="J92" i="22"/>
  <c r="M92" i="22"/>
  <c r="N92" i="22"/>
  <c r="K92" i="22"/>
  <c r="O92" i="22"/>
  <c r="I26" i="59"/>
  <c r="I27" i="59"/>
  <c r="N6" i="41"/>
  <c r="Z92" i="22" l="1"/>
  <c r="W92" i="22" a="1"/>
  <c r="W92" i="22" s="1"/>
  <c r="Y92" i="22"/>
  <c r="S110" i="22"/>
  <c r="AA110" i="22"/>
  <c r="Q92" i="22"/>
  <c r="Q99" i="22"/>
  <c r="X110" i="22"/>
  <c r="R110" i="22"/>
  <c r="I110" i="22"/>
  <c r="L110" i="22" s="1"/>
  <c r="K108" i="22"/>
  <c r="O108" i="22"/>
  <c r="N108" i="22"/>
  <c r="J108" i="22"/>
  <c r="M108" i="22"/>
  <c r="P108" i="22"/>
  <c r="Y108" i="22"/>
  <c r="AC108" i="22"/>
  <c r="Z108" i="22"/>
  <c r="W108" i="22" a="1"/>
  <c r="W108" i="22" s="1"/>
  <c r="AB108" i="22"/>
  <c r="AC101" i="22"/>
  <c r="Z101" i="22"/>
  <c r="W101" i="22" a="1"/>
  <c r="W101" i="22" s="1"/>
  <c r="AB101" i="22"/>
  <c r="Y101" i="22"/>
  <c r="M101" i="22"/>
  <c r="O101" i="22"/>
  <c r="N101" i="22"/>
  <c r="K101" i="22"/>
  <c r="P101" i="22"/>
  <c r="J101" i="22"/>
  <c r="L97" i="35"/>
  <c r="F97" i="35"/>
  <c r="H97" i="35" s="1"/>
  <c r="L96" i="35"/>
  <c r="F96" i="35"/>
  <c r="H96" i="35" s="1"/>
  <c r="L95" i="35"/>
  <c r="F95" i="35"/>
  <c r="H95" i="35" s="1"/>
  <c r="L94" i="35"/>
  <c r="F94" i="35"/>
  <c r="L93" i="35"/>
  <c r="F93" i="35"/>
  <c r="H93" i="35" s="1"/>
  <c r="L92" i="35"/>
  <c r="F92" i="35"/>
  <c r="H92" i="35" s="1"/>
  <c r="L91" i="35"/>
  <c r="F91" i="35"/>
  <c r="H91" i="35" s="1"/>
  <c r="L90" i="35"/>
  <c r="F90" i="35"/>
  <c r="L89" i="35"/>
  <c r="F89" i="35"/>
  <c r="H89" i="35" s="1"/>
  <c r="L88" i="35"/>
  <c r="F88" i="35"/>
  <c r="H88" i="35" s="1"/>
  <c r="L87" i="35"/>
  <c r="F87" i="35"/>
  <c r="H87" i="35" s="1"/>
  <c r="L86" i="35"/>
  <c r="F86" i="35"/>
  <c r="L85" i="35"/>
  <c r="F85" i="35"/>
  <c r="H85" i="35" s="1"/>
  <c r="L84" i="35"/>
  <c r="F84" i="35"/>
  <c r="H84" i="35" s="1"/>
  <c r="L83" i="35"/>
  <c r="F83" i="35"/>
  <c r="H83" i="35" s="1"/>
  <c r="L82" i="35"/>
  <c r="F82" i="35"/>
  <c r="L81" i="35"/>
  <c r="F81" i="35"/>
  <c r="H81" i="35" s="1"/>
  <c r="L80" i="35"/>
  <c r="F80" i="35"/>
  <c r="H80" i="35" s="1"/>
  <c r="L79" i="35"/>
  <c r="F79" i="35"/>
  <c r="H79" i="35" s="1"/>
  <c r="L78" i="35"/>
  <c r="F78" i="35"/>
  <c r="L77" i="35"/>
  <c r="F77" i="35"/>
  <c r="H77" i="35" s="1"/>
  <c r="L76" i="35"/>
  <c r="F76" i="35"/>
  <c r="H76" i="35" s="1"/>
  <c r="L75" i="35"/>
  <c r="F75" i="35"/>
  <c r="H75" i="35" s="1"/>
  <c r="L74" i="35"/>
  <c r="F74" i="35"/>
  <c r="L73" i="35"/>
  <c r="F73" i="35"/>
  <c r="H73" i="35" s="1"/>
  <c r="L72" i="35"/>
  <c r="F72" i="35"/>
  <c r="H72" i="35" s="1"/>
  <c r="L71" i="35"/>
  <c r="F71" i="35"/>
  <c r="H71" i="35" s="1"/>
  <c r="L70" i="35"/>
  <c r="F70" i="35"/>
  <c r="L69" i="35"/>
  <c r="F69" i="35"/>
  <c r="H69" i="35" s="1"/>
  <c r="L68" i="35"/>
  <c r="F68" i="35"/>
  <c r="H68" i="35" s="1"/>
  <c r="L67" i="35"/>
  <c r="F67" i="35"/>
  <c r="H67" i="35" s="1"/>
  <c r="L66" i="35"/>
  <c r="F66" i="35"/>
  <c r="L65" i="35"/>
  <c r="F65" i="35"/>
  <c r="H65" i="35" s="1"/>
  <c r="L64" i="35"/>
  <c r="F64" i="35"/>
  <c r="L63" i="35"/>
  <c r="F63" i="35"/>
  <c r="H63" i="35" s="1"/>
  <c r="L62" i="35"/>
  <c r="F62" i="35"/>
  <c r="H62" i="35" s="1"/>
  <c r="L61" i="35"/>
  <c r="F61" i="35"/>
  <c r="H61" i="35" s="1"/>
  <c r="L60" i="35"/>
  <c r="F60" i="35"/>
  <c r="H60" i="35" s="1"/>
  <c r="L59" i="35"/>
  <c r="F59" i="35"/>
  <c r="H59" i="35" s="1"/>
  <c r="L58" i="35"/>
  <c r="F58" i="35"/>
  <c r="L57" i="35"/>
  <c r="F57" i="35"/>
  <c r="H57" i="35" s="1"/>
  <c r="L56" i="35"/>
  <c r="F56" i="35"/>
  <c r="L55" i="35"/>
  <c r="F55" i="35"/>
  <c r="H55" i="35" s="1"/>
  <c r="L54" i="35"/>
  <c r="F54" i="35"/>
  <c r="H54" i="35" s="1"/>
  <c r="L53" i="35"/>
  <c r="F53" i="35"/>
  <c r="H53" i="35" s="1"/>
  <c r="L52" i="35"/>
  <c r="F52" i="35"/>
  <c r="H52" i="35" s="1"/>
  <c r="L51" i="35"/>
  <c r="F51" i="35"/>
  <c r="H51" i="35" s="1"/>
  <c r="L50" i="35"/>
  <c r="F50" i="35"/>
  <c r="L49" i="35"/>
  <c r="F49" i="35"/>
  <c r="H49" i="35" s="1"/>
  <c r="L48" i="35"/>
  <c r="F48" i="35"/>
  <c r="L47" i="35"/>
  <c r="F47" i="35"/>
  <c r="H47" i="35" s="1"/>
  <c r="L46" i="35"/>
  <c r="F46" i="35"/>
  <c r="H46" i="35" s="1"/>
  <c r="L45" i="35"/>
  <c r="F45" i="35"/>
  <c r="H45" i="35" s="1"/>
  <c r="L44" i="35"/>
  <c r="F44" i="35"/>
  <c r="H44" i="35" s="1"/>
  <c r="L43" i="35"/>
  <c r="F43" i="35"/>
  <c r="L42" i="35"/>
  <c r="F42" i="35"/>
  <c r="H42" i="35" s="1"/>
  <c r="L41" i="35"/>
  <c r="F41" i="35"/>
  <c r="H41" i="35" s="1"/>
  <c r="L40" i="35"/>
  <c r="F40" i="35"/>
  <c r="H40" i="35" s="1"/>
  <c r="L39" i="35"/>
  <c r="F39" i="35"/>
  <c r="L38" i="35"/>
  <c r="F38" i="35"/>
  <c r="H38" i="35" s="1"/>
  <c r="L37" i="35"/>
  <c r="F37" i="35"/>
  <c r="H37" i="35" s="1"/>
  <c r="L36" i="35"/>
  <c r="F36" i="35"/>
  <c r="H36" i="35" s="1"/>
  <c r="L35" i="35"/>
  <c r="F35" i="35"/>
  <c r="L34" i="35"/>
  <c r="F34" i="35"/>
  <c r="H34" i="35" s="1"/>
  <c r="L33" i="35"/>
  <c r="F33" i="35"/>
  <c r="H33" i="35" s="1"/>
  <c r="L32" i="35"/>
  <c r="F32" i="35"/>
  <c r="H32" i="35" s="1"/>
  <c r="L31" i="35"/>
  <c r="F31" i="35"/>
  <c r="L30" i="35"/>
  <c r="F30" i="35"/>
  <c r="H30" i="35" s="1"/>
  <c r="L29" i="35"/>
  <c r="F29" i="35"/>
  <c r="H29" i="35" s="1"/>
  <c r="L28" i="35"/>
  <c r="F28" i="35"/>
  <c r="H28" i="35" s="1"/>
  <c r="L27" i="35"/>
  <c r="F27" i="35"/>
  <c r="L26" i="35"/>
  <c r="F26" i="35"/>
  <c r="H26" i="35" s="1"/>
  <c r="L25" i="35"/>
  <c r="F25" i="35"/>
  <c r="H25" i="35" s="1"/>
  <c r="L24" i="35"/>
  <c r="F24" i="35"/>
  <c r="H24" i="35" s="1"/>
  <c r="L23" i="35"/>
  <c r="F23" i="35"/>
  <c r="L22" i="35"/>
  <c r="F22" i="35"/>
  <c r="H22" i="35" s="1"/>
  <c r="L21" i="35"/>
  <c r="F21" i="35"/>
  <c r="H21" i="35" s="1"/>
  <c r="L20" i="35"/>
  <c r="F20" i="35"/>
  <c r="H20" i="35" s="1"/>
  <c r="L19" i="35"/>
  <c r="F19" i="35"/>
  <c r="L18" i="35"/>
  <c r="F18" i="35"/>
  <c r="H18" i="35" s="1"/>
  <c r="L17" i="35"/>
  <c r="F17" i="35"/>
  <c r="H17" i="35" s="1"/>
  <c r="L16" i="35"/>
  <c r="F16" i="35"/>
  <c r="H16" i="35" s="1"/>
  <c r="L15" i="35"/>
  <c r="F15" i="35"/>
  <c r="L14" i="35"/>
  <c r="F14" i="35"/>
  <c r="H14" i="35" s="1"/>
  <c r="L13" i="35"/>
  <c r="F13" i="35"/>
  <c r="H13" i="35" s="1"/>
  <c r="L12" i="35"/>
  <c r="F12" i="35"/>
  <c r="H12" i="35" s="1"/>
  <c r="L97" i="34"/>
  <c r="F97" i="34"/>
  <c r="H97" i="34" s="1"/>
  <c r="L96" i="34"/>
  <c r="F96" i="34"/>
  <c r="L95" i="34"/>
  <c r="F95" i="34"/>
  <c r="L94" i="34"/>
  <c r="F94" i="34"/>
  <c r="M94" i="34" s="1"/>
  <c r="L93" i="34"/>
  <c r="F93" i="34"/>
  <c r="H93" i="34" s="1"/>
  <c r="L92" i="34"/>
  <c r="F92" i="34"/>
  <c r="L91" i="34"/>
  <c r="F91" i="34"/>
  <c r="L90" i="34"/>
  <c r="F90" i="34"/>
  <c r="H90" i="34" s="1"/>
  <c r="L89" i="34"/>
  <c r="F89" i="34"/>
  <c r="L88" i="34"/>
  <c r="F88" i="34"/>
  <c r="L87" i="34"/>
  <c r="M87" i="34" s="1"/>
  <c r="H87" i="34"/>
  <c r="F87" i="34"/>
  <c r="L86" i="34"/>
  <c r="F86" i="34"/>
  <c r="H86" i="34" s="1"/>
  <c r="L85" i="34"/>
  <c r="F85" i="34"/>
  <c r="H85" i="34" s="1"/>
  <c r="L84" i="34"/>
  <c r="F84" i="34"/>
  <c r="L83" i="34"/>
  <c r="F83" i="34"/>
  <c r="H83" i="34" s="1"/>
  <c r="L82" i="34"/>
  <c r="F82" i="34"/>
  <c r="H82" i="34" s="1"/>
  <c r="L81" i="34"/>
  <c r="F81" i="34"/>
  <c r="H81" i="34" s="1"/>
  <c r="L80" i="34"/>
  <c r="F80" i="34"/>
  <c r="L79" i="34"/>
  <c r="F79" i="34"/>
  <c r="H79" i="34" s="1"/>
  <c r="L78" i="34"/>
  <c r="F78" i="34"/>
  <c r="H78" i="34" s="1"/>
  <c r="L77" i="34"/>
  <c r="F77" i="34"/>
  <c r="H77" i="34" s="1"/>
  <c r="L76" i="34"/>
  <c r="F76" i="34"/>
  <c r="L75" i="34"/>
  <c r="F75" i="34"/>
  <c r="H75" i="34" s="1"/>
  <c r="L74" i="34"/>
  <c r="F74" i="34"/>
  <c r="H74" i="34" s="1"/>
  <c r="L73" i="34"/>
  <c r="F73" i="34"/>
  <c r="L72" i="34"/>
  <c r="F72" i="34"/>
  <c r="L71" i="34"/>
  <c r="F71" i="34"/>
  <c r="H71" i="34" s="1"/>
  <c r="L70" i="34"/>
  <c r="F70" i="34"/>
  <c r="H70" i="34" s="1"/>
  <c r="L69" i="34"/>
  <c r="F69" i="34"/>
  <c r="H69" i="34" s="1"/>
  <c r="L68" i="34"/>
  <c r="F68" i="34"/>
  <c r="L67" i="34"/>
  <c r="F67" i="34"/>
  <c r="H67" i="34" s="1"/>
  <c r="L66" i="34"/>
  <c r="F66" i="34"/>
  <c r="H66" i="34" s="1"/>
  <c r="L65" i="34"/>
  <c r="F65" i="34"/>
  <c r="H65" i="34" s="1"/>
  <c r="L64" i="34"/>
  <c r="F64" i="34"/>
  <c r="L63" i="34"/>
  <c r="F63" i="34"/>
  <c r="L62" i="34"/>
  <c r="F62" i="34"/>
  <c r="H62" i="34" s="1"/>
  <c r="L61" i="34"/>
  <c r="F61" i="34"/>
  <c r="H61" i="34" s="1"/>
  <c r="L60" i="34"/>
  <c r="F60" i="34"/>
  <c r="L59" i="34"/>
  <c r="F59" i="34"/>
  <c r="H59" i="34" s="1"/>
  <c r="L58" i="34"/>
  <c r="F58" i="34"/>
  <c r="H58" i="34" s="1"/>
  <c r="L57" i="34"/>
  <c r="F57" i="34"/>
  <c r="L56" i="34"/>
  <c r="F56" i="34"/>
  <c r="L55" i="34"/>
  <c r="F55" i="34"/>
  <c r="L54" i="34"/>
  <c r="F54" i="34"/>
  <c r="H54" i="34" s="1"/>
  <c r="L53" i="34"/>
  <c r="F53" i="34"/>
  <c r="H53" i="34" s="1"/>
  <c r="L52" i="34"/>
  <c r="F52" i="34"/>
  <c r="L51" i="34"/>
  <c r="F51" i="34"/>
  <c r="H51" i="34" s="1"/>
  <c r="L50" i="34"/>
  <c r="F50" i="34"/>
  <c r="H50" i="34" s="1"/>
  <c r="L49" i="34"/>
  <c r="F49" i="34"/>
  <c r="H49" i="34" s="1"/>
  <c r="L48" i="34"/>
  <c r="F48" i="34"/>
  <c r="L47" i="34"/>
  <c r="F47" i="34"/>
  <c r="H47" i="34" s="1"/>
  <c r="L46" i="34"/>
  <c r="F46" i="34"/>
  <c r="H46" i="34" s="1"/>
  <c r="L45" i="34"/>
  <c r="F45" i="34"/>
  <c r="H45" i="34" s="1"/>
  <c r="L44" i="34"/>
  <c r="F44" i="34"/>
  <c r="H44" i="34" s="1"/>
  <c r="L43" i="34"/>
  <c r="M43" i="34" s="1"/>
  <c r="F43" i="34"/>
  <c r="H43" i="34" s="1"/>
  <c r="L42" i="34"/>
  <c r="F42" i="34"/>
  <c r="H42" i="34" s="1"/>
  <c r="L41" i="34"/>
  <c r="F41" i="34"/>
  <c r="H41" i="34" s="1"/>
  <c r="L40" i="34"/>
  <c r="F40" i="34"/>
  <c r="L39" i="34"/>
  <c r="F39" i="34"/>
  <c r="H39" i="34" s="1"/>
  <c r="L38" i="34"/>
  <c r="F38" i="34"/>
  <c r="L37" i="34"/>
  <c r="F37" i="34"/>
  <c r="H37" i="34" s="1"/>
  <c r="L36" i="34"/>
  <c r="F36" i="34"/>
  <c r="L35" i="34"/>
  <c r="F35" i="34"/>
  <c r="H35" i="34" s="1"/>
  <c r="L34" i="34"/>
  <c r="F34" i="34"/>
  <c r="L33" i="34"/>
  <c r="F33" i="34"/>
  <c r="H33" i="34" s="1"/>
  <c r="L32" i="34"/>
  <c r="F32" i="34"/>
  <c r="L31" i="34"/>
  <c r="F31" i="34"/>
  <c r="H31" i="34" s="1"/>
  <c r="L30" i="34"/>
  <c r="F30" i="34"/>
  <c r="H30" i="34" s="1"/>
  <c r="L29" i="34"/>
  <c r="F29" i="34"/>
  <c r="L28" i="34"/>
  <c r="F28" i="34"/>
  <c r="H28" i="34" s="1"/>
  <c r="L27" i="34"/>
  <c r="F27" i="34"/>
  <c r="H27" i="34" s="1"/>
  <c r="L26" i="34"/>
  <c r="F26" i="34"/>
  <c r="H26" i="34" s="1"/>
  <c r="L25" i="34"/>
  <c r="F25" i="34"/>
  <c r="H25" i="34" s="1"/>
  <c r="L24" i="34"/>
  <c r="F24" i="34"/>
  <c r="L23" i="34"/>
  <c r="F23" i="34"/>
  <c r="H23" i="34" s="1"/>
  <c r="L22" i="34"/>
  <c r="F22" i="34"/>
  <c r="H22" i="34" s="1"/>
  <c r="L21" i="34"/>
  <c r="F21" i="34"/>
  <c r="H21" i="34" s="1"/>
  <c r="L20" i="34"/>
  <c r="F20" i="34"/>
  <c r="L19" i="34"/>
  <c r="F19" i="34"/>
  <c r="L18" i="34"/>
  <c r="F18" i="34"/>
  <c r="L17" i="34"/>
  <c r="F17" i="34"/>
  <c r="H17" i="34" s="1"/>
  <c r="L16" i="34"/>
  <c r="F16" i="34"/>
  <c r="L15" i="34"/>
  <c r="F15" i="34"/>
  <c r="H15" i="34" s="1"/>
  <c r="L14" i="34"/>
  <c r="F14" i="34"/>
  <c r="L13" i="34"/>
  <c r="F13" i="34"/>
  <c r="L12" i="34"/>
  <c r="F12" i="34"/>
  <c r="H12" i="34" s="1"/>
  <c r="V110" i="22" l="1"/>
  <c r="AB110" i="22" s="1"/>
  <c r="Q108" i="22"/>
  <c r="Q101" i="22"/>
  <c r="J110" i="22"/>
  <c r="P110" i="22"/>
  <c r="O110" i="22"/>
  <c r="K110" i="22"/>
  <c r="M110" i="22"/>
  <c r="N110" i="22"/>
  <c r="M93" i="34"/>
  <c r="M12" i="35"/>
  <c r="M16" i="35"/>
  <c r="M32" i="35"/>
  <c r="M84" i="35"/>
  <c r="M30" i="34"/>
  <c r="M38" i="35"/>
  <c r="M78" i="35"/>
  <c r="M29" i="34"/>
  <c r="M95" i="35"/>
  <c r="M54" i="34"/>
  <c r="M15" i="34"/>
  <c r="M23" i="34"/>
  <c r="M27" i="34"/>
  <c r="M31" i="34"/>
  <c r="M39" i="34"/>
  <c r="M55" i="34"/>
  <c r="M90" i="34"/>
  <c r="M25" i="35"/>
  <c r="M37" i="35"/>
  <c r="M45" i="35"/>
  <c r="M49" i="35"/>
  <c r="M53" i="35"/>
  <c r="M69" i="35"/>
  <c r="M89" i="35"/>
  <c r="M93" i="35"/>
  <c r="M91" i="34"/>
  <c r="M95" i="34"/>
  <c r="M64" i="34"/>
  <c r="M68" i="34"/>
  <c r="M19" i="34"/>
  <c r="L6" i="35"/>
  <c r="M14" i="35"/>
  <c r="M30" i="35"/>
  <c r="M34" i="35"/>
  <c r="M85" i="35"/>
  <c r="M27" i="35"/>
  <c r="M16" i="34"/>
  <c r="M62" i="34"/>
  <c r="M86" i="34"/>
  <c r="M47" i="35"/>
  <c r="M55" i="35"/>
  <c r="M63" i="35"/>
  <c r="M96" i="35"/>
  <c r="M59" i="34"/>
  <c r="M63" i="34"/>
  <c r="M87" i="35"/>
  <c r="M91" i="35"/>
  <c r="M14" i="34"/>
  <c r="M17" i="34"/>
  <c r="M20" i="34"/>
  <c r="M46" i="34"/>
  <c r="M50" i="34"/>
  <c r="M20" i="35"/>
  <c r="M28" i="35"/>
  <c r="M28" i="34"/>
  <c r="H63" i="34"/>
  <c r="H91" i="34"/>
  <c r="H94" i="34"/>
  <c r="M97" i="34"/>
  <c r="M13" i="35"/>
  <c r="M54" i="35"/>
  <c r="M73" i="35"/>
  <c r="M81" i="35"/>
  <c r="M92" i="35"/>
  <c r="M21" i="34"/>
  <c r="M51" i="34"/>
  <c r="M66" i="34"/>
  <c r="M70" i="34"/>
  <c r="M74" i="34"/>
  <c r="M78" i="34"/>
  <c r="M82" i="34"/>
  <c r="H8" i="35"/>
  <c r="M29" i="35"/>
  <c r="H19" i="34"/>
  <c r="H55" i="34"/>
  <c r="M67" i="34"/>
  <c r="H95" i="34"/>
  <c r="M22" i="35"/>
  <c r="M33" i="35"/>
  <c r="M13" i="34"/>
  <c r="M42" i="34"/>
  <c r="M58" i="34"/>
  <c r="M60" i="35"/>
  <c r="M71" i="35"/>
  <c r="M75" i="35"/>
  <c r="M86" i="35"/>
  <c r="M94" i="35"/>
  <c r="M19" i="35"/>
  <c r="M68" i="35"/>
  <c r="M42" i="35"/>
  <c r="M57" i="35"/>
  <c r="M26" i="35"/>
  <c r="M36" i="35"/>
  <c r="M44" i="35"/>
  <c r="M61" i="35"/>
  <c r="M65" i="35"/>
  <c r="M70" i="35"/>
  <c r="M72" i="35"/>
  <c r="M79" i="35"/>
  <c r="M88" i="35"/>
  <c r="M41" i="35"/>
  <c r="M18" i="35"/>
  <c r="M21" i="35"/>
  <c r="G12" i="35"/>
  <c r="M24" i="35"/>
  <c r="M51" i="35"/>
  <c r="M59" i="35"/>
  <c r="M67" i="35"/>
  <c r="M77" i="35"/>
  <c r="M80" i="35"/>
  <c r="M83" i="35"/>
  <c r="M17" i="35"/>
  <c r="M50" i="35"/>
  <c r="M66" i="35"/>
  <c r="M76" i="35"/>
  <c r="M82" i="35"/>
  <c r="M56" i="35"/>
  <c r="M74" i="35"/>
  <c r="M97" i="35"/>
  <c r="H8" i="34"/>
  <c r="M22" i="34"/>
  <c r="M33" i="34"/>
  <c r="M35" i="34"/>
  <c r="M47" i="34"/>
  <c r="M61" i="34"/>
  <c r="M65" i="34"/>
  <c r="M69" i="34"/>
  <c r="M71" i="34"/>
  <c r="M75" i="34"/>
  <c r="M79" i="34"/>
  <c r="M83" i="34"/>
  <c r="M96" i="34"/>
  <c r="G38" i="34"/>
  <c r="L6" i="34"/>
  <c r="M32" i="34"/>
  <c r="M34" i="34"/>
  <c r="H38" i="34"/>
  <c r="M12" i="34"/>
  <c r="M37" i="34"/>
  <c r="M38" i="34"/>
  <c r="M41" i="34"/>
  <c r="M45" i="34"/>
  <c r="M49" i="34"/>
  <c r="M80" i="34"/>
  <c r="M84" i="34"/>
  <c r="M26" i="34"/>
  <c r="M53" i="34"/>
  <c r="M25" i="34"/>
  <c r="M36" i="34"/>
  <c r="M44" i="34"/>
  <c r="M48" i="34"/>
  <c r="M52" i="34"/>
  <c r="M77" i="34"/>
  <c r="M81" i="34"/>
  <c r="M85" i="34"/>
  <c r="M7" i="34"/>
  <c r="H89" i="34"/>
  <c r="G89" i="34"/>
  <c r="H76" i="34"/>
  <c r="G76" i="34"/>
  <c r="G46" i="34"/>
  <c r="H18" i="34"/>
  <c r="G18" i="34"/>
  <c r="M18" i="34"/>
  <c r="G61" i="34"/>
  <c r="G33" i="34"/>
  <c r="G26" i="34"/>
  <c r="G31" i="34"/>
  <c r="F6" i="34"/>
  <c r="G86" i="34"/>
  <c r="H13" i="34"/>
  <c r="G70" i="34"/>
  <c r="G54" i="34"/>
  <c r="G39" i="34"/>
  <c r="G23" i="34"/>
  <c r="G90" i="34"/>
  <c r="G74" i="34"/>
  <c r="G58" i="34"/>
  <c r="G43" i="34"/>
  <c r="G27" i="34"/>
  <c r="H14" i="34"/>
  <c r="G14" i="34"/>
  <c r="G15" i="34"/>
  <c r="G40" i="34"/>
  <c r="H40" i="34"/>
  <c r="G45" i="34"/>
  <c r="H60" i="34"/>
  <c r="G60" i="34"/>
  <c r="H73" i="34"/>
  <c r="G73" i="34"/>
  <c r="M89" i="34"/>
  <c r="G94" i="34"/>
  <c r="G13" i="35"/>
  <c r="G64" i="35"/>
  <c r="H64" i="35"/>
  <c r="G13" i="34"/>
  <c r="G17" i="34"/>
  <c r="G22" i="34"/>
  <c r="H29" i="34"/>
  <c r="G29" i="34"/>
  <c r="H34" i="34"/>
  <c r="G34" i="34"/>
  <c r="G42" i="34"/>
  <c r="H57" i="34"/>
  <c r="G57" i="34"/>
  <c r="M73" i="34"/>
  <c r="G78" i="34"/>
  <c r="G93" i="34"/>
  <c r="H23" i="35"/>
  <c r="G23" i="35"/>
  <c r="G36" i="35"/>
  <c r="G16" i="35"/>
  <c r="G32" i="35"/>
  <c r="G33" i="35"/>
  <c r="G83" i="35"/>
  <c r="G24" i="34"/>
  <c r="H24" i="34"/>
  <c r="M57" i="34"/>
  <c r="G62" i="34"/>
  <c r="G77" i="34"/>
  <c r="H92" i="34"/>
  <c r="G92" i="34"/>
  <c r="G20" i="34"/>
  <c r="G36" i="34"/>
  <c r="H56" i="34"/>
  <c r="G56" i="34"/>
  <c r="H72" i="34"/>
  <c r="G72" i="34"/>
  <c r="H88" i="34"/>
  <c r="G88" i="34"/>
  <c r="G21" i="35"/>
  <c r="H39" i="35"/>
  <c r="G39" i="35"/>
  <c r="H43" i="35"/>
  <c r="G43" i="35"/>
  <c r="M43" i="35"/>
  <c r="G58" i="35"/>
  <c r="H58" i="35"/>
  <c r="G16" i="34"/>
  <c r="H20" i="34"/>
  <c r="G25" i="34"/>
  <c r="G30" i="34"/>
  <c r="G32" i="34"/>
  <c r="H36" i="34"/>
  <c r="G41" i="34"/>
  <c r="H52" i="34"/>
  <c r="G52" i="34"/>
  <c r="G53" i="34"/>
  <c r="M60" i="34"/>
  <c r="H68" i="34"/>
  <c r="G68" i="34"/>
  <c r="G69" i="34"/>
  <c r="M76" i="34"/>
  <c r="H84" i="34"/>
  <c r="G84" i="34"/>
  <c r="G85" i="34"/>
  <c r="M92" i="34"/>
  <c r="G29" i="35"/>
  <c r="M39" i="35"/>
  <c r="G95" i="34"/>
  <c r="G91" i="34"/>
  <c r="G87" i="34"/>
  <c r="G83" i="34"/>
  <c r="G79" i="34"/>
  <c r="G75" i="34"/>
  <c r="G71" i="34"/>
  <c r="G67" i="34"/>
  <c r="G63" i="34"/>
  <c r="G59" i="34"/>
  <c r="G55" i="34"/>
  <c r="G51" i="34"/>
  <c r="G47" i="34"/>
  <c r="G12" i="34"/>
  <c r="H16" i="34"/>
  <c r="G19" i="34"/>
  <c r="G21" i="34"/>
  <c r="M24" i="34"/>
  <c r="G28" i="34"/>
  <c r="H32" i="34"/>
  <c r="G35" i="34"/>
  <c r="G37" i="34"/>
  <c r="M40" i="34"/>
  <c r="G44" i="34"/>
  <c r="H48" i="34"/>
  <c r="G48" i="34"/>
  <c r="G49" i="34"/>
  <c r="G50" i="34"/>
  <c r="M56" i="34"/>
  <c r="H64" i="34"/>
  <c r="G64" i="34"/>
  <c r="G65" i="34"/>
  <c r="G66" i="34"/>
  <c r="M72" i="34"/>
  <c r="H80" i="34"/>
  <c r="G80" i="34"/>
  <c r="G81" i="34"/>
  <c r="G82" i="34"/>
  <c r="M88" i="34"/>
  <c r="H96" i="34"/>
  <c r="G96" i="34"/>
  <c r="G97" i="34"/>
  <c r="G95" i="35"/>
  <c r="H15" i="35"/>
  <c r="G15" i="35"/>
  <c r="G75" i="35"/>
  <c r="G53" i="35"/>
  <c r="G67" i="35"/>
  <c r="G63" i="35"/>
  <c r="G28" i="35"/>
  <c r="G20" i="35"/>
  <c r="G24" i="35"/>
  <c r="H35" i="35"/>
  <c r="G35" i="35"/>
  <c r="G47" i="35"/>
  <c r="G91" i="35"/>
  <c r="G92" i="35"/>
  <c r="M15" i="35"/>
  <c r="M23" i="35"/>
  <c r="H31" i="35"/>
  <c r="G31" i="35"/>
  <c r="M35" i="35"/>
  <c r="G40" i="35"/>
  <c r="F6" i="35"/>
  <c r="H6" i="35" s="1"/>
  <c r="G17" i="35"/>
  <c r="H19" i="35"/>
  <c r="G19" i="35"/>
  <c r="G25" i="35"/>
  <c r="H27" i="35"/>
  <c r="G27" i="35"/>
  <c r="M31" i="35"/>
  <c r="G37" i="35"/>
  <c r="G48" i="35"/>
  <c r="H48" i="35"/>
  <c r="G41" i="35"/>
  <c r="G44" i="35"/>
  <c r="M46" i="35"/>
  <c r="G49" i="35"/>
  <c r="M52" i="35"/>
  <c r="G54" i="35"/>
  <c r="G59" i="35"/>
  <c r="G60" i="35"/>
  <c r="M62" i="35"/>
  <c r="H66" i="35"/>
  <c r="G66" i="35"/>
  <c r="G72" i="35"/>
  <c r="H74" i="35"/>
  <c r="G74" i="35"/>
  <c r="G80" i="35"/>
  <c r="H82" i="35"/>
  <c r="G82" i="35"/>
  <c r="G88" i="35"/>
  <c r="H90" i="35"/>
  <c r="G90" i="35"/>
  <c r="G14" i="35"/>
  <c r="G18" i="35"/>
  <c r="G22" i="35"/>
  <c r="G26" i="35"/>
  <c r="G30" i="35"/>
  <c r="G34" i="35"/>
  <c r="G38" i="35"/>
  <c r="M40" i="35"/>
  <c r="G45" i="35"/>
  <c r="M48" i="35"/>
  <c r="G50" i="35"/>
  <c r="G55" i="35"/>
  <c r="G56" i="35"/>
  <c r="M58" i="35"/>
  <c r="G61" i="35"/>
  <c r="M64" i="35"/>
  <c r="G71" i="35"/>
  <c r="G79" i="35"/>
  <c r="G87" i="35"/>
  <c r="M90" i="35"/>
  <c r="G96" i="35"/>
  <c r="G89" i="35"/>
  <c r="G85" i="35"/>
  <c r="G81" i="35"/>
  <c r="G77" i="35"/>
  <c r="G73" i="35"/>
  <c r="G69" i="35"/>
  <c r="G65" i="35"/>
  <c r="G42" i="35"/>
  <c r="G46" i="35"/>
  <c r="H50" i="35"/>
  <c r="G51" i="35"/>
  <c r="G52" i="35"/>
  <c r="H56" i="35"/>
  <c r="G57" i="35"/>
  <c r="G62" i="35"/>
  <c r="G68" i="35"/>
  <c r="H70" i="35"/>
  <c r="G70" i="35"/>
  <c r="G76" i="35"/>
  <c r="H78" i="35"/>
  <c r="G78" i="35"/>
  <c r="G84" i="35"/>
  <c r="H86" i="35"/>
  <c r="G86" i="35"/>
  <c r="H94" i="35"/>
  <c r="G94" i="35"/>
  <c r="G93" i="35"/>
  <c r="G97" i="35"/>
  <c r="Q110" i="22" l="1"/>
  <c r="Z110" i="22"/>
  <c r="Y110" i="22"/>
  <c r="W110" i="22" a="1"/>
  <c r="W110" i="22" s="1"/>
  <c r="AC110" i="22"/>
  <c r="D26" i="57"/>
  <c r="D27" i="57"/>
  <c r="H7" i="34"/>
  <c r="M8" i="35"/>
  <c r="N75" i="35"/>
  <c r="I75" i="35"/>
  <c r="I96" i="35"/>
  <c r="I77" i="34"/>
  <c r="N91" i="35"/>
  <c r="I83" i="35"/>
  <c r="I67" i="35"/>
  <c r="I50" i="35"/>
  <c r="N65" i="35"/>
  <c r="I92" i="35"/>
  <c r="N63" i="35"/>
  <c r="N59" i="35"/>
  <c r="I51" i="35"/>
  <c r="N48" i="35"/>
  <c r="I62" i="35"/>
  <c r="N79" i="34"/>
  <c r="I96" i="34"/>
  <c r="I31" i="34"/>
  <c r="N85" i="34"/>
  <c r="I41" i="34"/>
  <c r="N60" i="34"/>
  <c r="I29" i="35"/>
  <c r="N44" i="35"/>
  <c r="I6" i="35"/>
  <c r="N33" i="35"/>
  <c r="I17" i="35"/>
  <c r="I52" i="34"/>
  <c r="N96" i="34"/>
  <c r="I24" i="34"/>
  <c r="N54" i="34"/>
  <c r="N70" i="34"/>
  <c r="N33" i="34"/>
  <c r="G6" i="34"/>
  <c r="M6" i="34"/>
  <c r="N77" i="34"/>
  <c r="N72" i="35"/>
  <c r="N62" i="34"/>
  <c r="N18" i="34"/>
  <c r="I76" i="34"/>
  <c r="N15" i="34"/>
  <c r="I95" i="35"/>
  <c r="I56" i="35"/>
  <c r="I49" i="35"/>
  <c r="N93" i="35"/>
  <c r="N85" i="35"/>
  <c r="I80" i="35"/>
  <c r="N74" i="35"/>
  <c r="N69" i="35"/>
  <c r="N64" i="35"/>
  <c r="N58" i="35"/>
  <c r="I53" i="35"/>
  <c r="N45" i="35"/>
  <c r="N62" i="35"/>
  <c r="N55" i="35"/>
  <c r="I89" i="35"/>
  <c r="N73" i="35"/>
  <c r="I48" i="35"/>
  <c r="I40" i="35"/>
  <c r="N32" i="35"/>
  <c r="I27" i="35"/>
  <c r="G6" i="35"/>
  <c r="N78" i="35"/>
  <c r="I59" i="35"/>
  <c r="I41" i="35"/>
  <c r="I34" i="35"/>
  <c r="N26" i="35"/>
  <c r="N18" i="35"/>
  <c r="I12" i="35"/>
  <c r="I52" i="35"/>
  <c r="I35" i="35"/>
  <c r="N22" i="35"/>
  <c r="N54" i="35"/>
  <c r="N68" i="35"/>
  <c r="I93" i="34"/>
  <c r="N75" i="34"/>
  <c r="N59" i="34"/>
  <c r="I32" i="34"/>
  <c r="N39" i="35"/>
  <c r="N14" i="35"/>
  <c r="N95" i="34"/>
  <c r="N76" i="34"/>
  <c r="I68" i="34"/>
  <c r="I58" i="34"/>
  <c r="I49" i="34"/>
  <c r="I36" i="34"/>
  <c r="I20" i="34"/>
  <c r="I63" i="35"/>
  <c r="N43" i="35"/>
  <c r="I39" i="35"/>
  <c r="I22" i="35"/>
  <c r="I94" i="34"/>
  <c r="N80" i="34"/>
  <c r="I69" i="34"/>
  <c r="I56" i="34"/>
  <c r="I38" i="34"/>
  <c r="I32" i="35"/>
  <c r="I92" i="34"/>
  <c r="I71" i="34"/>
  <c r="N52" i="34"/>
  <c r="N36" i="34"/>
  <c r="H6" i="34"/>
  <c r="N73" i="34"/>
  <c r="I59" i="34"/>
  <c r="N53" i="34"/>
  <c r="I43" i="34"/>
  <c r="I35" i="34"/>
  <c r="N30" i="34"/>
  <c r="N26" i="34"/>
  <c r="I33" i="34"/>
  <c r="I64" i="35"/>
  <c r="N90" i="34"/>
  <c r="I82" i="34"/>
  <c r="N69" i="34"/>
  <c r="I60" i="34"/>
  <c r="N41" i="34"/>
  <c r="N20" i="34"/>
  <c r="I55" i="34"/>
  <c r="I27" i="34"/>
  <c r="N66" i="34"/>
  <c r="N34" i="34"/>
  <c r="N35" i="34"/>
  <c r="N78" i="34"/>
  <c r="N51" i="34"/>
  <c r="I75" i="34"/>
  <c r="I79" i="34"/>
  <c r="N14" i="34"/>
  <c r="I65" i="35"/>
  <c r="N40" i="35"/>
  <c r="N95" i="35"/>
  <c r="I82" i="35"/>
  <c r="I66" i="35"/>
  <c r="I76" i="35"/>
  <c r="N42" i="35"/>
  <c r="I36" i="35"/>
  <c r="I16" i="35"/>
  <c r="N35" i="35"/>
  <c r="I21" i="35"/>
  <c r="N70" i="35"/>
  <c r="N41" i="35"/>
  <c r="I61" i="34"/>
  <c r="N71" i="35"/>
  <c r="N79" i="35"/>
  <c r="N28" i="35"/>
  <c r="I72" i="34"/>
  <c r="I46" i="34"/>
  <c r="I42" i="34"/>
  <c r="I12" i="34"/>
  <c r="N81" i="35"/>
  <c r="N74" i="34"/>
  <c r="I66" i="34"/>
  <c r="I44" i="34"/>
  <c r="N27" i="34"/>
  <c r="I26" i="34"/>
  <c r="I14" i="34"/>
  <c r="N38" i="34"/>
  <c r="N71" i="34"/>
  <c r="I86" i="35"/>
  <c r="I78" i="35"/>
  <c r="I70" i="35"/>
  <c r="N47" i="35"/>
  <c r="N90" i="35"/>
  <c r="N83" i="35"/>
  <c r="I73" i="35"/>
  <c r="N67" i="35"/>
  <c r="N61" i="35"/>
  <c r="N51" i="35"/>
  <c r="I91" i="35"/>
  <c r="I87" i="35"/>
  <c r="I79" i="35"/>
  <c r="I71" i="35"/>
  <c r="N46" i="35"/>
  <c r="I97" i="35"/>
  <c r="N86" i="35"/>
  <c r="N38" i="35"/>
  <c r="N31" i="35"/>
  <c r="I19" i="35"/>
  <c r="I77" i="35"/>
  <c r="N53" i="35"/>
  <c r="N24" i="35"/>
  <c r="N16" i="35"/>
  <c r="I55" i="35"/>
  <c r="I28" i="35"/>
  <c r="N17" i="35"/>
  <c r="I15" i="35"/>
  <c r="I45" i="35"/>
  <c r="N88" i="35"/>
  <c r="N76" i="35"/>
  <c r="N88" i="34"/>
  <c r="N72" i="34"/>
  <c r="N56" i="34"/>
  <c r="N40" i="34"/>
  <c r="I16" i="34"/>
  <c r="N97" i="35"/>
  <c r="I37" i="35"/>
  <c r="N27" i="35"/>
  <c r="M6" i="35"/>
  <c r="N92" i="34"/>
  <c r="I84" i="34"/>
  <c r="I74" i="34"/>
  <c r="I65" i="34"/>
  <c r="N47" i="34"/>
  <c r="I33" i="35"/>
  <c r="I78" i="34"/>
  <c r="N64" i="34"/>
  <c r="I53" i="34"/>
  <c r="I95" i="34"/>
  <c r="N82" i="34"/>
  <c r="I51" i="34"/>
  <c r="N31" i="34"/>
  <c r="I21" i="34"/>
  <c r="I84" i="35"/>
  <c r="I23" i="35"/>
  <c r="I87" i="34"/>
  <c r="N68" i="34"/>
  <c r="I47" i="34"/>
  <c r="I25" i="34"/>
  <c r="I15" i="34"/>
  <c r="H7" i="35"/>
  <c r="N89" i="34"/>
  <c r="I63" i="34"/>
  <c r="N50" i="34"/>
  <c r="I40" i="34"/>
  <c r="I30" i="34"/>
  <c r="I13" i="34"/>
  <c r="I37" i="34"/>
  <c r="I91" i="34"/>
  <c r="I23" i="34"/>
  <c r="I18" i="35"/>
  <c r="I69" i="35"/>
  <c r="N65" i="34"/>
  <c r="N87" i="34"/>
  <c r="N19" i="34"/>
  <c r="N67" i="34"/>
  <c r="I46" i="35"/>
  <c r="N22" i="34"/>
  <c r="I18" i="34"/>
  <c r="N46" i="34"/>
  <c r="I89" i="34"/>
  <c r="M8" i="34"/>
  <c r="I81" i="35"/>
  <c r="I60" i="35"/>
  <c r="I54" i="35"/>
  <c r="I90" i="35"/>
  <c r="I74" i="35"/>
  <c r="I57" i="35"/>
  <c r="N49" i="35"/>
  <c r="N92" i="35"/>
  <c r="N56" i="35"/>
  <c r="N87" i="35"/>
  <c r="I42" i="35"/>
  <c r="I13" i="35"/>
  <c r="M7" i="35"/>
  <c r="I45" i="34"/>
  <c r="I97" i="34"/>
  <c r="I85" i="34"/>
  <c r="N57" i="34"/>
  <c r="N97" i="34"/>
  <c r="N37" i="34"/>
  <c r="N32" i="34"/>
  <c r="I17" i="34"/>
  <c r="I83" i="34"/>
  <c r="I28" i="34"/>
  <c r="I38" i="35"/>
  <c r="N16" i="34"/>
  <c r="N13" i="34"/>
  <c r="N42" i="34"/>
  <c r="I94" i="35"/>
  <c r="N57" i="35"/>
  <c r="I88" i="35"/>
  <c r="N82" i="35"/>
  <c r="N77" i="35"/>
  <c r="I72" i="35"/>
  <c r="N66" i="35"/>
  <c r="I44" i="35"/>
  <c r="N52" i="35"/>
  <c r="N94" i="35"/>
  <c r="I85" i="35"/>
  <c r="I61" i="35"/>
  <c r="I47" i="35"/>
  <c r="I30" i="35"/>
  <c r="I24" i="35"/>
  <c r="N96" i="35"/>
  <c r="I68" i="35"/>
  <c r="N50" i="35"/>
  <c r="N36" i="35"/>
  <c r="I31" i="35"/>
  <c r="N23" i="35"/>
  <c r="N15" i="35"/>
  <c r="N80" i="35"/>
  <c r="N60" i="35"/>
  <c r="N29" i="35"/>
  <c r="N21" i="35"/>
  <c r="N89" i="35"/>
  <c r="N37" i="35"/>
  <c r="I25" i="35"/>
  <c r="N13" i="35"/>
  <c r="N12" i="35"/>
  <c r="I86" i="34"/>
  <c r="I80" i="34"/>
  <c r="I70" i="34"/>
  <c r="I64" i="34"/>
  <c r="I54" i="34"/>
  <c r="I48" i="34"/>
  <c r="N24" i="34"/>
  <c r="N12" i="34"/>
  <c r="I93" i="35"/>
  <c r="N34" i="35"/>
  <c r="I20" i="35"/>
  <c r="I90" i="34"/>
  <c r="I81" i="34"/>
  <c r="N63" i="34"/>
  <c r="N44" i="34"/>
  <c r="N84" i="35"/>
  <c r="I58" i="35"/>
  <c r="I43" i="35"/>
  <c r="N30" i="35"/>
  <c r="N19" i="35"/>
  <c r="I88" i="34"/>
  <c r="I62" i="34"/>
  <c r="N48" i="34"/>
  <c r="I22" i="34"/>
  <c r="N93" i="34"/>
  <c r="N81" i="34"/>
  <c r="N58" i="34"/>
  <c r="I50" i="34"/>
  <c r="N25" i="34"/>
  <c r="N17" i="34"/>
  <c r="N20" i="35"/>
  <c r="I67" i="34"/>
  <c r="I57" i="34"/>
  <c r="N45" i="34"/>
  <c r="I39" i="34"/>
  <c r="I34" i="34"/>
  <c r="I29" i="34"/>
  <c r="N23" i="34"/>
  <c r="N25" i="35"/>
  <c r="N84" i="34"/>
  <c r="I73" i="34"/>
  <c r="N61" i="34"/>
  <c r="N49" i="34"/>
  <c r="N28" i="34"/>
  <c r="N29" i="34"/>
  <c r="N91" i="34"/>
  <c r="I26" i="35"/>
  <c r="I14" i="35"/>
  <c r="N39" i="34"/>
  <c r="N21" i="34"/>
  <c r="N94" i="34"/>
  <c r="N55" i="34"/>
  <c r="N83" i="34"/>
  <c r="N86" i="34"/>
  <c r="N43" i="34"/>
  <c r="I19" i="34"/>
  <c r="I26" i="57" l="1"/>
  <c r="I27" i="57"/>
  <c r="N6" i="35"/>
  <c r="N6" i="34"/>
  <c r="I6" i="34"/>
  <c r="L97" i="28" l="1"/>
  <c r="F97" i="28"/>
  <c r="H97" i="28" s="1"/>
  <c r="L96" i="28"/>
  <c r="F96" i="28"/>
  <c r="H96" i="28" s="1"/>
  <c r="L95" i="28"/>
  <c r="F95" i="28"/>
  <c r="H95" i="28" s="1"/>
  <c r="L94" i="28"/>
  <c r="F94" i="28"/>
  <c r="L93" i="28"/>
  <c r="F93" i="28"/>
  <c r="H93" i="28" s="1"/>
  <c r="L92" i="28"/>
  <c r="F92" i="28"/>
  <c r="H92" i="28" s="1"/>
  <c r="L91" i="28"/>
  <c r="F91" i="28"/>
  <c r="L90" i="28"/>
  <c r="F90" i="28"/>
  <c r="L89" i="28"/>
  <c r="F89" i="28"/>
  <c r="H89" i="28" s="1"/>
  <c r="L88" i="28"/>
  <c r="F88" i="28"/>
  <c r="H88" i="28" s="1"/>
  <c r="L87" i="28"/>
  <c r="F87" i="28"/>
  <c r="H87" i="28" s="1"/>
  <c r="L86" i="28"/>
  <c r="F86" i="28"/>
  <c r="L85" i="28"/>
  <c r="F85" i="28"/>
  <c r="H85" i="28" s="1"/>
  <c r="L84" i="28"/>
  <c r="F84" i="28"/>
  <c r="H84" i="28" s="1"/>
  <c r="L83" i="28"/>
  <c r="F83" i="28"/>
  <c r="L82" i="28"/>
  <c r="F82" i="28"/>
  <c r="L81" i="28"/>
  <c r="F81" i="28"/>
  <c r="H81" i="28" s="1"/>
  <c r="L80" i="28"/>
  <c r="F80" i="28"/>
  <c r="H80" i="28" s="1"/>
  <c r="L79" i="28"/>
  <c r="F79" i="28"/>
  <c r="H79" i="28" s="1"/>
  <c r="L78" i="28"/>
  <c r="F78" i="28"/>
  <c r="L77" i="28"/>
  <c r="F77" i="28"/>
  <c r="H77" i="28" s="1"/>
  <c r="L76" i="28"/>
  <c r="F76" i="28"/>
  <c r="H76" i="28" s="1"/>
  <c r="L75" i="28"/>
  <c r="F75" i="28"/>
  <c r="L74" i="28"/>
  <c r="F74" i="28"/>
  <c r="L73" i="28"/>
  <c r="F73" i="28"/>
  <c r="H73" i="28" s="1"/>
  <c r="L72" i="28"/>
  <c r="F72" i="28"/>
  <c r="H72" i="28" s="1"/>
  <c r="L71" i="28"/>
  <c r="F71" i="28"/>
  <c r="H71" i="28" s="1"/>
  <c r="L70" i="28"/>
  <c r="F70" i="28"/>
  <c r="L69" i="28"/>
  <c r="F69" i="28"/>
  <c r="H69" i="28" s="1"/>
  <c r="L68" i="28"/>
  <c r="F68" i="28"/>
  <c r="H68" i="28" s="1"/>
  <c r="L67" i="28"/>
  <c r="F67" i="28"/>
  <c r="L66" i="28"/>
  <c r="F66" i="28"/>
  <c r="L65" i="28"/>
  <c r="F65" i="28"/>
  <c r="H65" i="28" s="1"/>
  <c r="L64" i="28"/>
  <c r="F64" i="28"/>
  <c r="H64" i="28" s="1"/>
  <c r="L63" i="28"/>
  <c r="F63" i="28"/>
  <c r="H63" i="28" s="1"/>
  <c r="L62" i="28"/>
  <c r="F62" i="28"/>
  <c r="L61" i="28"/>
  <c r="F61" i="28"/>
  <c r="H61" i="28" s="1"/>
  <c r="L60" i="28"/>
  <c r="F60" i="28"/>
  <c r="H60" i="28" s="1"/>
  <c r="L59" i="28"/>
  <c r="F59" i="28"/>
  <c r="L58" i="28"/>
  <c r="F58" i="28"/>
  <c r="L57" i="28"/>
  <c r="F57" i="28"/>
  <c r="H57" i="28" s="1"/>
  <c r="L56" i="28"/>
  <c r="F56" i="28"/>
  <c r="H56" i="28" s="1"/>
  <c r="L55" i="28"/>
  <c r="F55" i="28"/>
  <c r="H55" i="28" s="1"/>
  <c r="L54" i="28"/>
  <c r="F54" i="28"/>
  <c r="L53" i="28"/>
  <c r="F53" i="28"/>
  <c r="H53" i="28" s="1"/>
  <c r="L52" i="28"/>
  <c r="F52" i="28"/>
  <c r="H52" i="28" s="1"/>
  <c r="L51" i="28"/>
  <c r="F51" i="28"/>
  <c r="L50" i="28"/>
  <c r="F50" i="28"/>
  <c r="L49" i="28"/>
  <c r="F49" i="28"/>
  <c r="H49" i="28" s="1"/>
  <c r="L48" i="28"/>
  <c r="F48" i="28"/>
  <c r="H48" i="28" s="1"/>
  <c r="L47" i="28"/>
  <c r="F47" i="28"/>
  <c r="H47" i="28" s="1"/>
  <c r="L46" i="28"/>
  <c r="F46" i="28"/>
  <c r="L45" i="28"/>
  <c r="F45" i="28"/>
  <c r="H45" i="28" s="1"/>
  <c r="L44" i="28"/>
  <c r="F44" i="28"/>
  <c r="H44" i="28" s="1"/>
  <c r="L43" i="28"/>
  <c r="F43" i="28"/>
  <c r="L42" i="28"/>
  <c r="F42" i="28"/>
  <c r="L41" i="28"/>
  <c r="F41" i="28"/>
  <c r="H41" i="28" s="1"/>
  <c r="L40" i="28"/>
  <c r="F40" i="28"/>
  <c r="L39" i="28"/>
  <c r="F39" i="28"/>
  <c r="L38" i="28"/>
  <c r="F38" i="28"/>
  <c r="H38" i="28" s="1"/>
  <c r="L37" i="28"/>
  <c r="F37" i="28"/>
  <c r="H37" i="28" s="1"/>
  <c r="L36" i="28"/>
  <c r="F36" i="28"/>
  <c r="H36" i="28" s="1"/>
  <c r="L35" i="28"/>
  <c r="F35" i="28"/>
  <c r="L34" i="28"/>
  <c r="F34" i="28"/>
  <c r="L33" i="28"/>
  <c r="F33" i="28"/>
  <c r="H33" i="28" s="1"/>
  <c r="L32" i="28"/>
  <c r="F32" i="28"/>
  <c r="L31" i="28"/>
  <c r="F31" i="28"/>
  <c r="H31" i="28" s="1"/>
  <c r="L30" i="28"/>
  <c r="F30" i="28"/>
  <c r="H30" i="28" s="1"/>
  <c r="L29" i="28"/>
  <c r="F29" i="28"/>
  <c r="H29" i="28" s="1"/>
  <c r="L28" i="28"/>
  <c r="F28" i="28"/>
  <c r="H28" i="28" s="1"/>
  <c r="L27" i="28"/>
  <c r="F27" i="28"/>
  <c r="L26" i="28"/>
  <c r="F26" i="28"/>
  <c r="H26" i="28" s="1"/>
  <c r="L25" i="28"/>
  <c r="F25" i="28"/>
  <c r="H25" i="28" s="1"/>
  <c r="L24" i="28"/>
  <c r="F24" i="28"/>
  <c r="H24" i="28" s="1"/>
  <c r="L23" i="28"/>
  <c r="F23" i="28"/>
  <c r="H23" i="28" s="1"/>
  <c r="L22" i="28"/>
  <c r="F22" i="28"/>
  <c r="L21" i="28"/>
  <c r="F21" i="28"/>
  <c r="H21" i="28" s="1"/>
  <c r="L20" i="28"/>
  <c r="F20" i="28"/>
  <c r="L19" i="28"/>
  <c r="F19" i="28"/>
  <c r="H19" i="28" s="1"/>
  <c r="L18" i="28"/>
  <c r="F18" i="28"/>
  <c r="L17" i="28"/>
  <c r="F17" i="28"/>
  <c r="H17" i="28" s="1"/>
  <c r="L16" i="28"/>
  <c r="F16" i="28"/>
  <c r="L15" i="28"/>
  <c r="F15" i="28"/>
  <c r="L14" i="28"/>
  <c r="F14" i="28"/>
  <c r="H14" i="28" s="1"/>
  <c r="L13" i="28"/>
  <c r="F13" i="28"/>
  <c r="H13" i="28" s="1"/>
  <c r="L12" i="28"/>
  <c r="F12" i="28"/>
  <c r="H12" i="28" s="1"/>
  <c r="L97" i="27"/>
  <c r="F97" i="27"/>
  <c r="H97" i="27" s="1"/>
  <c r="L96" i="27"/>
  <c r="F96" i="27"/>
  <c r="L95" i="27"/>
  <c r="F95" i="27"/>
  <c r="H95" i="27" s="1"/>
  <c r="L94" i="27"/>
  <c r="F94" i="27"/>
  <c r="H94" i="27" s="1"/>
  <c r="L93" i="27"/>
  <c r="F93" i="27"/>
  <c r="H93" i="27" s="1"/>
  <c r="L92" i="27"/>
  <c r="F92" i="27"/>
  <c r="L91" i="27"/>
  <c r="F91" i="27"/>
  <c r="H91" i="27" s="1"/>
  <c r="L90" i="27"/>
  <c r="F90" i="27"/>
  <c r="H90" i="27" s="1"/>
  <c r="L89" i="27"/>
  <c r="F89" i="27"/>
  <c r="L88" i="27"/>
  <c r="F88" i="27"/>
  <c r="L87" i="27"/>
  <c r="F87" i="27"/>
  <c r="H87" i="27" s="1"/>
  <c r="L86" i="27"/>
  <c r="F86" i="27"/>
  <c r="H86" i="27" s="1"/>
  <c r="L85" i="27"/>
  <c r="F85" i="27"/>
  <c r="H85" i="27" s="1"/>
  <c r="L84" i="27"/>
  <c r="F84" i="27"/>
  <c r="L83" i="27"/>
  <c r="F83" i="27"/>
  <c r="H83" i="27" s="1"/>
  <c r="L82" i="27"/>
  <c r="F82" i="27"/>
  <c r="H82" i="27" s="1"/>
  <c r="L81" i="27"/>
  <c r="F81" i="27"/>
  <c r="L80" i="27"/>
  <c r="F80" i="27"/>
  <c r="L79" i="27"/>
  <c r="F79" i="27"/>
  <c r="H79" i="27" s="1"/>
  <c r="L78" i="27"/>
  <c r="F78" i="27"/>
  <c r="H78" i="27" s="1"/>
  <c r="L77" i="27"/>
  <c r="F77" i="27"/>
  <c r="H77" i="27" s="1"/>
  <c r="L76" i="27"/>
  <c r="F76" i="27"/>
  <c r="L75" i="27"/>
  <c r="F75" i="27"/>
  <c r="H75" i="27" s="1"/>
  <c r="L74" i="27"/>
  <c r="F74" i="27"/>
  <c r="H74" i="27" s="1"/>
  <c r="L73" i="27"/>
  <c r="F73" i="27"/>
  <c r="H73" i="27" s="1"/>
  <c r="L72" i="27"/>
  <c r="F72" i="27"/>
  <c r="H72" i="27" s="1"/>
  <c r="L71" i="27"/>
  <c r="F71" i="27"/>
  <c r="L70" i="27"/>
  <c r="F70" i="27"/>
  <c r="H70" i="27" s="1"/>
  <c r="L69" i="27"/>
  <c r="F69" i="27"/>
  <c r="H69" i="27" s="1"/>
  <c r="L68" i="27"/>
  <c r="F68" i="27"/>
  <c r="L67" i="27"/>
  <c r="F67" i="27"/>
  <c r="L66" i="27"/>
  <c r="F66" i="27"/>
  <c r="H66" i="27" s="1"/>
  <c r="L65" i="27"/>
  <c r="F65" i="27"/>
  <c r="H65" i="27" s="1"/>
  <c r="L64" i="27"/>
  <c r="F64" i="27"/>
  <c r="H64" i="27" s="1"/>
  <c r="L63" i="27"/>
  <c r="F63" i="27"/>
  <c r="L62" i="27"/>
  <c r="F62" i="27"/>
  <c r="H62" i="27" s="1"/>
  <c r="L61" i="27"/>
  <c r="F61" i="27"/>
  <c r="H61" i="27" s="1"/>
  <c r="L60" i="27"/>
  <c r="F60" i="27"/>
  <c r="L59" i="27"/>
  <c r="F59" i="27"/>
  <c r="L58" i="27"/>
  <c r="F58" i="27"/>
  <c r="H58" i="27" s="1"/>
  <c r="L57" i="27"/>
  <c r="F57" i="27"/>
  <c r="H57" i="27" s="1"/>
  <c r="L56" i="27"/>
  <c r="F56" i="27"/>
  <c r="H56" i="27" s="1"/>
  <c r="L55" i="27"/>
  <c r="F55" i="27"/>
  <c r="L54" i="27"/>
  <c r="F54" i="27"/>
  <c r="H54" i="27" s="1"/>
  <c r="L53" i="27"/>
  <c r="F53" i="27"/>
  <c r="H53" i="27" s="1"/>
  <c r="L52" i="27"/>
  <c r="F52" i="27"/>
  <c r="L51" i="27"/>
  <c r="F51" i="27"/>
  <c r="L50" i="27"/>
  <c r="F50" i="27"/>
  <c r="H50" i="27" s="1"/>
  <c r="L49" i="27"/>
  <c r="F49" i="27"/>
  <c r="H49" i="27" s="1"/>
  <c r="L48" i="27"/>
  <c r="F48" i="27"/>
  <c r="H48" i="27" s="1"/>
  <c r="L47" i="27"/>
  <c r="F47" i="27"/>
  <c r="L46" i="27"/>
  <c r="F46" i="27"/>
  <c r="H46" i="27" s="1"/>
  <c r="L45" i="27"/>
  <c r="F45" i="27"/>
  <c r="H45" i="27" s="1"/>
  <c r="L44" i="27"/>
  <c r="F44" i="27"/>
  <c r="L43" i="27"/>
  <c r="F43" i="27"/>
  <c r="L42" i="27"/>
  <c r="F42" i="27"/>
  <c r="L41" i="27"/>
  <c r="F41" i="27"/>
  <c r="H41" i="27" s="1"/>
  <c r="L40" i="27"/>
  <c r="F40" i="27"/>
  <c r="H40" i="27" s="1"/>
  <c r="L39" i="27"/>
  <c r="F39" i="27"/>
  <c r="L38" i="27"/>
  <c r="F38" i="27"/>
  <c r="H38" i="27" s="1"/>
  <c r="L37" i="27"/>
  <c r="F37" i="27"/>
  <c r="H37" i="27" s="1"/>
  <c r="L36" i="27"/>
  <c r="F36" i="27"/>
  <c r="L35" i="27"/>
  <c r="F35" i="27"/>
  <c r="L34" i="27"/>
  <c r="F34" i="27"/>
  <c r="H34" i="27" s="1"/>
  <c r="L33" i="27"/>
  <c r="F33" i="27"/>
  <c r="H33" i="27" s="1"/>
  <c r="L32" i="27"/>
  <c r="F32" i="27"/>
  <c r="H32" i="27" s="1"/>
  <c r="L31" i="27"/>
  <c r="F31" i="27"/>
  <c r="L30" i="27"/>
  <c r="F30" i="27"/>
  <c r="H30" i="27" s="1"/>
  <c r="L29" i="27"/>
  <c r="F29" i="27"/>
  <c r="H29" i="27" s="1"/>
  <c r="L28" i="27"/>
  <c r="F28" i="27"/>
  <c r="L27" i="27"/>
  <c r="M27" i="27" s="1"/>
  <c r="F27" i="27"/>
  <c r="L26" i="27"/>
  <c r="F26" i="27"/>
  <c r="H26" i="27" s="1"/>
  <c r="L25" i="27"/>
  <c r="F25" i="27"/>
  <c r="H25" i="27" s="1"/>
  <c r="L24" i="27"/>
  <c r="F24" i="27"/>
  <c r="H24" i="27" s="1"/>
  <c r="L23" i="27"/>
  <c r="F23" i="27"/>
  <c r="L22" i="27"/>
  <c r="F22" i="27"/>
  <c r="H22" i="27" s="1"/>
  <c r="L21" i="27"/>
  <c r="F21" i="27"/>
  <c r="H21" i="27" s="1"/>
  <c r="L20" i="27"/>
  <c r="F20" i="27"/>
  <c r="L19" i="27"/>
  <c r="F19" i="27"/>
  <c r="L18" i="27"/>
  <c r="F18" i="27"/>
  <c r="H18" i="27" s="1"/>
  <c r="L17" i="27"/>
  <c r="F17" i="27"/>
  <c r="H17" i="27" s="1"/>
  <c r="L16" i="27"/>
  <c r="F16" i="27"/>
  <c r="H16" i="27" s="1"/>
  <c r="L15" i="27"/>
  <c r="F15" i="27"/>
  <c r="L14" i="27"/>
  <c r="F14" i="27"/>
  <c r="H14" i="27" s="1"/>
  <c r="L13" i="27"/>
  <c r="F13" i="27"/>
  <c r="H13" i="27" s="1"/>
  <c r="L12" i="27"/>
  <c r="F12" i="27"/>
  <c r="M36" i="28" l="1"/>
  <c r="M44" i="28"/>
  <c r="M48" i="28"/>
  <c r="M13" i="27"/>
  <c r="M21" i="27"/>
  <c r="M93" i="27"/>
  <c r="M34" i="27"/>
  <c r="M62" i="27"/>
  <c r="M78" i="27"/>
  <c r="M82" i="27"/>
  <c r="M86" i="27"/>
  <c r="M95" i="28"/>
  <c r="M30" i="27"/>
  <c r="M32" i="28"/>
  <c r="M51" i="27"/>
  <c r="M13" i="28"/>
  <c r="M29" i="28"/>
  <c r="M65" i="28"/>
  <c r="M61" i="27"/>
  <c r="M65" i="27"/>
  <c r="M85" i="27"/>
  <c r="M51" i="28"/>
  <c r="M20" i="27"/>
  <c r="M94" i="27"/>
  <c r="M80" i="28"/>
  <c r="M88" i="28"/>
  <c r="M25" i="27"/>
  <c r="M37" i="27"/>
  <c r="M41" i="27"/>
  <c r="M45" i="27"/>
  <c r="M49" i="27"/>
  <c r="M53" i="27"/>
  <c r="M64" i="27"/>
  <c r="M79" i="27"/>
  <c r="M83" i="27"/>
  <c r="M17" i="28"/>
  <c r="M47" i="28"/>
  <c r="M84" i="28"/>
  <c r="M81" i="28"/>
  <c r="M12" i="27"/>
  <c r="M92" i="28"/>
  <c r="M31" i="28"/>
  <c r="M58" i="28"/>
  <c r="M69" i="28"/>
  <c r="M91" i="28"/>
  <c r="M69" i="27"/>
  <c r="M73" i="27"/>
  <c r="M22" i="28"/>
  <c r="M33" i="28"/>
  <c r="M41" i="28"/>
  <c r="M52" i="28"/>
  <c r="M56" i="28"/>
  <c r="M60" i="28"/>
  <c r="M71" i="28"/>
  <c r="M82" i="28"/>
  <c r="M85" i="28"/>
  <c r="M89" i="28"/>
  <c r="M96" i="28"/>
  <c r="M43" i="27"/>
  <c r="M58" i="27"/>
  <c r="M19" i="28"/>
  <c r="M64" i="28"/>
  <c r="M24" i="28"/>
  <c r="M38" i="28"/>
  <c r="M42" i="28"/>
  <c r="M76" i="28"/>
  <c r="M83" i="28"/>
  <c r="M93" i="28"/>
  <c r="L6" i="28"/>
  <c r="M12" i="28"/>
  <c r="M21" i="28"/>
  <c r="M28" i="28"/>
  <c r="M40" i="28"/>
  <c r="M59" i="28"/>
  <c r="M66" i="28"/>
  <c r="M68" i="28"/>
  <c r="M25" i="28"/>
  <c r="M37" i="28"/>
  <c r="M45" i="28"/>
  <c r="M72" i="28"/>
  <c r="M50" i="28"/>
  <c r="M74" i="28"/>
  <c r="G19" i="28"/>
  <c r="M39" i="28"/>
  <c r="M57" i="28"/>
  <c r="M61" i="28"/>
  <c r="M63" i="28"/>
  <c r="M77" i="28"/>
  <c r="M79" i="28"/>
  <c r="M90" i="28"/>
  <c r="M18" i="28"/>
  <c r="M23" i="28"/>
  <c r="M27" i="28"/>
  <c r="M35" i="28"/>
  <c r="M87" i="28"/>
  <c r="M14" i="28"/>
  <c r="M30" i="28"/>
  <c r="M34" i="28"/>
  <c r="M49" i="28"/>
  <c r="M53" i="28"/>
  <c r="M55" i="28"/>
  <c r="M73" i="28"/>
  <c r="M97" i="28"/>
  <c r="G49" i="27"/>
  <c r="M29" i="27"/>
  <c r="M44" i="27"/>
  <c r="M57" i="27"/>
  <c r="M33" i="27"/>
  <c r="M52" i="27"/>
  <c r="L6" i="27"/>
  <c r="M90" i="27"/>
  <c r="G17" i="27"/>
  <c r="M19" i="27"/>
  <c r="G90" i="27"/>
  <c r="M48" i="27"/>
  <c r="M54" i="27"/>
  <c r="M72" i="27"/>
  <c r="M17" i="27"/>
  <c r="G42" i="27"/>
  <c r="G72" i="27"/>
  <c r="M32" i="27"/>
  <c r="H42" i="27"/>
  <c r="M67" i="27"/>
  <c r="M77" i="27"/>
  <c r="M92" i="27"/>
  <c r="M26" i="27"/>
  <c r="M35" i="27"/>
  <c r="M42" i="27"/>
  <c r="M46" i="27"/>
  <c r="M50" i="27"/>
  <c r="M56" i="27"/>
  <c r="M70" i="27"/>
  <c r="G82" i="27"/>
  <c r="M84" i="27"/>
  <c r="M14" i="27"/>
  <c r="M16" i="27"/>
  <c r="M18" i="27"/>
  <c r="M22" i="27"/>
  <c r="M24" i="27"/>
  <c r="M38" i="27"/>
  <c r="M40" i="27"/>
  <c r="M59" i="27"/>
  <c r="M66" i="27"/>
  <c r="M75" i="27"/>
  <c r="M76" i="27"/>
  <c r="M87" i="27"/>
  <c r="M91" i="27"/>
  <c r="M95" i="27"/>
  <c r="M97" i="27"/>
  <c r="H81" i="27"/>
  <c r="G81" i="27"/>
  <c r="G40" i="27"/>
  <c r="G57" i="27"/>
  <c r="H28" i="27"/>
  <c r="G28" i="27"/>
  <c r="M28" i="27"/>
  <c r="G16" i="27"/>
  <c r="H39" i="27"/>
  <c r="G39" i="27"/>
  <c r="H60" i="27"/>
  <c r="G60" i="27"/>
  <c r="M60" i="27"/>
  <c r="H71" i="27"/>
  <c r="G71" i="27"/>
  <c r="G18" i="27"/>
  <c r="H47" i="27"/>
  <c r="G47" i="27"/>
  <c r="H68" i="27"/>
  <c r="G68" i="27"/>
  <c r="G75" i="27"/>
  <c r="G94" i="27"/>
  <c r="G86" i="27"/>
  <c r="G78" i="27"/>
  <c r="H12" i="27"/>
  <c r="G97" i="27"/>
  <c r="G69" i="27"/>
  <c r="G61" i="27"/>
  <c r="G53" i="27"/>
  <c r="G45" i="27"/>
  <c r="G37" i="27"/>
  <c r="G29" i="27"/>
  <c r="G21" i="27"/>
  <c r="G13" i="27"/>
  <c r="G12" i="27"/>
  <c r="H23" i="27"/>
  <c r="G23" i="27"/>
  <c r="G24" i="27"/>
  <c r="G26" i="27"/>
  <c r="G33" i="27"/>
  <c r="H44" i="27"/>
  <c r="G44" i="27"/>
  <c r="H55" i="27"/>
  <c r="G55" i="27"/>
  <c r="G56" i="27"/>
  <c r="G58" i="27"/>
  <c r="G65" i="27"/>
  <c r="G95" i="27"/>
  <c r="G17" i="28"/>
  <c r="H46" i="28"/>
  <c r="G46" i="28"/>
  <c r="H15" i="27"/>
  <c r="G15" i="27"/>
  <c r="G25" i="27"/>
  <c r="H36" i="27"/>
  <c r="G36" i="27"/>
  <c r="G48" i="27"/>
  <c r="G50" i="27"/>
  <c r="H89" i="27"/>
  <c r="G89" i="27"/>
  <c r="H96" i="27"/>
  <c r="G96" i="27"/>
  <c r="H20" i="27"/>
  <c r="G20" i="27"/>
  <c r="H31" i="27"/>
  <c r="G31" i="27"/>
  <c r="G32" i="27"/>
  <c r="G34" i="27"/>
  <c r="M36" i="27"/>
  <c r="G41" i="27"/>
  <c r="H52" i="27"/>
  <c r="G52" i="27"/>
  <c r="H63" i="27"/>
  <c r="G63" i="27"/>
  <c r="G64" i="27"/>
  <c r="G66" i="27"/>
  <c r="M68" i="27"/>
  <c r="G73" i="27"/>
  <c r="G74" i="27"/>
  <c r="H16" i="28"/>
  <c r="G16" i="28"/>
  <c r="H86" i="28"/>
  <c r="G86" i="28"/>
  <c r="G96" i="28"/>
  <c r="F6" i="27"/>
  <c r="H8" i="27"/>
  <c r="M15" i="27"/>
  <c r="H19" i="27"/>
  <c r="G19" i="27"/>
  <c r="M23" i="27"/>
  <c r="H27" i="27"/>
  <c r="G27" i="27"/>
  <c r="M31" i="27"/>
  <c r="H35" i="27"/>
  <c r="G35" i="27"/>
  <c r="M39" i="27"/>
  <c r="H43" i="27"/>
  <c r="G43" i="27"/>
  <c r="M47" i="27"/>
  <c r="H51" i="27"/>
  <c r="G51" i="27"/>
  <c r="M55" i="27"/>
  <c r="H59" i="27"/>
  <c r="G59" i="27"/>
  <c r="M63" i="27"/>
  <c r="H67" i="27"/>
  <c r="G67" i="27"/>
  <c r="M71" i="27"/>
  <c r="M74" i="27"/>
  <c r="G79" i="27"/>
  <c r="H80" i="27"/>
  <c r="G80" i="27"/>
  <c r="M81" i="27"/>
  <c r="F6" i="28"/>
  <c r="H6" i="28" s="1"/>
  <c r="H15" i="28"/>
  <c r="G87" i="28"/>
  <c r="G79" i="28"/>
  <c r="G64" i="28"/>
  <c r="G31" i="28"/>
  <c r="M15" i="28"/>
  <c r="G88" i="28"/>
  <c r="G33" i="28"/>
  <c r="G29" i="28"/>
  <c r="G24" i="28"/>
  <c r="M16" i="28"/>
  <c r="H20" i="28"/>
  <c r="M20" i="28"/>
  <c r="G56" i="28"/>
  <c r="G81" i="28"/>
  <c r="M8" i="27"/>
  <c r="G14" i="27"/>
  <c r="G22" i="27"/>
  <c r="G30" i="27"/>
  <c r="G38" i="27"/>
  <c r="G46" i="27"/>
  <c r="G54" i="27"/>
  <c r="G62" i="27"/>
  <c r="G70" i="27"/>
  <c r="G87" i="27"/>
  <c r="H88" i="27"/>
  <c r="G88" i="27"/>
  <c r="M89" i="27"/>
  <c r="G13" i="28"/>
  <c r="G15" i="28"/>
  <c r="G20" i="28"/>
  <c r="H43" i="28"/>
  <c r="G43" i="28"/>
  <c r="M43" i="28"/>
  <c r="G47" i="28"/>
  <c r="G55" i="28"/>
  <c r="G57" i="28"/>
  <c r="G83" i="27"/>
  <c r="G91" i="27"/>
  <c r="G28" i="28"/>
  <c r="H32" i="28"/>
  <c r="G32" i="28"/>
  <c r="H54" i="28"/>
  <c r="G54" i="28"/>
  <c r="H67" i="28"/>
  <c r="G67" i="28"/>
  <c r="M67" i="28"/>
  <c r="H75" i="28"/>
  <c r="G75" i="28"/>
  <c r="M75" i="28"/>
  <c r="H76" i="27"/>
  <c r="G76" i="27"/>
  <c r="G77" i="27"/>
  <c r="M80" i="27"/>
  <c r="H84" i="27"/>
  <c r="G84" i="27"/>
  <c r="G85" i="27"/>
  <c r="M88" i="27"/>
  <c r="H92" i="27"/>
  <c r="G92" i="27"/>
  <c r="G93" i="27"/>
  <c r="M96" i="27"/>
  <c r="G22" i="28"/>
  <c r="H22" i="28"/>
  <c r="G26" i="28"/>
  <c r="H27" i="28"/>
  <c r="G27" i="28"/>
  <c r="H40" i="28"/>
  <c r="G40" i="28"/>
  <c r="G49" i="28"/>
  <c r="H78" i="28"/>
  <c r="G78" i="28"/>
  <c r="G89" i="28"/>
  <c r="G38" i="28"/>
  <c r="G92" i="28"/>
  <c r="G84" i="28"/>
  <c r="G76" i="28"/>
  <c r="G68" i="28"/>
  <c r="G60" i="28"/>
  <c r="G52" i="28"/>
  <c r="G44" i="28"/>
  <c r="G18" i="28"/>
  <c r="G25" i="28"/>
  <c r="G34" i="28"/>
  <c r="H39" i="28"/>
  <c r="G39" i="28"/>
  <c r="G41" i="28"/>
  <c r="H51" i="28"/>
  <c r="G51" i="28"/>
  <c r="H62" i="28"/>
  <c r="G62" i="28"/>
  <c r="G63" i="28"/>
  <c r="G65" i="28"/>
  <c r="G72" i="28"/>
  <c r="H83" i="28"/>
  <c r="G83" i="28"/>
  <c r="H94" i="28"/>
  <c r="G94" i="28"/>
  <c r="G95" i="28"/>
  <c r="G97" i="28"/>
  <c r="G12" i="28"/>
  <c r="G14" i="28"/>
  <c r="H18" i="28"/>
  <c r="G21" i="28"/>
  <c r="G23" i="28"/>
  <c r="M26" i="28"/>
  <c r="G30" i="28"/>
  <c r="H34" i="28"/>
  <c r="H35" i="28"/>
  <c r="G35" i="28"/>
  <c r="G36" i="28"/>
  <c r="G37" i="28"/>
  <c r="G48" i="28"/>
  <c r="H59" i="28"/>
  <c r="G59" i="28"/>
  <c r="H70" i="28"/>
  <c r="G70" i="28"/>
  <c r="G71" i="28"/>
  <c r="G73" i="28"/>
  <c r="G80" i="28"/>
  <c r="H91" i="28"/>
  <c r="G91" i="28"/>
  <c r="H42" i="28"/>
  <c r="G42" i="28"/>
  <c r="M46" i="28"/>
  <c r="H50" i="28"/>
  <c r="G50" i="28"/>
  <c r="M54" i="28"/>
  <c r="H58" i="28"/>
  <c r="G58" i="28"/>
  <c r="M62" i="28"/>
  <c r="H66" i="28"/>
  <c r="G66" i="28"/>
  <c r="M70" i="28"/>
  <c r="H74" i="28"/>
  <c r="G74" i="28"/>
  <c r="M78" i="28"/>
  <c r="H82" i="28"/>
  <c r="G82" i="28"/>
  <c r="M86" i="28"/>
  <c r="H90" i="28"/>
  <c r="G90" i="28"/>
  <c r="M94" i="28"/>
  <c r="G45" i="28"/>
  <c r="G53" i="28"/>
  <c r="G61" i="28"/>
  <c r="G69" i="28"/>
  <c r="G77" i="28"/>
  <c r="G85" i="28"/>
  <c r="G93" i="28"/>
  <c r="M6" i="28" l="1"/>
  <c r="D27" i="54"/>
  <c r="D26" i="54"/>
  <c r="I90" i="28"/>
  <c r="N78" i="28"/>
  <c r="N84" i="27"/>
  <c r="I53" i="27"/>
  <c r="I97" i="27"/>
  <c r="N89" i="27"/>
  <c r="I72" i="27"/>
  <c r="I80" i="27"/>
  <c r="N26" i="27"/>
  <c r="I93" i="27"/>
  <c r="I40" i="27"/>
  <c r="I21" i="27"/>
  <c r="N74" i="28"/>
  <c r="I24" i="28"/>
  <c r="I87" i="28"/>
  <c r="I68" i="28"/>
  <c r="N28" i="28"/>
  <c r="I14" i="28"/>
  <c r="I55" i="28"/>
  <c r="N40" i="28"/>
  <c r="I6" i="28"/>
  <c r="I58" i="28"/>
  <c r="N95" i="28"/>
  <c r="I41" i="28"/>
  <c r="I62" i="28"/>
  <c r="I36" i="28"/>
  <c r="N92" i="28"/>
  <c r="N65" i="28"/>
  <c r="N37" i="28"/>
  <c r="N18" i="28"/>
  <c r="N51" i="28"/>
  <c r="N21" i="28"/>
  <c r="N80" i="28"/>
  <c r="N43" i="28"/>
  <c r="N63" i="27"/>
  <c r="N31" i="27"/>
  <c r="N59" i="27"/>
  <c r="N28" i="27"/>
  <c r="N87" i="27"/>
  <c r="N27" i="28"/>
  <c r="I34" i="28"/>
  <c r="I94" i="28"/>
  <c r="N64" i="28"/>
  <c r="I75" i="28"/>
  <c r="N45" i="28"/>
  <c r="N32" i="28"/>
  <c r="N86" i="27"/>
  <c r="N71" i="27"/>
  <c r="I51" i="27"/>
  <c r="N39" i="27"/>
  <c r="N83" i="28"/>
  <c r="N69" i="27"/>
  <c r="N56" i="27"/>
  <c r="N37" i="27"/>
  <c r="I89" i="27"/>
  <c r="N92" i="27"/>
  <c r="N16" i="27"/>
  <c r="I12" i="27"/>
  <c r="I83" i="27"/>
  <c r="I66" i="27"/>
  <c r="I58" i="27"/>
  <c r="I50" i="27"/>
  <c r="I42" i="27"/>
  <c r="I34" i="27"/>
  <c r="I26" i="27"/>
  <c r="I18" i="27"/>
  <c r="I75" i="27"/>
  <c r="I91" i="27"/>
  <c r="I46" i="27"/>
  <c r="I14" i="27"/>
  <c r="I73" i="27"/>
  <c r="I54" i="27"/>
  <c r="I22" i="27"/>
  <c r="I68" i="27"/>
  <c r="N14" i="27"/>
  <c r="N95" i="27"/>
  <c r="I30" i="27"/>
  <c r="I41" i="27"/>
  <c r="N29" i="28"/>
  <c r="N32" i="27"/>
  <c r="N46" i="28"/>
  <c r="N76" i="28"/>
  <c r="I35" i="28"/>
  <c r="I51" i="28"/>
  <c r="N81" i="28"/>
  <c r="I45" i="28"/>
  <c r="I28" i="28"/>
  <c r="N88" i="28"/>
  <c r="I67" i="28"/>
  <c r="I32" i="28"/>
  <c r="N69" i="28"/>
  <c r="I56" i="28"/>
  <c r="N31" i="28"/>
  <c r="N6" i="28"/>
  <c r="N71" i="28"/>
  <c r="N33" i="28"/>
  <c r="I20" i="28"/>
  <c r="I15" i="28"/>
  <c r="N73" i="27"/>
  <c r="I43" i="27"/>
  <c r="I37" i="28"/>
  <c r="I94" i="27"/>
  <c r="I65" i="27"/>
  <c r="I33" i="27"/>
  <c r="N27" i="27"/>
  <c r="N53" i="27"/>
  <c r="I17" i="27"/>
  <c r="I44" i="27"/>
  <c r="I21" i="28"/>
  <c r="I57" i="28"/>
  <c r="N57" i="27"/>
  <c r="N70" i="27"/>
  <c r="N58" i="27"/>
  <c r="I95" i="28"/>
  <c r="I76" i="28"/>
  <c r="I63" i="28"/>
  <c r="N86" i="28"/>
  <c r="N54" i="28"/>
  <c r="I70" i="28"/>
  <c r="I83" i="28"/>
  <c r="N58" i="28"/>
  <c r="I22" i="28"/>
  <c r="I85" i="28"/>
  <c r="M7" i="28"/>
  <c r="H7" i="28"/>
  <c r="N30" i="28"/>
  <c r="N24" i="27"/>
  <c r="I26" i="28"/>
  <c r="I36" i="27"/>
  <c r="I57" i="27"/>
  <c r="N51" i="27"/>
  <c r="I86" i="27"/>
  <c r="I47" i="27"/>
  <c r="I69" i="28"/>
  <c r="I30" i="28"/>
  <c r="I23" i="28"/>
  <c r="I65" i="28"/>
  <c r="N97" i="27"/>
  <c r="I71" i="27"/>
  <c r="I60" i="27"/>
  <c r="I39" i="27"/>
  <c r="N25" i="27"/>
  <c r="N79" i="27"/>
  <c r="N46" i="27"/>
  <c r="I84" i="28"/>
  <c r="I71" i="28"/>
  <c r="I52" i="28"/>
  <c r="N94" i="28"/>
  <c r="I74" i="28"/>
  <c r="N62" i="28"/>
  <c r="I42" i="28"/>
  <c r="I91" i="28"/>
  <c r="I72" i="28"/>
  <c r="N66" i="28"/>
  <c r="I18" i="28"/>
  <c r="I96" i="28"/>
  <c r="N90" i="28"/>
  <c r="N55" i="28"/>
  <c r="I78" i="28"/>
  <c r="N50" i="28"/>
  <c r="I33" i="28"/>
  <c r="I27" i="28"/>
  <c r="N13" i="28"/>
  <c r="I92" i="27"/>
  <c r="I84" i="27"/>
  <c r="I76" i="27"/>
  <c r="I80" i="28"/>
  <c r="N67" i="28"/>
  <c r="I54" i="28"/>
  <c r="N39" i="28"/>
  <c r="N12" i="28"/>
  <c r="N53" i="28"/>
  <c r="N85" i="28"/>
  <c r="I90" i="27"/>
  <c r="I77" i="27"/>
  <c r="N59" i="28"/>
  <c r="N49" i="28"/>
  <c r="I43" i="28"/>
  <c r="N94" i="27"/>
  <c r="I88" i="27"/>
  <c r="I78" i="27"/>
  <c r="I69" i="27"/>
  <c r="I56" i="27"/>
  <c r="I37" i="27"/>
  <c r="I24" i="27"/>
  <c r="N82" i="28"/>
  <c r="I53" i="28"/>
  <c r="N23" i="28"/>
  <c r="M8" i="28"/>
  <c r="H8" i="28"/>
  <c r="N81" i="27"/>
  <c r="N76" i="27"/>
  <c r="I59" i="27"/>
  <c r="N47" i="27"/>
  <c r="I27" i="27"/>
  <c r="I19" i="27"/>
  <c r="N79" i="28"/>
  <c r="I17" i="28"/>
  <c r="I13" i="28"/>
  <c r="N83" i="27"/>
  <c r="N68" i="27"/>
  <c r="N36" i="27"/>
  <c r="I87" i="27"/>
  <c r="I15" i="27"/>
  <c r="N24" i="28"/>
  <c r="N48" i="27"/>
  <c r="N29" i="27"/>
  <c r="N78" i="27"/>
  <c r="N52" i="27"/>
  <c r="N40" i="27"/>
  <c r="N34" i="28"/>
  <c r="I19" i="28"/>
  <c r="I12" i="28"/>
  <c r="I73" i="28"/>
  <c r="N91" i="27"/>
  <c r="N66" i="27"/>
  <c r="N45" i="27"/>
  <c r="N34" i="27"/>
  <c r="I28" i="27"/>
  <c r="N33" i="27"/>
  <c r="N41" i="27"/>
  <c r="N22" i="27"/>
  <c r="N54" i="27"/>
  <c r="N12" i="27"/>
  <c r="I81" i="27"/>
  <c r="I38" i="27"/>
  <c r="N84" i="28"/>
  <c r="I16" i="28"/>
  <c r="N41" i="28"/>
  <c r="I55" i="27"/>
  <c r="I25" i="27"/>
  <c r="N19" i="27"/>
  <c r="I61" i="28"/>
  <c r="I89" i="28"/>
  <c r="N13" i="27"/>
  <c r="N38" i="27"/>
  <c r="N67" i="27"/>
  <c r="I44" i="28"/>
  <c r="I66" i="28"/>
  <c r="I59" i="28"/>
  <c r="I64" i="28"/>
  <c r="N91" i="28"/>
  <c r="N42" i="28"/>
  <c r="N36" i="28"/>
  <c r="N14" i="28"/>
  <c r="N47" i="28"/>
  <c r="I31" i="28"/>
  <c r="N72" i="28"/>
  <c r="N77" i="28"/>
  <c r="I82" i="27"/>
  <c r="N60" i="28"/>
  <c r="I79" i="27"/>
  <c r="I61" i="27"/>
  <c r="I48" i="27"/>
  <c r="I29" i="27"/>
  <c r="I16" i="27"/>
  <c r="M7" i="27"/>
  <c r="N16" i="28"/>
  <c r="G6" i="28"/>
  <c r="H7" i="27"/>
  <c r="N85" i="27"/>
  <c r="I92" i="28"/>
  <c r="I79" i="28"/>
  <c r="I60" i="28"/>
  <c r="I47" i="28"/>
  <c r="I82" i="28"/>
  <c r="N70" i="28"/>
  <c r="I50" i="28"/>
  <c r="I97" i="28"/>
  <c r="N63" i="28"/>
  <c r="N44" i="28"/>
  <c r="N26" i="28"/>
  <c r="N87" i="28"/>
  <c r="N68" i="28"/>
  <c r="I39" i="28"/>
  <c r="I88" i="28"/>
  <c r="N73" i="28"/>
  <c r="I40" i="28"/>
  <c r="I29" i="28"/>
  <c r="N19" i="28"/>
  <c r="N96" i="27"/>
  <c r="N88" i="27"/>
  <c r="N80" i="27"/>
  <c r="N89" i="28"/>
  <c r="N75" i="28"/>
  <c r="N52" i="28"/>
  <c r="N25" i="28"/>
  <c r="N48" i="28"/>
  <c r="N61" i="28"/>
  <c r="N93" i="28"/>
  <c r="I85" i="27"/>
  <c r="I77" i="28"/>
  <c r="N35" i="28"/>
  <c r="N93" i="27"/>
  <c r="I74" i="27"/>
  <c r="I64" i="27"/>
  <c r="I45" i="27"/>
  <c r="I32" i="27"/>
  <c r="I13" i="27"/>
  <c r="I48" i="28"/>
  <c r="N20" i="28"/>
  <c r="N15" i="28"/>
  <c r="N38" i="28"/>
  <c r="N57" i="28"/>
  <c r="N56" i="28"/>
  <c r="N97" i="28"/>
  <c r="N96" i="28"/>
  <c r="N22" i="28"/>
  <c r="N17" i="28"/>
  <c r="N74" i="27"/>
  <c r="I67" i="27"/>
  <c r="N55" i="27"/>
  <c r="I35" i="27"/>
  <c r="N23" i="27"/>
  <c r="N15" i="27"/>
  <c r="N90" i="27"/>
  <c r="N82" i="27"/>
  <c r="N50" i="27"/>
  <c r="N49" i="27"/>
  <c r="N18" i="27"/>
  <c r="N17" i="27"/>
  <c r="G6" i="27"/>
  <c r="H6" i="27"/>
  <c r="I86" i="28"/>
  <c r="I38" i="28"/>
  <c r="I95" i="27"/>
  <c r="I63" i="27"/>
  <c r="I52" i="27"/>
  <c r="I31" i="27"/>
  <c r="I20" i="27"/>
  <c r="I96" i="27"/>
  <c r="N75" i="27"/>
  <c r="N43" i="27"/>
  <c r="N20" i="27"/>
  <c r="M6" i="27"/>
  <c r="I46" i="28"/>
  <c r="N61" i="27"/>
  <c r="I23" i="27"/>
  <c r="N72" i="27"/>
  <c r="I49" i="27"/>
  <c r="N21" i="27"/>
  <c r="I25" i="28"/>
  <c r="I93" i="28"/>
  <c r="I49" i="28"/>
  <c r="I81" i="28"/>
  <c r="N77" i="27"/>
  <c r="N60" i="27"/>
  <c r="N44" i="27"/>
  <c r="N65" i="27"/>
  <c r="N42" i="27"/>
  <c r="N30" i="27"/>
  <c r="N62" i="27"/>
  <c r="I62" i="27"/>
  <c r="I70" i="27"/>
  <c r="N35" i="27"/>
  <c r="N64" i="27"/>
  <c r="I27" i="54" l="1"/>
  <c r="I26" i="54"/>
  <c r="N6" i="27"/>
  <c r="I6" i="27"/>
  <c r="D7" i="58" l="1"/>
  <c r="D7" i="60"/>
  <c r="D6" i="58"/>
  <c r="D7" i="56"/>
  <c r="D6" i="56"/>
  <c r="D6" i="60"/>
  <c r="D6" i="53"/>
  <c r="D7" i="53"/>
  <c r="I7" i="60" l="1"/>
  <c r="I6" i="56"/>
  <c r="I6" i="60"/>
  <c r="I7" i="58"/>
  <c r="I6" i="58"/>
  <c r="I7" i="56"/>
  <c r="I6" i="53"/>
  <c r="I7" i="5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<sst xmlns="http://schemas.openxmlformats.org/spreadsheetml/2006/main" count="6673" uniqueCount="401">
  <si>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</si>
  <si>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</si>
  <si>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</si>
  <si>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</si>
  <si>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</si>
  <si>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</si>
  <si>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</si>
  <si>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</si>
  <si>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</si>
  <si>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</si>
  <si>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内外国人男性</t>
    <rPh sb="4" eb="6">
      <t>ダンセイ</t>
    </rPh>
    <phoneticPr fontId="1"/>
  </si>
  <si>
    <t>内外国人女性</t>
    <rPh sb="4" eb="6">
      <t>ジョセイ</t>
    </rPh>
    <phoneticPr fontId="1"/>
  </si>
  <si>
    <t>内外国人合計</t>
    <rPh sb="4" eb="6">
      <t>ゴウケイ</t>
    </rPh>
    <phoneticPr fontId="1"/>
  </si>
  <si>
    <t>内外国人割合</t>
    <rPh sb="4" eb="6">
      <t>ワリアイ</t>
    </rPh>
    <phoneticPr fontId="1"/>
  </si>
  <si>
    <t>内外国人割合の高い順</t>
    <rPh sb="4" eb="6">
      <t>ワリアイ</t>
    </rPh>
    <rPh sb="7" eb="8">
      <t>タカ</t>
    </rPh>
    <rPh sb="9" eb="10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</si>
  <si>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</si>
  <si>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</si>
  <si>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8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</si>
  <si>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</si>
  <si>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</si>
  <si>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</si>
  <si>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</si>
  <si>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</si>
  <si>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</si>
  <si>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</si>
  <si>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</si>
  <si>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</si>
  <si>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</si>
  <si>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</si>
  <si>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</si>
  <si>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</si>
  <si>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</si>
  <si>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</si>
  <si>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</si>
  <si>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</si>
  <si>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</si>
  <si>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</si>
  <si>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</si>
  <si>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</si>
  <si>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</si>
  <si>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</si>
  <si>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</si>
  <si>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</si>
  <si>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</si>
  <si>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</si>
  <si>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</si>
  <si>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</si>
  <si>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</si>
  <si>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</si>
  <si>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</si>
  <si>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</si>
  <si>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</si>
  <si>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</si>
  <si>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</si>
  <si>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</si>
  <si>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</si>
  <si>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</si>
  <si>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</si>
  <si>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</si>
  <si>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</si>
  <si>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</si>
  <si>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</si>
  <si>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</si>
  <si>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</si>
  <si>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</si>
  <si>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</si>
  <si>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</si>
  <si>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</si>
  <si>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</si>
  <si>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</si>
  <si>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</si>
  <si>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</si>
  <si>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</si>
  <si>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</si>
  <si>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</si>
  <si>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</si>
  <si>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</si>
  <si>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</si>
  <si>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</si>
  <si>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</si>
  <si>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</si>
  <si>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</si>
  <si>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</si>
  <si>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</si>
  <si>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</si>
  <si>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</si>
  <si>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</si>
  <si>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</si>
  <si>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</si>
  <si>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</si>
  <si>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</si>
  <si>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</si>
  <si>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</si>
  <si>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</si>
  <si>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</si>
  <si>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</si>
  <si>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</si>
  <si>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</si>
  <si>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</si>
  <si>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</si>
  <si>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</si>
  <si>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</si>
  <si>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</si>
  <si>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</si>
  <si>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</si>
  <si>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</si>
  <si>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</si>
  <si>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</si>
  <si>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</si>
  <si>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</si>
  <si>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</si>
  <si>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</si>
  <si>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</si>
  <si>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</si>
  <si>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</si>
  <si>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</si>
  <si>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</si>
  <si>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</si>
  <si>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</si>
  <si>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</si>
  <si>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</si>
  <si>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</si>
  <si>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</si>
  <si>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</si>
  <si>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</si>
  <si>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</si>
  <si>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</si>
  <si>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</si>
  <si>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</si>
  <si>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</si>
  <si>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</si>
  <si>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</si>
  <si>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</si>
  <si>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</si>
  <si>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</si>
  <si>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</si>
  <si>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</si>
  <si>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</si>
  <si>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</si>
  <si>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</si>
  <si>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</si>
  <si>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</si>
  <si>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</si>
  <si>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</si>
  <si>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</si>
  <si>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</si>
  <si>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</si>
  <si>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</si>
  <si>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</si>
  <si>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</si>
  <si>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</si>
  <si>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</si>
  <si>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</si>
  <si>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</si>
  <si>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</si>
  <si>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</si>
  <si>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</si>
  <si>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</si>
  <si>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</si>
  <si>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</si>
  <si>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</si>
  <si>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</si>
  <si>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</si>
  <si>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</si>
  <si>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</si>
  <si>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</si>
  <si>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</si>
  <si>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</si>
  <si>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</si>
  <si>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</si>
  <si>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</si>
  <si>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</si>
  <si>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</si>
  <si>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</si>
  <si>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</si>
  <si>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</si>
  <si>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</si>
  <si>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</si>
  <si>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</si>
  <si>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</si>
  <si>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</si>
  <si>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</si>
  <si>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</si>
  <si>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</si>
  <si>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</si>
  <si>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</si>
  <si>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</si>
  <si>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</si>
  <si>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</si>
  <si>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</si>
  <si>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</si>
  <si>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</si>
  <si>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</si>
  <si>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①．総計</t>
    <rPh sb="2" eb="4">
      <t>ソウケイ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</si>
  <si>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</si>
  <si>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</si>
  <si>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</si>
  <si>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減少傾向⤵</t>
    <rPh sb="0" eb="4">
      <t>ゲンショウケイコウ</t>
    </rPh>
    <phoneticPr fontId="1"/>
  </si>
  <si>
    <t>増加傾向⤴</t>
    <rPh sb="0" eb="2">
      <t>ゾウカ</t>
    </rPh>
    <rPh sb="2" eb="4">
      <t>ケイコウ</t>
    </rPh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</si>
  <si>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</si>
  <si>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</si>
  <si>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</si>
  <si>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</si>
  <si>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内外国人(D)</t>
    <rPh sb="0" eb="1">
      <t>ウチ</t>
    </rPh>
    <rPh sb="1" eb="4">
      <t>ガイコクジン</t>
    </rPh>
    <phoneticPr fontId="1"/>
  </si>
  <si>
    <t>（１）．教授</t>
    <rPh sb="4" eb="6">
      <t>キョウジュ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</si>
  <si>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</si>
  <si>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</si>
  <si>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</si>
  <si>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（２）．准教授</t>
    <rPh sb="4" eb="5">
      <t>ジュン</t>
    </rPh>
    <rPh sb="5" eb="7">
      <t>キョウジュ</t>
    </rPh>
    <phoneticPr fontId="1"/>
  </si>
  <si>
    <t>（３）．講師</t>
    <rPh sb="4" eb="6">
      <t>コウシ</t>
    </rPh>
    <phoneticPr fontId="1"/>
  </si>
  <si>
    <t>（４）．助教</t>
    <rPh sb="4" eb="6">
      <t>ジョキョウ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</si>
  <si>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</si>
  <si>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</si>
  <si>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</si>
  <si>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</si>
  <si>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</si>
  <si>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</si>
  <si>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</si>
  <si>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</si>
  <si>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合計(C=A+B)</t>
    <rPh sb="0" eb="2">
      <t>ゴウケイ</t>
    </rPh>
    <phoneticPr fontId="1"/>
  </si>
  <si>
    <t>データ個数</t>
    <rPh sb="3" eb="5">
      <t>コスウ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</si>
  <si>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</si>
  <si>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</si>
  <si>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</si>
  <si>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13-2-1.准教授</t>
    <rPh sb="7" eb="10">
      <t>ジュンキョウジュ</t>
    </rPh>
    <phoneticPr fontId="1"/>
  </si>
  <si>
    <t>13-3-1.講師</t>
    <rPh sb="7" eb="9">
      <t>コウシ</t>
    </rPh>
    <phoneticPr fontId="1"/>
  </si>
  <si>
    <t>13-4-1.助教</t>
    <rPh sb="7" eb="9">
      <t>ジョキョウ</t>
    </rPh>
    <phoneticPr fontId="1"/>
  </si>
  <si>
    <t>13．本務教員数</t>
    <rPh sb="3" eb="7">
      <t>ホンムキョウイン</t>
    </rPh>
    <rPh sb="7" eb="8">
      <t>スウ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</si>
  <si>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</si>
  <si>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</si>
  <si>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</si>
  <si>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（１）教授</t>
    <rPh sb="3" eb="5">
      <t>キョウジュ</t>
    </rPh>
    <phoneticPr fontId="1"/>
  </si>
  <si>
    <t>（３）講師</t>
    <rPh sb="3" eb="5">
      <t>コウシ</t>
    </rPh>
    <phoneticPr fontId="1"/>
  </si>
  <si>
    <t>（２）准教授</t>
    <rPh sb="3" eb="6">
      <t>ジュンキョウジュ</t>
    </rPh>
    <phoneticPr fontId="1"/>
  </si>
  <si>
    <t>（４）助教</t>
    <rPh sb="3" eb="5">
      <t>ジョキョウ</t>
    </rPh>
    <phoneticPr fontId="1"/>
  </si>
  <si>
    <t>13-1-1.教授</t>
    <rPh sb="7" eb="9">
      <t>キョウジュ</t>
    </rPh>
    <phoneticPr fontId="1"/>
  </si>
  <si>
    <t>13-1-2.教授（平均）</t>
    <rPh sb="7" eb="9">
      <t>キョウジュ</t>
    </rPh>
    <rPh sb="10" eb="12">
      <t>ヘイキン</t>
    </rPh>
    <phoneticPr fontId="1"/>
  </si>
  <si>
    <t>13-2-2.准教授（平均）</t>
    <rPh sb="7" eb="10">
      <t>ジュンキョウジュ</t>
    </rPh>
    <rPh sb="10" eb="14">
      <t>｢ヘイキン｣</t>
    </rPh>
    <phoneticPr fontId="1"/>
  </si>
  <si>
    <t>13-3-2.講師（平均）</t>
    <rPh sb="7" eb="9">
      <t>コウシ</t>
    </rPh>
    <rPh sb="9" eb="13">
      <t>｢ヘイキン｣</t>
    </rPh>
    <phoneticPr fontId="1"/>
  </si>
  <si>
    <t>13-4-2.助教（平均）</t>
    <rPh sb="7" eb="9">
      <t>ジョキョウ</t>
    </rPh>
    <rPh sb="9" eb="13">
      <t>｢ヘイキン｣</t>
    </rPh>
    <phoneticPr fontId="1"/>
  </si>
  <si>
    <t>13.グラフデータ</t>
    <phoneticPr fontId="1"/>
  </si>
  <si>
    <t>13-1.2020</t>
  </si>
  <si>
    <t>13-2.2020</t>
  </si>
  <si>
    <t>13-3.2020</t>
  </si>
  <si>
    <t>13-4.2020</t>
  </si>
  <si>
    <t>13-1.2021</t>
  </si>
  <si>
    <t>13-2.2021</t>
  </si>
  <si>
    <t>13-3.2021</t>
  </si>
  <si>
    <t>13-4.2021</t>
  </si>
  <si>
    <t>13-1.2022</t>
  </si>
  <si>
    <t>13-2.2022</t>
  </si>
  <si>
    <t>13-3.2022</t>
  </si>
  <si>
    <t>13-4.2022</t>
  </si>
  <si>
    <t>13．本務教員数</t>
    <phoneticPr fontId="1"/>
  </si>
  <si>
    <t>13-1.教授</t>
    <rPh sb="5" eb="7">
      <t>キョウジュ</t>
    </rPh>
    <phoneticPr fontId="1"/>
  </si>
  <si>
    <t>13-2.准教授</t>
    <rPh sb="5" eb="8">
      <t>ジュンキョウジュ</t>
    </rPh>
    <phoneticPr fontId="1"/>
  </si>
  <si>
    <t>13-3.講師</t>
    <rPh sb="5" eb="7">
      <t>コウシ</t>
    </rPh>
    <phoneticPr fontId="1"/>
  </si>
  <si>
    <t>13-4.助教</t>
    <rPh sb="5" eb="7">
      <t>ジョキョウ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</si>
  <si>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</si>
  <si>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</si>
  <si>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</si>
  <si>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</si>
  <si>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</si>
  <si>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</si>
  <si>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</si>
  <si>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</si>
  <si>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</si>
  <si>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</si>
  <si>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</si>
  <si>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</si>
  <si>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</si>
  <si>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</si>
  <si>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</si>
  <si>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</si>
  <si>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</si>
  <si>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</si>
  <si>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</si>
  <si>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</si>
  <si>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</si>
  <si>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</si>
  <si>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</si>
  <si>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</si>
  <si>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</si>
  <si>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</si>
  <si>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</si>
  <si>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</si>
  <si>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</si>
  <si>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</si>
  <si>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</si>
  <si>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</si>
  <si>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</si>
  <si>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</si>
  <si>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</si>
  <si>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</si>
  <si>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</si>
  <si>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</si>
  <si>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</si>
  <si>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</si>
  <si>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</si>
  <si>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</si>
  <si>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</si>
  <si>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</si>
  <si>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</si>
  <si>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</si>
  <si>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</si>
  <si>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</si>
  <si>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</si>
  <si>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</si>
  <si>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</si>
  <si>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</si>
  <si>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</si>
  <si>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</si>
  <si>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</si>
  <si>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</si>
  <si>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</si>
  <si>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</si>
  <si>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</si>
  <si>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</si>
  <si>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</si>
  <si>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</si>
  <si>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</si>
  <si>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</si>
  <si>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</si>
  <si>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</si>
  <si>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</si>
  <si>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</si>
  <si>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</si>
  <si>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</si>
  <si>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</si>
  <si>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</si>
  <si>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</si>
  <si>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</si>
  <si>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</si>
  <si>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</si>
  <si>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</si>
  <si>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</si>
  <si>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</si>
  <si>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</si>
  <si>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</si>
  <si>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</si>
  <si>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</si>
  <si>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</si>
  <si>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</si>
  <si>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</si>
  <si>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</si>
  <si>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</si>
  <si>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</si>
  <si>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</si>
  <si>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</si>
  <si>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</si>
  <si>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</si>
  <si>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</si>
  <si>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</si>
  <si>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</si>
  <si>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</si>
  <si>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</si>
  <si>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</si>
  <si>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</si>
  <si>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</si>
  <si>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</si>
  <si>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</si>
  <si>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</si>
  <si>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</si>
  <si>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</si>
  <si>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</si>
  <si>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</si>
  <si>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</si>
  <si>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</si>
  <si>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</si>
  <si>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</si>
  <si>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</si>
  <si>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</si>
  <si>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―</t>
  </si>
  <si>
    <t>最新年度のみ減少</t>
  </si>
  <si>
    <t>教授に占める女性割合の推移</t>
    <rPh sb="0" eb="2">
      <t>キョウジュ</t>
    </rPh>
    <rPh sb="3" eb="4">
      <t>シ</t>
    </rPh>
    <rPh sb="6" eb="8">
      <t>ジョセイ</t>
    </rPh>
    <rPh sb="8" eb="10">
      <t>ワリアイ</t>
    </rPh>
    <rPh sb="11" eb="13">
      <t>スイイ</t>
    </rPh>
    <phoneticPr fontId="1"/>
  </si>
  <si>
    <t>教授数の推移</t>
    <rPh sb="0" eb="3">
      <t>キョウジュスウ</t>
    </rPh>
    <rPh sb="4" eb="6">
      <t>スイイ</t>
    </rPh>
    <phoneticPr fontId="1"/>
  </si>
  <si>
    <t>准教授数の推移</t>
    <rPh sb="0" eb="3">
      <t>ジュンキョウジュ</t>
    </rPh>
    <rPh sb="3" eb="4">
      <t>スウ</t>
    </rPh>
    <rPh sb="5" eb="7">
      <t>スイイ</t>
    </rPh>
    <phoneticPr fontId="1"/>
  </si>
  <si>
    <t>准教授に占める女性割合の推移</t>
    <rPh sb="0" eb="3">
      <t>ジュンキョウジュ</t>
    </rPh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</si>
  <si>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講師数の推移</t>
    <rPh sb="0" eb="2">
      <t>コウシ</t>
    </rPh>
    <rPh sb="2" eb="3">
      <t>スウ</t>
    </rPh>
    <rPh sb="4" eb="6">
      <t>スイイ</t>
    </rPh>
    <phoneticPr fontId="1"/>
  </si>
  <si>
    <t>講師に占める女性割合の推移</t>
    <rPh sb="0" eb="2">
      <t>コウシ</t>
    </rPh>
    <rPh sb="3" eb="4">
      <t>シ</t>
    </rPh>
    <rPh sb="6" eb="8">
      <t>ジョセイ</t>
    </rPh>
    <rPh sb="8" eb="10">
      <t>ワリアイ</t>
    </rPh>
    <rPh sb="11" eb="13">
      <t>スイイ</t>
    </rPh>
    <phoneticPr fontId="1"/>
  </si>
  <si>
    <t>助教数の推移</t>
    <rPh sb="0" eb="2">
      <t>ジョキョウ</t>
    </rPh>
    <rPh sb="2" eb="3">
      <t>スウ</t>
    </rPh>
    <rPh sb="4" eb="6">
      <t>スイイ</t>
    </rPh>
    <phoneticPr fontId="1"/>
  </si>
  <si>
    <t>助教に占める女性割合の推移</t>
    <rPh sb="0" eb="2">
      <t>ジョキョウ</t>
    </rPh>
    <rPh sb="3" eb="4">
      <t>シ</t>
    </rPh>
    <rPh sb="6" eb="8">
      <t>ジョセイ</t>
    </rPh>
    <rPh sb="8" eb="10">
      <t>ワリアイ</t>
    </rPh>
    <rPh sb="11" eb="13">
      <t>スイイ</t>
    </rPh>
    <phoneticPr fontId="1"/>
  </si>
  <si>
    <t>③．全国立大学一覧</t>
    <rPh sb="2" eb="9">
      <t>ゼンコクリツダイガクイチラン</t>
    </rPh>
    <phoneticPr fontId="1"/>
  </si>
  <si>
    <t>（２）．准教授</t>
    <rPh sb="4" eb="7">
      <t>ジュンキョウジュ</t>
    </rPh>
    <phoneticPr fontId="1"/>
  </si>
  <si>
    <t>女性の割合(E=B/C)</t>
    <rPh sb="3" eb="5">
      <t>ワリアイ</t>
    </rPh>
    <phoneticPr fontId="1"/>
  </si>
  <si>
    <t>外国人の割合(F=D/C)</t>
    <rPh sb="0" eb="3">
      <t>ガイコクジン</t>
    </rPh>
    <rPh sb="4" eb="6">
      <t>ワリアイ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</si>
  <si>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</si>
  <si>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</si>
  <si>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</si>
  <si>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</si>
  <si>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</si>
  <si>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13-1.2023</t>
  </si>
  <si>
    <t>13-2.2023</t>
  </si>
  <si>
    <t>13-3.2023</t>
  </si>
  <si>
    <t>13-4.2023</t>
  </si>
  <si>
    <t>総合計</t>
    <rPh sb="0" eb="3">
      <t>ソウゴウケイ</t>
    </rPh>
    <phoneticPr fontId="1"/>
  </si>
  <si>
    <t>13-1.2024</t>
  </si>
  <si>
    <t>13-2.2024</t>
  </si>
  <si>
    <t>13-3.2024</t>
  </si>
  <si>
    <t>13-4.2024</t>
  </si>
  <si>
    <t>最新年度のみ増加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</si>
</sst>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_ "/>
    <numFmt numFmtId="177" formatCode="#,##0_);[Red]\(#,##0\)"/>
    <numFmt numFmtId="178" formatCode="0.0%"/>
    <numFmt numFmtId="179" formatCode="\+0.0%;\-0.0%;&quot;±0%&quot;"/>
    <numFmt numFmtId="180" formatCode="#,##0.0_);[Red]\(#,##0.0\)"/>
    <numFmt numFmtId="181" formatCode="#,##0.0_ "/>
    <numFmt numFmtId="182" formatCode="0.0"/>
    <numFmt numFmtId="183" formatCode="#,##0.0&quot;人&quot;"/>
    <numFmt numFmtId="184" formatCode="\+#,##0.0&quot;人&quot;;\-#,##0.0&quot;人&quot;;&quot;±0人&quot;"/>
    <numFmt numFmtId="185" formatCode="&quot;R&quot;General"/>
  </numFmts>
  <fonts count="16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79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178" fontId="0" fillId="0" borderId="1" xfId="1" applyNumberFormat="1" applyFon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 wrapText="1"/>
    </xf>
    <xf numFmtId="176" fontId="0" fillId="0" borderId="14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 wrapText="1"/>
    </xf>
    <xf numFmtId="176" fontId="0" fillId="0" borderId="15" xfId="0" applyNumberFormat="1" applyBorder="1" applyAlignment="1">
      <alignment horizontal="center" vertical="center" wrapText="1"/>
    </xf>
    <xf numFmtId="176" fontId="0" fillId="0" borderId="19" xfId="0" applyNumberFormat="1" applyBorder="1" applyAlignment="1">
      <alignment horizontal="center" vertical="center" wrapText="1"/>
    </xf>
    <xf numFmtId="0" fontId="0" fillId="4" borderId="20" xfId="0" applyFill="1" applyBorder="1">
      <alignment vertical="center"/>
    </xf>
    <xf numFmtId="176" fontId="0" fillId="4" borderId="21" xfId="0" applyNumberFormat="1" applyFill="1" applyBorder="1">
      <alignment vertical="center"/>
    </xf>
    <xf numFmtId="176" fontId="0" fillId="4" borderId="10" xfId="0" applyNumberFormat="1" applyFill="1" applyBorder="1">
      <alignment vertical="center"/>
    </xf>
    <xf numFmtId="176" fontId="0" fillId="4" borderId="22" xfId="0" applyNumberFormat="1" applyFont="1" applyFill="1" applyBorder="1">
      <alignment vertical="center"/>
    </xf>
    <xf numFmtId="178" fontId="0" fillId="4" borderId="23" xfId="1" applyNumberFormat="1" applyFont="1" applyFill="1" applyBorder="1">
      <alignment vertical="center"/>
    </xf>
    <xf numFmtId="176" fontId="0" fillId="4" borderId="11" xfId="0" applyNumberFormat="1" applyFill="1" applyBorder="1">
      <alignment vertical="center"/>
    </xf>
    <xf numFmtId="176" fontId="0" fillId="4" borderId="12" xfId="0" applyNumberFormat="1" applyFill="1" applyBorder="1">
      <alignment vertical="center"/>
    </xf>
    <xf numFmtId="178" fontId="0" fillId="4" borderId="10" xfId="1" applyNumberFormat="1" applyFont="1" applyFill="1" applyBorder="1">
      <alignment vertical="center"/>
    </xf>
    <xf numFmtId="176" fontId="0" fillId="4" borderId="24" xfId="0" applyNumberFormat="1" applyFill="1" applyBorder="1">
      <alignment vertical="center"/>
    </xf>
    <xf numFmtId="0" fontId="0" fillId="0" borderId="25" xfId="0" applyBorder="1">
      <alignment vertical="center"/>
    </xf>
    <xf numFmtId="176" fontId="0" fillId="0" borderId="26" xfId="0" applyNumberFormat="1" applyBorder="1">
      <alignment vertical="center"/>
    </xf>
    <xf numFmtId="176" fontId="0" fillId="0" borderId="27" xfId="0" applyNumberFormat="1" applyBorder="1">
      <alignment vertical="center"/>
    </xf>
    <xf numFmtId="178" fontId="0" fillId="0" borderId="28" xfId="1" applyNumberFormat="1" applyFont="1" applyBorder="1">
      <alignment vertical="center"/>
    </xf>
    <xf numFmtId="176" fontId="0" fillId="0" borderId="29" xfId="0" applyNumberFormat="1" applyBorder="1">
      <alignment vertical="center"/>
    </xf>
    <xf numFmtId="176" fontId="0" fillId="0" borderId="28" xfId="0" applyNumberFormat="1" applyBorder="1">
      <alignment vertical="center"/>
    </xf>
    <xf numFmtId="176" fontId="0" fillId="0" borderId="30" xfId="0" applyNumberFormat="1" applyBorder="1">
      <alignment vertical="center"/>
    </xf>
    <xf numFmtId="176" fontId="0" fillId="0" borderId="0" xfId="0" applyNumberFormat="1">
      <alignment vertical="center"/>
    </xf>
    <xf numFmtId="0" fontId="0" fillId="0" borderId="31" xfId="0" applyBorder="1">
      <alignment vertical="center"/>
    </xf>
    <xf numFmtId="176" fontId="0" fillId="0" borderId="32" xfId="0" applyNumberFormat="1" applyBorder="1">
      <alignment vertical="center"/>
    </xf>
    <xf numFmtId="176" fontId="0" fillId="0" borderId="33" xfId="0" applyNumberFormat="1" applyBorder="1">
      <alignment vertical="center"/>
    </xf>
    <xf numFmtId="176" fontId="0" fillId="0" borderId="34" xfId="0" applyNumberFormat="1" applyBorder="1">
      <alignment vertical="center"/>
    </xf>
    <xf numFmtId="178" fontId="0" fillId="0" borderId="35" xfId="1" applyNumberFormat="1" applyFont="1" applyBorder="1">
      <alignment vertical="center"/>
    </xf>
    <xf numFmtId="176" fontId="0" fillId="0" borderId="36" xfId="0" applyNumberFormat="1" applyBorder="1">
      <alignment vertical="center"/>
    </xf>
    <xf numFmtId="176" fontId="0" fillId="0" borderId="35" xfId="0" applyNumberFormat="1" applyBorder="1">
      <alignment vertical="center"/>
    </xf>
    <xf numFmtId="178" fontId="0" fillId="0" borderId="33" xfId="1" applyNumberFormat="1" applyFont="1" applyFill="1" applyBorder="1">
      <alignment vertical="center"/>
    </xf>
    <xf numFmtId="176" fontId="0" fillId="0" borderId="37" xfId="0" applyNumberFormat="1" applyBorder="1">
      <alignment vertical="center"/>
    </xf>
    <xf numFmtId="176" fontId="7" fillId="0" borderId="0" xfId="0" applyNumberFormat="1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/>
    </xf>
    <xf numFmtId="176" fontId="0" fillId="0" borderId="21" xfId="0" applyNumberFormat="1" applyFill="1" applyBorder="1" applyAlignment="1">
      <alignment horizontal="center" vertical="center" wrapText="1"/>
    </xf>
    <xf numFmtId="176" fontId="0" fillId="0" borderId="12" xfId="0" applyNumberFormat="1" applyFill="1" applyBorder="1" applyAlignment="1">
      <alignment horizontal="center" vertical="center" wrapText="1"/>
    </xf>
    <xf numFmtId="176" fontId="0" fillId="0" borderId="10" xfId="0" applyNumberFormat="1" applyFill="1" applyBorder="1" applyAlignment="1">
      <alignment horizontal="center" vertical="center" wrapText="1"/>
    </xf>
    <xf numFmtId="176" fontId="0" fillId="0" borderId="24" xfId="0" applyNumberFormat="1" applyFill="1" applyBorder="1" applyAlignment="1">
      <alignment horizontal="center" vertical="center" wrapText="1"/>
    </xf>
    <xf numFmtId="0" fontId="0" fillId="0" borderId="13" xfId="0" applyFill="1" applyBorder="1">
      <alignment vertical="center"/>
    </xf>
    <xf numFmtId="176" fontId="0" fillId="0" borderId="26" xfId="0" applyNumberFormat="1" applyFill="1" applyBorder="1">
      <alignment vertical="center"/>
    </xf>
    <xf numFmtId="176" fontId="0" fillId="0" borderId="13" xfId="0" applyNumberFormat="1" applyFill="1" applyBorder="1">
      <alignment vertical="center"/>
    </xf>
    <xf numFmtId="176" fontId="0" fillId="0" borderId="40" xfId="0" applyNumberFormat="1" applyFill="1" applyBorder="1">
      <alignment vertical="center"/>
    </xf>
    <xf numFmtId="178" fontId="0" fillId="0" borderId="41" xfId="1" applyNumberFormat="1" applyFont="1" applyFill="1" applyBorder="1">
      <alignment vertical="center"/>
    </xf>
    <xf numFmtId="176" fontId="0" fillId="0" borderId="28" xfId="0" applyNumberFormat="1" applyFill="1" applyBorder="1">
      <alignment vertical="center"/>
    </xf>
    <xf numFmtId="176" fontId="0" fillId="0" borderId="42" xfId="0" applyNumberFormat="1" applyFill="1" applyBorder="1">
      <alignment vertical="center"/>
    </xf>
    <xf numFmtId="0" fontId="0" fillId="0" borderId="13" xfId="0" applyBorder="1">
      <alignment vertical="center"/>
    </xf>
    <xf numFmtId="178" fontId="0" fillId="0" borderId="1" xfId="1" applyNumberFormat="1" applyFont="1" applyBorder="1">
      <alignment vertical="center"/>
    </xf>
    <xf numFmtId="176" fontId="0" fillId="0" borderId="42" xfId="0" applyNumberFormat="1" applyBorder="1">
      <alignment vertical="center"/>
    </xf>
    <xf numFmtId="176" fontId="0" fillId="0" borderId="13" xfId="0" applyNumberFormat="1" applyBorder="1">
      <alignment vertical="center"/>
    </xf>
    <xf numFmtId="176" fontId="0" fillId="0" borderId="40" xfId="0" applyNumberFormat="1" applyBorder="1">
      <alignment vertical="center"/>
    </xf>
    <xf numFmtId="178" fontId="0" fillId="0" borderId="41" xfId="1" applyNumberFormat="1" applyFont="1" applyBorder="1">
      <alignment vertical="center"/>
    </xf>
    <xf numFmtId="0" fontId="0" fillId="4" borderId="13" xfId="0" applyFill="1" applyBorder="1">
      <alignment vertical="center"/>
    </xf>
    <xf numFmtId="176" fontId="0" fillId="4" borderId="26" xfId="0" applyNumberFormat="1" applyFill="1" applyBorder="1">
      <alignment vertical="center"/>
    </xf>
    <xf numFmtId="176" fontId="0" fillId="4" borderId="1" xfId="0" applyNumberFormat="1" applyFill="1" applyBorder="1">
      <alignment vertical="center"/>
    </xf>
    <xf numFmtId="176" fontId="0" fillId="4" borderId="13" xfId="0" applyNumberFormat="1" applyFill="1" applyBorder="1">
      <alignment vertical="center"/>
    </xf>
    <xf numFmtId="176" fontId="0" fillId="4" borderId="40" xfId="0" applyNumberFormat="1" applyFill="1" applyBorder="1">
      <alignment vertical="center"/>
    </xf>
    <xf numFmtId="178" fontId="0" fillId="4" borderId="41" xfId="1" applyNumberFormat="1" applyFont="1" applyFill="1" applyBorder="1">
      <alignment vertical="center"/>
    </xf>
    <xf numFmtId="176" fontId="0" fillId="4" borderId="28" xfId="0" applyNumberFormat="1" applyFill="1" applyBorder="1">
      <alignment vertical="center"/>
    </xf>
    <xf numFmtId="178" fontId="0" fillId="4" borderId="1" xfId="1" applyNumberFormat="1" applyFont="1" applyFill="1" applyBorder="1">
      <alignment vertical="center"/>
    </xf>
    <xf numFmtId="176" fontId="0" fillId="4" borderId="42" xfId="0" applyNumberFormat="1" applyFill="1" applyBorder="1">
      <alignment vertical="center"/>
    </xf>
    <xf numFmtId="176" fontId="0" fillId="0" borderId="43" xfId="0" applyNumberFormat="1" applyBorder="1">
      <alignment vertical="center"/>
    </xf>
    <xf numFmtId="176" fontId="0" fillId="0" borderId="44" xfId="0" applyNumberFormat="1" applyBorder="1">
      <alignment vertical="center"/>
    </xf>
    <xf numFmtId="178" fontId="0" fillId="0" borderId="45" xfId="1" applyNumberFormat="1" applyFont="1" applyBorder="1">
      <alignment vertical="center"/>
    </xf>
    <xf numFmtId="178" fontId="0" fillId="0" borderId="33" xfId="1" applyNumberFormat="1" applyFont="1" applyBorder="1">
      <alignment vertical="center"/>
    </xf>
    <xf numFmtId="176" fontId="0" fillId="0" borderId="46" xfId="0" applyNumberFormat="1" applyBorder="1">
      <alignment vertical="center"/>
    </xf>
    <xf numFmtId="176" fontId="0" fillId="0" borderId="21" xfId="0" applyNumberFormat="1" applyFill="1" applyBorder="1" applyAlignment="1">
      <alignment horizontal="center" vertical="center"/>
    </xf>
    <xf numFmtId="176" fontId="0" fillId="0" borderId="10" xfId="0" applyNumberFormat="1" applyFill="1" applyBorder="1" applyAlignment="1">
      <alignment horizontal="center" vertical="center"/>
    </xf>
    <xf numFmtId="176" fontId="0" fillId="0" borderId="22" xfId="0" applyNumberFormat="1" applyFill="1" applyBorder="1" applyAlignment="1">
      <alignment horizontal="center" vertical="center" wrapText="1"/>
    </xf>
    <xf numFmtId="176" fontId="0" fillId="0" borderId="12" xfId="0" applyNumberFormat="1" applyFill="1" applyBorder="1" applyAlignment="1">
      <alignment horizontal="center" vertical="center"/>
    </xf>
    <xf numFmtId="176" fontId="0" fillId="0" borderId="11" xfId="0" applyNumberFormat="1" applyFill="1" applyBorder="1" applyAlignment="1">
      <alignment horizontal="center" vertical="center" wrapText="1"/>
    </xf>
    <xf numFmtId="0" fontId="9" fillId="0" borderId="50" xfId="3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179" fontId="5" fillId="0" borderId="1" xfId="1" applyNumberFormat="1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8" borderId="0" xfId="0" applyFill="1">
      <alignment vertical="center"/>
    </xf>
    <xf numFmtId="0" fontId="9" fillId="0" borderId="1" xfId="3" applyBorder="1" applyAlignment="1">
      <alignment horizontal="center" vertical="center"/>
    </xf>
    <xf numFmtId="181" fontId="0" fillId="0" borderId="26" xfId="0" applyNumberFormat="1" applyBorder="1">
      <alignment vertical="center"/>
    </xf>
    <xf numFmtId="181" fontId="0" fillId="0" borderId="1" xfId="0" applyNumberFormat="1" applyBorder="1">
      <alignment vertical="center"/>
    </xf>
    <xf numFmtId="181" fontId="0" fillId="0" borderId="32" xfId="0" applyNumberFormat="1" applyBorder="1">
      <alignment vertical="center"/>
    </xf>
    <xf numFmtId="181" fontId="0" fillId="0" borderId="33" xfId="0" applyNumberFormat="1" applyBorder="1">
      <alignment vertical="center"/>
    </xf>
    <xf numFmtId="181" fontId="0" fillId="0" borderId="28" xfId="0" applyNumberFormat="1" applyBorder="1">
      <alignment vertical="center"/>
    </xf>
    <xf numFmtId="181" fontId="0" fillId="0" borderId="31" xfId="0" applyNumberFormat="1" applyBorder="1">
      <alignment vertical="center"/>
    </xf>
    <xf numFmtId="181" fontId="0" fillId="0" borderId="35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183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78" fontId="5" fillId="0" borderId="1" xfId="1" applyNumberFormat="1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Protection="1">
      <alignment vertical="center"/>
    </xf>
    <xf numFmtId="0" fontId="9" fillId="0" borderId="50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6" borderId="0" xfId="0" applyFont="1" applyFill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/>
    </xf>
    <xf numFmtId="0" fontId="0" fillId="5" borderId="2" xfId="0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3" xfId="0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Border="1" applyAlignment="1" applyProtection="1">
      <alignment horizontal="center" vertical="center"/>
    </xf>
    <xf numFmtId="0" fontId="0" fillId="5" borderId="6" xfId="0" applyFill="1" applyBorder="1" applyProtection="1">
      <alignment vertical="center"/>
    </xf>
    <xf numFmtId="0" fontId="0" fillId="5" borderId="5" xfId="0" applyFill="1" applyBorder="1" applyAlignment="1" applyProtection="1">
      <alignment vertical="center" wrapText="1"/>
    </xf>
    <xf numFmtId="0" fontId="0" fillId="4" borderId="1" xfId="0" applyFill="1" applyBorder="1" applyProtection="1">
      <alignment vertical="center"/>
    </xf>
    <xf numFmtId="0" fontId="6" fillId="0" borderId="26" xfId="0" applyFont="1" applyBorder="1" applyAlignment="1" applyProtection="1">
      <alignment horizontal="center" vertical="center" shrinkToFit="1"/>
    </xf>
    <xf numFmtId="9" fontId="6" fillId="0" borderId="28" xfId="0" applyNumberFormat="1" applyFont="1" applyBorder="1" applyAlignment="1" applyProtection="1">
      <alignment horizontal="center" vertical="center" shrinkToFit="1"/>
    </xf>
    <xf numFmtId="0" fontId="6" fillId="0" borderId="26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7" borderId="10" xfId="0" applyFont="1" applyFill="1" applyBorder="1" applyAlignment="1" applyProtection="1">
      <alignment horizontal="center" vertical="center" shrinkToFit="1"/>
    </xf>
    <xf numFmtId="0" fontId="6" fillId="7" borderId="24" xfId="0" applyFont="1" applyFill="1" applyBorder="1" applyAlignment="1" applyProtection="1">
      <alignment horizontal="center" vertical="center" shrinkToFit="1"/>
    </xf>
    <xf numFmtId="0" fontId="6" fillId="6" borderId="10" xfId="0" applyFont="1" applyFill="1" applyBorder="1" applyAlignment="1" applyProtection="1">
      <alignment horizontal="center" vertical="center" shrinkToFit="1"/>
    </xf>
    <xf numFmtId="0" fontId="6" fillId="6" borderId="24" xfId="0" applyFont="1" applyFill="1" applyBorder="1" applyAlignment="1" applyProtection="1">
      <alignment horizontal="center" vertical="center" shrinkToFit="1"/>
    </xf>
    <xf numFmtId="0" fontId="0" fillId="5" borderId="6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1" xfId="0" applyFill="1" applyBorder="1" applyProtection="1">
      <alignment vertical="center"/>
    </xf>
    <xf numFmtId="177" fontId="0" fillId="0" borderId="1" xfId="0" applyNumberFormat="1" applyFill="1" applyBorder="1" applyAlignment="1" applyProtection="1">
      <alignment horizontal="center" vertical="center"/>
    </xf>
    <xf numFmtId="180" fontId="6" fillId="0" borderId="26" xfId="0" applyNumberFormat="1" applyFont="1" applyBorder="1" applyAlignment="1" applyProtection="1">
      <alignment horizontal="center" vertical="center" shrinkToFit="1"/>
    </xf>
    <xf numFmtId="180" fontId="6" fillId="0" borderId="28" xfId="0" applyNumberFormat="1" applyFont="1" applyBorder="1" applyAlignment="1" applyProtection="1">
      <alignment horizontal="center" vertical="center" shrinkToFit="1"/>
    </xf>
    <xf numFmtId="0" fontId="6" fillId="0" borderId="4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 shrinkToFit="1"/>
    </xf>
    <xf numFmtId="177" fontId="6" fillId="0" borderId="26" xfId="0" applyNumberFormat="1" applyFont="1" applyBorder="1" applyAlignment="1" applyProtection="1">
      <alignment horizontal="center" vertical="center"/>
    </xf>
    <xf numFmtId="182" fontId="6" fillId="0" borderId="1" xfId="0" applyNumberFormat="1" applyFont="1" applyBorder="1" applyAlignment="1" applyProtection="1">
      <alignment horizontal="center" vertical="center" shrinkToFit="1"/>
    </xf>
    <xf numFmtId="0" fontId="6" fillId="0" borderId="42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10" fillId="15" borderId="58" xfId="0" applyFont="1" applyFill="1" applyBorder="1" applyAlignment="1" applyProtection="1">
      <alignment horizontal="center" vertical="center"/>
    </xf>
    <xf numFmtId="0" fontId="10" fillId="0" borderId="58" xfId="0" applyFont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6" xfId="1" applyNumberFormat="1" applyFont="1" applyBorder="1" applyAlignment="1" applyProtection="1">
      <alignment horizontal="center" vertical="center" shrinkToFit="1"/>
    </xf>
    <xf numFmtId="178" fontId="6" fillId="0" borderId="28" xfId="1" applyNumberFormat="1" applyFont="1" applyBorder="1" applyAlignment="1" applyProtection="1">
      <alignment horizontal="center" vertical="center" shrinkToFit="1"/>
    </xf>
    <xf numFmtId="178" fontId="6" fillId="0" borderId="32" xfId="1" applyNumberFormat="1" applyFont="1" applyBorder="1" applyAlignment="1" applyProtection="1">
      <alignment horizontal="center" vertical="center" shrinkToFit="1"/>
    </xf>
    <xf numFmtId="178" fontId="6" fillId="0" borderId="35" xfId="1" applyNumberFormat="1" applyFont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/>
    </xf>
    <xf numFmtId="0" fontId="6" fillId="0" borderId="32" xfId="0" applyFont="1" applyBorder="1" applyAlignment="1" applyProtection="1">
      <alignment horizontal="center" vertical="center"/>
    </xf>
    <xf numFmtId="0" fontId="6" fillId="0" borderId="43" xfId="0" applyFont="1" applyBorder="1" applyAlignment="1" applyProtection="1">
      <alignment horizontal="center" vertical="center" shrinkToFit="1"/>
    </xf>
    <xf numFmtId="177" fontId="6" fillId="0" borderId="32" xfId="0" applyNumberFormat="1" applyFont="1" applyBorder="1" applyAlignment="1" applyProtection="1">
      <alignment horizontal="center" vertical="center"/>
    </xf>
    <xf numFmtId="182" fontId="6" fillId="0" borderId="33" xfId="0" applyNumberFormat="1" applyFont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177" fontId="6" fillId="0" borderId="33" xfId="0" applyNumberFormat="1" applyFont="1" applyBorder="1" applyAlignment="1" applyProtection="1">
      <alignment horizontal="center" vertical="center"/>
    </xf>
    <xf numFmtId="0" fontId="10" fillId="15" borderId="59" xfId="0" applyFont="1" applyFill="1" applyBorder="1" applyAlignment="1" applyProtection="1">
      <alignment horizontal="center" vertical="center"/>
    </xf>
    <xf numFmtId="0" fontId="6" fillId="5" borderId="0" xfId="0" applyFont="1" applyFill="1" applyAlignment="1" applyProtection="1">
      <alignment horizontal="center" vertical="center" shrinkToFit="1"/>
    </xf>
    <xf numFmtId="0" fontId="10" fillId="5" borderId="0" xfId="0" applyFont="1" applyFill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13" fillId="0" borderId="1" xfId="0" applyFont="1" applyFill="1" applyBorder="1" applyProtection="1">
      <alignment vertical="center"/>
    </xf>
    <xf numFmtId="180" fontId="0" fillId="0" borderId="1" xfId="0" applyNumberFormat="1" applyFill="1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center" vertical="center"/>
    </xf>
    <xf numFmtId="0" fontId="0" fillId="5" borderId="7" xfId="0" applyFill="1" applyBorder="1" applyProtection="1">
      <alignment vertical="center"/>
    </xf>
    <xf numFmtId="0" fontId="0" fillId="5" borderId="8" xfId="0" applyFill="1" applyBorder="1" applyProtection="1">
      <alignment vertical="center"/>
    </xf>
    <xf numFmtId="178" fontId="0" fillId="5" borderId="8" xfId="1" applyNumberFormat="1" applyFont="1" applyFill="1" applyBorder="1" applyAlignment="1" applyProtection="1">
      <alignment horizontal="center" vertical="center"/>
    </xf>
    <xf numFmtId="178" fontId="0" fillId="5" borderId="8" xfId="1" applyNumberFormat="1" applyFont="1" applyFill="1" applyBorder="1" applyProtection="1">
      <alignment vertical="center"/>
    </xf>
    <xf numFmtId="0" fontId="0" fillId="5" borderId="9" xfId="0" applyFill="1" applyBorder="1" applyProtection="1">
      <alignment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Protection="1">
      <alignment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0" fillId="9" borderId="2" xfId="0" applyFill="1" applyBorder="1" applyProtection="1">
      <alignment vertical="center"/>
    </xf>
    <xf numFmtId="0" fontId="0" fillId="9" borderId="3" xfId="0" applyFill="1" applyBorder="1" applyProtection="1">
      <alignment vertical="center"/>
    </xf>
    <xf numFmtId="0" fontId="0" fillId="9" borderId="3" xfId="0" applyFill="1" applyBorder="1" applyAlignment="1" applyProtection="1">
      <alignment horizontal="center" vertical="center"/>
    </xf>
    <xf numFmtId="0" fontId="0" fillId="9" borderId="4" xfId="0" applyFill="1" applyBorder="1" applyProtection="1">
      <alignment vertical="center"/>
    </xf>
    <xf numFmtId="0" fontId="0" fillId="9" borderId="5" xfId="0" applyFill="1" applyBorder="1" applyProtection="1">
      <alignment vertical="center"/>
    </xf>
    <xf numFmtId="0" fontId="0" fillId="9" borderId="0" xfId="0" applyFill="1" applyBorder="1" applyProtection="1">
      <alignment vertical="center"/>
    </xf>
    <xf numFmtId="0" fontId="0" fillId="9" borderId="0" xfId="0" applyFill="1" applyBorder="1" applyAlignment="1" applyProtection="1">
      <alignment horizontal="center" vertical="center"/>
    </xf>
    <xf numFmtId="0" fontId="0" fillId="9" borderId="6" xfId="0" applyFill="1" applyBorder="1" applyProtection="1">
      <alignment vertical="center"/>
    </xf>
    <xf numFmtId="0" fontId="0" fillId="9" borderId="7" xfId="0" applyFill="1" applyBorder="1" applyProtection="1">
      <alignment vertical="center"/>
    </xf>
    <xf numFmtId="0" fontId="0" fillId="9" borderId="8" xfId="0" applyFill="1" applyBorder="1" applyProtection="1">
      <alignment vertical="center"/>
    </xf>
    <xf numFmtId="0" fontId="0" fillId="9" borderId="8" xfId="0" applyFill="1" applyBorder="1" applyAlignment="1" applyProtection="1">
      <alignment horizontal="center" vertical="center"/>
    </xf>
    <xf numFmtId="0" fontId="0" fillId="9" borderId="9" xfId="0" applyFill="1" applyBorder="1" applyProtection="1">
      <alignment vertical="center"/>
    </xf>
    <xf numFmtId="0" fontId="0" fillId="10" borderId="2" xfId="0" applyFill="1" applyBorder="1" applyProtection="1">
      <alignment vertical="center"/>
    </xf>
    <xf numFmtId="0" fontId="0" fillId="10" borderId="3" xfId="0" applyFill="1" applyBorder="1" applyProtection="1">
      <alignment vertical="center"/>
    </xf>
    <xf numFmtId="0" fontId="0" fillId="10" borderId="3" xfId="0" applyFill="1" applyBorder="1" applyAlignment="1" applyProtection="1">
      <alignment horizontal="center" vertical="center"/>
    </xf>
    <xf numFmtId="0" fontId="0" fillId="10" borderId="4" xfId="0" applyFill="1" applyBorder="1" applyProtection="1">
      <alignment vertical="center"/>
    </xf>
    <xf numFmtId="0" fontId="0" fillId="10" borderId="5" xfId="0" applyFill="1" applyBorder="1" applyProtection="1">
      <alignment vertical="center"/>
    </xf>
    <xf numFmtId="0" fontId="0" fillId="10" borderId="0" xfId="0" applyFill="1" applyBorder="1" applyProtection="1">
      <alignment vertical="center"/>
    </xf>
    <xf numFmtId="0" fontId="0" fillId="10" borderId="0" xfId="0" applyFill="1" applyBorder="1" applyAlignment="1" applyProtection="1">
      <alignment horizontal="center" vertical="center"/>
    </xf>
    <xf numFmtId="0" fontId="0" fillId="10" borderId="6" xfId="0" applyFill="1" applyBorder="1" applyProtection="1">
      <alignment vertical="center"/>
    </xf>
    <xf numFmtId="0" fontId="0" fillId="10" borderId="7" xfId="0" applyFill="1" applyBorder="1" applyProtection="1">
      <alignment vertical="center"/>
    </xf>
    <xf numFmtId="0" fontId="0" fillId="10" borderId="8" xfId="0" applyFill="1" applyBorder="1" applyProtection="1">
      <alignment vertical="center"/>
    </xf>
    <xf numFmtId="0" fontId="0" fillId="10" borderId="8" xfId="0" applyFill="1" applyBorder="1" applyAlignment="1" applyProtection="1">
      <alignment horizontal="center" vertical="center"/>
    </xf>
    <xf numFmtId="0" fontId="0" fillId="10" borderId="9" xfId="0" applyFill="1" applyBorder="1" applyProtection="1">
      <alignment vertical="center"/>
    </xf>
    <xf numFmtId="0" fontId="0" fillId="0" borderId="13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4" xfId="0" applyFill="1" applyBorder="1">
      <alignment vertical="center"/>
    </xf>
    <xf numFmtId="176" fontId="0" fillId="0" borderId="15" xfId="0" applyNumberFormat="1" applyBorder="1">
      <alignment vertical="center"/>
    </xf>
    <xf numFmtId="176" fontId="0" fillId="0" borderId="19" xfId="0" applyNumberFormat="1" applyBorder="1">
      <alignment vertical="center"/>
    </xf>
    <xf numFmtId="176" fontId="0" fillId="0" borderId="64" xfId="0" applyNumberFormat="1" applyBorder="1">
      <alignment vertical="center"/>
    </xf>
    <xf numFmtId="185" fontId="10" fillId="0" borderId="1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shrinkToFit="1"/>
    </xf>
    <xf numFmtId="9" fontId="6" fillId="0" borderId="28" xfId="0" applyNumberFormat="1" applyFont="1" applyBorder="1" applyAlignment="1">
      <alignment horizontal="center" vertical="center" shrinkToFit="1"/>
    </xf>
    <xf numFmtId="185" fontId="6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81" fontId="0" fillId="0" borderId="0" xfId="0" applyNumberFormat="1">
      <alignment vertical="center"/>
    </xf>
    <xf numFmtId="176" fontId="0" fillId="0" borderId="32" xfId="0" applyNumberFormat="1" applyFill="1" applyBorder="1">
      <alignment vertical="center"/>
    </xf>
    <xf numFmtId="176" fontId="0" fillId="0" borderId="33" xfId="0" applyNumberFormat="1" applyFill="1" applyBorder="1">
      <alignment vertical="center"/>
    </xf>
    <xf numFmtId="176" fontId="0" fillId="0" borderId="43" xfId="0" applyNumberFormat="1" applyFill="1" applyBorder="1">
      <alignment vertical="center"/>
    </xf>
    <xf numFmtId="176" fontId="0" fillId="0" borderId="44" xfId="0" applyNumberFormat="1" applyFill="1" applyBorder="1">
      <alignment vertical="center"/>
    </xf>
    <xf numFmtId="178" fontId="0" fillId="0" borderId="45" xfId="1" applyNumberFormat="1" applyFont="1" applyFill="1" applyBorder="1">
      <alignment vertical="center"/>
    </xf>
    <xf numFmtId="176" fontId="0" fillId="0" borderId="35" xfId="0" applyNumberFormat="1" applyFill="1" applyBorder="1">
      <alignment vertical="center"/>
    </xf>
    <xf numFmtId="176" fontId="0" fillId="0" borderId="46" xfId="0" applyNumberFormat="1" applyFill="1" applyBorder="1">
      <alignment vertical="center"/>
    </xf>
    <xf numFmtId="178" fontId="7" fillId="0" borderId="41" xfId="1" applyNumberFormat="1" applyFont="1" applyFill="1" applyBorder="1">
      <alignment vertical="center"/>
    </xf>
    <xf numFmtId="178" fontId="7" fillId="0" borderId="1" xfId="1" applyNumberFormat="1" applyFont="1" applyFill="1" applyBorder="1">
      <alignment vertical="center"/>
    </xf>
    <xf numFmtId="178" fontId="7" fillId="0" borderId="1" xfId="1" applyNumberFormat="1" applyFont="1" applyBorder="1">
      <alignment vertical="center"/>
    </xf>
    <xf numFmtId="0" fontId="0" fillId="0" borderId="60" xfId="0" applyBorder="1" applyAlignment="1">
      <alignment horizontal="left" vertical="center" wrapText="1"/>
    </xf>
    <xf numFmtId="0" fontId="0" fillId="0" borderId="61" xfId="0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63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5" borderId="0" xfId="0" applyFill="1" applyAlignment="1">
      <alignment horizontal="center" vertical="center"/>
    </xf>
    <xf numFmtId="0" fontId="9" fillId="0" borderId="1" xfId="3" applyBorder="1" applyAlignment="1">
      <alignment horizontal="left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6" borderId="57" xfId="0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</xf>
    <xf numFmtId="0" fontId="6" fillId="11" borderId="56" xfId="0" applyFont="1" applyFill="1" applyBorder="1" applyAlignment="1" applyProtection="1">
      <alignment horizontal="center" vertical="center" shrinkToFit="1"/>
    </xf>
    <xf numFmtId="0" fontId="6" fillId="11" borderId="39" xfId="0" applyFont="1" applyFill="1" applyBorder="1" applyAlignment="1" applyProtection="1">
      <alignment horizontal="center" vertical="center" shrinkToFit="1"/>
    </xf>
    <xf numFmtId="0" fontId="14" fillId="14" borderId="39" xfId="0" applyFont="1" applyFill="1" applyBorder="1" applyAlignment="1" applyProtection="1">
      <alignment horizontal="center" vertical="center"/>
    </xf>
    <xf numFmtId="0" fontId="15" fillId="14" borderId="58" xfId="0" applyFont="1" applyFill="1" applyBorder="1" applyAlignment="1" applyProtection="1">
      <alignment horizontal="center" vertical="center"/>
    </xf>
    <xf numFmtId="0" fontId="6" fillId="0" borderId="47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48" xfId="0" applyFont="1" applyBorder="1" applyAlignment="1" applyProtection="1">
      <alignment horizontal="center" vertical="center"/>
    </xf>
    <xf numFmtId="0" fontId="6" fillId="11" borderId="49" xfId="0" applyFont="1" applyFill="1" applyBorder="1" applyAlignment="1" applyProtection="1">
      <alignment horizontal="center" vertical="center"/>
    </xf>
    <xf numFmtId="0" fontId="6" fillId="11" borderId="42" xfId="0" applyFont="1" applyFill="1" applyBorder="1" applyAlignment="1" applyProtection="1">
      <alignment horizontal="center" vertical="center"/>
    </xf>
    <xf numFmtId="0" fontId="6" fillId="11" borderId="54" xfId="0" applyFont="1" applyFill="1" applyBorder="1" applyAlignment="1" applyProtection="1">
      <alignment horizontal="center" vertical="center"/>
    </xf>
    <xf numFmtId="0" fontId="6" fillId="11" borderId="3" xfId="0" applyFont="1" applyFill="1" applyBorder="1" applyAlignment="1" applyProtection="1">
      <alignment horizontal="center" vertical="center"/>
    </xf>
    <xf numFmtId="0" fontId="6" fillId="11" borderId="52" xfId="0" applyFont="1" applyFill="1" applyBorder="1" applyAlignment="1" applyProtection="1">
      <alignment horizontal="center" vertical="center"/>
    </xf>
    <xf numFmtId="0" fontId="6" fillId="11" borderId="0" xfId="0" applyFont="1" applyFill="1" applyAlignment="1" applyProtection="1">
      <alignment horizontal="center" vertical="center"/>
    </xf>
    <xf numFmtId="0" fontId="6" fillId="7" borderId="55" xfId="0" applyFont="1" applyFill="1" applyBorder="1" applyAlignment="1" applyProtection="1">
      <alignment horizontal="center" vertical="center" wrapText="1"/>
    </xf>
    <xf numFmtId="0" fontId="6" fillId="7" borderId="21" xfId="0" applyFont="1" applyFill="1" applyBorder="1" applyAlignment="1" applyProtection="1">
      <alignment horizontal="center" vertical="center" wrapText="1"/>
    </xf>
    <xf numFmtId="176" fontId="0" fillId="0" borderId="20" xfId="0" applyNumberFormat="1" applyBorder="1" applyAlignment="1">
      <alignment horizontal="center" vertical="center"/>
    </xf>
    <xf numFmtId="176" fontId="0" fillId="0" borderId="38" xfId="0" applyNumberFormat="1" applyBorder="1" applyAlignment="1">
      <alignment horizontal="center" vertical="center"/>
    </xf>
    <xf numFmtId="176" fontId="0" fillId="0" borderId="39" xfId="0" applyNumberFormat="1" applyBorder="1" applyAlignment="1">
      <alignment horizontal="center" vertical="center"/>
    </xf>
  </cellXfs>
  <cellStyles count="4">
    <cellStyle name="パーセント" xfId="1" builtinId="5"/>
    <cellStyle name="ハイパーリンク" xfId="3" builtinId="8"/>
    <cellStyle name="標準" xfId="0" builtinId="0"/>
    <cellStyle name="標準 2" xfId="2" xr:uid="{00000000-0005-0000-0000-000004000000}"/>
  </cellStyles>
  <dxfs count="410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88789411298709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'13.グラフデータ'!$D$8:$H$8</c:f>
              <c:numCache>
                <c:formatCode>#,##0_ </c:formatCode>
                <c:ptCount val="5"/>
                <c:pt idx="0">
                  <c:v>16</c:v>
                </c:pt>
                <c:pt idx="1">
                  <c:v>18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2-4469-BCE5-E11D4499E847}"/>
            </c:ext>
          </c:extLst>
        </c:ser>
        <c:ser>
          <c:idx val="0"/>
          <c:order val="1"/>
          <c:tx>
            <c:strRef>
              <c:f>'13.グラフデータ'!$C$7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'13.グラフデータ'!$D$7:$H$7</c:f>
              <c:numCache>
                <c:formatCode>#,##0_);[Red]\(#,##0\)</c:formatCode>
                <c:ptCount val="5"/>
                <c:pt idx="0">
                  <c:v>191</c:v>
                </c:pt>
                <c:pt idx="1">
                  <c:v>191</c:v>
                </c:pt>
                <c:pt idx="2">
                  <c:v>196</c:v>
                </c:pt>
                <c:pt idx="3">
                  <c:v>197</c:v>
                </c:pt>
                <c:pt idx="4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2-4469-BCE5-E11D4499E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'13.グラフデータ'!$D$9:$H$9</c:f>
              <c:numCache>
                <c:formatCode>#,##0_);[Red]\(#,##0\)</c:formatCode>
                <c:ptCount val="5"/>
                <c:pt idx="0">
                  <c:v>207</c:v>
                </c:pt>
                <c:pt idx="1">
                  <c:v>209</c:v>
                </c:pt>
                <c:pt idx="2">
                  <c:v>224</c:v>
                </c:pt>
                <c:pt idx="3">
                  <c:v>224</c:v>
                </c:pt>
                <c:pt idx="4">
                  <c:v>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02-4469-BCE5-E11D4499E847}"/>
            </c:ext>
          </c:extLst>
        </c:ser>
        <c:ser>
          <c:idx val="3"/>
          <c:order val="3"/>
          <c:tx>
            <c:strRef>
              <c:f>'13.グラフデータ'!$C$10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'13.グラフデータ'!$D$10:$H$10</c:f>
              <c:numCache>
                <c:formatCode>#,##0_ </c:formatCode>
                <c:ptCount val="5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02-4469-BCE5-E11D4499E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'13.グラフデータ'!$C$11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'13.グラフデータ'!$D$11:$H$11</c:f>
              <c:numCache>
                <c:formatCode>0.0%</c:formatCode>
                <c:ptCount val="5"/>
                <c:pt idx="0">
                  <c:v>7.6999999999999999E-2</c:v>
                </c:pt>
                <c:pt idx="1">
                  <c:v>8.5999999999999993E-2</c:v>
                </c:pt>
                <c:pt idx="2">
                  <c:v>0.125</c:v>
                </c:pt>
                <c:pt idx="3">
                  <c:v>0.121</c:v>
                </c:pt>
                <c:pt idx="4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02-4469-BCE5-E11D4499E847}"/>
            </c:ext>
          </c:extLst>
        </c:ser>
        <c:ser>
          <c:idx val="5"/>
          <c:order val="5"/>
          <c:tx>
            <c:strRef>
              <c:f>'13.グラフデータ'!$C$12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'13.グラフデータ'!$D$12:$H$12</c:f>
              <c:numCache>
                <c:formatCode>0.0%</c:formatCode>
                <c:ptCount val="5"/>
                <c:pt idx="0">
                  <c:v>1.9E-2</c:v>
                </c:pt>
                <c:pt idx="1">
                  <c:v>2.4E-2</c:v>
                </c:pt>
                <c:pt idx="2">
                  <c:v>2.1999999999999999E-2</c:v>
                </c:pt>
                <c:pt idx="3">
                  <c:v>2.1999999999999999E-2</c:v>
                </c:pt>
                <c:pt idx="4">
                  <c:v>1.7999999999999999E-2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02-4469-BCE5-E11D4499E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860348590924467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'13.グラフデータ'!$C$97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'13.グラフデータ'!$D$97:$H$97</c:f>
              <c:numCache>
                <c:formatCode>#,##0_ </c:formatCode>
                <c:ptCount val="5"/>
                <c:pt idx="0">
                  <c:v>1195</c:v>
                </c:pt>
                <c:pt idx="1">
                  <c:v>1217</c:v>
                </c:pt>
                <c:pt idx="2">
                  <c:v>1249</c:v>
                </c:pt>
                <c:pt idx="3">
                  <c:v>1356</c:v>
                </c:pt>
                <c:pt idx="4">
                  <c:v>1378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98-4FD8-96DA-4237389D6830}"/>
            </c:ext>
          </c:extLst>
        </c:ser>
        <c:ser>
          <c:idx val="0"/>
          <c:order val="1"/>
          <c:tx>
            <c:strRef>
              <c:f>'13.グラフデータ'!$C$96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'13.グラフデータ'!$D$96:$H$96</c:f>
              <c:numCache>
                <c:formatCode>#,##0_);[Red]\(#,##0\)</c:formatCode>
                <c:ptCount val="5"/>
                <c:pt idx="0">
                  <c:v>4089</c:v>
                </c:pt>
                <c:pt idx="1">
                  <c:v>4048</c:v>
                </c:pt>
                <c:pt idx="2">
                  <c:v>4092</c:v>
                </c:pt>
                <c:pt idx="3">
                  <c:v>4141</c:v>
                </c:pt>
                <c:pt idx="4">
                  <c:v>4252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98-4FD8-96DA-4237389D6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'13.グラフデータ'!$C$98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'13.グラフデータ'!$D$98:$H$98</c:f>
              <c:numCache>
                <c:formatCode>#,##0_);[Red]\(#,##0\)</c:formatCode>
                <c:ptCount val="5"/>
                <c:pt idx="0">
                  <c:v>5284</c:v>
                </c:pt>
                <c:pt idx="1">
                  <c:v>5265</c:v>
                </c:pt>
                <c:pt idx="2">
                  <c:v>5341</c:v>
                </c:pt>
                <c:pt idx="3">
                  <c:v>5497</c:v>
                </c:pt>
                <c:pt idx="4">
                  <c:v>5630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98-4FD8-96DA-4237389D6830}"/>
            </c:ext>
          </c:extLst>
        </c:ser>
        <c:ser>
          <c:idx val="3"/>
          <c:order val="3"/>
          <c:tx>
            <c:strRef>
              <c:f>'13.グラフデータ'!$C$99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'13.グラフデータ'!$D$99:$H$99</c:f>
              <c:numCache>
                <c:formatCode>#,##0_ </c:formatCode>
                <c:ptCount val="5"/>
                <c:pt idx="0">
                  <c:v>339</c:v>
                </c:pt>
                <c:pt idx="1">
                  <c:v>372</c:v>
                </c:pt>
                <c:pt idx="2">
                  <c:v>377</c:v>
                </c:pt>
                <c:pt idx="3">
                  <c:v>404</c:v>
                </c:pt>
                <c:pt idx="4">
                  <c:v>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98-4FD8-96DA-4237389D6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'13.グラフデータ'!$C$100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'13.グラフデータ'!$D$100:$H$100</c:f>
              <c:numCache>
                <c:formatCode>0.0%</c:formatCode>
                <c:ptCount val="5"/>
                <c:pt idx="0">
                  <c:v>0.22600000000000001</c:v>
                </c:pt>
                <c:pt idx="1">
                  <c:v>0.23100000000000001</c:v>
                </c:pt>
                <c:pt idx="2">
                  <c:v>0.23400000000000001</c:v>
                </c:pt>
                <c:pt idx="3">
                  <c:v>0.247</c:v>
                </c:pt>
                <c:pt idx="4">
                  <c:v>0.245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498-4FD8-96DA-4237389D6830}"/>
            </c:ext>
          </c:extLst>
        </c:ser>
        <c:ser>
          <c:idx val="5"/>
          <c:order val="5"/>
          <c:tx>
            <c:strRef>
              <c:f>'13.グラフデータ'!$C$101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'13.グラフデータ'!$D$95:$H$95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'13.グラフデータ'!$D$101:$H$101</c:f>
              <c:numCache>
                <c:formatCode>0.0%</c:formatCode>
                <c:ptCount val="5"/>
                <c:pt idx="0">
                  <c:v>6.4000000000000001E-2</c:v>
                </c:pt>
                <c:pt idx="1">
                  <c:v>7.0999999999999994E-2</c:v>
                </c:pt>
                <c:pt idx="2">
                  <c:v>7.0999999999999994E-2</c:v>
                </c:pt>
                <c:pt idx="3">
                  <c:v>7.2999999999999995E-2</c:v>
                </c:pt>
                <c:pt idx="4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498-4FD8-96DA-4237389D6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'13.グラフデータ'!$D$106:$H$106</c:f>
              <c:numCache>
                <c:formatCode>#,##0.0_);[Red]\(#,##0.0\)</c:formatCode>
                <c:ptCount val="5"/>
                <c:pt idx="0">
                  <c:v>13.9</c:v>
                </c:pt>
                <c:pt idx="1">
                  <c:v>14.2</c:v>
                </c:pt>
                <c:pt idx="2">
                  <c:v>14.5</c:v>
                </c:pt>
                <c:pt idx="3">
                  <c:v>15.8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4-4CD6-B998-2FE51BD5FA2F}"/>
            </c:ext>
          </c:extLst>
        </c:ser>
        <c:ser>
          <c:idx val="1"/>
          <c:order val="1"/>
          <c:tx>
            <c:strRef>
              <c:f>'13.グラフデータ'!$C$105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'13.グラフデータ'!$D$105:$H$105</c:f>
              <c:numCache>
                <c:formatCode>#,##0.0_);[Red]\(#,##0.0\)</c:formatCode>
                <c:ptCount val="5"/>
                <c:pt idx="0">
                  <c:v>47.5</c:v>
                </c:pt>
                <c:pt idx="1">
                  <c:v>47.1</c:v>
                </c:pt>
                <c:pt idx="2">
                  <c:v>47.6</c:v>
                </c:pt>
                <c:pt idx="3">
                  <c:v>48.2</c:v>
                </c:pt>
                <c:pt idx="4">
                  <c:v>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4-4CD6-B998-2FE51BD5F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'13.グラフデータ'!$D$107:$H$107</c:f>
              <c:numCache>
                <c:formatCode>#,##0.0_);[Red]\(#,##0.0\)</c:formatCode>
                <c:ptCount val="5"/>
                <c:pt idx="0">
                  <c:v>61.4</c:v>
                </c:pt>
                <c:pt idx="1">
                  <c:v>61.3</c:v>
                </c:pt>
                <c:pt idx="2">
                  <c:v>62.1</c:v>
                </c:pt>
                <c:pt idx="3">
                  <c:v>64</c:v>
                </c:pt>
                <c:pt idx="4">
                  <c:v>65.400000000000006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54-4CD6-B998-2FE51BD5FA2F}"/>
            </c:ext>
          </c:extLst>
        </c:ser>
        <c:ser>
          <c:idx val="3"/>
          <c:order val="3"/>
          <c:tx>
            <c:strRef>
              <c:f>'13.グラフデータ'!$C$108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'13.グラフデータ'!$D$108:$H$108</c:f>
              <c:numCache>
                <c:formatCode>#,##0.0_);[Red]\(#,##0.0\)</c:formatCode>
                <c:ptCount val="5"/>
                <c:pt idx="0">
                  <c:v>3.9</c:v>
                </c:pt>
                <c:pt idx="1">
                  <c:v>4.3</c:v>
                </c:pt>
                <c:pt idx="2">
                  <c:v>4.4000000000000004</c:v>
                </c:pt>
                <c:pt idx="3">
                  <c:v>4.7</c:v>
                </c:pt>
                <c:pt idx="4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54-4CD6-B998-2FE51BD5F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'13.グラフデータ'!$C$109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'13.グラフデータ'!$D$109:$H$109</c:f>
              <c:numCache>
                <c:formatCode>0.0%</c:formatCode>
                <c:ptCount val="5"/>
                <c:pt idx="0">
                  <c:v>0.22600000000000001</c:v>
                </c:pt>
                <c:pt idx="1">
                  <c:v>0.23200000000000001</c:v>
                </c:pt>
                <c:pt idx="2">
                  <c:v>0.23300000000000001</c:v>
                </c:pt>
                <c:pt idx="3">
                  <c:v>0.247</c:v>
                </c:pt>
                <c:pt idx="4">
                  <c:v>0.245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54-4CD6-B998-2FE51BD5FA2F}"/>
            </c:ext>
          </c:extLst>
        </c:ser>
        <c:ser>
          <c:idx val="5"/>
          <c:order val="5"/>
          <c:tx>
            <c:strRef>
              <c:f>'13.グラフデータ'!$C$110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'13.グラフデータ'!$D$104:$H$104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'13.グラフデータ'!$D$110:$H$110</c:f>
              <c:numCache>
                <c:formatCode>0.0%</c:formatCode>
                <c:ptCount val="5"/>
                <c:pt idx="0">
                  <c:v>6.4000000000000001E-2</c:v>
                </c:pt>
                <c:pt idx="1">
                  <c:v>7.0000000000000007E-2</c:v>
                </c:pt>
                <c:pt idx="2">
                  <c:v>7.0999999999999994E-2</c:v>
                </c:pt>
                <c:pt idx="3">
                  <c:v>7.2999999999999995E-2</c:v>
                </c:pt>
                <c:pt idx="4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54-4CD6-B998-2FE51BD5F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'13.グラフデータ'!$D$116:$H$116</c:f>
              <c:numCache>
                <c:formatCode>#,##0.0_);[Red]\(#,##0.0\)</c:formatCode>
                <c:ptCount val="5"/>
                <c:pt idx="0">
                  <c:v>17.100000000000001</c:v>
                </c:pt>
                <c:pt idx="1">
                  <c:v>17.100000000000001</c:v>
                </c:pt>
                <c:pt idx="2">
                  <c:v>17.600000000000001</c:v>
                </c:pt>
                <c:pt idx="3">
                  <c:v>18.3</c:v>
                </c:pt>
                <c:pt idx="4">
                  <c:v>19.399999999999999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F4-497F-928F-E39BB23B0664}"/>
            </c:ext>
          </c:extLst>
        </c:ser>
        <c:ser>
          <c:idx val="0"/>
          <c:order val="1"/>
          <c:tx>
            <c:strRef>
              <c:f>'13.グラフデータ'!$C$115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'13.グラフデータ'!$D$115:$H$115</c:f>
              <c:numCache>
                <c:formatCode>#,##0.0_);[Red]\(#,##0.0\)</c:formatCode>
                <c:ptCount val="5"/>
                <c:pt idx="0">
                  <c:v>62.3</c:v>
                </c:pt>
                <c:pt idx="1">
                  <c:v>61.2</c:v>
                </c:pt>
                <c:pt idx="2">
                  <c:v>61.2</c:v>
                </c:pt>
                <c:pt idx="3">
                  <c:v>62.2</c:v>
                </c:pt>
                <c:pt idx="4">
                  <c:v>63.2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F4-497F-928F-E39BB23B0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'13.グラフデータ'!$D$117:$H$117</c:f>
              <c:numCache>
                <c:formatCode>#,##0.0_);[Red]\(#,##0.0\)</c:formatCode>
                <c:ptCount val="5"/>
                <c:pt idx="0">
                  <c:v>79.400000000000006</c:v>
                </c:pt>
                <c:pt idx="1">
                  <c:v>78.3</c:v>
                </c:pt>
                <c:pt idx="2">
                  <c:v>78.8</c:v>
                </c:pt>
                <c:pt idx="3">
                  <c:v>80.5</c:v>
                </c:pt>
                <c:pt idx="4">
                  <c:v>82.6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F4-497F-928F-E39BB23B0664}"/>
            </c:ext>
          </c:extLst>
        </c:ser>
        <c:ser>
          <c:idx val="3"/>
          <c:order val="3"/>
          <c:tx>
            <c:strRef>
              <c:f>'13.グラフデータ'!$C$118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'13.グラフデータ'!$D$118:$H$118</c:f>
              <c:numCache>
                <c:formatCode>#,##0.0_);[Red]\(#,##0.0\)</c:formatCode>
                <c:ptCount val="5"/>
                <c:pt idx="0">
                  <c:v>2.6</c:v>
                </c:pt>
                <c:pt idx="1">
                  <c:v>2.9</c:v>
                </c:pt>
                <c:pt idx="2">
                  <c:v>3</c:v>
                </c:pt>
                <c:pt idx="3">
                  <c:v>3.4</c:v>
                </c:pt>
                <c:pt idx="4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F4-497F-928F-E39BB23B0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'13.グラフデータ'!$C$119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'13.グラフデータ'!$D$119:$H$119</c:f>
              <c:numCache>
                <c:formatCode>0.0%</c:formatCode>
                <c:ptCount val="5"/>
                <c:pt idx="0">
                  <c:v>0.215</c:v>
                </c:pt>
                <c:pt idx="1">
                  <c:v>0.218</c:v>
                </c:pt>
                <c:pt idx="2">
                  <c:v>0.223</c:v>
                </c:pt>
                <c:pt idx="3">
                  <c:v>0.22700000000000001</c:v>
                </c:pt>
                <c:pt idx="4">
                  <c:v>0.23499999999999999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F4-497F-928F-E39BB23B0664}"/>
            </c:ext>
          </c:extLst>
        </c:ser>
        <c:ser>
          <c:idx val="5"/>
          <c:order val="5"/>
          <c:tx>
            <c:strRef>
              <c:f>'13.グラフデータ'!$C$120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'13.グラフデータ'!$D$114:$H$114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'13.グラフデータ'!$D$120:$H$120</c:f>
              <c:numCache>
                <c:formatCode>0.0%</c:formatCode>
                <c:ptCount val="5"/>
                <c:pt idx="0">
                  <c:v>3.3000000000000002E-2</c:v>
                </c:pt>
                <c:pt idx="1">
                  <c:v>3.6999999999999998E-2</c:v>
                </c:pt>
                <c:pt idx="2">
                  <c:v>3.7999999999999999E-2</c:v>
                </c:pt>
                <c:pt idx="3">
                  <c:v>4.2000000000000003E-2</c:v>
                </c:pt>
                <c:pt idx="4">
                  <c:v>3.7999999999999999E-2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6F4-497F-928F-E39BB23B0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933948673082531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'13.グラフデータ'!$C$128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'13.グラフデータ'!$D$128:$H$128</c:f>
              <c:numCache>
                <c:formatCode>#,##0_ </c:formatCode>
                <c:ptCount val="5"/>
                <c:pt idx="0">
                  <c:v>59</c:v>
                </c:pt>
                <c:pt idx="1">
                  <c:v>66</c:v>
                </c:pt>
                <c:pt idx="2">
                  <c:v>58</c:v>
                </c:pt>
                <c:pt idx="3">
                  <c:v>62</c:v>
                </c:pt>
                <c:pt idx="4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DC-43A2-A5B2-6DE141E45231}"/>
            </c:ext>
          </c:extLst>
        </c:ser>
        <c:ser>
          <c:idx val="0"/>
          <c:order val="1"/>
          <c:tx>
            <c:strRef>
              <c:f>'13.グラフデータ'!$C$127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'13.グラフデータ'!$D$127:$H$127</c:f>
              <c:numCache>
                <c:formatCode>#,##0_);[Red]\(#,##0\)</c:formatCode>
                <c:ptCount val="5"/>
                <c:pt idx="0">
                  <c:v>107</c:v>
                </c:pt>
                <c:pt idx="1">
                  <c:v>100</c:v>
                </c:pt>
                <c:pt idx="2">
                  <c:v>109</c:v>
                </c:pt>
                <c:pt idx="3">
                  <c:v>111</c:v>
                </c:pt>
                <c:pt idx="4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DC-43A2-A5B2-6DE141E45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'13.グラフデータ'!$C$129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'13.グラフデータ'!$D$129:$H$129</c:f>
              <c:numCache>
                <c:formatCode>#,##0_);[Red]\(#,##0\)</c:formatCode>
                <c:ptCount val="5"/>
                <c:pt idx="0">
                  <c:v>166</c:v>
                </c:pt>
                <c:pt idx="1">
                  <c:v>166</c:v>
                </c:pt>
                <c:pt idx="2">
                  <c:v>167</c:v>
                </c:pt>
                <c:pt idx="3">
                  <c:v>173</c:v>
                </c:pt>
                <c:pt idx="4">
                  <c:v>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DC-43A2-A5B2-6DE141E45231}"/>
            </c:ext>
          </c:extLst>
        </c:ser>
        <c:ser>
          <c:idx val="3"/>
          <c:order val="3"/>
          <c:tx>
            <c:strRef>
              <c:f>'13.グラフデータ'!$C$130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'13.グラフデータ'!$D$130:$H$130</c:f>
              <c:numCache>
                <c:formatCode>#,##0_ 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DC-43A2-A5B2-6DE141E45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'13.グラフデータ'!$C$131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'13.グラフデータ'!$D$131:$H$131</c:f>
              <c:numCache>
                <c:formatCode>0.0%</c:formatCode>
                <c:ptCount val="5"/>
                <c:pt idx="0">
                  <c:v>0.35499999999999998</c:v>
                </c:pt>
                <c:pt idx="1">
                  <c:v>0.39800000000000002</c:v>
                </c:pt>
                <c:pt idx="2">
                  <c:v>0.34699999999999998</c:v>
                </c:pt>
                <c:pt idx="3">
                  <c:v>0.35799999999999998</c:v>
                </c:pt>
                <c:pt idx="4">
                  <c:v>0.34100000000000003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DC-43A2-A5B2-6DE141E45231}"/>
            </c:ext>
          </c:extLst>
        </c:ser>
        <c:ser>
          <c:idx val="5"/>
          <c:order val="5"/>
          <c:tx>
            <c:strRef>
              <c:f>'13.グラフデータ'!$C$132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'13.グラフデータ'!$D$126:$H$126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'13.グラフデータ'!$D$132:$H$132</c:f>
              <c:numCache>
                <c:formatCode>0.0%</c:formatCode>
                <c:ptCount val="5"/>
                <c:pt idx="0">
                  <c:v>2.4E-2</c:v>
                </c:pt>
                <c:pt idx="1">
                  <c:v>2.4E-2</c:v>
                </c:pt>
                <c:pt idx="2">
                  <c:v>2.4E-2</c:v>
                </c:pt>
                <c:pt idx="3">
                  <c:v>3.5000000000000003E-2</c:v>
                </c:pt>
                <c:pt idx="4">
                  <c:v>2.9000000000000001E-2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DC-43A2-A5B2-6DE141E45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860348590924467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'13.グラフデータ'!$C$137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'13.グラフデータ'!$D$137:$H$137</c:f>
              <c:numCache>
                <c:formatCode>#,##0_ </c:formatCode>
                <c:ptCount val="5"/>
                <c:pt idx="0">
                  <c:v>4560</c:v>
                </c:pt>
                <c:pt idx="1">
                  <c:v>4766</c:v>
                </c:pt>
                <c:pt idx="2">
                  <c:v>4848</c:v>
                </c:pt>
                <c:pt idx="3">
                  <c:v>4955</c:v>
                </c:pt>
                <c:pt idx="4">
                  <c:v>5182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C-4860-B62F-3CD5FD45E303}"/>
            </c:ext>
          </c:extLst>
        </c:ser>
        <c:ser>
          <c:idx val="1"/>
          <c:order val="1"/>
          <c:tx>
            <c:strRef>
              <c:f>'13.グラフデータ'!$C$136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'13.グラフデータ'!$D$136:$H$136</c:f>
              <c:numCache>
                <c:formatCode>#,##0_);[Red]\(#,##0\)</c:formatCode>
                <c:ptCount val="5"/>
                <c:pt idx="0">
                  <c:v>14160</c:v>
                </c:pt>
                <c:pt idx="1">
                  <c:v>14127</c:v>
                </c:pt>
                <c:pt idx="2">
                  <c:v>13989</c:v>
                </c:pt>
                <c:pt idx="3">
                  <c:v>13873</c:v>
                </c:pt>
                <c:pt idx="4">
                  <c:v>13714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C-4860-B62F-3CD5FD45E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'13.グラフデータ'!$C$138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'13.グラフデータ'!$D$138:$H$138</c:f>
              <c:numCache>
                <c:formatCode>#,##0_);[Red]\(#,##0\)</c:formatCode>
                <c:ptCount val="5"/>
                <c:pt idx="0">
                  <c:v>18720</c:v>
                </c:pt>
                <c:pt idx="1">
                  <c:v>18893</c:v>
                </c:pt>
                <c:pt idx="2">
                  <c:v>18837</c:v>
                </c:pt>
                <c:pt idx="3">
                  <c:v>18828</c:v>
                </c:pt>
                <c:pt idx="4">
                  <c:v>18896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C-4860-B62F-3CD5FD45E303}"/>
            </c:ext>
          </c:extLst>
        </c:ser>
        <c:ser>
          <c:idx val="3"/>
          <c:order val="3"/>
          <c:tx>
            <c:strRef>
              <c:f>'13.グラフデータ'!$C$139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'13.グラフデータ'!$D$139:$H$139</c:f>
              <c:numCache>
                <c:formatCode>#,##0_ </c:formatCode>
                <c:ptCount val="5"/>
                <c:pt idx="0">
                  <c:v>1270</c:v>
                </c:pt>
                <c:pt idx="1">
                  <c:v>1426</c:v>
                </c:pt>
                <c:pt idx="2">
                  <c:v>1475</c:v>
                </c:pt>
                <c:pt idx="3">
                  <c:v>1494</c:v>
                </c:pt>
                <c:pt idx="4">
                  <c:v>1672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C-4860-B62F-3CD5FD45E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'13.グラフデータ'!$C$140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'13.グラフデータ'!$D$140:$H$140</c:f>
              <c:numCache>
                <c:formatCode>0.0%</c:formatCode>
                <c:ptCount val="5"/>
                <c:pt idx="0">
                  <c:v>0.24399999999999999</c:v>
                </c:pt>
                <c:pt idx="1">
                  <c:v>0.252</c:v>
                </c:pt>
                <c:pt idx="2">
                  <c:v>0.25700000000000001</c:v>
                </c:pt>
                <c:pt idx="3">
                  <c:v>0.26300000000000001</c:v>
                </c:pt>
                <c:pt idx="4">
                  <c:v>0.27400000000000002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8C-4860-B62F-3CD5FD45E303}"/>
            </c:ext>
          </c:extLst>
        </c:ser>
        <c:ser>
          <c:idx val="5"/>
          <c:order val="5"/>
          <c:tx>
            <c:strRef>
              <c:f>'13.グラフデータ'!$C$141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'13.グラフデータ'!$D$135:$H$135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'13.グラフデータ'!$D$141:$H$141</c:f>
              <c:numCache>
                <c:formatCode>0.0%</c:formatCode>
                <c:ptCount val="5"/>
                <c:pt idx="0">
                  <c:v>6.8000000000000005E-2</c:v>
                </c:pt>
                <c:pt idx="1">
                  <c:v>7.4999999999999997E-2</c:v>
                </c:pt>
                <c:pt idx="2">
                  <c:v>7.8E-2</c:v>
                </c:pt>
                <c:pt idx="3">
                  <c:v>7.9000000000000001E-2</c:v>
                </c:pt>
                <c:pt idx="4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68C-4860-B62F-3CD5FD45E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'13.グラフデータ'!$C$146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'13.グラフデータ'!$D$146:$H$146</c:f>
              <c:numCache>
                <c:formatCode>#,##0.0_);[Red]\(#,##0.0\)</c:formatCode>
                <c:ptCount val="5"/>
                <c:pt idx="0">
                  <c:v>53</c:v>
                </c:pt>
                <c:pt idx="1">
                  <c:v>55.4</c:v>
                </c:pt>
                <c:pt idx="2">
                  <c:v>56.4</c:v>
                </c:pt>
                <c:pt idx="3">
                  <c:v>57.6</c:v>
                </c:pt>
                <c:pt idx="4">
                  <c:v>60.3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3E-432C-8A4D-9E1DAE8DBB04}"/>
            </c:ext>
          </c:extLst>
        </c:ser>
        <c:ser>
          <c:idx val="0"/>
          <c:order val="1"/>
          <c:tx>
            <c:strRef>
              <c:f>'13.グラフデータ'!$C$145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'13.グラフデータ'!$D$145:$H$145</c:f>
              <c:numCache>
                <c:formatCode>#,##0.0_);[Red]\(#,##0.0\)</c:formatCode>
                <c:ptCount val="5"/>
                <c:pt idx="0">
                  <c:v>164.7</c:v>
                </c:pt>
                <c:pt idx="1">
                  <c:v>164.3</c:v>
                </c:pt>
                <c:pt idx="2">
                  <c:v>162.69999999999999</c:v>
                </c:pt>
                <c:pt idx="3">
                  <c:v>161.30000000000001</c:v>
                </c:pt>
                <c:pt idx="4">
                  <c:v>159.5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3E-432C-8A4D-9E1DAE8DB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'13.グラフデータ'!$C$147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'13.グラフデータ'!$D$147:$H$147</c:f>
              <c:numCache>
                <c:formatCode>#,##0.0_);[Red]\(#,##0.0\)</c:formatCode>
                <c:ptCount val="5"/>
                <c:pt idx="0">
                  <c:v>217.7</c:v>
                </c:pt>
                <c:pt idx="1">
                  <c:v>219.7</c:v>
                </c:pt>
                <c:pt idx="2">
                  <c:v>219.1</c:v>
                </c:pt>
                <c:pt idx="3">
                  <c:v>218.9</c:v>
                </c:pt>
                <c:pt idx="4">
                  <c:v>219.8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3E-432C-8A4D-9E1DAE8DBB04}"/>
            </c:ext>
          </c:extLst>
        </c:ser>
        <c:ser>
          <c:idx val="3"/>
          <c:order val="3"/>
          <c:tx>
            <c:strRef>
              <c:f>'13.グラフデータ'!$C$148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'13.グラフデータ'!$D$148:$H$148</c:f>
              <c:numCache>
                <c:formatCode>#,##0.0_);[Red]\(#,##0.0\)</c:formatCode>
                <c:ptCount val="5"/>
                <c:pt idx="0">
                  <c:v>14.8</c:v>
                </c:pt>
                <c:pt idx="1">
                  <c:v>16.600000000000001</c:v>
                </c:pt>
                <c:pt idx="2">
                  <c:v>17.2</c:v>
                </c:pt>
                <c:pt idx="3">
                  <c:v>17.399999999999999</c:v>
                </c:pt>
                <c:pt idx="4">
                  <c:v>19.399999999999999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3E-432C-8A4D-9E1DAE8DB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'13.グラフデータ'!$C$149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'13.グラフデータ'!$D$149:$H$149</c:f>
              <c:numCache>
                <c:formatCode>0.0%</c:formatCode>
                <c:ptCount val="5"/>
                <c:pt idx="0">
                  <c:v>0.24299999999999999</c:v>
                </c:pt>
                <c:pt idx="1">
                  <c:v>0.252</c:v>
                </c:pt>
                <c:pt idx="2">
                  <c:v>0.25700000000000001</c:v>
                </c:pt>
                <c:pt idx="3">
                  <c:v>0.26300000000000001</c:v>
                </c:pt>
                <c:pt idx="4">
                  <c:v>0.27400000000000002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3E-432C-8A4D-9E1DAE8DBB04}"/>
            </c:ext>
          </c:extLst>
        </c:ser>
        <c:ser>
          <c:idx val="5"/>
          <c:order val="5"/>
          <c:tx>
            <c:strRef>
              <c:f>'13.グラフデータ'!$C$150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'13.グラフデータ'!$D$144:$H$144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'13.グラフデータ'!$D$150:$H$150</c:f>
              <c:numCache>
                <c:formatCode>0.0%</c:formatCode>
                <c:ptCount val="5"/>
                <c:pt idx="0">
                  <c:v>6.8000000000000005E-2</c:v>
                </c:pt>
                <c:pt idx="1">
                  <c:v>7.5999999999999998E-2</c:v>
                </c:pt>
                <c:pt idx="2">
                  <c:v>7.9000000000000001E-2</c:v>
                </c:pt>
                <c:pt idx="3">
                  <c:v>7.9000000000000001E-2</c:v>
                </c:pt>
                <c:pt idx="4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3E-432C-8A4D-9E1DAE8DB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'13.グラフデータ'!$C$156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'13.グラフデータ'!$D$156:$H$156</c:f>
              <c:numCache>
                <c:formatCode>#,##0.0_);[Red]\(#,##0.0\)</c:formatCode>
                <c:ptCount val="5"/>
                <c:pt idx="0">
                  <c:v>69.3</c:v>
                </c:pt>
                <c:pt idx="1">
                  <c:v>70.5</c:v>
                </c:pt>
                <c:pt idx="2">
                  <c:v>69.8</c:v>
                </c:pt>
                <c:pt idx="3">
                  <c:v>73.8</c:v>
                </c:pt>
                <c:pt idx="4">
                  <c:v>76.099999999999994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2A-4926-99EC-082EFA788372}"/>
            </c:ext>
          </c:extLst>
        </c:ser>
        <c:ser>
          <c:idx val="1"/>
          <c:order val="1"/>
          <c:tx>
            <c:strRef>
              <c:f>'13.グラフデータ'!$C$155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'13.グラフデータ'!$D$155:$H$155</c:f>
              <c:numCache>
                <c:formatCode>#,##0.0_);[Red]\(#,##0.0\)</c:formatCode>
                <c:ptCount val="5"/>
                <c:pt idx="0">
                  <c:v>179.1</c:v>
                </c:pt>
                <c:pt idx="1">
                  <c:v>178.2</c:v>
                </c:pt>
                <c:pt idx="2">
                  <c:v>176.6</c:v>
                </c:pt>
                <c:pt idx="3">
                  <c:v>178.6</c:v>
                </c:pt>
                <c:pt idx="4">
                  <c:v>177.6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2A-4926-99EC-082EFA78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'13.グラフデータ'!$C$157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'13.グラフデータ'!$D$157:$H$157</c:f>
              <c:numCache>
                <c:formatCode>#,##0.0_);[Red]\(#,##0.0\)</c:formatCode>
                <c:ptCount val="5"/>
                <c:pt idx="0">
                  <c:v>248.4</c:v>
                </c:pt>
                <c:pt idx="1">
                  <c:v>248.7</c:v>
                </c:pt>
                <c:pt idx="2">
                  <c:v>246.4</c:v>
                </c:pt>
                <c:pt idx="3">
                  <c:v>252.4</c:v>
                </c:pt>
                <c:pt idx="4">
                  <c:v>253.7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2A-4926-99EC-082EFA788372}"/>
            </c:ext>
          </c:extLst>
        </c:ser>
        <c:ser>
          <c:idx val="3"/>
          <c:order val="3"/>
          <c:tx>
            <c:strRef>
              <c:f>'13.グラフデータ'!$C$158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'13.グラフデータ'!$D$158:$H$158</c:f>
              <c:numCache>
                <c:formatCode>#,##0.0_);[Red]\(#,##0.0\)</c:formatCode>
                <c:ptCount val="5"/>
                <c:pt idx="0">
                  <c:v>8.1</c:v>
                </c:pt>
                <c:pt idx="1">
                  <c:v>8.1999999999999993</c:v>
                </c:pt>
                <c:pt idx="2">
                  <c:v>8.8000000000000007</c:v>
                </c:pt>
                <c:pt idx="3">
                  <c:v>9.6</c:v>
                </c:pt>
                <c:pt idx="4">
                  <c:v>10.9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2A-4926-99EC-082EFA78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'13.グラフデータ'!$C$159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'13.グラフデータ'!$D$159:$H$159</c:f>
              <c:numCache>
                <c:formatCode>0.0%</c:formatCode>
                <c:ptCount val="5"/>
                <c:pt idx="0">
                  <c:v>0.27900000000000003</c:v>
                </c:pt>
                <c:pt idx="1">
                  <c:v>0.28299999999999997</c:v>
                </c:pt>
                <c:pt idx="2">
                  <c:v>0.28299999999999997</c:v>
                </c:pt>
                <c:pt idx="3">
                  <c:v>0.29199999999999998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2A-4926-99EC-082EFA788372}"/>
            </c:ext>
          </c:extLst>
        </c:ser>
        <c:ser>
          <c:idx val="5"/>
          <c:order val="5"/>
          <c:tx>
            <c:strRef>
              <c:f>'13.グラフデータ'!$C$160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'13.グラフデータ'!$D$154:$H$154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'13.グラフデータ'!$D$160:$H$160</c:f>
              <c:numCache>
                <c:formatCode>0.0%</c:formatCode>
                <c:ptCount val="5"/>
                <c:pt idx="0">
                  <c:v>3.3000000000000002E-2</c:v>
                </c:pt>
                <c:pt idx="1">
                  <c:v>3.3000000000000002E-2</c:v>
                </c:pt>
                <c:pt idx="2">
                  <c:v>3.5999999999999997E-2</c:v>
                </c:pt>
                <c:pt idx="3">
                  <c:v>3.7999999999999999E-2</c:v>
                </c:pt>
                <c:pt idx="4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2A-4926-99EC-082EFA78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89735399691893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'13.グラフデータ'!$C$17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'13.グラフデータ'!$D$17:$H$17</c:f>
              <c:numCache>
                <c:formatCode>#,##0_ </c:formatCode>
                <c:ptCount val="5"/>
                <c:pt idx="0">
                  <c:v>2262</c:v>
                </c:pt>
                <c:pt idx="1">
                  <c:v>2357</c:v>
                </c:pt>
                <c:pt idx="2">
                  <c:v>2406</c:v>
                </c:pt>
                <c:pt idx="3">
                  <c:v>2494</c:v>
                </c:pt>
                <c:pt idx="4">
                  <c:v>2627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1-417F-849E-331D4EB45C08}"/>
            </c:ext>
          </c:extLst>
        </c:ser>
        <c:ser>
          <c:idx val="0"/>
          <c:order val="1"/>
          <c:tx>
            <c:strRef>
              <c:f>'13.グラフデータ'!$C$16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'13.グラフデータ'!$D$16:$H$16</c:f>
              <c:numCache>
                <c:formatCode>#,##0_);[Red]\(#,##0\)</c:formatCode>
                <c:ptCount val="5"/>
                <c:pt idx="0">
                  <c:v>18655</c:v>
                </c:pt>
                <c:pt idx="1">
                  <c:v>18496</c:v>
                </c:pt>
                <c:pt idx="2">
                  <c:v>18389</c:v>
                </c:pt>
                <c:pt idx="3">
                  <c:v>18322</c:v>
                </c:pt>
                <c:pt idx="4">
                  <c:v>18220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21-417F-849E-331D4EB45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'13.グラフデータ'!$C$18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'13.グラフデータ'!$D$18:$H$18</c:f>
              <c:numCache>
                <c:formatCode>#,##0_);[Red]\(#,##0\)</c:formatCode>
                <c:ptCount val="5"/>
                <c:pt idx="0">
                  <c:v>20917</c:v>
                </c:pt>
                <c:pt idx="1">
                  <c:v>20853</c:v>
                </c:pt>
                <c:pt idx="2">
                  <c:v>20795</c:v>
                </c:pt>
                <c:pt idx="3">
                  <c:v>20816</c:v>
                </c:pt>
                <c:pt idx="4">
                  <c:v>20847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21-417F-849E-331D4EB45C08}"/>
            </c:ext>
          </c:extLst>
        </c:ser>
        <c:ser>
          <c:idx val="3"/>
          <c:order val="3"/>
          <c:tx>
            <c:strRef>
              <c:f>'13.グラフデータ'!$C$19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'13.グラフデータ'!$D$19:$H$19</c:f>
              <c:numCache>
                <c:formatCode>#,##0_ </c:formatCode>
                <c:ptCount val="5"/>
                <c:pt idx="0">
                  <c:v>595</c:v>
                </c:pt>
                <c:pt idx="1">
                  <c:v>605</c:v>
                </c:pt>
                <c:pt idx="2">
                  <c:v>617</c:v>
                </c:pt>
                <c:pt idx="3">
                  <c:v>625</c:v>
                </c:pt>
                <c:pt idx="4">
                  <c:v>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21-417F-849E-331D4EB45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'13.グラフデータ'!$C$20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'13.グラフデータ'!$D$20:$H$20</c:f>
              <c:numCache>
                <c:formatCode>0.0%</c:formatCode>
                <c:ptCount val="5"/>
                <c:pt idx="0">
                  <c:v>0.108</c:v>
                </c:pt>
                <c:pt idx="1">
                  <c:v>0.113</c:v>
                </c:pt>
                <c:pt idx="2">
                  <c:v>0.11600000000000001</c:v>
                </c:pt>
                <c:pt idx="3">
                  <c:v>0.12</c:v>
                </c:pt>
                <c:pt idx="4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21-417F-849E-331D4EB45C08}"/>
            </c:ext>
          </c:extLst>
        </c:ser>
        <c:ser>
          <c:idx val="5"/>
          <c:order val="5"/>
          <c:tx>
            <c:strRef>
              <c:f>'13.グラフデータ'!$C$21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'13.グラフデータ'!$D$15:$H$15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'13.グラフデータ'!$D$21:$H$21</c:f>
              <c:numCache>
                <c:formatCode>0.0%</c:formatCode>
                <c:ptCount val="5"/>
                <c:pt idx="0">
                  <c:v>2.8000000000000001E-2</c:v>
                </c:pt>
                <c:pt idx="1">
                  <c:v>2.9000000000000001E-2</c:v>
                </c:pt>
                <c:pt idx="2">
                  <c:v>0.03</c:v>
                </c:pt>
                <c:pt idx="3">
                  <c:v>0.03</c:v>
                </c:pt>
                <c:pt idx="4">
                  <c:v>3.1E-2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21-417F-849E-331D4EB45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'13.グラフデータ'!$C$26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'13.グラフデータ'!$D$26:$H$26</c:f>
              <c:numCache>
                <c:formatCode>#,##0.0_);[Red]\(#,##0.0\)</c:formatCode>
                <c:ptCount val="5"/>
                <c:pt idx="0">
                  <c:v>26.3</c:v>
                </c:pt>
                <c:pt idx="1">
                  <c:v>27.4</c:v>
                </c:pt>
                <c:pt idx="2">
                  <c:v>28</c:v>
                </c:pt>
                <c:pt idx="3">
                  <c:v>29</c:v>
                </c:pt>
                <c:pt idx="4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0C-41F5-8F7D-0ADC1472E6CC}"/>
            </c:ext>
          </c:extLst>
        </c:ser>
        <c:ser>
          <c:idx val="1"/>
          <c:order val="1"/>
          <c:tx>
            <c:strRef>
              <c:f>'13.グラフデータ'!$C$25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  <a:effectLst/>
          </c:spPr>
          <c:invertIfNegative val="0"/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'13.グラフデータ'!$D$25:$H$25</c:f>
              <c:numCache>
                <c:formatCode>#,##0.0_);[Red]\(#,##0.0\)</c:formatCode>
                <c:ptCount val="5"/>
                <c:pt idx="0">
                  <c:v>216.9</c:v>
                </c:pt>
                <c:pt idx="1">
                  <c:v>215.1</c:v>
                </c:pt>
                <c:pt idx="2">
                  <c:v>213.8</c:v>
                </c:pt>
                <c:pt idx="3">
                  <c:v>213</c:v>
                </c:pt>
                <c:pt idx="4">
                  <c:v>211.9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0C-41F5-8F7D-0ADC1472E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'13.グラフデータ'!$C$27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'13.グラフデータ'!$D$27:$H$27</c:f>
              <c:numCache>
                <c:formatCode>#,##0.0_);[Red]\(#,##0.0\)</c:formatCode>
                <c:ptCount val="5"/>
                <c:pt idx="0">
                  <c:v>243.2</c:v>
                </c:pt>
                <c:pt idx="1">
                  <c:v>242.5</c:v>
                </c:pt>
                <c:pt idx="2">
                  <c:v>241.8</c:v>
                </c:pt>
                <c:pt idx="3">
                  <c:v>242</c:v>
                </c:pt>
                <c:pt idx="4">
                  <c:v>242.4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0C-41F5-8F7D-0ADC1472E6CC}"/>
            </c:ext>
          </c:extLst>
        </c:ser>
        <c:ser>
          <c:idx val="3"/>
          <c:order val="3"/>
          <c:tx>
            <c:strRef>
              <c:f>'13.グラフデータ'!$C$28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'13.グラフデータ'!$D$28:$H$28</c:f>
              <c:numCache>
                <c:formatCode>#,##0.0_);[Red]\(#,##0.0\)</c:formatCode>
                <c:ptCount val="5"/>
                <c:pt idx="0">
                  <c:v>6.9</c:v>
                </c:pt>
                <c:pt idx="1">
                  <c:v>7</c:v>
                </c:pt>
                <c:pt idx="2">
                  <c:v>7.2</c:v>
                </c:pt>
                <c:pt idx="3">
                  <c:v>7.3</c:v>
                </c:pt>
                <c:pt idx="4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0C-41F5-8F7D-0ADC1472E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'13.グラフデータ'!$C$29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'13.グラフデータ'!$D$29:$H$29</c:f>
              <c:numCache>
                <c:formatCode>0.0%</c:formatCode>
                <c:ptCount val="5"/>
                <c:pt idx="0">
                  <c:v>0.108</c:v>
                </c:pt>
                <c:pt idx="1">
                  <c:v>0.113</c:v>
                </c:pt>
                <c:pt idx="2">
                  <c:v>0.11600000000000001</c:v>
                </c:pt>
                <c:pt idx="3">
                  <c:v>0.12</c:v>
                </c:pt>
                <c:pt idx="4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0C-41F5-8F7D-0ADC1472E6CC}"/>
            </c:ext>
          </c:extLst>
        </c:ser>
        <c:ser>
          <c:idx val="5"/>
          <c:order val="5"/>
          <c:tx>
            <c:strRef>
              <c:f>'13.グラフデータ'!$C$30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'13.グラフデータ'!$D$24:$H$24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'13.グラフデータ'!$D$30:$H$30</c:f>
              <c:numCache>
                <c:formatCode>0.0%</c:formatCode>
                <c:ptCount val="5"/>
                <c:pt idx="0">
                  <c:v>2.8000000000000001E-2</c:v>
                </c:pt>
                <c:pt idx="1">
                  <c:v>2.9000000000000001E-2</c:v>
                </c:pt>
                <c:pt idx="2">
                  <c:v>0.03</c:v>
                </c:pt>
                <c:pt idx="3">
                  <c:v>0.03</c:v>
                </c:pt>
                <c:pt idx="4">
                  <c:v>3.1E-2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0C-41F5-8F7D-0ADC1472E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'13.グラフデータ'!$D$36:$H$36</c:f>
              <c:numCache>
                <c:formatCode>#,##0.0_);[Red]\(#,##0.0\)</c:formatCode>
                <c:ptCount val="5"/>
                <c:pt idx="0">
                  <c:v>26.3</c:v>
                </c:pt>
                <c:pt idx="1">
                  <c:v>27.6</c:v>
                </c:pt>
                <c:pt idx="2">
                  <c:v>27.5</c:v>
                </c:pt>
                <c:pt idx="3">
                  <c:v>28.3</c:v>
                </c:pt>
                <c:pt idx="4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70-4529-BCEE-8E12329A8F52}"/>
            </c:ext>
          </c:extLst>
        </c:ser>
        <c:ser>
          <c:idx val="0"/>
          <c:order val="1"/>
          <c:tx>
            <c:strRef>
              <c:f>'13.グラフデータ'!$C$35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'13.グラフデータ'!$D$35:$H$35</c:f>
              <c:numCache>
                <c:formatCode>#,##0.0_);[Red]\(#,##0.0\)</c:formatCode>
                <c:ptCount val="5"/>
                <c:pt idx="0">
                  <c:v>220.3</c:v>
                </c:pt>
                <c:pt idx="1">
                  <c:v>218.8</c:v>
                </c:pt>
                <c:pt idx="2">
                  <c:v>218</c:v>
                </c:pt>
                <c:pt idx="3">
                  <c:v>217.8</c:v>
                </c:pt>
                <c:pt idx="4">
                  <c:v>215.7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70-4529-BCEE-8E12329A8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'13.グラフデータ'!$C$37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'13.グラフデータ'!$D$37:$H$37</c:f>
              <c:numCache>
                <c:formatCode>#,##0.0_);[Red]\(#,##0.0\)</c:formatCode>
                <c:ptCount val="5"/>
                <c:pt idx="0">
                  <c:v>246.6</c:v>
                </c:pt>
                <c:pt idx="1">
                  <c:v>246.4</c:v>
                </c:pt>
                <c:pt idx="2">
                  <c:v>245.5</c:v>
                </c:pt>
                <c:pt idx="3">
                  <c:v>246.1</c:v>
                </c:pt>
                <c:pt idx="4">
                  <c:v>244.9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70-4529-BCEE-8E12329A8F52}"/>
            </c:ext>
          </c:extLst>
        </c:ser>
        <c:ser>
          <c:idx val="3"/>
          <c:order val="3"/>
          <c:tx>
            <c:strRef>
              <c:f>'13.グラフデータ'!$C$38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'13.グラフデータ'!$D$38:$H$38</c:f>
              <c:numCache>
                <c:formatCode>#,##0.0_);[Red]\(#,##0.0\)</c:formatCode>
                <c:ptCount val="5"/>
                <c:pt idx="0">
                  <c:v>6.1</c:v>
                </c:pt>
                <c:pt idx="1">
                  <c:v>6.3</c:v>
                </c:pt>
                <c:pt idx="2">
                  <c:v>6.2</c:v>
                </c:pt>
                <c:pt idx="3">
                  <c:v>6.6</c:v>
                </c:pt>
                <c:pt idx="4">
                  <c:v>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70-4529-BCEE-8E12329A8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'13.グラフデータ'!$C$39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'13.グラフデータ'!$D$39:$H$39</c:f>
              <c:numCache>
                <c:formatCode>0.0%</c:formatCode>
                <c:ptCount val="5"/>
                <c:pt idx="0">
                  <c:v>0.107</c:v>
                </c:pt>
                <c:pt idx="1">
                  <c:v>0.112</c:v>
                </c:pt>
                <c:pt idx="2">
                  <c:v>0.112</c:v>
                </c:pt>
                <c:pt idx="3">
                  <c:v>0.115</c:v>
                </c:pt>
                <c:pt idx="4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70-4529-BCEE-8E12329A8F52}"/>
            </c:ext>
          </c:extLst>
        </c:ser>
        <c:ser>
          <c:idx val="5"/>
          <c:order val="5"/>
          <c:tx>
            <c:strRef>
              <c:f>'13.グラフデータ'!$C$40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'13.グラフデータ'!$D$34:$H$34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'13.グラフデータ'!$D$40:$H$40</c:f>
              <c:numCache>
                <c:formatCode>0.0%</c:formatCode>
                <c:ptCount val="5"/>
                <c:pt idx="0">
                  <c:v>2.5000000000000001E-2</c:v>
                </c:pt>
                <c:pt idx="1">
                  <c:v>2.5999999999999999E-2</c:v>
                </c:pt>
                <c:pt idx="2">
                  <c:v>2.5000000000000001E-2</c:v>
                </c:pt>
                <c:pt idx="3">
                  <c:v>2.7E-2</c:v>
                </c:pt>
                <c:pt idx="4">
                  <c:v>2.5999999999999999E-2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C70-4529-BCEE-8E12329A8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400802274715660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'13.グラフデータ'!$C$48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'13.グラフデータ'!$D$48:$H$48</c:f>
              <c:numCache>
                <c:formatCode>#,##0_ </c:formatCode>
                <c:ptCount val="5"/>
                <c:pt idx="0">
                  <c:v>36</c:v>
                </c:pt>
                <c:pt idx="1">
                  <c:v>34</c:v>
                </c:pt>
                <c:pt idx="2">
                  <c:v>32</c:v>
                </c:pt>
                <c:pt idx="3">
                  <c:v>33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D8-4F74-9C3F-2BB1BE7BF40F}"/>
            </c:ext>
          </c:extLst>
        </c:ser>
        <c:ser>
          <c:idx val="0"/>
          <c:order val="1"/>
          <c:tx>
            <c:strRef>
              <c:f>'13.グラフデータ'!$C$47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'13.グラフデータ'!$D$47:$H$47</c:f>
              <c:numCache>
                <c:formatCode>#,##0_);[Red]\(#,##0\)</c:formatCode>
                <c:ptCount val="5"/>
                <c:pt idx="0">
                  <c:v>134</c:v>
                </c:pt>
                <c:pt idx="1">
                  <c:v>125</c:v>
                </c:pt>
                <c:pt idx="2">
                  <c:v>110</c:v>
                </c:pt>
                <c:pt idx="3">
                  <c:v>103</c:v>
                </c:pt>
                <c:pt idx="4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D8-4F74-9C3F-2BB1BE7BF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'13.グラフデータ'!$C$49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'13.グラフデータ'!$D$49:$H$49</c:f>
              <c:numCache>
                <c:formatCode>#,##0_);[Red]\(#,##0\)</c:formatCode>
                <c:ptCount val="5"/>
                <c:pt idx="0">
                  <c:v>170</c:v>
                </c:pt>
                <c:pt idx="1">
                  <c:v>159</c:v>
                </c:pt>
                <c:pt idx="2">
                  <c:v>142</c:v>
                </c:pt>
                <c:pt idx="3">
                  <c:v>136</c:v>
                </c:pt>
                <c:pt idx="4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D8-4F74-9C3F-2BB1BE7BF40F}"/>
            </c:ext>
          </c:extLst>
        </c:ser>
        <c:ser>
          <c:idx val="3"/>
          <c:order val="3"/>
          <c:tx>
            <c:strRef>
              <c:f>'13.グラフデータ'!$C$50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'13.グラフデータ'!$D$50:$H$50</c:f>
              <c:numCache>
                <c:formatCode>#,##0_ 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D8-4F74-9C3F-2BB1BE7BF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'13.グラフデータ'!$C$51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'13.グラフデータ'!$D$51:$H$51</c:f>
              <c:numCache>
                <c:formatCode>0.0%</c:formatCode>
                <c:ptCount val="5"/>
                <c:pt idx="0">
                  <c:v>0.21199999999999999</c:v>
                </c:pt>
                <c:pt idx="1">
                  <c:v>0.214</c:v>
                </c:pt>
                <c:pt idx="2">
                  <c:v>0.22500000000000001</c:v>
                </c:pt>
                <c:pt idx="3">
                  <c:v>0.24299999999999999</c:v>
                </c:pt>
                <c:pt idx="4">
                  <c:v>0.214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D8-4F74-9C3F-2BB1BE7BF40F}"/>
            </c:ext>
          </c:extLst>
        </c:ser>
        <c:ser>
          <c:idx val="5"/>
          <c:order val="5"/>
          <c:tx>
            <c:strRef>
              <c:f>'13.グラフデータ'!$C$52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'13.グラフデータ'!$D$46:$H$46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'13.グラフデータ'!$D$52:$H$52</c:f>
              <c:numCache>
                <c:formatCode>0.0%</c:formatCode>
                <c:ptCount val="5"/>
                <c:pt idx="0">
                  <c:v>1.2E-2</c:v>
                </c:pt>
                <c:pt idx="1">
                  <c:v>1.2999999999999999E-2</c:v>
                </c:pt>
                <c:pt idx="2">
                  <c:v>1.4E-2</c:v>
                </c:pt>
                <c:pt idx="3">
                  <c:v>2.1999999999999999E-2</c:v>
                </c:pt>
                <c:pt idx="4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D8-4F74-9C3F-2BB1BE7BF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93435940291340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'13.グラフデータ'!$C$57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'13.グラフデータ'!$D$57:$H$57</c:f>
              <c:numCache>
                <c:formatCode>#,##0_ </c:formatCode>
                <c:ptCount val="5"/>
                <c:pt idx="0">
                  <c:v>3181</c:v>
                </c:pt>
                <c:pt idx="1">
                  <c:v>3202</c:v>
                </c:pt>
                <c:pt idx="2">
                  <c:v>3223</c:v>
                </c:pt>
                <c:pt idx="3">
                  <c:v>3325</c:v>
                </c:pt>
                <c:pt idx="4">
                  <c:v>3370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C-45B1-90FE-8533E70CF1CD}"/>
            </c:ext>
          </c:extLst>
        </c:ser>
        <c:ser>
          <c:idx val="1"/>
          <c:order val="1"/>
          <c:tx>
            <c:strRef>
              <c:f>'13.グラフデータ'!$C$56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'13.グラフデータ'!$D$56:$H$56</c:f>
              <c:numCache>
                <c:formatCode>#,##0_);[Red]\(#,##0\)</c:formatCode>
                <c:ptCount val="5"/>
                <c:pt idx="0">
                  <c:v>14803</c:v>
                </c:pt>
                <c:pt idx="1">
                  <c:v>14508</c:v>
                </c:pt>
                <c:pt idx="2">
                  <c:v>14233</c:v>
                </c:pt>
                <c:pt idx="3">
                  <c:v>14079</c:v>
                </c:pt>
                <c:pt idx="4">
                  <c:v>13817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CC-45B1-90FE-8533E70CF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'13.グラフデータ'!$C$58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'13.グラフデータ'!$D$58:$H$58</c:f>
              <c:numCache>
                <c:formatCode>#,##0_);[Red]\(#,##0\)</c:formatCode>
                <c:ptCount val="5"/>
                <c:pt idx="0">
                  <c:v>17984</c:v>
                </c:pt>
                <c:pt idx="1">
                  <c:v>17710</c:v>
                </c:pt>
                <c:pt idx="2">
                  <c:v>17456</c:v>
                </c:pt>
                <c:pt idx="3">
                  <c:v>17404</c:v>
                </c:pt>
                <c:pt idx="4">
                  <c:v>17187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CC-45B1-90FE-8533E70CF1CD}"/>
            </c:ext>
          </c:extLst>
        </c:ser>
        <c:ser>
          <c:idx val="3"/>
          <c:order val="3"/>
          <c:tx>
            <c:strRef>
              <c:f>'13.グラフデータ'!$C$59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'13.グラフデータ'!$D$59:$H$59</c:f>
              <c:numCache>
                <c:formatCode>#,##0_ </c:formatCode>
                <c:ptCount val="5"/>
                <c:pt idx="0">
                  <c:v>1005</c:v>
                </c:pt>
                <c:pt idx="1">
                  <c:v>1043</c:v>
                </c:pt>
                <c:pt idx="2">
                  <c:v>1040</c:v>
                </c:pt>
                <c:pt idx="3">
                  <c:v>1110</c:v>
                </c:pt>
                <c:pt idx="4">
                  <c:v>1146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CC-45B1-90FE-8533E70CF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'13.グラフデータ'!$C$60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'13.グラフデータ'!$D$60:$H$60</c:f>
              <c:numCache>
                <c:formatCode>0.0%</c:formatCode>
                <c:ptCount val="5"/>
                <c:pt idx="0">
                  <c:v>0.17699999999999999</c:v>
                </c:pt>
                <c:pt idx="1">
                  <c:v>0.18099999999999999</c:v>
                </c:pt>
                <c:pt idx="2">
                  <c:v>0.185</c:v>
                </c:pt>
                <c:pt idx="3">
                  <c:v>0.191</c:v>
                </c:pt>
                <c:pt idx="4">
                  <c:v>0.19600000000000001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CC-45B1-90FE-8533E70CF1CD}"/>
            </c:ext>
          </c:extLst>
        </c:ser>
        <c:ser>
          <c:idx val="5"/>
          <c:order val="5"/>
          <c:tx>
            <c:strRef>
              <c:f>'13.グラフデータ'!$C$61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'13.グラフデータ'!$D$55:$H$55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'13.グラフデータ'!$D$61:$H$61</c:f>
              <c:numCache>
                <c:formatCode>0.0%</c:formatCode>
                <c:ptCount val="5"/>
                <c:pt idx="0">
                  <c:v>5.6000000000000001E-2</c:v>
                </c:pt>
                <c:pt idx="1">
                  <c:v>5.8999999999999997E-2</c:v>
                </c:pt>
                <c:pt idx="2">
                  <c:v>0.06</c:v>
                </c:pt>
                <c:pt idx="3">
                  <c:v>6.4000000000000001E-2</c:v>
                </c:pt>
                <c:pt idx="4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CC-45B1-90FE-8533E70CF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'13.グラフデータ'!$C$66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'13.グラフデータ'!$D$66:$H$66</c:f>
              <c:numCache>
                <c:formatCode>#,##0.0_);[Red]\(#,##0.0\)</c:formatCode>
                <c:ptCount val="5"/>
                <c:pt idx="0">
                  <c:v>37</c:v>
                </c:pt>
                <c:pt idx="1">
                  <c:v>37.200000000000003</c:v>
                </c:pt>
                <c:pt idx="2">
                  <c:v>37.5</c:v>
                </c:pt>
                <c:pt idx="3">
                  <c:v>38.700000000000003</c:v>
                </c:pt>
                <c:pt idx="4">
                  <c:v>39.200000000000003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D-43CB-93D8-A07E45C5C7F8}"/>
            </c:ext>
          </c:extLst>
        </c:ser>
        <c:ser>
          <c:idx val="0"/>
          <c:order val="1"/>
          <c:tx>
            <c:strRef>
              <c:f>'13.グラフデータ'!$C$65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'13.グラフデータ'!$D$65:$H$65</c:f>
              <c:numCache>
                <c:formatCode>#,##0.0_);[Red]\(#,##0.0\)</c:formatCode>
                <c:ptCount val="5"/>
                <c:pt idx="0">
                  <c:v>172.1</c:v>
                </c:pt>
                <c:pt idx="1">
                  <c:v>168.7</c:v>
                </c:pt>
                <c:pt idx="2">
                  <c:v>165.5</c:v>
                </c:pt>
                <c:pt idx="3">
                  <c:v>163.69999999999999</c:v>
                </c:pt>
                <c:pt idx="4">
                  <c:v>160.69999999999999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9D-43CB-93D8-A07E45C5C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'13.グラフデータ'!$C$67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'13.グラフデータ'!$D$67:$H$67</c:f>
              <c:numCache>
                <c:formatCode>#,##0.0_);[Red]\(#,##0.0\)</c:formatCode>
                <c:ptCount val="5"/>
                <c:pt idx="0">
                  <c:v>209.1</c:v>
                </c:pt>
                <c:pt idx="1">
                  <c:v>205.9</c:v>
                </c:pt>
                <c:pt idx="2">
                  <c:v>203</c:v>
                </c:pt>
                <c:pt idx="3">
                  <c:v>202.4</c:v>
                </c:pt>
                <c:pt idx="4">
                  <c:v>199.9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9D-43CB-93D8-A07E45C5C7F8}"/>
            </c:ext>
          </c:extLst>
        </c:ser>
        <c:ser>
          <c:idx val="3"/>
          <c:order val="3"/>
          <c:tx>
            <c:strRef>
              <c:f>'13.グラフデータ'!$C$68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'13.グラフデータ'!$D$68:$H$68</c:f>
              <c:numCache>
                <c:formatCode>#,##0.0_);[Red]\(#,##0.0\)</c:formatCode>
                <c:ptCount val="5"/>
                <c:pt idx="0">
                  <c:v>11.7</c:v>
                </c:pt>
                <c:pt idx="1">
                  <c:v>12.1</c:v>
                </c:pt>
                <c:pt idx="2">
                  <c:v>12.1</c:v>
                </c:pt>
                <c:pt idx="3">
                  <c:v>12.9</c:v>
                </c:pt>
                <c:pt idx="4">
                  <c:v>13.3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9D-43CB-93D8-A07E45C5C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'13.グラフデータ'!$C$69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'13.グラフデータ'!$D$69:$H$69</c:f>
              <c:numCache>
                <c:formatCode>0.0%</c:formatCode>
                <c:ptCount val="5"/>
                <c:pt idx="0">
                  <c:v>0.17699999999999999</c:v>
                </c:pt>
                <c:pt idx="1">
                  <c:v>0.18099999999999999</c:v>
                </c:pt>
                <c:pt idx="2">
                  <c:v>0.185</c:v>
                </c:pt>
                <c:pt idx="3">
                  <c:v>0.191</c:v>
                </c:pt>
                <c:pt idx="4">
                  <c:v>0.19600000000000001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19D-43CB-93D8-A07E45C5C7F8}"/>
            </c:ext>
          </c:extLst>
        </c:ser>
        <c:ser>
          <c:idx val="5"/>
          <c:order val="5"/>
          <c:tx>
            <c:strRef>
              <c:f>'13.グラフデータ'!$C$70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'13.グラフデータ'!$D$64:$H$64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'13.グラフデータ'!$D$70:$H$70</c:f>
              <c:numCache>
                <c:formatCode>0.0%</c:formatCode>
                <c:ptCount val="5"/>
                <c:pt idx="0">
                  <c:v>5.6000000000000001E-2</c:v>
                </c:pt>
                <c:pt idx="1">
                  <c:v>5.8999999999999997E-2</c:v>
                </c:pt>
                <c:pt idx="2">
                  <c:v>0.06</c:v>
                </c:pt>
                <c:pt idx="3">
                  <c:v>6.4000000000000001E-2</c:v>
                </c:pt>
                <c:pt idx="4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19D-43CB-93D8-A07E45C5C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467913956407622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'13.グラフデータ'!$C$76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'13.グラフデータ'!$D$76:$H$76</c:f>
              <c:numCache>
                <c:formatCode>#,##0.0_);[Red]\(#,##0.0\)</c:formatCode>
                <c:ptCount val="5"/>
                <c:pt idx="0">
                  <c:v>39.200000000000003</c:v>
                </c:pt>
                <c:pt idx="1">
                  <c:v>38.799999999999997</c:v>
                </c:pt>
                <c:pt idx="2">
                  <c:v>40.1</c:v>
                </c:pt>
                <c:pt idx="3">
                  <c:v>40.200000000000003</c:v>
                </c:pt>
                <c:pt idx="4">
                  <c:v>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4-40D9-9162-B1557D75B297}"/>
            </c:ext>
          </c:extLst>
        </c:ser>
        <c:ser>
          <c:idx val="1"/>
          <c:order val="1"/>
          <c:tx>
            <c:strRef>
              <c:f>'13.グラフデータ'!$C$75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'13.グラフデータ'!$D$75:$H$75</c:f>
              <c:numCache>
                <c:formatCode>#,##0.0_);[Red]\(#,##0.0\)</c:formatCode>
                <c:ptCount val="5"/>
                <c:pt idx="0">
                  <c:v>180.5</c:v>
                </c:pt>
                <c:pt idx="1">
                  <c:v>177.5</c:v>
                </c:pt>
                <c:pt idx="2">
                  <c:v>174.4</c:v>
                </c:pt>
                <c:pt idx="3">
                  <c:v>172.8</c:v>
                </c:pt>
                <c:pt idx="4">
                  <c:v>169.7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4-40D9-9162-B1557D75B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'13.グラフデータ'!$C$77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'13.グラフデータ'!$D$77:$H$77</c:f>
              <c:numCache>
                <c:formatCode>#,##0.0_);[Red]\(#,##0.0\)</c:formatCode>
                <c:ptCount val="5"/>
                <c:pt idx="0">
                  <c:v>219.7</c:v>
                </c:pt>
                <c:pt idx="1">
                  <c:v>216.3</c:v>
                </c:pt>
                <c:pt idx="2">
                  <c:v>214.5</c:v>
                </c:pt>
                <c:pt idx="3">
                  <c:v>213</c:v>
                </c:pt>
                <c:pt idx="4">
                  <c:v>209.1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34-40D9-9162-B1557D75B297}"/>
            </c:ext>
          </c:extLst>
        </c:ser>
        <c:ser>
          <c:idx val="3"/>
          <c:order val="3"/>
          <c:tx>
            <c:strRef>
              <c:f>'13.グラフデータ'!$C$78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'13.グラフデータ'!$D$78:$H$78</c:f>
              <c:numCache>
                <c:formatCode>#,##0.0_);[Red]\(#,##0.0\)</c:formatCode>
                <c:ptCount val="5"/>
                <c:pt idx="0">
                  <c:v>8.8000000000000007</c:v>
                </c:pt>
                <c:pt idx="1">
                  <c:v>8.6999999999999993</c:v>
                </c:pt>
                <c:pt idx="2">
                  <c:v>8.4</c:v>
                </c:pt>
                <c:pt idx="3">
                  <c:v>8.6</c:v>
                </c:pt>
                <c:pt idx="4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34-40D9-9162-B1557D75B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'13.グラフデータ'!$C$79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'13.グラフデータ'!$D$79:$H$79</c:f>
              <c:numCache>
                <c:formatCode>0.0%</c:formatCode>
                <c:ptCount val="5"/>
                <c:pt idx="0">
                  <c:v>0.17799999999999999</c:v>
                </c:pt>
                <c:pt idx="1">
                  <c:v>0.17899999999999999</c:v>
                </c:pt>
                <c:pt idx="2">
                  <c:v>0.187</c:v>
                </c:pt>
                <c:pt idx="3">
                  <c:v>0.189</c:v>
                </c:pt>
                <c:pt idx="4">
                  <c:v>0.188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34-40D9-9162-B1557D75B297}"/>
            </c:ext>
          </c:extLst>
        </c:ser>
        <c:ser>
          <c:idx val="5"/>
          <c:order val="5"/>
          <c:tx>
            <c:strRef>
              <c:f>'13.グラフデータ'!$C$80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'13.グラフデータ'!$D$74:$H$74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'13.グラフデータ'!$D$80:$H$80</c:f>
              <c:numCache>
                <c:formatCode>0.0%</c:formatCode>
                <c:ptCount val="5"/>
                <c:pt idx="0">
                  <c:v>0.04</c:v>
                </c:pt>
                <c:pt idx="1">
                  <c:v>0.04</c:v>
                </c:pt>
                <c:pt idx="2">
                  <c:v>3.9E-2</c:v>
                </c:pt>
                <c:pt idx="3">
                  <c:v>0.04</c:v>
                </c:pt>
                <c:pt idx="4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34-40D9-9162-B1557D75B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250810048882"/>
          <c:y val="0.13400546228398239"/>
          <c:w val="0.68008927979518985"/>
          <c:h val="0.389691163604549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'13.グラフデータ'!$C$88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'13.グラフデータ'!$D$88:$H$88</c:f>
              <c:numCache>
                <c:formatCode>#,##0_ </c:formatCode>
                <c:ptCount val="5"/>
                <c:pt idx="0">
                  <c:v>22</c:v>
                </c:pt>
                <c:pt idx="1">
                  <c:v>19</c:v>
                </c:pt>
                <c:pt idx="2">
                  <c:v>16</c:v>
                </c:pt>
                <c:pt idx="3">
                  <c:v>17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8D-4F7A-B950-306C55959D8F}"/>
            </c:ext>
          </c:extLst>
        </c:ser>
        <c:ser>
          <c:idx val="1"/>
          <c:order val="1"/>
          <c:tx>
            <c:strRef>
              <c:f>'13.グラフデータ'!$C$87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'13.グラフデータ'!$D$87:$H$87</c:f>
              <c:numCache>
                <c:formatCode>#,##0_);[Red]\(#,##0\)</c:formatCode>
                <c:ptCount val="5"/>
                <c:pt idx="0">
                  <c:v>87</c:v>
                </c:pt>
                <c:pt idx="1">
                  <c:v>91</c:v>
                </c:pt>
                <c:pt idx="2">
                  <c:v>75</c:v>
                </c:pt>
                <c:pt idx="3">
                  <c:v>79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8D-4F7A-B950-306C55959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'13.グラフデータ'!$C$89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'13.グラフデータ'!$D$89:$H$89</c:f>
              <c:numCache>
                <c:formatCode>#,##0_);[Red]\(#,##0\)</c:formatCode>
                <c:ptCount val="5"/>
                <c:pt idx="0">
                  <c:v>109</c:v>
                </c:pt>
                <c:pt idx="1">
                  <c:v>110</c:v>
                </c:pt>
                <c:pt idx="2">
                  <c:v>91</c:v>
                </c:pt>
                <c:pt idx="3">
                  <c:v>96</c:v>
                </c:pt>
                <c:pt idx="4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8D-4F7A-B950-306C55959D8F}"/>
            </c:ext>
          </c:extLst>
        </c:ser>
        <c:ser>
          <c:idx val="3"/>
          <c:order val="3"/>
          <c:tx>
            <c:strRef>
              <c:f>'13.グラフデータ'!$C$90</c:f>
              <c:strCache>
                <c:ptCount val="1"/>
                <c:pt idx="0">
                  <c:v>内外国人(D)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'13.グラフデータ'!$D$90:$H$90</c:f>
              <c:numCache>
                <c:formatCode>#,##0_ </c:formatCode>
                <c:ptCount val="5"/>
                <c:pt idx="0">
                  <c:v>9</c:v>
                </c:pt>
                <c:pt idx="1">
                  <c:v>9</c:v>
                </c:pt>
                <c:pt idx="2">
                  <c:v>7</c:v>
                </c:pt>
                <c:pt idx="3">
                  <c:v>6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58D-4F7A-B950-306C55959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4"/>
          <c:order val="4"/>
          <c:tx>
            <c:strRef>
              <c:f>'13.グラフデータ'!$C$91</c:f>
              <c:strCache>
                <c:ptCount val="1"/>
                <c:pt idx="0">
                  <c:v>女性の割合(E=B/C)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'13.グラフデータ'!$D$91:$H$91</c:f>
              <c:numCache>
                <c:formatCode>0.0%</c:formatCode>
                <c:ptCount val="5"/>
                <c:pt idx="0">
                  <c:v>0.20200000000000001</c:v>
                </c:pt>
                <c:pt idx="1">
                  <c:v>0.17299999999999999</c:v>
                </c:pt>
                <c:pt idx="2">
                  <c:v>0.17599999999999999</c:v>
                </c:pt>
                <c:pt idx="3">
                  <c:v>0.17699999999999999</c:v>
                </c:pt>
                <c:pt idx="4">
                  <c:v>0.23699999999999999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58D-4F7A-B950-306C55959D8F}"/>
            </c:ext>
          </c:extLst>
        </c:ser>
        <c:ser>
          <c:idx val="5"/>
          <c:order val="5"/>
          <c:tx>
            <c:strRef>
              <c:f>'13.グラフデータ'!$C$92</c:f>
              <c:strCache>
                <c:ptCount val="1"/>
                <c:pt idx="0">
                  <c:v>外国人の割合(F=D/C)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'13.グラフデータ'!$D$86:$H$86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'13.グラフデータ'!$D$92:$H$92</c:f>
              <c:numCache>
                <c:formatCode>0.0%</c:formatCode>
                <c:ptCount val="5"/>
                <c:pt idx="0">
                  <c:v>8.3000000000000004E-2</c:v>
                </c:pt>
                <c:pt idx="1">
                  <c:v>8.2000000000000003E-2</c:v>
                </c:pt>
                <c:pt idx="2">
                  <c:v>7.6999999999999999E-2</c:v>
                </c:pt>
                <c:pt idx="3">
                  <c:v>6.3E-2</c:v>
                </c:pt>
                <c:pt idx="4">
                  <c:v>3.2000000000000001E-2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58D-4F7A-B950-306C55959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259854733451941"/>
              <c:y val="4.10742392931371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910737</xdr:colOff>
      <xdr:row>43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912810</xdr:colOff>
      <xdr:row>42</xdr:row>
      <xdr:rowOff>238124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910737</xdr:colOff>
      <xdr:row>43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912810</xdr:colOff>
      <xdr:row>42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910737</xdr:colOff>
      <xdr:row>43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912810</xdr:colOff>
      <xdr:row>42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910737</xdr:colOff>
      <xdr:row>43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912810</xdr:colOff>
      <xdr:row>42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view="pageBreakPreview" zoomScaleNormal="100" zoomScaleSheetLayoutView="100" workbookViewId="0"/>
  </sheetViews>
  <sheetFormatPr defaultRowHeight="22.5" customHeight="1"/>
  <cols>
    <col min="1" max="4" width="22" customWidth="1"/>
    <col min="5" max="5" width="27.25" bestFit="1" customWidth="1"/>
  </cols>
  <sheetData>
    <row r="1" spans="1:4" ht="22.5" customHeight="1">
      <c r="A1" t="s">
        <v>192</v>
      </c>
    </row>
    <row r="2" spans="1:4" ht="22.5" customHeight="1">
      <c r="A2" t="s">
        <v>253</v>
      </c>
    </row>
    <row r="3" spans="1:4" ht="22.5" customHeight="1">
      <c r="A3" s="94" t="s">
        <v>228</v>
      </c>
      <c r="B3" s="94"/>
      <c r="C3" s="94"/>
      <c r="D3" s="94"/>
    </row>
    <row r="4" spans="1:4" ht="22.5" customHeight="1">
      <c r="A4" s="10" t="s">
        <v>231</v>
      </c>
      <c r="B4" s="10" t="s">
        <v>233</v>
      </c>
      <c r="C4" s="10" t="s">
        <v>232</v>
      </c>
      <c r="D4" s="10" t="s">
        <v>234</v>
      </c>
    </row>
    <row r="5" spans="1:4" ht="22.5" customHeight="1">
      <c r="A5" s="252" t="s">
        <v>235</v>
      </c>
      <c r="B5" s="252" t="s">
        <v>224</v>
      </c>
      <c r="C5" s="252" t="s">
        <v>225</v>
      </c>
      <c r="D5" s="252" t="s">
        <v>226</v>
      </c>
    </row>
    <row r="6" spans="1:4" ht="22.5" customHeight="1">
      <c r="A6" s="252"/>
      <c r="B6" s="252"/>
      <c r="C6" s="252"/>
      <c r="D6" s="252"/>
    </row>
    <row r="7" spans="1:4" ht="22.5" customHeight="1">
      <c r="A7" s="252" t="s">
        <v>236</v>
      </c>
      <c r="B7" s="252" t="s">
        <v>237</v>
      </c>
      <c r="C7" s="252" t="s">
        <v>238</v>
      </c>
      <c r="D7" s="252" t="s">
        <v>239</v>
      </c>
    </row>
    <row r="8" spans="1:4" ht="22.5" customHeight="1">
      <c r="A8" s="252"/>
      <c r="B8" s="252"/>
      <c r="C8" s="252"/>
      <c r="D8" s="252"/>
    </row>
    <row r="10" spans="1:4" ht="22.5" customHeight="1">
      <c r="A10" s="251" t="s">
        <v>229</v>
      </c>
      <c r="B10" s="251"/>
    </row>
    <row r="11" spans="1:4" ht="22.5" customHeight="1">
      <c r="A11" s="252" t="s">
        <v>240</v>
      </c>
      <c r="B11" s="252"/>
    </row>
    <row r="13" spans="1:4" ht="22.5" customHeight="1">
      <c r="A13" s="95" t="s">
        <v>230</v>
      </c>
      <c r="B13" s="95"/>
      <c r="C13" s="95"/>
      <c r="D13" s="95"/>
    </row>
    <row r="14" spans="1:4" ht="22.5" customHeight="1">
      <c r="A14" s="10" t="s">
        <v>231</v>
      </c>
      <c r="B14" s="10" t="s">
        <v>233</v>
      </c>
      <c r="C14" s="10" t="s">
        <v>232</v>
      </c>
      <c r="D14" s="10" t="s">
        <v>234</v>
      </c>
    </row>
    <row r="15" spans="1:4" ht="22.5" customHeight="1">
      <c r="A15" s="96" t="s">
        <v>241</v>
      </c>
      <c r="B15" s="96" t="s">
        <v>242</v>
      </c>
      <c r="C15" s="96" t="s">
        <v>243</v>
      </c>
      <c r="D15" s="96" t="s">
        <v>244</v>
      </c>
    </row>
    <row r="16" spans="1:4" ht="22.5" customHeight="1">
      <c r="A16" s="96" t="s">
        <v>245</v>
      </c>
      <c r="B16" s="96" t="s">
        <v>246</v>
      </c>
      <c r="C16" s="96" t="s">
        <v>247</v>
      </c>
      <c r="D16" s="96" t="s">
        <v>248</v>
      </c>
    </row>
    <row r="17" spans="1:4" ht="22.5" customHeight="1">
      <c r="A17" s="96" t="s">
        <v>249</v>
      </c>
      <c r="B17" s="96" t="s">
        <v>250</v>
      </c>
      <c r="C17" s="96" t="s">
        <v>251</v>
      </c>
      <c r="D17" s="96" t="s">
        <v>252</v>
      </c>
    </row>
    <row r="18" spans="1:4" ht="22.5" customHeight="1">
      <c r="A18" s="96" t="s">
        <v>391</v>
      </c>
      <c r="B18" s="96" t="s">
        <v>392</v>
      </c>
      <c r="C18" s="96" t="s">
        <v>393</v>
      </c>
      <c r="D18" s="96" t="s">
        <v>394</v>
      </c>
    </row>
    <row r="19" spans="1:4" ht="22.5" customHeight="1">
      <c r="A19" s="96" t="s">
        <v>396</v>
      </c>
      <c r="B19" s="96" t="s">
        <v>397</v>
      </c>
      <c r="C19" s="96" t="s">
        <v>398</v>
      </c>
      <c r="D19" s="96" t="s">
        <v>399</v>
      </c>
    </row>
    <row r="21" spans="1:4" ht="22.5" customHeight="1">
      <c r="A21" s="109" t="s">
        <v>389</v>
      </c>
      <c r="B21" s="109"/>
      <c r="C21" s="109"/>
      <c r="D21" s="109"/>
    </row>
    <row r="22" spans="1:4" ht="22.5" customHeight="1">
      <c r="A22" s="245" t="s">
        <v>390</v>
      </c>
      <c r="B22" s="246"/>
      <c r="C22" s="246"/>
      <c r="D22" s="247"/>
    </row>
    <row r="23" spans="1:4" ht="22.5" customHeight="1">
      <c r="A23" s="248"/>
      <c r="B23" s="249"/>
      <c r="C23" s="249"/>
      <c r="D23" s="250"/>
    </row>
  </sheetData>
  <mergeCells count="11">
    <mergeCell ref="A22:D23"/>
    <mergeCell ref="A10:B10"/>
    <mergeCell ref="A11:B11"/>
    <mergeCell ref="A5:A6"/>
    <mergeCell ref="B5:B6"/>
    <mergeCell ref="C5:C6"/>
    <mergeCell ref="D5:D6"/>
    <mergeCell ref="A7:A8"/>
    <mergeCell ref="B7:B8"/>
    <mergeCell ref="C7:C8"/>
    <mergeCell ref="D7:D8"/>
  </mergeCells>
  <phoneticPr fontId="1"/>
  <hyperlinks>
    <hyperlink ref="A5" location="'13-1-1.教授'!A1" display="13-1-1.教授" xr:uid="{00000000-0004-0000-0000-000000000000}"/>
    <hyperlink ref="A7" location="'13-1-2.教授(平均)'!A1" display="13-1-2.教授（平均）" xr:uid="{00000000-0004-0000-0000-000001000000}"/>
    <hyperlink ref="B5" location="'13-2-1.准教授'!A1" display="13-2-1.准教授" xr:uid="{00000000-0004-0000-0000-000002000000}"/>
    <hyperlink ref="B7" location="'13-2-2.准教授（平均）'!A1" display="13-2-2.准教授（平均）" xr:uid="{00000000-0004-0000-0000-000003000000}"/>
    <hyperlink ref="C5" location="'13-3-1.講師'!A1" display="13-3-1.講師" xr:uid="{00000000-0004-0000-0000-000004000000}"/>
    <hyperlink ref="C7" location="'13-3-2.講師（平均）'!A1" display="13-3-2.講師（平均）" xr:uid="{00000000-0004-0000-0000-000005000000}"/>
    <hyperlink ref="D5" location="'13-4-1.助教'!A1" display="13-4-1.助教" xr:uid="{00000000-0004-0000-0000-000006000000}"/>
    <hyperlink ref="D7" location="'13-4-2.助教（平均）'!A1" display="13-4-2.助教（平均）" xr:uid="{00000000-0004-0000-0000-000007000000}"/>
    <hyperlink ref="A11" location="'13.グラフデータ'!A1" display="13.グラフデータ" xr:uid="{00000000-0004-0000-0000-000008000000}"/>
    <hyperlink ref="A15" location="'13-1.2020'!A1" display="13-1.2020" xr:uid="{00000000-0004-0000-0000-00000D000000}"/>
    <hyperlink ref="A16" location="'13-1.2021'!A1" display="13-1.2021" xr:uid="{00000000-0004-0000-0000-00000E000000}"/>
    <hyperlink ref="A17" location="'13-1.2022'!A1" display="13-1.2022" xr:uid="{00000000-0004-0000-0000-00000F000000}"/>
    <hyperlink ref="B15" location="'13-2.2020'!A1" display="13-2.2020" xr:uid="{00000000-0004-0000-0000-000013000000}"/>
    <hyperlink ref="B16" location="'13-2.2021'!A1" display="13-2.2021" xr:uid="{00000000-0004-0000-0000-000014000000}"/>
    <hyperlink ref="B17" location="'13-2.2022'!A1" display="13-2.2022" xr:uid="{00000000-0004-0000-0000-000015000000}"/>
    <hyperlink ref="C15" location="'13-3.2020'!A1" display="13-3.2020" xr:uid="{00000000-0004-0000-0000-000019000000}"/>
    <hyperlink ref="C16" location="'13-3.2021'!A1" display="13-3.2021" xr:uid="{00000000-0004-0000-0000-00001A000000}"/>
    <hyperlink ref="C17" location="'13-3.2022'!A1" display="13-3.2022" xr:uid="{00000000-0004-0000-0000-00001B000000}"/>
    <hyperlink ref="D15" location="'13-4.2020'!A1" display="13-4.2020" xr:uid="{00000000-0004-0000-0000-00001F000000}"/>
    <hyperlink ref="D16" location="'13-4.2021'!A1" display="13-4.2021" xr:uid="{00000000-0004-0000-0000-000020000000}"/>
    <hyperlink ref="D17" location="'13-4.2022'!A1" display="13-4.2022" xr:uid="{00000000-0004-0000-0000-000021000000}"/>
    <hyperlink ref="A18" location="'13-1.2023'!A1" display="13-1.2023" xr:uid="{6345FDE2-2606-4024-B329-40EA06484826}"/>
    <hyperlink ref="B18" location="'13-2.2023'!A1" display="13-2.2023" xr:uid="{3D7BE02F-60C1-4537-A262-BE39D1331A5F}"/>
    <hyperlink ref="C18" location="'13-3.2023'!A1" display="13-3.2023" xr:uid="{9B38361A-C472-44E2-BA2E-4DDF09E5F759}"/>
    <hyperlink ref="D18" location="'13-4.2023'!A1" display="13-4.2023" xr:uid="{56F778AE-E2B0-4459-9F28-5808B4A38281}"/>
    <hyperlink ref="A19" location="'13-1.2024'!Print_Area" display="13-1.2024" xr:uid="{817B1912-0083-4817-863E-0950CACB34A9}"/>
    <hyperlink ref="B19" location="'13-2.2024'!Print_Area" display="13-2.2024" xr:uid="{F83A35EA-1B20-4630-8EFE-919379B3C57C}"/>
    <hyperlink ref="C19" location="'13-3.2024'!Print_Area" display="13-3.2024" xr:uid="{B9D54B41-705E-4979-A977-30F6AE0575C2}"/>
    <hyperlink ref="D19" location="'13-4.2024'!Print_Area" display="13-4.2024" xr:uid="{25F69860-60D1-4C21-93A8-26A8E231A21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M272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110" customWidth="1"/>
    <col min="2" max="2" width="3" style="110" customWidth="1"/>
    <col min="3" max="3" width="22.75" style="110" bestFit="1" customWidth="1"/>
    <col min="4" max="8" width="9.875" style="112" customWidth="1"/>
    <col min="9" max="11" width="9" style="120" hidden="1" customWidth="1"/>
    <col min="12" max="12" width="3.75" style="121" hidden="1" customWidth="1"/>
    <col min="13" max="16" width="3" style="121" hidden="1" customWidth="1"/>
    <col min="17" max="17" width="6" style="121" hidden="1" customWidth="1"/>
    <col min="18" max="20" width="4.5" style="121" hidden="1" customWidth="1"/>
    <col min="21" max="21" width="5.25" style="121" hidden="1" customWidth="1"/>
    <col min="22" max="22" width="7.5" style="121" hidden="1" customWidth="1"/>
    <col min="23" max="23" width="14.625" style="120" hidden="1" customWidth="1"/>
    <col min="24" max="24" width="4.5" style="121" hidden="1" customWidth="1"/>
    <col min="25" max="26" width="7.5" style="120" hidden="1" customWidth="1"/>
    <col min="27" max="27" width="4.5" style="121" hidden="1" customWidth="1"/>
    <col min="28" max="28" width="7.625" style="120" hidden="1" customWidth="1"/>
    <col min="29" max="29" width="7.5" style="120" hidden="1" customWidth="1"/>
    <col min="30" max="30" width="18.375" style="112" hidden="1" customWidth="1"/>
    <col min="31" max="31" width="1.875" style="110" customWidth="1"/>
    <col min="32" max="32" width="3.375" style="110" customWidth="1"/>
    <col min="33" max="34" width="9" style="110" customWidth="1"/>
    <col min="35" max="35" width="33.875" style="110" hidden="1" customWidth="1"/>
    <col min="36" max="36" width="9" style="110" hidden="1" customWidth="1"/>
    <col min="37" max="37" width="12.625" style="110" hidden="1" customWidth="1"/>
    <col min="38" max="38" width="17.625" style="110" hidden="1" customWidth="1"/>
    <col min="39" max="39" width="3.25" style="110" customWidth="1"/>
    <col min="40" max="16384" width="9" style="110"/>
  </cols>
  <sheetData>
    <row r="1" spans="2:39" ht="25.5" customHeight="1" thickBot="1">
      <c r="C1" s="111" t="s">
        <v>191</v>
      </c>
      <c r="I1" s="113"/>
      <c r="J1" s="113"/>
      <c r="K1" s="113"/>
      <c r="L1" s="114"/>
      <c r="M1" s="114"/>
      <c r="N1" s="115" t="s">
        <v>386</v>
      </c>
      <c r="O1" s="115"/>
      <c r="P1" s="115"/>
      <c r="Q1" s="231" t="str" cm="1">
        <f t="array" aca="1" ref="Q1" ca="1">"R"&amp;RIGHT(CELL("filename",'13-1.2020'!A1),4)-2018</f>
        <v>R2</v>
      </c>
      <c r="R1" s="231" t="str" cm="1">
        <f t="array" aca="1" ref="R1" ca="1">"R"&amp;RIGHT(CELL("filename",'13-1.2021'!A1),4)-2018</f>
        <v>R3</v>
      </c>
      <c r="S1" s="231" t="str" cm="1">
        <f t="array" aca="1" ref="S1" ca="1">"R"&amp;RIGHT(CELL("filename",'13-1.2022'!B1),4)-2018</f>
        <v>R4</v>
      </c>
      <c r="T1" s="231" t="str" cm="1">
        <f t="array" aca="1" ref="T1" ca="1">"R"&amp;RIGHT(CELL("filename",'13-1.2023'!C1),4)-2018</f>
        <v>R5</v>
      </c>
      <c r="U1" s="231" t="str" cm="1">
        <f t="array" aca="1" ref="U1" ca="1">"R"&amp;RIGHT(CELL("filename",'13-1.2024'!D1),4)-2018</f>
        <v>R6</v>
      </c>
      <c r="V1" s="116"/>
      <c r="W1" s="113" t="s">
        <v>258</v>
      </c>
      <c r="X1" s="114"/>
      <c r="Y1" s="117"/>
      <c r="Z1" s="117"/>
      <c r="AA1" s="114"/>
      <c r="AB1" s="117"/>
      <c r="AC1" s="117"/>
      <c r="AD1" s="110"/>
      <c r="AI1" s="118" t="s">
        <v>205</v>
      </c>
      <c r="AK1" s="119" t="s">
        <v>259</v>
      </c>
      <c r="AL1" s="119" t="s">
        <v>260</v>
      </c>
    </row>
    <row r="2" spans="2:39">
      <c r="Q2" s="122" t="s">
        <v>387</v>
      </c>
      <c r="R2" s="122" t="s">
        <v>387</v>
      </c>
      <c r="S2" s="122" t="s">
        <v>387</v>
      </c>
      <c r="T2" s="122" t="s">
        <v>387</v>
      </c>
      <c r="U2" s="122" t="s">
        <v>387</v>
      </c>
      <c r="V2" s="123"/>
      <c r="W2" s="113" t="s">
        <v>261</v>
      </c>
      <c r="AI2" s="118" t="s">
        <v>262</v>
      </c>
      <c r="AK2" s="119" t="s">
        <v>263</v>
      </c>
      <c r="AL2" s="119" t="s">
        <v>264</v>
      </c>
    </row>
    <row r="3" spans="2:39" ht="14.25" thickBot="1">
      <c r="I3" s="124"/>
      <c r="J3" s="120" t="s">
        <v>265</v>
      </c>
      <c r="Q3" s="125">
        <v>4</v>
      </c>
      <c r="R3" s="125">
        <v>3</v>
      </c>
      <c r="S3" s="125">
        <v>2</v>
      </c>
      <c r="T3" s="125">
        <v>1</v>
      </c>
      <c r="U3" s="125" t="s">
        <v>388</v>
      </c>
      <c r="V3" s="126"/>
      <c r="W3" s="114" t="s">
        <v>266</v>
      </c>
      <c r="AI3" s="118" t="s">
        <v>198</v>
      </c>
      <c r="AK3" s="119" t="s">
        <v>267</v>
      </c>
      <c r="AL3" s="119" t="s">
        <v>268</v>
      </c>
    </row>
    <row r="4" spans="2:39" ht="14.25" thickBot="1">
      <c r="B4" s="127" t="s">
        <v>254</v>
      </c>
      <c r="C4" s="128"/>
      <c r="D4" s="129"/>
      <c r="E4" s="129"/>
      <c r="F4" s="129"/>
      <c r="G4" s="129"/>
      <c r="H4" s="129"/>
      <c r="I4" s="130"/>
      <c r="J4" s="130"/>
      <c r="K4" s="130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0"/>
      <c r="X4" s="131"/>
      <c r="Y4" s="130"/>
      <c r="Z4" s="130"/>
      <c r="AA4" s="131"/>
      <c r="AB4" s="130"/>
      <c r="AC4" s="130"/>
      <c r="AD4" s="128"/>
      <c r="AE4" s="132"/>
      <c r="AI4" s="118" t="s">
        <v>269</v>
      </c>
      <c r="AK4" s="119" t="s">
        <v>270</v>
      </c>
      <c r="AL4" s="119" t="s">
        <v>264</v>
      </c>
    </row>
    <row r="5" spans="2:39">
      <c r="B5" s="133"/>
      <c r="C5" s="134"/>
      <c r="D5" s="135"/>
      <c r="E5" s="135"/>
      <c r="F5" s="135"/>
      <c r="G5" s="135"/>
      <c r="H5" s="135"/>
      <c r="I5" s="265" t="s">
        <v>271</v>
      </c>
      <c r="J5" s="266"/>
      <c r="K5" s="266"/>
      <c r="L5" s="267"/>
      <c r="M5" s="267"/>
      <c r="N5" s="267"/>
      <c r="O5" s="267"/>
      <c r="P5" s="267"/>
      <c r="Q5" s="268" t="s">
        <v>272</v>
      </c>
      <c r="R5" s="265" t="s">
        <v>273</v>
      </c>
      <c r="S5" s="267"/>
      <c r="T5" s="267"/>
      <c r="U5" s="267"/>
      <c r="V5" s="270" t="s">
        <v>274</v>
      </c>
      <c r="W5" s="271"/>
      <c r="X5" s="274" t="s">
        <v>275</v>
      </c>
      <c r="Y5" s="261" t="s">
        <v>276</v>
      </c>
      <c r="Z5" s="262"/>
      <c r="AA5" s="259" t="s">
        <v>277</v>
      </c>
      <c r="AB5" s="261" t="s">
        <v>278</v>
      </c>
      <c r="AC5" s="262"/>
      <c r="AD5" s="263" t="s">
        <v>279</v>
      </c>
      <c r="AE5" s="136"/>
      <c r="AI5" s="118" t="s">
        <v>197</v>
      </c>
      <c r="AK5" s="119" t="s">
        <v>280</v>
      </c>
      <c r="AL5" s="119" t="s">
        <v>281</v>
      </c>
    </row>
    <row r="6" spans="2:39" s="148" customFormat="1">
      <c r="B6" s="137"/>
      <c r="C6" s="138" t="s">
        <v>3</v>
      </c>
      <c r="D6" s="228" t="str">
        <f ca="1">Q1</f>
        <v>R2</v>
      </c>
      <c r="E6" s="228" t="str">
        <f t="shared" ref="E6:H6" ca="1" si="0">R1</f>
        <v>R3</v>
      </c>
      <c r="F6" s="228" t="str">
        <f t="shared" ca="1" si="0"/>
        <v>R4</v>
      </c>
      <c r="G6" s="228" t="str">
        <f t="shared" ca="1" si="0"/>
        <v>R5</v>
      </c>
      <c r="H6" s="228" t="str">
        <f t="shared" ca="1" si="0"/>
        <v>R6</v>
      </c>
      <c r="I6" s="229" t="s">
        <v>282</v>
      </c>
      <c r="J6" s="230">
        <v>-0.03</v>
      </c>
      <c r="K6" s="230">
        <v>0.03</v>
      </c>
      <c r="L6" s="231" t="str">
        <f ca="1">Q1</f>
        <v>R2</v>
      </c>
      <c r="M6" s="231" t="str">
        <f ca="1">R1</f>
        <v>R3</v>
      </c>
      <c r="N6" s="231" t="str">
        <f ca="1">S1</f>
        <v>R4</v>
      </c>
      <c r="O6" s="231" t="str">
        <f ca="1">T1</f>
        <v>R5</v>
      </c>
      <c r="P6" s="231" t="str">
        <f ca="1">U1</f>
        <v>R6</v>
      </c>
      <c r="Q6" s="269"/>
      <c r="R6" s="141" t="s">
        <v>283</v>
      </c>
      <c r="S6" s="142" t="s">
        <v>284</v>
      </c>
      <c r="T6" s="142" t="s">
        <v>285</v>
      </c>
      <c r="U6" s="142" t="s">
        <v>286</v>
      </c>
      <c r="V6" s="272"/>
      <c r="W6" s="273"/>
      <c r="X6" s="275"/>
      <c r="Y6" s="143" t="s">
        <v>287</v>
      </c>
      <c r="Z6" s="144" t="s">
        <v>288</v>
      </c>
      <c r="AA6" s="260"/>
      <c r="AB6" s="145" t="s">
        <v>289</v>
      </c>
      <c r="AC6" s="146" t="s">
        <v>290</v>
      </c>
      <c r="AD6" s="264"/>
      <c r="AE6" s="147"/>
      <c r="AF6" s="110"/>
      <c r="AG6" s="110"/>
      <c r="AH6" s="110"/>
      <c r="AI6" s="118" t="s">
        <v>291</v>
      </c>
      <c r="AJ6" s="110"/>
      <c r="AK6" s="119" t="s">
        <v>292</v>
      </c>
      <c r="AL6" s="119" t="s">
        <v>281</v>
      </c>
      <c r="AM6" s="110"/>
    </row>
    <row r="7" spans="2:39">
      <c r="B7" s="133"/>
      <c r="C7" s="149" t="s">
        <v>201</v>
      </c>
      <c r="D7" s="223" cm="1">
        <f t="array" ref="D7">INDEX('13-1.2020'!D:D,MATCH("F139110110504",'13-1.2020'!A:A,0),0)</f>
        <v>191</v>
      </c>
      <c r="E7" s="223" cm="1">
        <f t="array" ref="E7">INDEX('13-1.2021'!D:D,MATCH("F139110110504",'13-1.2021'!A:A,0),0)</f>
        <v>191</v>
      </c>
      <c r="F7" s="223" cm="1">
        <f t="array" ref="F7">INDEX('13-1.2022'!D:D,MATCH("F139110110504",'13-1.2022'!A:A,0),0)</f>
        <v>196</v>
      </c>
      <c r="G7" s="223" cm="1">
        <f t="array" ref="G7">INDEX('13-1.2023'!D:D,MATCH("F139110110504",'13-1.2023'!A:A,0),0)</f>
        <v>197</v>
      </c>
      <c r="H7" s="223" cm="1">
        <f t="array" ref="H7">INDEX('13-1.2024'!D:D,MATCH("F139110110504",'13-1.2024'!A:A,0),0)</f>
        <v>189</v>
      </c>
      <c r="I7" s="151">
        <f t="shared" ref="I7:I12" si="1">AVERAGE(D7:H7)</f>
        <v>192.8</v>
      </c>
      <c r="J7" s="152">
        <f>I7*0.97</f>
        <v>187.01600000000002</v>
      </c>
      <c r="K7" s="152">
        <f>I7*1.03</f>
        <v>198.584</v>
      </c>
      <c r="L7" s="142" t="str">
        <f>IF(AND(D7&gt;I7*0.97,D7&lt;I7*1.03),"○","×")</f>
        <v>○</v>
      </c>
      <c r="M7" s="142" t="str">
        <f>IF(AND(E7&gt;I7*0.97,E7&lt;I7*1.03),"○","×")</f>
        <v>○</v>
      </c>
      <c r="N7" s="142" t="str">
        <f>IF(AND(F7&gt;I7*0.97,F7&lt;I7*1.03),"○","×")</f>
        <v>○</v>
      </c>
      <c r="O7" s="142" t="str">
        <f>IF(AND(G7&gt;I7*0.97,G7&lt;I7*1.03),"○","×")</f>
        <v>○</v>
      </c>
      <c r="P7" s="142" t="str">
        <f>IF(AND(H7&gt;I7*0.97,H7&lt;I7*1.03),"○","×")</f>
        <v>○</v>
      </c>
      <c r="Q7" s="153" t="str">
        <f t="shared" ref="Q7:Q12" si="2">IF(COUNTIF(L7:P7,"○")=5,"同程度","―")</f>
        <v>同程度</v>
      </c>
      <c r="R7" s="141" t="str">
        <f t="shared" ref="R7:U12" si="3">IF(E7-D7&gt;0,"↑",IF(E7-D7&lt;0,"↓","－"))</f>
        <v>－</v>
      </c>
      <c r="S7" s="142" t="str">
        <f t="shared" si="3"/>
        <v>↑</v>
      </c>
      <c r="T7" s="142" t="str">
        <f t="shared" si="3"/>
        <v>↑</v>
      </c>
      <c r="U7" s="142" t="str">
        <f t="shared" si="3"/>
        <v>↓</v>
      </c>
      <c r="V7" s="142" t="str">
        <f t="shared" ref="V7:V12" si="4">R7&amp;S7&amp;T7&amp;U7</f>
        <v>－↑↑↓</v>
      </c>
      <c r="W7" s="154" t="str" cm="1">
        <f t="array" ref="W7">INDEX($AL$2:$AL$82,MATCH(V7,$AK$2:$AK$82,0),0)</f>
        <v>最新年度のみ減少</v>
      </c>
      <c r="X7" s="155" t="str">
        <f t="shared" ref="X7:X12" si="5">IF(F7-D7&gt;0,"↑",IF(F7-D7&lt;0,"↓","－"))</f>
        <v>↑</v>
      </c>
      <c r="Y7" s="156" t="str">
        <f t="shared" ref="Y7:Y12" si="6">IF(V7="↓↑↓↓",IF(X7="↓","減少傾向","×"),"判定外")</f>
        <v>判定外</v>
      </c>
      <c r="Z7" s="157" t="str">
        <f t="shared" ref="Z7:Z12" si="7">IF(V7="↑↓↑↑",IF(X7="↑","増加傾向","×"),"判定外")</f>
        <v>判定外</v>
      </c>
      <c r="AA7" s="158" t="str">
        <f t="shared" ref="AA7:AA12" si="8">IF(G7-E7&gt;0,"↑",IF(G7-E7&lt;0,"↓","－"))</f>
        <v>↑</v>
      </c>
      <c r="AB7" s="156" t="str">
        <f t="shared" ref="AB7:AB12" si="9">IF(V7="↓↓↑↓",IF(AA7="↓","減少傾向","×"),"判定外")</f>
        <v>判定外</v>
      </c>
      <c r="AC7" s="157" t="str">
        <f t="shared" ref="AC7:AC12" si="10">IF(V7="↑↑↓↑",IF(AA7="↑","増加傾向","×"),"判定外")</f>
        <v>判定外</v>
      </c>
      <c r="AD7" s="159"/>
      <c r="AE7" s="136"/>
      <c r="AI7" s="118" t="s">
        <v>281</v>
      </c>
      <c r="AK7" s="119" t="s">
        <v>293</v>
      </c>
      <c r="AL7" s="119" t="s">
        <v>281</v>
      </c>
    </row>
    <row r="8" spans="2:39">
      <c r="B8" s="133"/>
      <c r="C8" s="149" t="s">
        <v>202</v>
      </c>
      <c r="D8" s="232" cm="1">
        <f t="array" ref="D8">INDEX('13-1.2020'!E:E,MATCH("F139110110504",'13-1.2020'!A:A,0),0)</f>
        <v>16</v>
      </c>
      <c r="E8" s="232" cm="1">
        <f t="array" ref="E8">INDEX('13-1.2021'!E:E,MATCH("F139110110504",'13-1.2021'!A:A,0),0)</f>
        <v>18</v>
      </c>
      <c r="F8" s="232" cm="1">
        <f t="array" ref="F8">INDEX('13-1.2022'!E:E,MATCH("F139110110504",'13-1.2022'!A:A,0),0)</f>
        <v>28</v>
      </c>
      <c r="G8" s="232" cm="1">
        <f t="array" ref="G8">INDEX('13-1.2023'!E:E,MATCH("F139110110504",'13-1.2023'!A:A,0),0)</f>
        <v>27</v>
      </c>
      <c r="H8" s="232" cm="1">
        <f t="array" ref="H8">INDEX('13-1.2024'!E:E,MATCH("F139110110504",'13-1.2024'!A:A,0),0)</f>
        <v>28</v>
      </c>
      <c r="I8" s="151">
        <f t="shared" si="1"/>
        <v>23.4</v>
      </c>
      <c r="J8" s="152">
        <f>I8*0.97</f>
        <v>22.697999999999997</v>
      </c>
      <c r="K8" s="152">
        <f>I8*1.03</f>
        <v>24.102</v>
      </c>
      <c r="L8" s="142" t="str">
        <f>IF(AND(D8&gt;I8*0.97,D8&lt;I8*1.03),"○","×")</f>
        <v>×</v>
      </c>
      <c r="M8" s="142" t="str">
        <f>IF(AND(E8&gt;I8*0.97,E8&lt;I8*1.03),"○","×")</f>
        <v>×</v>
      </c>
      <c r="N8" s="142" t="str">
        <f>IF(AND(F8&gt;I8*0.97,F8&lt;I8*1.03),"○","×")</f>
        <v>×</v>
      </c>
      <c r="O8" s="142" t="str">
        <f>IF(AND(G8&gt;I8*0.97,G8&lt;I8*1.03),"○","×")</f>
        <v>×</v>
      </c>
      <c r="P8" s="142" t="str">
        <f>IF(AND(H8&gt;I8*0.97,H8&lt;I8*1.03),"○","×")</f>
        <v>×</v>
      </c>
      <c r="Q8" s="153" t="str">
        <f t="shared" si="2"/>
        <v>―</v>
      </c>
      <c r="R8" s="141" t="str">
        <f t="shared" si="3"/>
        <v>↑</v>
      </c>
      <c r="S8" s="142" t="str">
        <f t="shared" si="3"/>
        <v>↑</v>
      </c>
      <c r="T8" s="142" t="str">
        <f t="shared" si="3"/>
        <v>↓</v>
      </c>
      <c r="U8" s="142" t="str">
        <f t="shared" si="3"/>
        <v>↑</v>
      </c>
      <c r="V8" s="142" t="str">
        <f t="shared" si="4"/>
        <v>↑↑↓↑</v>
      </c>
      <c r="W8" s="154" t="str" cm="1">
        <f t="array" ref="W8">INDEX($AL$2:$AL$82,MATCH(V8,$AK$2:$AK$82,0),0)</f>
        <v>年度により増減</v>
      </c>
      <c r="X8" s="155" t="str">
        <f t="shared" si="5"/>
        <v>↑</v>
      </c>
      <c r="Y8" s="156" t="str">
        <f t="shared" si="6"/>
        <v>判定外</v>
      </c>
      <c r="Z8" s="157" t="str">
        <f t="shared" si="7"/>
        <v>判定外</v>
      </c>
      <c r="AA8" s="158" t="str">
        <f t="shared" si="8"/>
        <v>↑</v>
      </c>
      <c r="AB8" s="156" t="str">
        <f t="shared" si="9"/>
        <v>判定外</v>
      </c>
      <c r="AC8" s="157" t="str">
        <f t="shared" si="10"/>
        <v>増加傾向</v>
      </c>
      <c r="AD8" s="159"/>
      <c r="AE8" s="136"/>
      <c r="AI8" s="118" t="s">
        <v>206</v>
      </c>
      <c r="AK8" s="119" t="s">
        <v>294</v>
      </c>
      <c r="AL8" s="119" t="s">
        <v>264</v>
      </c>
    </row>
    <row r="9" spans="2:39">
      <c r="B9" s="133"/>
      <c r="C9" s="149" t="s">
        <v>219</v>
      </c>
      <c r="D9" s="150">
        <f>SUM(D7:D8)</f>
        <v>207</v>
      </c>
      <c r="E9" s="150">
        <f>SUM(E7:E8)</f>
        <v>209</v>
      </c>
      <c r="F9" s="150">
        <f>SUM(F7:F8)</f>
        <v>224</v>
      </c>
      <c r="G9" s="150">
        <f>SUM(G7:G8)</f>
        <v>224</v>
      </c>
      <c r="H9" s="150">
        <f>SUM(H7:H8)</f>
        <v>217</v>
      </c>
      <c r="I9" s="151">
        <f t="shared" si="1"/>
        <v>216.2</v>
      </c>
      <c r="J9" s="152">
        <f>I9*0.97</f>
        <v>209.71399999999997</v>
      </c>
      <c r="K9" s="152">
        <f>I9*1.03</f>
        <v>222.68600000000001</v>
      </c>
      <c r="L9" s="142" t="str">
        <f>IF(AND(D9&gt;I9*0.97,D9&lt;I9*1.03),"○","×")</f>
        <v>×</v>
      </c>
      <c r="M9" s="142" t="str">
        <f>IF(AND(E9&gt;I9*0.97,E9&lt;I9*1.03),"○","×")</f>
        <v>×</v>
      </c>
      <c r="N9" s="142" t="str">
        <f>IF(AND(F9&gt;I9*0.97,F9&lt;I9*1.03),"○","×")</f>
        <v>×</v>
      </c>
      <c r="O9" s="142" t="str">
        <f>IF(AND(G9&gt;I9*0.97,G9&lt;I9*1.03),"○","×")</f>
        <v>×</v>
      </c>
      <c r="P9" s="142" t="str">
        <f>IF(AND(H9&gt;I9*0.97,H9&lt;I9*1.03),"○","×")</f>
        <v>○</v>
      </c>
      <c r="Q9" s="153" t="str">
        <f t="shared" si="2"/>
        <v>―</v>
      </c>
      <c r="R9" s="141" t="str">
        <f t="shared" si="3"/>
        <v>↑</v>
      </c>
      <c r="S9" s="142" t="str">
        <f t="shared" si="3"/>
        <v>↑</v>
      </c>
      <c r="T9" s="142" t="str">
        <f t="shared" si="3"/>
        <v>－</v>
      </c>
      <c r="U9" s="142" t="str">
        <f t="shared" si="3"/>
        <v>↓</v>
      </c>
      <c r="V9" s="142" t="str">
        <f t="shared" si="4"/>
        <v>↑↑－↓</v>
      </c>
      <c r="W9" s="154" t="str" cm="1">
        <f t="array" ref="W9">INDEX($AL$2:$AL$82,MATCH(V9,$AK$2:$AK$82,0),0)</f>
        <v>最新年度のみ減少</v>
      </c>
      <c r="X9" s="155" t="str">
        <f t="shared" si="5"/>
        <v>↑</v>
      </c>
      <c r="Y9" s="156" t="str">
        <f t="shared" si="6"/>
        <v>判定外</v>
      </c>
      <c r="Z9" s="157" t="str">
        <f t="shared" si="7"/>
        <v>判定外</v>
      </c>
      <c r="AA9" s="158" t="str">
        <f t="shared" si="8"/>
        <v>↑</v>
      </c>
      <c r="AB9" s="156" t="str">
        <f t="shared" si="9"/>
        <v>判定外</v>
      </c>
      <c r="AC9" s="157" t="str">
        <f t="shared" si="10"/>
        <v>判定外</v>
      </c>
      <c r="AD9" s="160" t="s">
        <v>373</v>
      </c>
      <c r="AE9" s="136"/>
      <c r="AI9" s="118" t="s">
        <v>207</v>
      </c>
      <c r="AK9" s="119" t="s">
        <v>295</v>
      </c>
      <c r="AL9" s="119" t="s">
        <v>268</v>
      </c>
    </row>
    <row r="10" spans="2:39">
      <c r="B10" s="133"/>
      <c r="C10" s="149" t="s">
        <v>203</v>
      </c>
      <c r="D10" s="232" cm="1">
        <f t="array" ref="D10">INDEX('13-1.2020'!L:L,MATCH("F139110110504",'13-1.2020'!A:A,0),0)</f>
        <v>4</v>
      </c>
      <c r="E10" s="232" cm="1">
        <f t="array" ref="E10">INDEX('13-1.2021'!L:L,MATCH("F139110110504",'13-1.2021'!A:A,0),0)</f>
        <v>5</v>
      </c>
      <c r="F10" s="232" cm="1">
        <f t="array" ref="F10">INDEX('13-1.2022'!L:L,MATCH("F139110110504",'13-1.2022'!A:A,0),0)</f>
        <v>5</v>
      </c>
      <c r="G10" s="232" cm="1">
        <f t="array" ref="G10">INDEX('13-1.2023'!L:L,MATCH("F139110110504",'13-1.2023'!A:A,0),0)</f>
        <v>5</v>
      </c>
      <c r="H10" s="232" cm="1">
        <f t="array" ref="H10">INDEX('13-1.2024'!L:L,MATCH("F139110110504",'13-1.2024'!A:A,0),0)</f>
        <v>4</v>
      </c>
      <c r="I10" s="151">
        <f t="shared" si="1"/>
        <v>4.5999999999999996</v>
      </c>
      <c r="J10" s="152">
        <f>I10*0.97</f>
        <v>4.4619999999999997</v>
      </c>
      <c r="K10" s="152">
        <f>I10*1.03</f>
        <v>4.7379999999999995</v>
      </c>
      <c r="L10" s="142" t="str">
        <f>IF(AND(D10&gt;I10*0.97,D10&lt;I10*1.03),"○","×")</f>
        <v>×</v>
      </c>
      <c r="M10" s="142" t="str">
        <f>IF(AND(E10&gt;I10*0.97,E10&lt;I10*1.03),"○","×")</f>
        <v>×</v>
      </c>
      <c r="N10" s="142" t="str">
        <f>IF(AND(F10&gt;I10*0.97,F10&lt;I10*1.03),"○","×")</f>
        <v>×</v>
      </c>
      <c r="O10" s="142" t="str">
        <f>IF(AND(G10&gt;I10*0.97,G10&lt;I10*1.03),"○","×")</f>
        <v>×</v>
      </c>
      <c r="P10" s="142" t="str">
        <f>IF(AND(H10&gt;I10*0.97,H10&lt;I10*1.03),"○","×")</f>
        <v>×</v>
      </c>
      <c r="Q10" s="153" t="str">
        <f t="shared" si="2"/>
        <v>―</v>
      </c>
      <c r="R10" s="141" t="str">
        <f t="shared" si="3"/>
        <v>↑</v>
      </c>
      <c r="S10" s="142" t="str">
        <f t="shared" si="3"/>
        <v>－</v>
      </c>
      <c r="T10" s="142" t="str">
        <f t="shared" si="3"/>
        <v>－</v>
      </c>
      <c r="U10" s="142" t="str">
        <f t="shared" si="3"/>
        <v>↓</v>
      </c>
      <c r="V10" s="142" t="str">
        <f t="shared" si="4"/>
        <v>↑－－↓</v>
      </c>
      <c r="W10" s="154" t="str" cm="1">
        <f t="array" ref="W10">INDEX($AL$2:$AL$82,MATCH(V10,$AK$2:$AK$82,0),0)</f>
        <v>年度により増減</v>
      </c>
      <c r="X10" s="155" t="str">
        <f t="shared" si="5"/>
        <v>↑</v>
      </c>
      <c r="Y10" s="156" t="str">
        <f t="shared" si="6"/>
        <v>判定外</v>
      </c>
      <c r="Z10" s="157" t="str">
        <f t="shared" si="7"/>
        <v>判定外</v>
      </c>
      <c r="AA10" s="158" t="str">
        <f t="shared" si="8"/>
        <v>－</v>
      </c>
      <c r="AB10" s="156" t="str">
        <f t="shared" si="9"/>
        <v>判定外</v>
      </c>
      <c r="AC10" s="157" t="str">
        <f t="shared" si="10"/>
        <v>判定外</v>
      </c>
      <c r="AD10" s="159"/>
      <c r="AE10" s="136"/>
      <c r="AK10" s="119" t="s">
        <v>296</v>
      </c>
      <c r="AL10" s="119" t="s">
        <v>264</v>
      </c>
    </row>
    <row r="11" spans="2:39">
      <c r="B11" s="133"/>
      <c r="C11" s="149" t="s">
        <v>384</v>
      </c>
      <c r="D11" s="162">
        <f>ROUND(D8/D9,3)</f>
        <v>7.6999999999999999E-2</v>
      </c>
      <c r="E11" s="162">
        <f>ROUND(E8/E9,3)</f>
        <v>8.5999999999999993E-2</v>
      </c>
      <c r="F11" s="162">
        <f>ROUND(F8/F9,3)</f>
        <v>0.125</v>
      </c>
      <c r="G11" s="162">
        <f>ROUND(G8/G9,3)</f>
        <v>0.121</v>
      </c>
      <c r="H11" s="162">
        <f>ROUND(H8/H9,3)</f>
        <v>0.129</v>
      </c>
      <c r="I11" s="163">
        <f t="shared" si="1"/>
        <v>0.1076</v>
      </c>
      <c r="J11" s="164">
        <f>I11-0.03</f>
        <v>7.7600000000000002E-2</v>
      </c>
      <c r="K11" s="164">
        <f>I11+0.03</f>
        <v>0.1376</v>
      </c>
      <c r="L11" s="142" t="str">
        <f>IF(AND(D11&gt;I11-0.03,D11&lt;I11+0.03),"○","×")</f>
        <v>×</v>
      </c>
      <c r="M11" s="142" t="str">
        <f>IF(AND(E11&gt;I11-0.03,E11&lt;I11+0.03),"○","×")</f>
        <v>○</v>
      </c>
      <c r="N11" s="142" t="str">
        <f>IF(AND(F11&gt;I11-0.03,F11&lt;I11+0.03),"○","×")</f>
        <v>○</v>
      </c>
      <c r="O11" s="142" t="str">
        <f>IF(AND(G11&gt;I11-0.03,G11&lt;I11+0.03),"○","×")</f>
        <v>○</v>
      </c>
      <c r="P11" s="142" t="str">
        <f>IF(AND(H11&gt;I11-0.03,H11&lt;I11+0.03),"○","×")</f>
        <v>○</v>
      </c>
      <c r="Q11" s="153" t="str">
        <f t="shared" si="2"/>
        <v>―</v>
      </c>
      <c r="R11" s="141" t="str">
        <f t="shared" si="3"/>
        <v>↑</v>
      </c>
      <c r="S11" s="142" t="str">
        <f t="shared" si="3"/>
        <v>↑</v>
      </c>
      <c r="T11" s="142" t="str">
        <f t="shared" si="3"/>
        <v>↓</v>
      </c>
      <c r="U11" s="142" t="str">
        <f t="shared" si="3"/>
        <v>↑</v>
      </c>
      <c r="V11" s="142" t="str">
        <f t="shared" si="4"/>
        <v>↑↑↓↑</v>
      </c>
      <c r="W11" s="154" t="str" cm="1">
        <f t="array" ref="W11">INDEX($AL$2:$AL$82,MATCH(V11,$AK$2:$AK$82,0),0)</f>
        <v>年度により増減</v>
      </c>
      <c r="X11" s="155" t="str">
        <f t="shared" si="5"/>
        <v>↑</v>
      </c>
      <c r="Y11" s="156" t="str">
        <f t="shared" si="6"/>
        <v>判定外</v>
      </c>
      <c r="Z11" s="157" t="str">
        <f t="shared" si="7"/>
        <v>判定外</v>
      </c>
      <c r="AA11" s="158" t="str">
        <f t="shared" si="8"/>
        <v>↑</v>
      </c>
      <c r="AB11" s="156" t="str">
        <f t="shared" si="9"/>
        <v>判定外</v>
      </c>
      <c r="AC11" s="157" t="str">
        <f t="shared" si="10"/>
        <v>増加傾向</v>
      </c>
      <c r="AD11" s="160" t="s">
        <v>198</v>
      </c>
      <c r="AE11" s="136"/>
      <c r="AK11" s="119" t="s">
        <v>297</v>
      </c>
      <c r="AL11" s="119" t="s">
        <v>281</v>
      </c>
    </row>
    <row r="12" spans="2:39" ht="14.25" thickBot="1">
      <c r="B12" s="133"/>
      <c r="C12" s="149" t="s">
        <v>385</v>
      </c>
      <c r="D12" s="162">
        <f>ROUND(D10/D9,3)</f>
        <v>1.9E-2</v>
      </c>
      <c r="E12" s="162">
        <f>ROUND(E10/E9,3)</f>
        <v>2.4E-2</v>
      </c>
      <c r="F12" s="162">
        <f>ROUND(F10/F9,3)</f>
        <v>2.1999999999999999E-2</v>
      </c>
      <c r="G12" s="162">
        <f>ROUND(G10/G9,3)</f>
        <v>2.1999999999999999E-2</v>
      </c>
      <c r="H12" s="162">
        <f>ROUND(H10/H9,3)</f>
        <v>1.7999999999999999E-2</v>
      </c>
      <c r="I12" s="165">
        <f t="shared" si="1"/>
        <v>2.0999999999999998E-2</v>
      </c>
      <c r="J12" s="166">
        <f>I12-0.03</f>
        <v>-9.0000000000000011E-3</v>
      </c>
      <c r="K12" s="166">
        <f>I12+0.03</f>
        <v>5.0999999999999997E-2</v>
      </c>
      <c r="L12" s="125" t="str">
        <f>IF(AND(D12&gt;I12-0.03,D12&lt;I12+0.03),"○","×")</f>
        <v>○</v>
      </c>
      <c r="M12" s="125" t="str">
        <f>IF(AND(E12&gt;I12-0.03,E12&lt;I12+0.03),"○","×")</f>
        <v>○</v>
      </c>
      <c r="N12" s="125" t="str">
        <f>IF(AND(F12&gt;I12-0.03,F12&lt;I12+0.03),"○","×")</f>
        <v>○</v>
      </c>
      <c r="O12" s="125" t="str">
        <f>IF(AND(G12&gt;I12-0.03,G12&lt;I12+0.03),"○","×")</f>
        <v>○</v>
      </c>
      <c r="P12" s="125" t="str">
        <f>IF(AND(H12&gt;I12-0.03,H12&lt;I12+0.03),"○","×")</f>
        <v>○</v>
      </c>
      <c r="Q12" s="167" t="str">
        <f t="shared" si="2"/>
        <v>同程度</v>
      </c>
      <c r="R12" s="168" t="str">
        <f t="shared" si="3"/>
        <v>↑</v>
      </c>
      <c r="S12" s="125" t="str">
        <f t="shared" si="3"/>
        <v>↓</v>
      </c>
      <c r="T12" s="125" t="str">
        <f t="shared" si="3"/>
        <v>－</v>
      </c>
      <c r="U12" s="125" t="str">
        <f t="shared" si="3"/>
        <v>↓</v>
      </c>
      <c r="V12" s="125" t="str">
        <f t="shared" si="4"/>
        <v>↑↓－↓</v>
      </c>
      <c r="W12" s="169" t="str" cm="1">
        <f t="array" ref="W12">INDEX($AL$2:$AL$82,MATCH(V12,$AK$2:$AK$82,0),0)</f>
        <v>減少傾向⤵</v>
      </c>
      <c r="X12" s="170" t="str">
        <f t="shared" si="5"/>
        <v>↑</v>
      </c>
      <c r="Y12" s="171" t="str">
        <f t="shared" si="6"/>
        <v>判定外</v>
      </c>
      <c r="Z12" s="172" t="str">
        <f t="shared" si="7"/>
        <v>判定外</v>
      </c>
      <c r="AA12" s="173" t="str">
        <f t="shared" si="8"/>
        <v>↓</v>
      </c>
      <c r="AB12" s="171" t="str">
        <f t="shared" si="9"/>
        <v>判定外</v>
      </c>
      <c r="AC12" s="172" t="str">
        <f t="shared" si="10"/>
        <v>判定外</v>
      </c>
      <c r="AD12" s="174" t="s">
        <v>372</v>
      </c>
      <c r="AE12" s="136"/>
      <c r="AK12" s="119" t="s">
        <v>298</v>
      </c>
      <c r="AL12" s="119" t="s">
        <v>206</v>
      </c>
    </row>
    <row r="13" spans="2:39" ht="14.25" thickBot="1">
      <c r="B13" s="133"/>
      <c r="C13" s="134"/>
      <c r="D13" s="135"/>
      <c r="E13" s="135"/>
      <c r="F13" s="135"/>
      <c r="G13" s="135"/>
      <c r="H13" s="135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75"/>
      <c r="AD13" s="176"/>
      <c r="AE13" s="136"/>
      <c r="AK13" s="119" t="s">
        <v>299</v>
      </c>
      <c r="AL13" s="119" t="s">
        <v>281</v>
      </c>
    </row>
    <row r="14" spans="2:39">
      <c r="B14" s="133"/>
      <c r="C14" s="134"/>
      <c r="D14" s="135"/>
      <c r="E14" s="135"/>
      <c r="F14" s="135"/>
      <c r="G14" s="135"/>
      <c r="H14" s="135"/>
      <c r="I14" s="265" t="s">
        <v>271</v>
      </c>
      <c r="J14" s="266"/>
      <c r="K14" s="266"/>
      <c r="L14" s="267"/>
      <c r="M14" s="267"/>
      <c r="N14" s="267"/>
      <c r="O14" s="267"/>
      <c r="P14" s="267"/>
      <c r="Q14" s="268" t="s">
        <v>272</v>
      </c>
      <c r="R14" s="265" t="s">
        <v>273</v>
      </c>
      <c r="S14" s="267"/>
      <c r="T14" s="267"/>
      <c r="U14" s="267"/>
      <c r="V14" s="270" t="s">
        <v>274</v>
      </c>
      <c r="W14" s="271"/>
      <c r="X14" s="274" t="s">
        <v>275</v>
      </c>
      <c r="Y14" s="261" t="s">
        <v>276</v>
      </c>
      <c r="Z14" s="262"/>
      <c r="AA14" s="259" t="s">
        <v>277</v>
      </c>
      <c r="AB14" s="261" t="s">
        <v>278</v>
      </c>
      <c r="AC14" s="262"/>
      <c r="AD14" s="263" t="s">
        <v>279</v>
      </c>
      <c r="AE14" s="136"/>
      <c r="AK14" s="119" t="s">
        <v>300</v>
      </c>
      <c r="AL14" s="119" t="s">
        <v>281</v>
      </c>
    </row>
    <row r="15" spans="2:39" s="148" customFormat="1">
      <c r="B15" s="137"/>
      <c r="C15" s="177" t="s">
        <v>4</v>
      </c>
      <c r="D15" s="233" t="str">
        <f ca="1">Q1&amp;"(n="&amp;D31&amp;")"</f>
        <v>R2(n=86)</v>
      </c>
      <c r="E15" s="233" t="str">
        <f ca="1">R1&amp;"(n="&amp;E31&amp;")"</f>
        <v>R3(n=86)</v>
      </c>
      <c r="F15" s="233" t="str">
        <f ca="1">S1&amp;"(n="&amp;F31&amp;")"</f>
        <v>R4(n=86)</v>
      </c>
      <c r="G15" s="233" t="str">
        <f ca="1">T1&amp;"(n="&amp;G31&amp;")"</f>
        <v>R5(n=86)</v>
      </c>
      <c r="H15" s="233" t="str">
        <f ca="1">U1&amp;"(n="&amp;H31&amp;")"</f>
        <v>R6(n=86)</v>
      </c>
      <c r="I15" s="139" t="s">
        <v>282</v>
      </c>
      <c r="J15" s="140">
        <v>-0.03</v>
      </c>
      <c r="K15" s="140">
        <v>0.03</v>
      </c>
      <c r="L15" s="231" t="str">
        <f ca="1">Q1</f>
        <v>R2</v>
      </c>
      <c r="M15" s="231" t="str">
        <f ca="1">R1</f>
        <v>R3</v>
      </c>
      <c r="N15" s="231" t="str">
        <f ca="1">S1</f>
        <v>R4</v>
      </c>
      <c r="O15" s="231" t="str">
        <f ca="1">T1</f>
        <v>R5</v>
      </c>
      <c r="P15" s="231" t="str">
        <f ca="1">U1</f>
        <v>R6</v>
      </c>
      <c r="Q15" s="269"/>
      <c r="R15" s="141" t="s">
        <v>283</v>
      </c>
      <c r="S15" s="142" t="s">
        <v>284</v>
      </c>
      <c r="T15" s="142" t="s">
        <v>285</v>
      </c>
      <c r="U15" s="142" t="s">
        <v>286</v>
      </c>
      <c r="V15" s="272"/>
      <c r="W15" s="273"/>
      <c r="X15" s="275"/>
      <c r="Y15" s="143" t="s">
        <v>287</v>
      </c>
      <c r="Z15" s="144" t="s">
        <v>288</v>
      </c>
      <c r="AA15" s="260"/>
      <c r="AB15" s="145" t="s">
        <v>289</v>
      </c>
      <c r="AC15" s="146" t="s">
        <v>290</v>
      </c>
      <c r="AD15" s="264"/>
      <c r="AE15" s="147"/>
      <c r="AF15" s="110"/>
      <c r="AG15" s="110"/>
      <c r="AH15" s="110"/>
      <c r="AI15" s="110"/>
      <c r="AJ15" s="110"/>
      <c r="AK15" s="119" t="s">
        <v>301</v>
      </c>
      <c r="AL15" s="119" t="s">
        <v>302</v>
      </c>
      <c r="AM15" s="110"/>
    </row>
    <row r="16" spans="2:39">
      <c r="B16" s="133"/>
      <c r="C16" s="149" t="s">
        <v>201</v>
      </c>
      <c r="D16" s="223">
        <f>'13-1.2020'!D99</f>
        <v>18655</v>
      </c>
      <c r="E16" s="223">
        <f>'13-1.2021'!D99</f>
        <v>18496</v>
      </c>
      <c r="F16" s="223">
        <f>'13-1.2022'!D99</f>
        <v>18389</v>
      </c>
      <c r="G16" s="223">
        <f>'13-1.2023'!D99</f>
        <v>18322</v>
      </c>
      <c r="H16" s="223">
        <f>'13-1.2024'!D99</f>
        <v>18220</v>
      </c>
      <c r="I16" s="151">
        <f t="shared" ref="I16:I21" si="11">AVERAGE(D16:H16)</f>
        <v>18416.400000000001</v>
      </c>
      <c r="J16" s="152">
        <f>I16*0.97</f>
        <v>17863.907999999999</v>
      </c>
      <c r="K16" s="152">
        <f>I16*1.03</f>
        <v>18968.892000000003</v>
      </c>
      <c r="L16" s="142" t="str">
        <f>IF(AND(D16&gt;I16*0.97,D16&lt;I16*1.03),"○","×")</f>
        <v>○</v>
      </c>
      <c r="M16" s="142" t="str">
        <f>IF(AND(E16&gt;I16*0.97,E16&lt;I16*1.03),"○","×")</f>
        <v>○</v>
      </c>
      <c r="N16" s="142" t="str">
        <f>IF(AND(F16&gt;I16*0.97,F16&lt;I16*1.03),"○","×")</f>
        <v>○</v>
      </c>
      <c r="O16" s="142" t="str">
        <f>IF(AND(G16&gt;I16*0.97,G16&lt;I16*1.03),"○","×")</f>
        <v>○</v>
      </c>
      <c r="P16" s="142" t="str">
        <f>IF(AND(H16&gt;I16*0.97,H16&lt;I16*1.03),"○","×")</f>
        <v>○</v>
      </c>
      <c r="Q16" s="153" t="str">
        <f t="shared" ref="Q16:Q21" si="12">IF(COUNTIF(L16:P16,"○")=5,"同程度","―")</f>
        <v>同程度</v>
      </c>
      <c r="R16" s="141" t="str">
        <f t="shared" ref="R16:U21" si="13">IF(E16-D16&gt;0,"↑",IF(E16-D16&lt;0,"↓","－"))</f>
        <v>↓</v>
      </c>
      <c r="S16" s="142" t="str">
        <f t="shared" si="13"/>
        <v>↓</v>
      </c>
      <c r="T16" s="142" t="str">
        <f t="shared" si="13"/>
        <v>↓</v>
      </c>
      <c r="U16" s="142" t="str">
        <f t="shared" si="13"/>
        <v>↓</v>
      </c>
      <c r="V16" s="142" t="str">
        <f t="shared" ref="V16:V21" si="14">R16&amp;S16&amp;T16&amp;U16</f>
        <v>↓↓↓↓</v>
      </c>
      <c r="W16" s="154" t="str" cm="1">
        <f t="array" ref="W16">INDEX($AL$2:$AL$82,MATCH(V16,$AK$2:$AK$82,0),0)</f>
        <v>減少傾向⤵</v>
      </c>
      <c r="X16" s="155" t="str">
        <f t="shared" ref="X16:X21" si="15">IF(F16-D16&gt;0,"↑",IF(F16-D16&lt;0,"↓","－"))</f>
        <v>↓</v>
      </c>
      <c r="Y16" s="156" t="str">
        <f t="shared" ref="Y16:Y21" si="16">IF(V16="↓↑↓↓",IF(X16="↓","減少傾向","×"),"判定外")</f>
        <v>判定外</v>
      </c>
      <c r="Z16" s="157" t="str">
        <f t="shared" ref="Z16:Z21" si="17">IF(V16="↑↓↑↑",IF(X16="↑","増加傾向","×"),"判定外")</f>
        <v>判定外</v>
      </c>
      <c r="AA16" s="158" t="str">
        <f t="shared" ref="AA16:AA21" si="18">IF(G16-E16&gt;0,"↑",IF(G16-E16&lt;0,"↓","－"))</f>
        <v>↓</v>
      </c>
      <c r="AB16" s="156" t="str">
        <f t="shared" ref="AB16:AB21" si="19">IF(V16="↓↓↑↓",IF(AA16="↓","減少傾向","×"),"判定外")</f>
        <v>判定外</v>
      </c>
      <c r="AC16" s="157" t="str">
        <f t="shared" ref="AC16:AC21" si="20">IF(V16="↑↑↓↑",IF(AA16="↑","増加傾向","×"),"判定外")</f>
        <v>判定外</v>
      </c>
      <c r="AD16" s="159"/>
      <c r="AE16" s="136"/>
      <c r="AK16" s="119" t="s">
        <v>303</v>
      </c>
      <c r="AL16" s="119" t="s">
        <v>302</v>
      </c>
    </row>
    <row r="17" spans="2:39">
      <c r="B17" s="133"/>
      <c r="C17" s="149" t="s">
        <v>202</v>
      </c>
      <c r="D17" s="232">
        <f>'13-1.2020'!E99</f>
        <v>2262</v>
      </c>
      <c r="E17" s="232">
        <f>'13-1.2021'!E99</f>
        <v>2357</v>
      </c>
      <c r="F17" s="232">
        <f>'13-1.2022'!E99</f>
        <v>2406</v>
      </c>
      <c r="G17" s="232">
        <f>'13-1.2023'!E99</f>
        <v>2494</v>
      </c>
      <c r="H17" s="232">
        <f>'13-1.2024'!E99</f>
        <v>2627</v>
      </c>
      <c r="I17" s="151">
        <f t="shared" si="11"/>
        <v>2429.1999999999998</v>
      </c>
      <c r="J17" s="152">
        <f>I17*0.97</f>
        <v>2356.3239999999996</v>
      </c>
      <c r="K17" s="152">
        <f>I17*1.03</f>
        <v>2502.076</v>
      </c>
      <c r="L17" s="142" t="str">
        <f>IF(AND(D17&gt;I17*0.97,D17&lt;I17*1.03),"○","×")</f>
        <v>×</v>
      </c>
      <c r="M17" s="142" t="str">
        <f>IF(AND(E17&gt;I17*0.97,E17&lt;I17*1.03),"○","×")</f>
        <v>○</v>
      </c>
      <c r="N17" s="142" t="str">
        <f>IF(AND(F17&gt;I17*0.97,F17&lt;I17*1.03),"○","×")</f>
        <v>○</v>
      </c>
      <c r="O17" s="142" t="str">
        <f>IF(AND(G17&gt;I17*0.97,G17&lt;I17*1.03),"○","×")</f>
        <v>○</v>
      </c>
      <c r="P17" s="142" t="str">
        <f>IF(AND(H17&gt;I17*0.97,H17&lt;I17*1.03),"○","×")</f>
        <v>×</v>
      </c>
      <c r="Q17" s="153" t="str">
        <f t="shared" si="12"/>
        <v>―</v>
      </c>
      <c r="R17" s="141" t="str">
        <f t="shared" si="13"/>
        <v>↑</v>
      </c>
      <c r="S17" s="142" t="str">
        <f t="shared" si="13"/>
        <v>↑</v>
      </c>
      <c r="T17" s="142" t="str">
        <f t="shared" si="13"/>
        <v>↑</v>
      </c>
      <c r="U17" s="142" t="str">
        <f t="shared" si="13"/>
        <v>↑</v>
      </c>
      <c r="V17" s="142" t="str">
        <f t="shared" si="14"/>
        <v>↑↑↑↑</v>
      </c>
      <c r="W17" s="154" t="str" cm="1">
        <f t="array" ref="W17">INDEX($AL$2:$AL$82,MATCH(V17,$AK$2:$AK$82,0),0)</f>
        <v>増加傾向⤴</v>
      </c>
      <c r="X17" s="155" t="str">
        <f t="shared" si="15"/>
        <v>↑</v>
      </c>
      <c r="Y17" s="156" t="str">
        <f t="shared" si="16"/>
        <v>判定外</v>
      </c>
      <c r="Z17" s="157" t="str">
        <f t="shared" si="17"/>
        <v>判定外</v>
      </c>
      <c r="AA17" s="158" t="str">
        <f t="shared" si="18"/>
        <v>↑</v>
      </c>
      <c r="AB17" s="156" t="str">
        <f t="shared" si="19"/>
        <v>判定外</v>
      </c>
      <c r="AC17" s="157" t="str">
        <f t="shared" si="20"/>
        <v>判定外</v>
      </c>
      <c r="AD17" s="159"/>
      <c r="AE17" s="136"/>
      <c r="AK17" s="119" t="s">
        <v>304</v>
      </c>
      <c r="AL17" s="119" t="s">
        <v>281</v>
      </c>
    </row>
    <row r="18" spans="2:39">
      <c r="B18" s="133"/>
      <c r="C18" s="149" t="s">
        <v>219</v>
      </c>
      <c r="D18" s="150">
        <f>SUM(D16:D17)</f>
        <v>20917</v>
      </c>
      <c r="E18" s="150">
        <f>SUM(E16:E17)</f>
        <v>20853</v>
      </c>
      <c r="F18" s="150">
        <f>SUM(F16:F17)</f>
        <v>20795</v>
      </c>
      <c r="G18" s="150">
        <f>SUM(G16:G17)</f>
        <v>20816</v>
      </c>
      <c r="H18" s="150">
        <f>SUM(H16:H17)</f>
        <v>20847</v>
      </c>
      <c r="I18" s="151">
        <f t="shared" si="11"/>
        <v>20845.599999999999</v>
      </c>
      <c r="J18" s="152">
        <f>I18*0.97</f>
        <v>20220.231999999996</v>
      </c>
      <c r="K18" s="152">
        <f>I18*1.03</f>
        <v>21470.968000000001</v>
      </c>
      <c r="L18" s="142" t="str">
        <f>IF(AND(D18&gt;I18*0.97,D18&lt;I18*1.03),"○","×")</f>
        <v>○</v>
      </c>
      <c r="M18" s="142" t="str">
        <f>IF(AND(E18&gt;I18*0.97,E18&lt;I18*1.03),"○","×")</f>
        <v>○</v>
      </c>
      <c r="N18" s="142" t="str">
        <f>IF(AND(F18&gt;I18*0.97,F18&lt;I18*1.03),"○","×")</f>
        <v>○</v>
      </c>
      <c r="O18" s="142" t="str">
        <f>IF(AND(G18&gt;I18*0.97,G18&lt;I18*1.03),"○","×")</f>
        <v>○</v>
      </c>
      <c r="P18" s="142" t="str">
        <f>IF(AND(H18&gt;I18*0.97,H18&lt;I18*1.03),"○","×")</f>
        <v>○</v>
      </c>
      <c r="Q18" s="153" t="str">
        <f t="shared" si="12"/>
        <v>同程度</v>
      </c>
      <c r="R18" s="141" t="str">
        <f t="shared" si="13"/>
        <v>↓</v>
      </c>
      <c r="S18" s="142" t="str">
        <f t="shared" si="13"/>
        <v>↓</v>
      </c>
      <c r="T18" s="142" t="str">
        <f t="shared" si="13"/>
        <v>↑</v>
      </c>
      <c r="U18" s="142" t="str">
        <f t="shared" si="13"/>
        <v>↑</v>
      </c>
      <c r="V18" s="142" t="str">
        <f t="shared" si="14"/>
        <v>↓↓↑↑</v>
      </c>
      <c r="W18" s="154" t="str" cm="1">
        <f t="array" ref="W18">INDEX($AL$2:$AL$82,MATCH(V18,$AK$2:$AK$82,0),0)</f>
        <v>年度により増減</v>
      </c>
      <c r="X18" s="155" t="str">
        <f t="shared" si="15"/>
        <v>↓</v>
      </c>
      <c r="Y18" s="156" t="str">
        <f t="shared" si="16"/>
        <v>判定外</v>
      </c>
      <c r="Z18" s="157" t="str">
        <f t="shared" si="17"/>
        <v>判定外</v>
      </c>
      <c r="AA18" s="158" t="str">
        <f t="shared" si="18"/>
        <v>↓</v>
      </c>
      <c r="AB18" s="156" t="str">
        <f t="shared" si="19"/>
        <v>判定外</v>
      </c>
      <c r="AC18" s="157" t="str">
        <f t="shared" si="20"/>
        <v>判定外</v>
      </c>
      <c r="AD18" s="160" t="s">
        <v>262</v>
      </c>
      <c r="AE18" s="136"/>
      <c r="AK18" s="119" t="s">
        <v>305</v>
      </c>
      <c r="AL18" s="119" t="s">
        <v>302</v>
      </c>
    </row>
    <row r="19" spans="2:39">
      <c r="B19" s="133"/>
      <c r="C19" s="149" t="s">
        <v>203</v>
      </c>
      <c r="D19" s="232">
        <f>'13-1.2020'!L99</f>
        <v>595</v>
      </c>
      <c r="E19" s="232">
        <f>'13-1.2021'!L99</f>
        <v>605</v>
      </c>
      <c r="F19" s="232">
        <f>'13-1.2022'!L99</f>
        <v>617</v>
      </c>
      <c r="G19" s="232">
        <f>'13-1.2023'!L99</f>
        <v>625</v>
      </c>
      <c r="H19" s="232">
        <f>'13-1.2024'!L99</f>
        <v>656</v>
      </c>
      <c r="I19" s="151">
        <f t="shared" si="11"/>
        <v>619.6</v>
      </c>
      <c r="J19" s="152">
        <f>I19*0.97</f>
        <v>601.01200000000006</v>
      </c>
      <c r="K19" s="152">
        <f>I19*1.03</f>
        <v>638.18799999999999</v>
      </c>
      <c r="L19" s="142" t="str">
        <f>IF(AND(D19&gt;I19*0.97,D19&lt;I19*1.03),"○","×")</f>
        <v>×</v>
      </c>
      <c r="M19" s="142" t="str">
        <f>IF(AND(E19&gt;I19*0.97,E19&lt;I19*1.03),"○","×")</f>
        <v>○</v>
      </c>
      <c r="N19" s="142" t="str">
        <f>IF(AND(F19&gt;I19*0.97,F19&lt;I19*1.03),"○","×")</f>
        <v>○</v>
      </c>
      <c r="O19" s="142" t="str">
        <f>IF(AND(G19&gt;I19*0.97,G19&lt;I19*1.03),"○","×")</f>
        <v>○</v>
      </c>
      <c r="P19" s="142" t="str">
        <f>IF(AND(H19&gt;I19*0.97,H19&lt;I19*1.03),"○","×")</f>
        <v>×</v>
      </c>
      <c r="Q19" s="153" t="str">
        <f t="shared" si="12"/>
        <v>―</v>
      </c>
      <c r="R19" s="141" t="str">
        <f t="shared" si="13"/>
        <v>↑</v>
      </c>
      <c r="S19" s="142" t="str">
        <f t="shared" si="13"/>
        <v>↑</v>
      </c>
      <c r="T19" s="142" t="str">
        <f t="shared" si="13"/>
        <v>↑</v>
      </c>
      <c r="U19" s="142" t="str">
        <f t="shared" si="13"/>
        <v>↑</v>
      </c>
      <c r="V19" s="142" t="str">
        <f t="shared" si="14"/>
        <v>↑↑↑↑</v>
      </c>
      <c r="W19" s="154" t="str" cm="1">
        <f t="array" ref="W19">INDEX($AL$2:$AL$82,MATCH(V19,$AK$2:$AK$82,0),0)</f>
        <v>増加傾向⤴</v>
      </c>
      <c r="X19" s="155" t="str">
        <f t="shared" si="15"/>
        <v>↑</v>
      </c>
      <c r="Y19" s="156" t="str">
        <f t="shared" si="16"/>
        <v>判定外</v>
      </c>
      <c r="Z19" s="157" t="str">
        <f t="shared" si="17"/>
        <v>判定外</v>
      </c>
      <c r="AA19" s="158" t="str">
        <f t="shared" si="18"/>
        <v>↑</v>
      </c>
      <c r="AB19" s="156" t="str">
        <f t="shared" si="19"/>
        <v>判定外</v>
      </c>
      <c r="AC19" s="157" t="str">
        <f t="shared" si="20"/>
        <v>判定外</v>
      </c>
      <c r="AD19" s="159"/>
      <c r="AE19" s="136"/>
      <c r="AK19" s="119" t="s">
        <v>306</v>
      </c>
      <c r="AL19" s="119" t="s">
        <v>302</v>
      </c>
    </row>
    <row r="20" spans="2:39">
      <c r="B20" s="133"/>
      <c r="C20" s="149" t="s">
        <v>384</v>
      </c>
      <c r="D20" s="162">
        <f>ROUND(D17/D18,3)</f>
        <v>0.108</v>
      </c>
      <c r="E20" s="162">
        <f>ROUND(E17/E18,3)</f>
        <v>0.113</v>
      </c>
      <c r="F20" s="162">
        <f>ROUND(F17/F18,3)</f>
        <v>0.11600000000000001</v>
      </c>
      <c r="G20" s="162">
        <f>ROUND(G17/G18,3)</f>
        <v>0.12</v>
      </c>
      <c r="H20" s="162">
        <f>ROUND(H17/H18,3)</f>
        <v>0.126</v>
      </c>
      <c r="I20" s="163">
        <f t="shared" si="11"/>
        <v>0.1166</v>
      </c>
      <c r="J20" s="164">
        <f>I20-0.03</f>
        <v>8.6599999999999996E-2</v>
      </c>
      <c r="K20" s="164">
        <f>I20+0.03</f>
        <v>0.14660000000000001</v>
      </c>
      <c r="L20" s="142" t="str">
        <f>IF(AND(D20&gt;I20-0.03,D20&lt;I20+0.03),"○","×")</f>
        <v>○</v>
      </c>
      <c r="M20" s="142" t="str">
        <f>IF(AND(E20&gt;I20-0.03,E20&lt;I20+0.03),"○","×")</f>
        <v>○</v>
      </c>
      <c r="N20" s="142" t="str">
        <f>IF(AND(F20&gt;I20-0.03,F20&lt;I20+0.03),"○","×")</f>
        <v>○</v>
      </c>
      <c r="O20" s="142" t="str">
        <f>IF(AND(G20&gt;I20-0.03,G20&lt;I20+0.03),"○","×")</f>
        <v>○</v>
      </c>
      <c r="P20" s="142" t="str">
        <f>IF(AND(H20&gt;I20-0.03,H20&lt;I20+0.03),"○","×")</f>
        <v>○</v>
      </c>
      <c r="Q20" s="153" t="str">
        <f t="shared" si="12"/>
        <v>同程度</v>
      </c>
      <c r="R20" s="141" t="str">
        <f t="shared" si="13"/>
        <v>↑</v>
      </c>
      <c r="S20" s="142" t="str">
        <f t="shared" si="13"/>
        <v>↑</v>
      </c>
      <c r="T20" s="142" t="str">
        <f t="shared" si="13"/>
        <v>↑</v>
      </c>
      <c r="U20" s="142" t="str">
        <f t="shared" si="13"/>
        <v>↑</v>
      </c>
      <c r="V20" s="142" t="str">
        <f t="shared" si="14"/>
        <v>↑↑↑↑</v>
      </c>
      <c r="W20" s="154" t="str" cm="1">
        <f t="array" ref="W20">INDEX($AL$2:$AL$82,MATCH(V20,$AK$2:$AK$82,0),0)</f>
        <v>増加傾向⤴</v>
      </c>
      <c r="X20" s="155" t="str">
        <f t="shared" si="15"/>
        <v>↑</v>
      </c>
      <c r="Y20" s="156" t="str">
        <f t="shared" si="16"/>
        <v>判定外</v>
      </c>
      <c r="Z20" s="157" t="str">
        <f t="shared" si="17"/>
        <v>判定外</v>
      </c>
      <c r="AA20" s="158" t="str">
        <f t="shared" si="18"/>
        <v>↑</v>
      </c>
      <c r="AB20" s="156" t="str">
        <f t="shared" si="19"/>
        <v>判定外</v>
      </c>
      <c r="AC20" s="157" t="str">
        <f t="shared" si="20"/>
        <v>判定外</v>
      </c>
      <c r="AD20" s="160" t="s">
        <v>262</v>
      </c>
      <c r="AE20" s="136"/>
      <c r="AK20" s="119" t="s">
        <v>307</v>
      </c>
      <c r="AL20" s="119" t="s">
        <v>264</v>
      </c>
    </row>
    <row r="21" spans="2:39" ht="14.25" thickBot="1">
      <c r="B21" s="133"/>
      <c r="C21" s="149" t="s">
        <v>385</v>
      </c>
      <c r="D21" s="162">
        <f>ROUND(D19/D18,3)</f>
        <v>2.8000000000000001E-2</v>
      </c>
      <c r="E21" s="162">
        <f>ROUND(E19/E18,3)</f>
        <v>2.9000000000000001E-2</v>
      </c>
      <c r="F21" s="162">
        <f>ROUND(F19/F18,3)</f>
        <v>0.03</v>
      </c>
      <c r="G21" s="162">
        <f>ROUND(G19/G18,3)</f>
        <v>0.03</v>
      </c>
      <c r="H21" s="162">
        <f>ROUND(H19/H18,3)</f>
        <v>3.1E-2</v>
      </c>
      <c r="I21" s="165">
        <f t="shared" si="11"/>
        <v>2.9599999999999998E-2</v>
      </c>
      <c r="J21" s="166">
        <f>I21-0.03</f>
        <v>-4.0000000000000105E-4</v>
      </c>
      <c r="K21" s="166">
        <f>I21+0.03</f>
        <v>5.96E-2</v>
      </c>
      <c r="L21" s="125" t="str">
        <f>IF(AND(D21&gt;I21-0.03,D21&lt;I21+0.03),"○","×")</f>
        <v>○</v>
      </c>
      <c r="M21" s="125" t="str">
        <f>IF(AND(E21&gt;I21-0.03,E21&lt;I21+0.03),"○","×")</f>
        <v>○</v>
      </c>
      <c r="N21" s="125" t="str">
        <f>IF(AND(F21&gt;I21-0.03,F21&lt;I21+0.03),"○","×")</f>
        <v>○</v>
      </c>
      <c r="O21" s="125" t="str">
        <f>IF(AND(G21&gt;I21-0.03,G21&lt;I21+0.03),"○","×")</f>
        <v>○</v>
      </c>
      <c r="P21" s="125" t="str">
        <f>IF(AND(H21&gt;I21-0.03,H21&lt;I21+0.03),"○","×")</f>
        <v>○</v>
      </c>
      <c r="Q21" s="167" t="str">
        <f t="shared" si="12"/>
        <v>同程度</v>
      </c>
      <c r="R21" s="168" t="str">
        <f t="shared" si="13"/>
        <v>↑</v>
      </c>
      <c r="S21" s="125" t="str">
        <f t="shared" si="13"/>
        <v>↑</v>
      </c>
      <c r="T21" s="125" t="str">
        <f t="shared" si="13"/>
        <v>－</v>
      </c>
      <c r="U21" s="125" t="str">
        <f t="shared" si="13"/>
        <v>↑</v>
      </c>
      <c r="V21" s="125" t="str">
        <f t="shared" si="14"/>
        <v>↑↑－↑</v>
      </c>
      <c r="W21" s="169" t="str" cm="1">
        <f t="array" ref="W21">INDEX($AL$2:$AL$82,MATCH(V21,$AK$2:$AK$82,0),0)</f>
        <v>増加傾向⤴</v>
      </c>
      <c r="X21" s="170" t="str">
        <f t="shared" si="15"/>
        <v>↑</v>
      </c>
      <c r="Y21" s="171" t="str">
        <f t="shared" si="16"/>
        <v>判定外</v>
      </c>
      <c r="Z21" s="172" t="str">
        <f t="shared" si="17"/>
        <v>判定外</v>
      </c>
      <c r="AA21" s="173" t="str">
        <f t="shared" si="18"/>
        <v>↑</v>
      </c>
      <c r="AB21" s="171" t="str">
        <f t="shared" si="19"/>
        <v>判定外</v>
      </c>
      <c r="AC21" s="172" t="str">
        <f t="shared" si="20"/>
        <v>判定外</v>
      </c>
      <c r="AD21" s="174" t="s">
        <v>372</v>
      </c>
      <c r="AE21" s="136"/>
      <c r="AK21" s="119" t="s">
        <v>308</v>
      </c>
      <c r="AL21" s="119" t="s">
        <v>268</v>
      </c>
    </row>
    <row r="22" spans="2:39" ht="14.25" thickBot="1">
      <c r="B22" s="133"/>
      <c r="C22" s="134"/>
      <c r="D22" s="135"/>
      <c r="E22" s="135"/>
      <c r="F22" s="135"/>
      <c r="G22" s="135"/>
      <c r="H22" s="135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75"/>
      <c r="AD22" s="176"/>
      <c r="AE22" s="136"/>
      <c r="AK22" s="119" t="s">
        <v>309</v>
      </c>
      <c r="AL22" s="119" t="s">
        <v>264</v>
      </c>
    </row>
    <row r="23" spans="2:39">
      <c r="B23" s="133"/>
      <c r="C23" s="134"/>
      <c r="D23" s="135"/>
      <c r="E23" s="135"/>
      <c r="F23" s="135"/>
      <c r="G23" s="135"/>
      <c r="H23" s="135"/>
      <c r="I23" s="265" t="s">
        <v>271</v>
      </c>
      <c r="J23" s="266"/>
      <c r="K23" s="266"/>
      <c r="L23" s="267"/>
      <c r="M23" s="267"/>
      <c r="N23" s="267"/>
      <c r="O23" s="267"/>
      <c r="P23" s="267"/>
      <c r="Q23" s="268" t="s">
        <v>272</v>
      </c>
      <c r="R23" s="265" t="s">
        <v>273</v>
      </c>
      <c r="S23" s="267"/>
      <c r="T23" s="267"/>
      <c r="U23" s="267"/>
      <c r="V23" s="270" t="s">
        <v>274</v>
      </c>
      <c r="W23" s="271"/>
      <c r="X23" s="274" t="s">
        <v>275</v>
      </c>
      <c r="Y23" s="261" t="s">
        <v>276</v>
      </c>
      <c r="Z23" s="262"/>
      <c r="AA23" s="259" t="s">
        <v>277</v>
      </c>
      <c r="AB23" s="261" t="s">
        <v>278</v>
      </c>
      <c r="AC23" s="262"/>
      <c r="AD23" s="263" t="s">
        <v>279</v>
      </c>
      <c r="AE23" s="136"/>
      <c r="AK23" s="119" t="s">
        <v>310</v>
      </c>
      <c r="AL23" s="119" t="s">
        <v>281</v>
      </c>
    </row>
    <row r="24" spans="2:39" s="148" customFormat="1">
      <c r="B24" s="137"/>
      <c r="C24" s="178" t="s">
        <v>200</v>
      </c>
      <c r="D24" s="233" t="str">
        <f ca="1">Q1&amp;"(n="&amp;D31&amp;")"</f>
        <v>R2(n=86)</v>
      </c>
      <c r="E24" s="233" t="str">
        <f ca="1">R1&amp;"(n="&amp;E31&amp;")"</f>
        <v>R3(n=86)</v>
      </c>
      <c r="F24" s="233" t="str">
        <f ca="1">S1&amp;"(n="&amp;F31&amp;")"</f>
        <v>R4(n=86)</v>
      </c>
      <c r="G24" s="233" t="str">
        <f ca="1">T1&amp;"(n="&amp;G31&amp;")"</f>
        <v>R5(n=86)</v>
      </c>
      <c r="H24" s="233" t="str">
        <f ca="1">U1&amp;"(n="&amp;H31&amp;")"</f>
        <v>R6(n=86)</v>
      </c>
      <c r="I24" s="139" t="s">
        <v>282</v>
      </c>
      <c r="J24" s="140">
        <v>-0.03</v>
      </c>
      <c r="K24" s="140">
        <v>0.03</v>
      </c>
      <c r="L24" s="231" t="str">
        <f ca="1">Q1</f>
        <v>R2</v>
      </c>
      <c r="M24" s="231" t="str">
        <f ca="1">R1</f>
        <v>R3</v>
      </c>
      <c r="N24" s="231" t="str">
        <f ca="1">S1</f>
        <v>R4</v>
      </c>
      <c r="O24" s="231" t="str">
        <f ca="1">T1</f>
        <v>R5</v>
      </c>
      <c r="P24" s="231" t="str">
        <f ca="1">U1</f>
        <v>R6</v>
      </c>
      <c r="Q24" s="269"/>
      <c r="R24" s="141" t="s">
        <v>283</v>
      </c>
      <c r="S24" s="142" t="s">
        <v>284</v>
      </c>
      <c r="T24" s="142" t="s">
        <v>285</v>
      </c>
      <c r="U24" s="142" t="s">
        <v>286</v>
      </c>
      <c r="V24" s="272"/>
      <c r="W24" s="273"/>
      <c r="X24" s="275"/>
      <c r="Y24" s="143" t="s">
        <v>287</v>
      </c>
      <c r="Z24" s="144" t="s">
        <v>288</v>
      </c>
      <c r="AA24" s="260"/>
      <c r="AB24" s="145" t="s">
        <v>289</v>
      </c>
      <c r="AC24" s="146" t="s">
        <v>290</v>
      </c>
      <c r="AD24" s="264"/>
      <c r="AE24" s="147"/>
      <c r="AF24" s="110"/>
      <c r="AG24" s="110"/>
      <c r="AH24" s="110"/>
      <c r="AI24" s="110"/>
      <c r="AJ24" s="110"/>
      <c r="AK24" s="119" t="s">
        <v>311</v>
      </c>
      <c r="AL24" s="119" t="s">
        <v>312</v>
      </c>
      <c r="AM24" s="110"/>
    </row>
    <row r="25" spans="2:39">
      <c r="B25" s="133"/>
      <c r="C25" s="149" t="s">
        <v>201</v>
      </c>
      <c r="D25" s="179">
        <f>ROUND(D16/D31,1)</f>
        <v>216.9</v>
      </c>
      <c r="E25" s="179">
        <f>ROUND(E16/E31,1)</f>
        <v>215.1</v>
      </c>
      <c r="F25" s="179">
        <f>ROUND(F16/F31,1)</f>
        <v>213.8</v>
      </c>
      <c r="G25" s="179">
        <f>ROUND(G16/G31,1)</f>
        <v>213</v>
      </c>
      <c r="H25" s="179">
        <f>ROUND(H16/H31,1)</f>
        <v>211.9</v>
      </c>
      <c r="I25" s="151">
        <f t="shared" ref="I25:I30" si="21">AVERAGE(D25:H25)</f>
        <v>214.14000000000001</v>
      </c>
      <c r="J25" s="152">
        <f>I25*0.97</f>
        <v>207.7158</v>
      </c>
      <c r="K25" s="152">
        <f>I25*1.03</f>
        <v>220.56420000000003</v>
      </c>
      <c r="L25" s="142" t="str">
        <f>IF(AND(D25&gt;I25*0.97,D25&lt;I25*1.03),"○","×")</f>
        <v>○</v>
      </c>
      <c r="M25" s="142" t="str">
        <f>IF(AND(E25&gt;I25*0.97,E25&lt;I25*1.03),"○","×")</f>
        <v>○</v>
      </c>
      <c r="N25" s="142" t="str">
        <f>IF(AND(F25&gt;I25*0.97,F25&lt;I25*1.03),"○","×")</f>
        <v>○</v>
      </c>
      <c r="O25" s="142" t="str">
        <f>IF(AND(G25&gt;I25*0.97,G25&lt;I25*1.03),"○","×")</f>
        <v>○</v>
      </c>
      <c r="P25" s="142" t="str">
        <f>IF(AND(H25&gt;I25*0.97,H25&lt;I25*1.03),"○","×")</f>
        <v>○</v>
      </c>
      <c r="Q25" s="153" t="str">
        <f t="shared" ref="Q25:Q30" si="22">IF(COUNTIF(L25:P25,"○")=5,"同程度","―")</f>
        <v>同程度</v>
      </c>
      <c r="R25" s="141" t="str">
        <f t="shared" ref="R25:U30" si="23">IF(E25-D25&gt;0,"↑",IF(E25-D25&lt;0,"↓","－"))</f>
        <v>↓</v>
      </c>
      <c r="S25" s="142" t="str">
        <f t="shared" si="23"/>
        <v>↓</v>
      </c>
      <c r="T25" s="142" t="str">
        <f t="shared" si="23"/>
        <v>↓</v>
      </c>
      <c r="U25" s="142" t="str">
        <f t="shared" si="23"/>
        <v>↓</v>
      </c>
      <c r="V25" s="142" t="str">
        <f t="shared" ref="V25:V30" si="24">R25&amp;S25&amp;T25&amp;U25</f>
        <v>↓↓↓↓</v>
      </c>
      <c r="W25" s="154" t="str" cm="1">
        <f t="array" ref="W25">INDEX($AL$2:$AL$82,MATCH(V25,$AK$2:$AK$82,0),0)</f>
        <v>減少傾向⤵</v>
      </c>
      <c r="X25" s="155" t="str">
        <f t="shared" ref="X25:X30" si="25">IF(F25-D25&gt;0,"↑",IF(F25-D25&lt;0,"↓","－"))</f>
        <v>↓</v>
      </c>
      <c r="Y25" s="156" t="str">
        <f t="shared" ref="Y25:Y30" si="26">IF(V25="↓↑↓↓",IF(X25="↓","減少傾向","×"),"判定外")</f>
        <v>判定外</v>
      </c>
      <c r="Z25" s="157" t="str">
        <f t="shared" ref="Z25:Z30" si="27">IF(V25="↑↓↑↑",IF(X25="↑","増加傾向","×"),"判定外")</f>
        <v>判定外</v>
      </c>
      <c r="AA25" s="158" t="str">
        <f t="shared" ref="AA25:AA30" si="28">IF(G25-E25&gt;0,"↑",IF(G25-E25&lt;0,"↓","－"))</f>
        <v>↓</v>
      </c>
      <c r="AB25" s="156" t="str">
        <f t="shared" ref="AB25:AB30" si="29">IF(V25="↓↓↑↓",IF(AA25="↓","減少傾向","×"),"判定外")</f>
        <v>判定外</v>
      </c>
      <c r="AC25" s="157" t="str">
        <f t="shared" ref="AC25:AC30" si="30">IF(V25="↑↑↓↑",IF(AA25="↑","増加傾向","×"),"判定外")</f>
        <v>判定外</v>
      </c>
      <c r="AD25" s="159"/>
      <c r="AE25" s="136"/>
      <c r="AK25" s="119" t="s">
        <v>313</v>
      </c>
      <c r="AL25" s="119" t="s">
        <v>281</v>
      </c>
    </row>
    <row r="26" spans="2:39">
      <c r="B26" s="133"/>
      <c r="C26" s="149" t="s">
        <v>202</v>
      </c>
      <c r="D26" s="179">
        <f>ROUND(D17/D31,1)</f>
        <v>26.3</v>
      </c>
      <c r="E26" s="179">
        <f>ROUND(E17/E31,1)</f>
        <v>27.4</v>
      </c>
      <c r="F26" s="179">
        <f>ROUND(F17/F31,1)</f>
        <v>28</v>
      </c>
      <c r="G26" s="179">
        <f>ROUND(G17/G31,1)</f>
        <v>29</v>
      </c>
      <c r="H26" s="179">
        <f>ROUND(H17/H31,1)</f>
        <v>30.5</v>
      </c>
      <c r="I26" s="151">
        <f t="shared" si="21"/>
        <v>28.24</v>
      </c>
      <c r="J26" s="152">
        <f>I26*0.97</f>
        <v>27.392799999999998</v>
      </c>
      <c r="K26" s="152">
        <f>I26*1.03</f>
        <v>29.087199999999999</v>
      </c>
      <c r="L26" s="142" t="str">
        <f>IF(AND(D26&gt;I26*0.97,D26&lt;I26*1.03),"○","×")</f>
        <v>×</v>
      </c>
      <c r="M26" s="142" t="str">
        <f>IF(AND(E26&gt;I26*0.97,E26&lt;I26*1.03),"○","×")</f>
        <v>○</v>
      </c>
      <c r="N26" s="142" t="str">
        <f>IF(AND(F26&gt;I26*0.97,F26&lt;I26*1.03),"○","×")</f>
        <v>○</v>
      </c>
      <c r="O26" s="142" t="str">
        <f>IF(AND(G26&gt;I26*0.97,G26&lt;I26*1.03),"○","×")</f>
        <v>○</v>
      </c>
      <c r="P26" s="142" t="str">
        <f>IF(AND(H26&gt;I26*0.97,H26&lt;I26*1.03),"○","×")</f>
        <v>×</v>
      </c>
      <c r="Q26" s="153" t="str">
        <f t="shared" si="22"/>
        <v>―</v>
      </c>
      <c r="R26" s="141" t="str">
        <f t="shared" si="23"/>
        <v>↑</v>
      </c>
      <c r="S26" s="142" t="str">
        <f t="shared" si="23"/>
        <v>↑</v>
      </c>
      <c r="T26" s="142" t="str">
        <f t="shared" si="23"/>
        <v>↑</v>
      </c>
      <c r="U26" s="142" t="str">
        <f t="shared" si="23"/>
        <v>↑</v>
      </c>
      <c r="V26" s="142" t="str">
        <f t="shared" si="24"/>
        <v>↑↑↑↑</v>
      </c>
      <c r="W26" s="154" t="str" cm="1">
        <f t="array" ref="W26">INDEX($AL$2:$AL$82,MATCH(V26,$AK$2:$AK$82,0),0)</f>
        <v>増加傾向⤴</v>
      </c>
      <c r="X26" s="155" t="str">
        <f t="shared" si="25"/>
        <v>↑</v>
      </c>
      <c r="Y26" s="156" t="str">
        <f t="shared" si="26"/>
        <v>判定外</v>
      </c>
      <c r="Z26" s="157" t="str">
        <f t="shared" si="27"/>
        <v>判定外</v>
      </c>
      <c r="AA26" s="158" t="str">
        <f t="shared" si="28"/>
        <v>↑</v>
      </c>
      <c r="AB26" s="156" t="str">
        <f t="shared" si="29"/>
        <v>判定外</v>
      </c>
      <c r="AC26" s="157" t="str">
        <f t="shared" si="30"/>
        <v>判定外</v>
      </c>
      <c r="AD26" s="159"/>
      <c r="AE26" s="136"/>
      <c r="AK26" s="119" t="s">
        <v>314</v>
      </c>
      <c r="AL26" s="119" t="s">
        <v>264</v>
      </c>
    </row>
    <row r="27" spans="2:39">
      <c r="B27" s="133"/>
      <c r="C27" s="149" t="s">
        <v>219</v>
      </c>
      <c r="D27" s="179">
        <f>ROUND(SUM(D25:D26),1)</f>
        <v>243.2</v>
      </c>
      <c r="E27" s="179">
        <f>ROUND(SUM(E25:E26),1)</f>
        <v>242.5</v>
      </c>
      <c r="F27" s="179">
        <f>ROUND(SUM(F25:F26),1)</f>
        <v>241.8</v>
      </c>
      <c r="G27" s="179">
        <f>ROUND(SUM(G25:G26),1)</f>
        <v>242</v>
      </c>
      <c r="H27" s="179">
        <f>ROUND(SUM(H25:H26),1)</f>
        <v>242.4</v>
      </c>
      <c r="I27" s="151">
        <f t="shared" si="21"/>
        <v>242.38000000000002</v>
      </c>
      <c r="J27" s="152">
        <f>I27*0.97</f>
        <v>235.10860000000002</v>
      </c>
      <c r="K27" s="152">
        <f>I27*1.03</f>
        <v>249.65140000000002</v>
      </c>
      <c r="L27" s="142" t="str">
        <f>IF(AND(D27&gt;I27*0.97,D27&lt;I27*1.03),"○","×")</f>
        <v>○</v>
      </c>
      <c r="M27" s="142" t="str">
        <f>IF(AND(E27&gt;I27*0.97,E27&lt;I27*1.03),"○","×")</f>
        <v>○</v>
      </c>
      <c r="N27" s="142" t="str">
        <f>IF(AND(F27&gt;I27*0.97,F27&lt;I27*1.03),"○","×")</f>
        <v>○</v>
      </c>
      <c r="O27" s="142" t="str">
        <f>IF(AND(G27&gt;I27*0.97,G27&lt;I27*1.03),"○","×")</f>
        <v>○</v>
      </c>
      <c r="P27" s="142" t="str">
        <f>IF(AND(H27&gt;I27*0.97,H27&lt;I27*1.03),"○","×")</f>
        <v>○</v>
      </c>
      <c r="Q27" s="153" t="str">
        <f t="shared" si="22"/>
        <v>同程度</v>
      </c>
      <c r="R27" s="141" t="str">
        <f t="shared" si="23"/>
        <v>↓</v>
      </c>
      <c r="S27" s="142" t="str">
        <f t="shared" si="23"/>
        <v>↓</v>
      </c>
      <c r="T27" s="142" t="str">
        <f t="shared" si="23"/>
        <v>↑</v>
      </c>
      <c r="U27" s="142" t="str">
        <f t="shared" si="23"/>
        <v>↑</v>
      </c>
      <c r="V27" s="142" t="str">
        <f t="shared" si="24"/>
        <v>↓↓↑↑</v>
      </c>
      <c r="W27" s="154" t="str" cm="1">
        <f t="array" ref="W27">INDEX($AL$2:$AL$82,MATCH(V27,$AK$2:$AK$82,0),0)</f>
        <v>年度により増減</v>
      </c>
      <c r="X27" s="155" t="str">
        <f t="shared" si="25"/>
        <v>↓</v>
      </c>
      <c r="Y27" s="156" t="str">
        <f t="shared" si="26"/>
        <v>判定外</v>
      </c>
      <c r="Z27" s="157" t="str">
        <f t="shared" si="27"/>
        <v>判定外</v>
      </c>
      <c r="AA27" s="158" t="str">
        <f t="shared" si="28"/>
        <v>↓</v>
      </c>
      <c r="AB27" s="156" t="str">
        <f t="shared" si="29"/>
        <v>判定外</v>
      </c>
      <c r="AC27" s="157" t="str">
        <f t="shared" si="30"/>
        <v>判定外</v>
      </c>
      <c r="AD27" s="160" t="s">
        <v>262</v>
      </c>
      <c r="AE27" s="136"/>
      <c r="AK27" s="119" t="s">
        <v>315</v>
      </c>
      <c r="AL27" s="119" t="s">
        <v>281</v>
      </c>
    </row>
    <row r="28" spans="2:39">
      <c r="B28" s="133"/>
      <c r="C28" s="149" t="s">
        <v>203</v>
      </c>
      <c r="D28" s="179">
        <f>ROUND(D19/D31,1)</f>
        <v>6.9</v>
      </c>
      <c r="E28" s="179">
        <f>ROUND(E19/E31,1)</f>
        <v>7</v>
      </c>
      <c r="F28" s="179">
        <f>ROUND(F19/F31,1)</f>
        <v>7.2</v>
      </c>
      <c r="G28" s="179">
        <f>ROUND(G19/G31,1)</f>
        <v>7.3</v>
      </c>
      <c r="H28" s="179">
        <f>ROUND(H19/H31,1)</f>
        <v>7.6</v>
      </c>
      <c r="I28" s="151">
        <f t="shared" si="21"/>
        <v>7.2</v>
      </c>
      <c r="J28" s="152">
        <f>I28*0.97</f>
        <v>6.984</v>
      </c>
      <c r="K28" s="152">
        <f>I28*1.03</f>
        <v>7.4160000000000004</v>
      </c>
      <c r="L28" s="142" t="str">
        <f>IF(AND(D28&gt;I28*0.97,D28&lt;I28*1.03),"○","×")</f>
        <v>×</v>
      </c>
      <c r="M28" s="142" t="str">
        <f>IF(AND(E28&gt;I28*0.97,E28&lt;I28*1.03),"○","×")</f>
        <v>○</v>
      </c>
      <c r="N28" s="142" t="str">
        <f>IF(AND(F28&gt;I28*0.97,F28&lt;I28*1.03),"○","×")</f>
        <v>○</v>
      </c>
      <c r="O28" s="142" t="str">
        <f>IF(AND(G28&gt;I28*0.97,G28&lt;I28*1.03),"○","×")</f>
        <v>○</v>
      </c>
      <c r="P28" s="142" t="str">
        <f>IF(AND(H28&gt;I28*0.97,H28&lt;I28*1.03),"○","×")</f>
        <v>×</v>
      </c>
      <c r="Q28" s="153" t="str">
        <f t="shared" si="22"/>
        <v>―</v>
      </c>
      <c r="R28" s="141" t="str">
        <f t="shared" si="23"/>
        <v>↑</v>
      </c>
      <c r="S28" s="142" t="str">
        <f t="shared" si="23"/>
        <v>↑</v>
      </c>
      <c r="T28" s="142" t="str">
        <f t="shared" si="23"/>
        <v>↑</v>
      </c>
      <c r="U28" s="142" t="str">
        <f t="shared" si="23"/>
        <v>↑</v>
      </c>
      <c r="V28" s="142" t="str">
        <f t="shared" si="24"/>
        <v>↑↑↑↑</v>
      </c>
      <c r="W28" s="154" t="str" cm="1">
        <f t="array" ref="W28">INDEX($AL$2:$AL$82,MATCH(V28,$AK$2:$AK$82,0),0)</f>
        <v>増加傾向⤴</v>
      </c>
      <c r="X28" s="155" t="str">
        <f t="shared" si="25"/>
        <v>↑</v>
      </c>
      <c r="Y28" s="156" t="str">
        <f t="shared" si="26"/>
        <v>判定外</v>
      </c>
      <c r="Z28" s="157" t="str">
        <f t="shared" si="27"/>
        <v>判定外</v>
      </c>
      <c r="AA28" s="158" t="str">
        <f t="shared" si="28"/>
        <v>↑</v>
      </c>
      <c r="AB28" s="156" t="str">
        <f t="shared" si="29"/>
        <v>判定外</v>
      </c>
      <c r="AC28" s="157" t="str">
        <f t="shared" si="30"/>
        <v>判定外</v>
      </c>
      <c r="AD28" s="159"/>
      <c r="AE28" s="136"/>
      <c r="AK28" s="119" t="s">
        <v>316</v>
      </c>
      <c r="AL28" s="119" t="s">
        <v>262</v>
      </c>
    </row>
    <row r="29" spans="2:39">
      <c r="B29" s="133"/>
      <c r="C29" s="149" t="s">
        <v>384</v>
      </c>
      <c r="D29" s="162">
        <f>ROUND(D26/D27,3)</f>
        <v>0.108</v>
      </c>
      <c r="E29" s="162">
        <f>ROUND(E26/E27,3)</f>
        <v>0.113</v>
      </c>
      <c r="F29" s="162">
        <f>ROUND(F26/F27,3)</f>
        <v>0.11600000000000001</v>
      </c>
      <c r="G29" s="162">
        <f>ROUND(G26/G27,3)</f>
        <v>0.12</v>
      </c>
      <c r="H29" s="162">
        <f>ROUND(H26/H27,3)</f>
        <v>0.126</v>
      </c>
      <c r="I29" s="163">
        <f t="shared" si="21"/>
        <v>0.1166</v>
      </c>
      <c r="J29" s="164">
        <f>I29-0.03</f>
        <v>8.6599999999999996E-2</v>
      </c>
      <c r="K29" s="164">
        <f>I29+0.03</f>
        <v>0.14660000000000001</v>
      </c>
      <c r="L29" s="142" t="str">
        <f>IF(AND(D29&gt;I29-0.03,D29&lt;I29+0.03),"○","×")</f>
        <v>○</v>
      </c>
      <c r="M29" s="142" t="str">
        <f>IF(AND(E29&gt;I29-0.03,E29&lt;I29+0.03),"○","×")</f>
        <v>○</v>
      </c>
      <c r="N29" s="142" t="str">
        <f>IF(AND(F29&gt;I29-0.03,F29&lt;I29+0.03),"○","×")</f>
        <v>○</v>
      </c>
      <c r="O29" s="142" t="str">
        <f>IF(AND(G29&gt;I29-0.03,G29&lt;I29+0.03),"○","×")</f>
        <v>○</v>
      </c>
      <c r="P29" s="142" t="str">
        <f>IF(AND(H29&gt;I29-0.03,H29&lt;I29+0.03),"○","×")</f>
        <v>○</v>
      </c>
      <c r="Q29" s="153" t="str">
        <f t="shared" si="22"/>
        <v>同程度</v>
      </c>
      <c r="R29" s="141" t="str">
        <f t="shared" si="23"/>
        <v>↑</v>
      </c>
      <c r="S29" s="142" t="str">
        <f t="shared" si="23"/>
        <v>↑</v>
      </c>
      <c r="T29" s="142" t="str">
        <f t="shared" si="23"/>
        <v>↑</v>
      </c>
      <c r="U29" s="142" t="str">
        <f t="shared" si="23"/>
        <v>↑</v>
      </c>
      <c r="V29" s="142" t="str">
        <f t="shared" si="24"/>
        <v>↑↑↑↑</v>
      </c>
      <c r="W29" s="154" t="str" cm="1">
        <f t="array" ref="W29">INDEX($AL$2:$AL$82,MATCH(V29,$AK$2:$AK$82,0),0)</f>
        <v>増加傾向⤴</v>
      </c>
      <c r="X29" s="155" t="str">
        <f t="shared" si="25"/>
        <v>↑</v>
      </c>
      <c r="Y29" s="156" t="str">
        <f t="shared" si="26"/>
        <v>判定外</v>
      </c>
      <c r="Z29" s="157" t="str">
        <f t="shared" si="27"/>
        <v>判定外</v>
      </c>
      <c r="AA29" s="158" t="str">
        <f t="shared" si="28"/>
        <v>↑</v>
      </c>
      <c r="AB29" s="156" t="str">
        <f t="shared" si="29"/>
        <v>判定外</v>
      </c>
      <c r="AC29" s="157" t="str">
        <f t="shared" si="30"/>
        <v>判定外</v>
      </c>
      <c r="AD29" s="160" t="s">
        <v>262</v>
      </c>
      <c r="AE29" s="136"/>
      <c r="AK29" s="119" t="s">
        <v>317</v>
      </c>
      <c r="AL29" s="119" t="s">
        <v>264</v>
      </c>
    </row>
    <row r="30" spans="2:39" ht="14.25" thickBot="1">
      <c r="B30" s="133"/>
      <c r="C30" s="149" t="s">
        <v>385</v>
      </c>
      <c r="D30" s="162">
        <f>ROUND(D28/D27,3)</f>
        <v>2.8000000000000001E-2</v>
      </c>
      <c r="E30" s="162">
        <f>ROUND(E28/E27,3)</f>
        <v>2.9000000000000001E-2</v>
      </c>
      <c r="F30" s="162">
        <f>ROUND(F28/F27,3)</f>
        <v>0.03</v>
      </c>
      <c r="G30" s="162">
        <f>ROUND(G28/G27,3)</f>
        <v>0.03</v>
      </c>
      <c r="H30" s="162">
        <f>ROUND(H28/H27,3)</f>
        <v>3.1E-2</v>
      </c>
      <c r="I30" s="165">
        <f t="shared" si="21"/>
        <v>2.9599999999999998E-2</v>
      </c>
      <c r="J30" s="166">
        <f>I30-0.03</f>
        <v>-4.0000000000000105E-4</v>
      </c>
      <c r="K30" s="166">
        <f>I30+0.03</f>
        <v>5.96E-2</v>
      </c>
      <c r="L30" s="125" t="str">
        <f>IF(AND(D30&gt;I30-0.03,D30&lt;I30+0.03),"○","×")</f>
        <v>○</v>
      </c>
      <c r="M30" s="125" t="str">
        <f>IF(AND(E30&gt;I30-0.03,E30&lt;I30+0.03),"○","×")</f>
        <v>○</v>
      </c>
      <c r="N30" s="125" t="str">
        <f>IF(AND(F30&gt;I30-0.03,F30&lt;I30+0.03),"○","×")</f>
        <v>○</v>
      </c>
      <c r="O30" s="125" t="str">
        <f>IF(AND(G30&gt;I30-0.03,G30&lt;I30+0.03),"○","×")</f>
        <v>○</v>
      </c>
      <c r="P30" s="125" t="str">
        <f>IF(AND(H30&gt;I30-0.03,H30&lt;I30+0.03),"○","×")</f>
        <v>○</v>
      </c>
      <c r="Q30" s="167" t="str">
        <f t="shared" si="22"/>
        <v>同程度</v>
      </c>
      <c r="R30" s="168" t="str">
        <f t="shared" si="23"/>
        <v>↑</v>
      </c>
      <c r="S30" s="125" t="str">
        <f t="shared" si="23"/>
        <v>↑</v>
      </c>
      <c r="T30" s="125" t="str">
        <f t="shared" si="23"/>
        <v>－</v>
      </c>
      <c r="U30" s="125" t="str">
        <f t="shared" si="23"/>
        <v>↑</v>
      </c>
      <c r="V30" s="125" t="str">
        <f t="shared" si="24"/>
        <v>↑↑－↑</v>
      </c>
      <c r="W30" s="169" t="str" cm="1">
        <f t="array" ref="W30">INDEX($AL$2:$AL$82,MATCH(V30,$AK$2:$AK$82,0),0)</f>
        <v>増加傾向⤴</v>
      </c>
      <c r="X30" s="170" t="str">
        <f t="shared" si="25"/>
        <v>↑</v>
      </c>
      <c r="Y30" s="171" t="str">
        <f t="shared" si="26"/>
        <v>判定外</v>
      </c>
      <c r="Z30" s="172" t="str">
        <f t="shared" si="27"/>
        <v>判定外</v>
      </c>
      <c r="AA30" s="173" t="str">
        <f t="shared" si="28"/>
        <v>↑</v>
      </c>
      <c r="AB30" s="171" t="str">
        <f t="shared" si="29"/>
        <v>判定外</v>
      </c>
      <c r="AC30" s="172" t="str">
        <f t="shared" si="30"/>
        <v>判定外</v>
      </c>
      <c r="AD30" s="174" t="s">
        <v>372</v>
      </c>
      <c r="AE30" s="136"/>
      <c r="AK30" s="119" t="s">
        <v>318</v>
      </c>
      <c r="AL30" s="119" t="s">
        <v>281</v>
      </c>
    </row>
    <row r="31" spans="2:39">
      <c r="B31" s="133"/>
      <c r="C31" s="149" t="s">
        <v>220</v>
      </c>
      <c r="D31" s="161">
        <f>COUNT('13-1.2020'!D12:D97)</f>
        <v>86</v>
      </c>
      <c r="E31" s="161">
        <f>COUNT('13-1.2021'!D12:D97)</f>
        <v>86</v>
      </c>
      <c r="F31" s="161">
        <f>COUNT('13-1.2022'!D12:D97)</f>
        <v>86</v>
      </c>
      <c r="G31" s="161">
        <f>COUNT('13-1.2023'!D12:D97)</f>
        <v>86</v>
      </c>
      <c r="H31" s="180">
        <f>COUNT('13-1.2024'!D12:D97)</f>
        <v>86</v>
      </c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75"/>
      <c r="AD31" s="176"/>
      <c r="AE31" s="136"/>
      <c r="AK31" s="119" t="s">
        <v>319</v>
      </c>
      <c r="AL31" s="119" t="s">
        <v>264</v>
      </c>
    </row>
    <row r="32" spans="2:39" ht="14.25" thickBot="1">
      <c r="B32" s="133"/>
      <c r="C32" s="134"/>
      <c r="D32" s="135"/>
      <c r="E32" s="135"/>
      <c r="F32" s="135"/>
      <c r="G32" s="135"/>
      <c r="H32" s="135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4"/>
      <c r="AC32" s="134"/>
      <c r="AD32" s="134"/>
      <c r="AE32" s="136"/>
      <c r="AK32" s="119" t="s">
        <v>320</v>
      </c>
      <c r="AL32" s="119" t="s">
        <v>206</v>
      </c>
    </row>
    <row r="33" spans="2:39">
      <c r="B33" s="133"/>
      <c r="C33" s="134"/>
      <c r="D33" s="135"/>
      <c r="E33" s="135"/>
      <c r="F33" s="135"/>
      <c r="G33" s="135"/>
      <c r="H33" s="135"/>
      <c r="I33" s="265" t="s">
        <v>271</v>
      </c>
      <c r="J33" s="266"/>
      <c r="K33" s="266"/>
      <c r="L33" s="267"/>
      <c r="M33" s="267"/>
      <c r="N33" s="267"/>
      <c r="O33" s="267"/>
      <c r="P33" s="267"/>
      <c r="Q33" s="268" t="s">
        <v>272</v>
      </c>
      <c r="R33" s="265" t="s">
        <v>273</v>
      </c>
      <c r="S33" s="267"/>
      <c r="T33" s="267"/>
      <c r="U33" s="267"/>
      <c r="V33" s="270" t="s">
        <v>274</v>
      </c>
      <c r="W33" s="271"/>
      <c r="X33" s="274" t="s">
        <v>275</v>
      </c>
      <c r="Y33" s="261" t="s">
        <v>276</v>
      </c>
      <c r="Z33" s="262"/>
      <c r="AA33" s="259" t="s">
        <v>277</v>
      </c>
      <c r="AB33" s="261" t="s">
        <v>278</v>
      </c>
      <c r="AC33" s="262"/>
      <c r="AD33" s="263" t="s">
        <v>279</v>
      </c>
      <c r="AE33" s="136"/>
      <c r="AK33" s="119" t="s">
        <v>321</v>
      </c>
      <c r="AL33" s="119" t="s">
        <v>281</v>
      </c>
    </row>
    <row r="34" spans="2:39" s="148" customFormat="1">
      <c r="B34" s="137"/>
      <c r="C34" s="149" t="s">
        <v>199</v>
      </c>
      <c r="D34" s="233" t="str">
        <f ca="1">Q1&amp;"(n="&amp;D41&amp;")"</f>
        <v>R2(n=25)</v>
      </c>
      <c r="E34" s="233" t="str">
        <f ca="1">R1&amp;"(n="&amp;E41&amp;")"</f>
        <v>R3(n=25)</v>
      </c>
      <c r="F34" s="233" t="str">
        <f ca="1">S1&amp;"(n="&amp;F41&amp;")"</f>
        <v>R4(n=25)</v>
      </c>
      <c r="G34" s="233" t="str">
        <f ca="1">T1&amp;"(n="&amp;G41&amp;")"</f>
        <v>R5(n=25)</v>
      </c>
      <c r="H34" s="233" t="str">
        <f ca="1">U1&amp;"(n="&amp;H41&amp;")"</f>
        <v>R6(n=25)</v>
      </c>
      <c r="I34" s="139" t="s">
        <v>282</v>
      </c>
      <c r="J34" s="140">
        <v>-0.03</v>
      </c>
      <c r="K34" s="140">
        <v>0.03</v>
      </c>
      <c r="L34" s="231" t="str">
        <f ca="1">Q1</f>
        <v>R2</v>
      </c>
      <c r="M34" s="231" t="str">
        <f ca="1">R1</f>
        <v>R3</v>
      </c>
      <c r="N34" s="231" t="str">
        <f ca="1">S1</f>
        <v>R4</v>
      </c>
      <c r="O34" s="231" t="str">
        <f ca="1">T1</f>
        <v>R5</v>
      </c>
      <c r="P34" s="231" t="str">
        <f ca="1">U1</f>
        <v>R6</v>
      </c>
      <c r="Q34" s="269"/>
      <c r="R34" s="141" t="s">
        <v>283</v>
      </c>
      <c r="S34" s="142" t="s">
        <v>284</v>
      </c>
      <c r="T34" s="142" t="s">
        <v>285</v>
      </c>
      <c r="U34" s="142" t="s">
        <v>286</v>
      </c>
      <c r="V34" s="272"/>
      <c r="W34" s="273"/>
      <c r="X34" s="275"/>
      <c r="Y34" s="143" t="s">
        <v>287</v>
      </c>
      <c r="Z34" s="144" t="s">
        <v>288</v>
      </c>
      <c r="AA34" s="260"/>
      <c r="AB34" s="145" t="s">
        <v>289</v>
      </c>
      <c r="AC34" s="146" t="s">
        <v>290</v>
      </c>
      <c r="AD34" s="264"/>
      <c r="AE34" s="147"/>
      <c r="AF34" s="110"/>
      <c r="AG34" s="110"/>
      <c r="AH34" s="110"/>
      <c r="AI34" s="110"/>
      <c r="AJ34" s="110"/>
      <c r="AK34" s="119" t="s">
        <v>322</v>
      </c>
      <c r="AL34" s="119" t="s">
        <v>281</v>
      </c>
      <c r="AM34" s="110"/>
    </row>
    <row r="35" spans="2:39">
      <c r="B35" s="133"/>
      <c r="C35" s="149" t="s">
        <v>201</v>
      </c>
      <c r="D35" s="179">
        <f>ROUND('13-1.2020'!D7,1)</f>
        <v>220.3</v>
      </c>
      <c r="E35" s="179">
        <f>ROUND('13-1.2021'!D7,1)</f>
        <v>218.8</v>
      </c>
      <c r="F35" s="179">
        <f>ROUND('13-1.2022'!D7,1)</f>
        <v>218</v>
      </c>
      <c r="G35" s="179">
        <f>ROUND('13-1.2023'!D7,1)</f>
        <v>217.8</v>
      </c>
      <c r="H35" s="179">
        <f>ROUND('13-1.2024'!D7,1)</f>
        <v>215.7</v>
      </c>
      <c r="I35" s="151">
        <f t="shared" ref="I35:I40" si="31">AVERAGE(D35:H35)</f>
        <v>218.12000000000003</v>
      </c>
      <c r="J35" s="152">
        <f>I35*0.97</f>
        <v>211.57640000000004</v>
      </c>
      <c r="K35" s="152">
        <f>I35*1.03</f>
        <v>224.66360000000003</v>
      </c>
      <c r="L35" s="142" t="str">
        <f>IF(AND(D35&gt;I35*0.97,D35&lt;I35*1.03),"○","×")</f>
        <v>○</v>
      </c>
      <c r="M35" s="142" t="str">
        <f>IF(AND(E35&gt;I35*0.97,E35&lt;I35*1.03),"○","×")</f>
        <v>○</v>
      </c>
      <c r="N35" s="142" t="str">
        <f>IF(AND(F35&gt;I35*0.97,F35&lt;I35*1.03),"○","×")</f>
        <v>○</v>
      </c>
      <c r="O35" s="142" t="str">
        <f>IF(AND(G35&gt;I35*0.97,G35&lt;I35*1.03),"○","×")</f>
        <v>○</v>
      </c>
      <c r="P35" s="142" t="str">
        <f>IF(AND(H35&gt;I35*0.97,H35&lt;I35*1.03),"○","×")</f>
        <v>○</v>
      </c>
      <c r="Q35" s="153" t="str">
        <f t="shared" ref="Q35:Q40" si="32">IF(COUNTIF(L35:P35,"○")=5,"同程度","―")</f>
        <v>同程度</v>
      </c>
      <c r="R35" s="141" t="str">
        <f t="shared" ref="R35:U40" si="33">IF(E35-D35&gt;0,"↑",IF(E35-D35&lt;0,"↓","－"))</f>
        <v>↓</v>
      </c>
      <c r="S35" s="142" t="str">
        <f t="shared" si="33"/>
        <v>↓</v>
      </c>
      <c r="T35" s="142" t="str">
        <f t="shared" si="33"/>
        <v>↓</v>
      </c>
      <c r="U35" s="142" t="str">
        <f t="shared" si="33"/>
        <v>↓</v>
      </c>
      <c r="V35" s="142" t="str">
        <f t="shared" ref="V35:V40" si="34">R35&amp;S35&amp;T35&amp;U35</f>
        <v>↓↓↓↓</v>
      </c>
      <c r="W35" s="154" t="str" cm="1">
        <f t="array" ref="W35">INDEX($AL$2:$AL$82,MATCH(V35,$AK$2:$AK$82,0),0)</f>
        <v>減少傾向⤵</v>
      </c>
      <c r="X35" s="155" t="str">
        <f t="shared" ref="X35:X40" si="35">IF(F35-D35&gt;0,"↑",IF(F35-D35&lt;0,"↓","－"))</f>
        <v>↓</v>
      </c>
      <c r="Y35" s="156" t="str">
        <f t="shared" ref="Y35:Y40" si="36">IF(V35="↓↑↓↓",IF(X35="↓","減少傾向","×"),"判定外")</f>
        <v>判定外</v>
      </c>
      <c r="Z35" s="157" t="str">
        <f t="shared" ref="Z35:Z40" si="37">IF(V35="↑↓↑↑",IF(X35="↑","増加傾向","×"),"判定外")</f>
        <v>判定外</v>
      </c>
      <c r="AA35" s="158" t="str">
        <f t="shared" ref="AA35:AA40" si="38">IF(G35-E35&gt;0,"↑",IF(G35-E35&lt;0,"↓","－"))</f>
        <v>↓</v>
      </c>
      <c r="AB35" s="156" t="str">
        <f t="shared" ref="AB35:AB40" si="39">IF(V35="↓↓↑↓",IF(AA35="↓","減少傾向","×"),"判定外")</f>
        <v>判定外</v>
      </c>
      <c r="AC35" s="157" t="str">
        <f t="shared" ref="AC35:AC40" si="40">IF(V35="↑↑↓↑",IF(AA35="↑","増加傾向","×"),"判定外")</f>
        <v>判定外</v>
      </c>
      <c r="AD35" s="159"/>
      <c r="AE35" s="136"/>
      <c r="AK35" s="119" t="s">
        <v>323</v>
      </c>
      <c r="AL35" s="119" t="s">
        <v>264</v>
      </c>
    </row>
    <row r="36" spans="2:39">
      <c r="B36" s="133"/>
      <c r="C36" s="149" t="s">
        <v>202</v>
      </c>
      <c r="D36" s="179">
        <f>ROUND('13-1.2020'!E7,1)</f>
        <v>26.3</v>
      </c>
      <c r="E36" s="179">
        <f>ROUND('13-1.2021'!E7,1)</f>
        <v>27.6</v>
      </c>
      <c r="F36" s="179">
        <f>ROUND('13-1.2022'!E7,1)</f>
        <v>27.5</v>
      </c>
      <c r="G36" s="179">
        <f>ROUND('13-1.2023'!E7,1)</f>
        <v>28.3</v>
      </c>
      <c r="H36" s="179">
        <f>ROUND('13-1.2024'!E7,1)</f>
        <v>29.2</v>
      </c>
      <c r="I36" s="151">
        <f t="shared" si="31"/>
        <v>27.78</v>
      </c>
      <c r="J36" s="152">
        <f>I36*0.97</f>
        <v>26.9466</v>
      </c>
      <c r="K36" s="152">
        <f>I36*1.03</f>
        <v>28.613400000000002</v>
      </c>
      <c r="L36" s="142" t="str">
        <f>IF(AND(D36&gt;I36*0.97,D36&lt;I36*1.03),"○","×")</f>
        <v>×</v>
      </c>
      <c r="M36" s="142" t="str">
        <f>IF(AND(E36&gt;I36*0.97,E36&lt;I36*1.03),"○","×")</f>
        <v>○</v>
      </c>
      <c r="N36" s="142" t="str">
        <f>IF(AND(F36&gt;I36*0.97,F36&lt;I36*1.03),"○","×")</f>
        <v>○</v>
      </c>
      <c r="O36" s="142" t="str">
        <f>IF(AND(G36&gt;I36*0.97,G36&lt;I36*1.03),"○","×")</f>
        <v>○</v>
      </c>
      <c r="P36" s="142" t="str">
        <f>IF(AND(H36&gt;I36*0.97,H36&lt;I36*1.03),"○","×")</f>
        <v>×</v>
      </c>
      <c r="Q36" s="153" t="str">
        <f t="shared" si="32"/>
        <v>―</v>
      </c>
      <c r="R36" s="141" t="str">
        <f t="shared" si="33"/>
        <v>↑</v>
      </c>
      <c r="S36" s="142" t="str">
        <f t="shared" si="33"/>
        <v>↓</v>
      </c>
      <c r="T36" s="142" t="str">
        <f t="shared" si="33"/>
        <v>↑</v>
      </c>
      <c r="U36" s="142" t="str">
        <f t="shared" si="33"/>
        <v>↑</v>
      </c>
      <c r="V36" s="142" t="str">
        <f t="shared" si="34"/>
        <v>↑↓↑↑</v>
      </c>
      <c r="W36" s="154" t="str" cm="1">
        <f t="array" ref="W36">INDEX($AL$2:$AL$82,MATCH(V36,$AK$2:$AK$82,0),0)</f>
        <v>年度により増減</v>
      </c>
      <c r="X36" s="155" t="str">
        <f t="shared" si="35"/>
        <v>↑</v>
      </c>
      <c r="Y36" s="156" t="str">
        <f t="shared" si="36"/>
        <v>判定外</v>
      </c>
      <c r="Z36" s="157" t="str">
        <f t="shared" si="37"/>
        <v>増加傾向</v>
      </c>
      <c r="AA36" s="158" t="str">
        <f t="shared" si="38"/>
        <v>↑</v>
      </c>
      <c r="AB36" s="156" t="str">
        <f t="shared" si="39"/>
        <v>判定外</v>
      </c>
      <c r="AC36" s="157" t="str">
        <f t="shared" si="40"/>
        <v>判定外</v>
      </c>
      <c r="AD36" s="159"/>
      <c r="AE36" s="136"/>
      <c r="AK36" s="119" t="s">
        <v>324</v>
      </c>
      <c r="AL36" s="119" t="s">
        <v>281</v>
      </c>
    </row>
    <row r="37" spans="2:39">
      <c r="B37" s="133"/>
      <c r="C37" s="149" t="s">
        <v>219</v>
      </c>
      <c r="D37" s="179">
        <f>ROUND(SUM(D35:D36),1)</f>
        <v>246.6</v>
      </c>
      <c r="E37" s="179">
        <f>ROUND(SUM(E35:E36),1)</f>
        <v>246.4</v>
      </c>
      <c r="F37" s="179">
        <f>ROUND(SUM(F35:F36),1)</f>
        <v>245.5</v>
      </c>
      <c r="G37" s="179">
        <f>ROUND(SUM(G35:G36),1)</f>
        <v>246.1</v>
      </c>
      <c r="H37" s="179">
        <f>ROUND(SUM(H35:H36),1)</f>
        <v>244.9</v>
      </c>
      <c r="I37" s="151">
        <f t="shared" si="31"/>
        <v>245.9</v>
      </c>
      <c r="J37" s="152">
        <f>I37*0.97</f>
        <v>238.523</v>
      </c>
      <c r="K37" s="152">
        <f>I37*1.03</f>
        <v>253.27700000000002</v>
      </c>
      <c r="L37" s="142" t="str">
        <f>IF(AND(D37&gt;I37*0.97,D37&lt;I37*1.03),"○","×")</f>
        <v>○</v>
      </c>
      <c r="M37" s="142" t="str">
        <f>IF(AND(E37&gt;I37*0.97,E37&lt;I37*1.03),"○","×")</f>
        <v>○</v>
      </c>
      <c r="N37" s="142" t="str">
        <f>IF(AND(F37&gt;I37*0.97,F37&lt;I37*1.03),"○","×")</f>
        <v>○</v>
      </c>
      <c r="O37" s="142" t="str">
        <f>IF(AND(G37&gt;I37*0.97,G37&lt;I37*1.03),"○","×")</f>
        <v>○</v>
      </c>
      <c r="P37" s="142" t="str">
        <f>IF(AND(H37&gt;I37*0.97,H37&lt;I37*1.03),"○","×")</f>
        <v>○</v>
      </c>
      <c r="Q37" s="153" t="str">
        <f t="shared" si="32"/>
        <v>同程度</v>
      </c>
      <c r="R37" s="141" t="str">
        <f t="shared" si="33"/>
        <v>↓</v>
      </c>
      <c r="S37" s="142" t="str">
        <f t="shared" si="33"/>
        <v>↓</v>
      </c>
      <c r="T37" s="142" t="str">
        <f t="shared" si="33"/>
        <v>↑</v>
      </c>
      <c r="U37" s="142" t="str">
        <f t="shared" si="33"/>
        <v>↓</v>
      </c>
      <c r="V37" s="142" t="str">
        <f t="shared" si="34"/>
        <v>↓↓↑↓</v>
      </c>
      <c r="W37" s="154" t="str" cm="1">
        <f t="array" ref="W37">INDEX($AL$2:$AL$82,MATCH(V37,$AK$2:$AK$82,0),0)</f>
        <v>年度により増減</v>
      </c>
      <c r="X37" s="155" t="str">
        <f t="shared" si="35"/>
        <v>↓</v>
      </c>
      <c r="Y37" s="156" t="str">
        <f t="shared" si="36"/>
        <v>判定外</v>
      </c>
      <c r="Z37" s="157" t="str">
        <f t="shared" si="37"/>
        <v>判定外</v>
      </c>
      <c r="AA37" s="158" t="str">
        <f t="shared" si="38"/>
        <v>↓</v>
      </c>
      <c r="AB37" s="156" t="str">
        <f t="shared" si="39"/>
        <v>減少傾向</v>
      </c>
      <c r="AC37" s="157" t="str">
        <f t="shared" si="40"/>
        <v>判定外</v>
      </c>
      <c r="AD37" s="160" t="s">
        <v>262</v>
      </c>
      <c r="AE37" s="136"/>
      <c r="AK37" s="119" t="s">
        <v>325</v>
      </c>
      <c r="AL37" s="119" t="s">
        <v>281</v>
      </c>
    </row>
    <row r="38" spans="2:39">
      <c r="B38" s="133"/>
      <c r="C38" s="149" t="s">
        <v>203</v>
      </c>
      <c r="D38" s="179">
        <f>ROUND('13-1.2020'!L7,1)</f>
        <v>6.1</v>
      </c>
      <c r="E38" s="179">
        <f>ROUND('13-1.2021'!L7,1)</f>
        <v>6.3</v>
      </c>
      <c r="F38" s="179">
        <f>ROUND('13-1.2022'!L7,1)</f>
        <v>6.2</v>
      </c>
      <c r="G38" s="179">
        <f>ROUND('13-1.2023'!L7,1)</f>
        <v>6.6</v>
      </c>
      <c r="H38" s="179">
        <f>ROUND('13-1.2024'!L7,1)</f>
        <v>6.3</v>
      </c>
      <c r="I38" s="151">
        <f t="shared" si="31"/>
        <v>6.2999999999999989</v>
      </c>
      <c r="J38" s="152">
        <f>I38*0.97</f>
        <v>6.1109999999999989</v>
      </c>
      <c r="K38" s="152">
        <f>I38*1.03</f>
        <v>6.488999999999999</v>
      </c>
      <c r="L38" s="142" t="str">
        <f>IF(AND(D38&gt;I38*0.97,D38&lt;I38*1.03),"○","×")</f>
        <v>×</v>
      </c>
      <c r="M38" s="142" t="str">
        <f>IF(AND(E38&gt;I38*0.97,E38&lt;I38*1.03),"○","×")</f>
        <v>○</v>
      </c>
      <c r="N38" s="142" t="str">
        <f>IF(AND(F38&gt;I38*0.97,F38&lt;I38*1.03),"○","×")</f>
        <v>○</v>
      </c>
      <c r="O38" s="142" t="str">
        <f>IF(AND(G38&gt;I38*0.97,G38&lt;I38*1.03),"○","×")</f>
        <v>×</v>
      </c>
      <c r="P38" s="142" t="str">
        <f>IF(AND(H38&gt;I38*0.97,H38&lt;I38*1.03),"○","×")</f>
        <v>○</v>
      </c>
      <c r="Q38" s="153" t="str">
        <f t="shared" si="32"/>
        <v>―</v>
      </c>
      <c r="R38" s="141" t="str">
        <f t="shared" si="33"/>
        <v>↑</v>
      </c>
      <c r="S38" s="142" t="str">
        <f t="shared" si="33"/>
        <v>↓</v>
      </c>
      <c r="T38" s="142" t="str">
        <f t="shared" si="33"/>
        <v>↑</v>
      </c>
      <c r="U38" s="142" t="str">
        <f t="shared" si="33"/>
        <v>↓</v>
      </c>
      <c r="V38" s="142" t="str">
        <f t="shared" si="34"/>
        <v>↑↓↑↓</v>
      </c>
      <c r="W38" s="154" t="str" cm="1">
        <f t="array" ref="W38">INDEX($AL$2:$AL$82,MATCH(V38,$AK$2:$AK$82,0),0)</f>
        <v>隔年で増減</v>
      </c>
      <c r="X38" s="155" t="str">
        <f t="shared" si="35"/>
        <v>↑</v>
      </c>
      <c r="Y38" s="156" t="str">
        <f t="shared" si="36"/>
        <v>判定外</v>
      </c>
      <c r="Z38" s="157" t="str">
        <f t="shared" si="37"/>
        <v>判定外</v>
      </c>
      <c r="AA38" s="158" t="str">
        <f t="shared" si="38"/>
        <v>↑</v>
      </c>
      <c r="AB38" s="156" t="str">
        <f t="shared" si="39"/>
        <v>判定外</v>
      </c>
      <c r="AC38" s="157" t="str">
        <f t="shared" si="40"/>
        <v>判定外</v>
      </c>
      <c r="AD38" s="159"/>
      <c r="AE38" s="136"/>
      <c r="AF38" s="148"/>
      <c r="AG38" s="148"/>
      <c r="AJ38" s="148"/>
      <c r="AK38" s="119" t="s">
        <v>326</v>
      </c>
      <c r="AL38" s="119" t="s">
        <v>281</v>
      </c>
    </row>
    <row r="39" spans="2:39">
      <c r="B39" s="133"/>
      <c r="C39" s="149" t="s">
        <v>384</v>
      </c>
      <c r="D39" s="162">
        <f>ROUND(D36/D37,3)</f>
        <v>0.107</v>
      </c>
      <c r="E39" s="162">
        <f>ROUND(E36/E37,3)</f>
        <v>0.112</v>
      </c>
      <c r="F39" s="162">
        <f>ROUND(F36/F37,3)</f>
        <v>0.112</v>
      </c>
      <c r="G39" s="162">
        <f>ROUND(G36/G37,3)</f>
        <v>0.115</v>
      </c>
      <c r="H39" s="162">
        <f>ROUND(H36/H37,3)</f>
        <v>0.11899999999999999</v>
      </c>
      <c r="I39" s="163">
        <f t="shared" si="31"/>
        <v>0.11299999999999999</v>
      </c>
      <c r="J39" s="164">
        <f>I39-0.03</f>
        <v>8.299999999999999E-2</v>
      </c>
      <c r="K39" s="164">
        <f>I39+0.03</f>
        <v>0.14299999999999999</v>
      </c>
      <c r="L39" s="142" t="str">
        <f>IF(AND(D39&gt;I39-0.03,D39&lt;I39+0.03),"○","×")</f>
        <v>○</v>
      </c>
      <c r="M39" s="142" t="str">
        <f>IF(AND(E39&gt;I39-0.03,E39&lt;I39+0.03),"○","×")</f>
        <v>○</v>
      </c>
      <c r="N39" s="142" t="str">
        <f>IF(AND(F39&gt;I39-0.03,F39&lt;I39+0.03),"○","×")</f>
        <v>○</v>
      </c>
      <c r="O39" s="142" t="str">
        <f>IF(AND(G39&gt;I39-0.03,G39&lt;I39+0.03),"○","×")</f>
        <v>○</v>
      </c>
      <c r="P39" s="142" t="str">
        <f>IF(AND(H39&gt;I39-0.03,H39&lt;I39+0.03),"○","×")</f>
        <v>○</v>
      </c>
      <c r="Q39" s="153" t="str">
        <f t="shared" si="32"/>
        <v>同程度</v>
      </c>
      <c r="R39" s="141" t="str">
        <f t="shared" si="33"/>
        <v>↑</v>
      </c>
      <c r="S39" s="142" t="str">
        <f t="shared" si="33"/>
        <v>－</v>
      </c>
      <c r="T39" s="142" t="str">
        <f t="shared" si="33"/>
        <v>↑</v>
      </c>
      <c r="U39" s="142" t="str">
        <f t="shared" si="33"/>
        <v>↑</v>
      </c>
      <c r="V39" s="142" t="str">
        <f t="shared" si="34"/>
        <v>↑－↑↑</v>
      </c>
      <c r="W39" s="154" t="str" cm="1">
        <f t="array" ref="W39">INDEX($AL$2:$AL$82,MATCH(V39,$AK$2:$AK$82,0),0)</f>
        <v>増加傾向⤴</v>
      </c>
      <c r="X39" s="155" t="str">
        <f t="shared" si="35"/>
        <v>↑</v>
      </c>
      <c r="Y39" s="156" t="str">
        <f t="shared" si="36"/>
        <v>判定外</v>
      </c>
      <c r="Z39" s="157" t="str">
        <f t="shared" si="37"/>
        <v>判定外</v>
      </c>
      <c r="AA39" s="158" t="str">
        <f t="shared" si="38"/>
        <v>↑</v>
      </c>
      <c r="AB39" s="156" t="str">
        <f t="shared" si="39"/>
        <v>判定外</v>
      </c>
      <c r="AC39" s="157" t="str">
        <f t="shared" si="40"/>
        <v>判定外</v>
      </c>
      <c r="AD39" s="160" t="s">
        <v>262</v>
      </c>
      <c r="AE39" s="136"/>
      <c r="AK39" s="119" t="s">
        <v>327</v>
      </c>
      <c r="AL39" s="119" t="s">
        <v>281</v>
      </c>
    </row>
    <row r="40" spans="2:39" ht="14.25" thickBot="1">
      <c r="B40" s="133"/>
      <c r="C40" s="149" t="s">
        <v>385</v>
      </c>
      <c r="D40" s="162">
        <f>ROUND(D38/D37,3)</f>
        <v>2.5000000000000001E-2</v>
      </c>
      <c r="E40" s="162">
        <f>ROUND(E38/E37,3)</f>
        <v>2.5999999999999999E-2</v>
      </c>
      <c r="F40" s="162">
        <f>ROUND(F38/F37,3)</f>
        <v>2.5000000000000001E-2</v>
      </c>
      <c r="G40" s="162">
        <f>ROUND(G38/G37,3)</f>
        <v>2.7E-2</v>
      </c>
      <c r="H40" s="162">
        <f>ROUND(H38/H37,3)</f>
        <v>2.5999999999999999E-2</v>
      </c>
      <c r="I40" s="165">
        <f t="shared" si="31"/>
        <v>2.58E-2</v>
      </c>
      <c r="J40" s="166">
        <f>I40-0.03</f>
        <v>-4.1999999999999989E-3</v>
      </c>
      <c r="K40" s="166">
        <f>I40+0.03</f>
        <v>5.5800000000000002E-2</v>
      </c>
      <c r="L40" s="125" t="str">
        <f>IF(AND(D40&gt;I40-0.03,D40&lt;I40+0.03),"○","×")</f>
        <v>○</v>
      </c>
      <c r="M40" s="125" t="str">
        <f>IF(AND(E40&gt;I40-0.03,E40&lt;I40+0.03),"○","×")</f>
        <v>○</v>
      </c>
      <c r="N40" s="125" t="str">
        <f>IF(AND(F40&gt;I40-0.03,F40&lt;I40+0.03),"○","×")</f>
        <v>○</v>
      </c>
      <c r="O40" s="125" t="str">
        <f>IF(AND(G40&gt;I40-0.03,G40&lt;I40+0.03),"○","×")</f>
        <v>○</v>
      </c>
      <c r="P40" s="125" t="str">
        <f>IF(AND(H40&gt;I40-0.03,H40&lt;I40+0.03),"○","×")</f>
        <v>○</v>
      </c>
      <c r="Q40" s="167" t="str">
        <f t="shared" si="32"/>
        <v>同程度</v>
      </c>
      <c r="R40" s="168" t="str">
        <f t="shared" si="33"/>
        <v>↑</v>
      </c>
      <c r="S40" s="125" t="str">
        <f t="shared" si="33"/>
        <v>↓</v>
      </c>
      <c r="T40" s="125" t="str">
        <f t="shared" si="33"/>
        <v>↑</v>
      </c>
      <c r="U40" s="125" t="str">
        <f t="shared" si="33"/>
        <v>↓</v>
      </c>
      <c r="V40" s="125" t="str">
        <f t="shared" si="34"/>
        <v>↑↓↑↓</v>
      </c>
      <c r="W40" s="169" t="str" cm="1">
        <f t="array" ref="W40">INDEX($AL$2:$AL$82,MATCH(V40,$AK$2:$AK$82,0),0)</f>
        <v>隔年で増減</v>
      </c>
      <c r="X40" s="170" t="str">
        <f t="shared" si="35"/>
        <v>－</v>
      </c>
      <c r="Y40" s="171" t="str">
        <f t="shared" si="36"/>
        <v>判定外</v>
      </c>
      <c r="Z40" s="172" t="str">
        <f t="shared" si="37"/>
        <v>判定外</v>
      </c>
      <c r="AA40" s="173" t="str">
        <f t="shared" si="38"/>
        <v>↑</v>
      </c>
      <c r="AB40" s="171" t="str">
        <f t="shared" si="39"/>
        <v>判定外</v>
      </c>
      <c r="AC40" s="172" t="str">
        <f t="shared" si="40"/>
        <v>判定外</v>
      </c>
      <c r="AD40" s="174" t="s">
        <v>372</v>
      </c>
      <c r="AE40" s="136"/>
      <c r="AK40" s="119" t="s">
        <v>328</v>
      </c>
      <c r="AL40" s="119" t="s">
        <v>281</v>
      </c>
    </row>
    <row r="41" spans="2:39">
      <c r="B41" s="133"/>
      <c r="C41" s="149" t="s">
        <v>220</v>
      </c>
      <c r="D41" s="180">
        <f>COUNTIFS('13-1.2020'!B12:B97,"G",'13-1.2020'!D12:D97,"&lt;&gt;")</f>
        <v>25</v>
      </c>
      <c r="E41" s="180">
        <f>COUNTIFS('13-1.2021'!B12:B97,"G",'13-1.2021'!D12:D97,"&lt;&gt;")</f>
        <v>25</v>
      </c>
      <c r="F41" s="180">
        <f>COUNTIFS('13-1.2022'!B12:B97,"G",'13-1.2022'!D12:D97,"&lt;&gt;")</f>
        <v>25</v>
      </c>
      <c r="G41" s="180">
        <f>COUNTIFS('13-1.2023'!B12:B97,"G",'13-1.2023'!D12:D97,"&lt;&gt;")</f>
        <v>25</v>
      </c>
      <c r="H41" s="180">
        <f>COUNTIFS('13-1.2024'!B12:B97,"G",'13-1.2024'!D12:D97,"&lt;&gt;")</f>
        <v>25</v>
      </c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75"/>
      <c r="AD41" s="176"/>
      <c r="AE41" s="136"/>
      <c r="AK41" s="119" t="s">
        <v>329</v>
      </c>
      <c r="AL41" s="119" t="s">
        <v>330</v>
      </c>
    </row>
    <row r="42" spans="2:39" ht="14.25" thickBot="1">
      <c r="B42" s="181"/>
      <c r="C42" s="182"/>
      <c r="D42" s="183"/>
      <c r="E42" s="183"/>
      <c r="F42" s="183"/>
      <c r="G42" s="183"/>
      <c r="H42" s="183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5"/>
      <c r="AK42" s="119" t="s">
        <v>331</v>
      </c>
      <c r="AL42" s="119" t="s">
        <v>302</v>
      </c>
    </row>
    <row r="43" spans="2:39" ht="14.25" thickBot="1">
      <c r="AD43" s="110"/>
      <c r="AK43" s="119" t="s">
        <v>332</v>
      </c>
      <c r="AL43" s="119" t="s">
        <v>302</v>
      </c>
    </row>
    <row r="44" spans="2:39" ht="14.25" thickBot="1">
      <c r="B44" s="186" t="s">
        <v>255</v>
      </c>
      <c r="C44" s="187"/>
      <c r="D44" s="188"/>
      <c r="E44" s="188"/>
      <c r="F44" s="188"/>
      <c r="G44" s="188"/>
      <c r="H44" s="188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9"/>
      <c r="AK44" s="119" t="s">
        <v>333</v>
      </c>
      <c r="AL44" s="119" t="s">
        <v>330</v>
      </c>
    </row>
    <row r="45" spans="2:39">
      <c r="B45" s="190"/>
      <c r="C45" s="191"/>
      <c r="D45" s="192"/>
      <c r="E45" s="192"/>
      <c r="F45" s="192"/>
      <c r="G45" s="192"/>
      <c r="H45" s="192"/>
      <c r="I45" s="265" t="s">
        <v>271</v>
      </c>
      <c r="J45" s="266"/>
      <c r="K45" s="266"/>
      <c r="L45" s="267"/>
      <c r="M45" s="267"/>
      <c r="N45" s="267"/>
      <c r="O45" s="267"/>
      <c r="P45" s="267"/>
      <c r="Q45" s="268" t="s">
        <v>272</v>
      </c>
      <c r="R45" s="265" t="s">
        <v>273</v>
      </c>
      <c r="S45" s="267"/>
      <c r="T45" s="267"/>
      <c r="U45" s="267"/>
      <c r="V45" s="270" t="s">
        <v>274</v>
      </c>
      <c r="W45" s="271"/>
      <c r="X45" s="274" t="s">
        <v>275</v>
      </c>
      <c r="Y45" s="261" t="s">
        <v>276</v>
      </c>
      <c r="Z45" s="262"/>
      <c r="AA45" s="259" t="s">
        <v>277</v>
      </c>
      <c r="AB45" s="261" t="s">
        <v>278</v>
      </c>
      <c r="AC45" s="262"/>
      <c r="AD45" s="263" t="s">
        <v>279</v>
      </c>
      <c r="AE45" s="193"/>
      <c r="AK45" s="119" t="s">
        <v>334</v>
      </c>
      <c r="AL45" s="119" t="s">
        <v>302</v>
      </c>
    </row>
    <row r="46" spans="2:39">
      <c r="B46" s="190"/>
      <c r="C46" s="138" t="s">
        <v>3</v>
      </c>
      <c r="D46" s="228" t="str">
        <f ca="1">Q1</f>
        <v>R2</v>
      </c>
      <c r="E46" s="228" t="str">
        <f t="shared" ref="E46:H46" ca="1" si="41">R1</f>
        <v>R3</v>
      </c>
      <c r="F46" s="228" t="str">
        <f t="shared" ca="1" si="41"/>
        <v>R4</v>
      </c>
      <c r="G46" s="228" t="str">
        <f t="shared" ca="1" si="41"/>
        <v>R5</v>
      </c>
      <c r="H46" s="228" t="str">
        <f t="shared" ca="1" si="41"/>
        <v>R6</v>
      </c>
      <c r="I46" s="139" t="s">
        <v>282</v>
      </c>
      <c r="J46" s="140">
        <v>-0.03</v>
      </c>
      <c r="K46" s="140">
        <v>0.03</v>
      </c>
      <c r="L46" s="231" t="str">
        <f ca="1">Q1</f>
        <v>R2</v>
      </c>
      <c r="M46" s="231" t="str">
        <f ca="1">R1</f>
        <v>R3</v>
      </c>
      <c r="N46" s="231" t="str">
        <f ca="1">S1</f>
        <v>R4</v>
      </c>
      <c r="O46" s="231" t="str">
        <f ca="1">T1</f>
        <v>R5</v>
      </c>
      <c r="P46" s="231" t="str">
        <f ca="1">U1</f>
        <v>R6</v>
      </c>
      <c r="Q46" s="269"/>
      <c r="R46" s="141" t="s">
        <v>283</v>
      </c>
      <c r="S46" s="142" t="s">
        <v>284</v>
      </c>
      <c r="T46" s="142" t="s">
        <v>285</v>
      </c>
      <c r="U46" s="142" t="s">
        <v>286</v>
      </c>
      <c r="V46" s="272"/>
      <c r="W46" s="273"/>
      <c r="X46" s="275"/>
      <c r="Y46" s="143" t="s">
        <v>287</v>
      </c>
      <c r="Z46" s="144" t="s">
        <v>288</v>
      </c>
      <c r="AA46" s="260"/>
      <c r="AB46" s="145" t="s">
        <v>289</v>
      </c>
      <c r="AC46" s="146" t="s">
        <v>290</v>
      </c>
      <c r="AD46" s="264"/>
      <c r="AE46" s="193"/>
      <c r="AK46" s="119" t="s">
        <v>335</v>
      </c>
      <c r="AL46" s="119" t="s">
        <v>302</v>
      </c>
    </row>
    <row r="47" spans="2:39">
      <c r="B47" s="190"/>
      <c r="C47" s="149" t="s">
        <v>201</v>
      </c>
      <c r="D47" s="223" cm="1">
        <f t="array" ref="D47">INDEX('13-2.2020'!D:D,MATCH("F139110110504",'13-2.2020'!A:A,0),0)</f>
        <v>134</v>
      </c>
      <c r="E47" s="223" cm="1">
        <f t="array" ref="E47">INDEX('13-2.2021'!D:D,MATCH("F139110110504",'13-2.2021'!A:A,0),0)</f>
        <v>125</v>
      </c>
      <c r="F47" s="223" cm="1">
        <f t="array" ref="F47">INDEX('13-2.2022'!D:D,MATCH("F139110110504",'13-2.2022'!A:A,0),0)</f>
        <v>110</v>
      </c>
      <c r="G47" s="223" cm="1">
        <f t="array" ref="G47">INDEX('13-2.2023'!D:D,MATCH("F139110110504",'13-2.2023'!A:A,0),0)</f>
        <v>103</v>
      </c>
      <c r="H47" s="223" cm="1">
        <f t="array" ref="H47">INDEX('13-2.2024'!D:D,MATCH("F139110110504",'13-2.2024'!A:A,0),0)</f>
        <v>114</v>
      </c>
      <c r="I47" s="151">
        <f t="shared" ref="I47:I52" si="42">AVERAGE(D47:H47)</f>
        <v>117.2</v>
      </c>
      <c r="J47" s="152">
        <f>I47*0.97</f>
        <v>113.684</v>
      </c>
      <c r="K47" s="152">
        <f>I47*1.03</f>
        <v>120.71600000000001</v>
      </c>
      <c r="L47" s="142" t="str">
        <f>IF(AND(D47&gt;I47*0.97,D47&lt;I47*1.03),"○","×")</f>
        <v>×</v>
      </c>
      <c r="M47" s="142" t="str">
        <f>IF(AND(E47&gt;I47*0.97,E47&lt;I47*1.03),"○","×")</f>
        <v>×</v>
      </c>
      <c r="N47" s="142" t="str">
        <f>IF(AND(F47&gt;I47*0.97,F47&lt;I47*1.03),"○","×")</f>
        <v>×</v>
      </c>
      <c r="O47" s="142" t="str">
        <f>IF(AND(G47&gt;I47*0.97,G47&lt;I47*1.03),"○","×")</f>
        <v>×</v>
      </c>
      <c r="P47" s="142" t="str">
        <f>IF(AND(H47&gt;I47*0.97,H47&lt;I47*1.03),"○","×")</f>
        <v>○</v>
      </c>
      <c r="Q47" s="153" t="str">
        <f t="shared" ref="Q47:Q52" si="43">IF(COUNTIF(L47:P47,"○")=5,"同程度","―")</f>
        <v>―</v>
      </c>
      <c r="R47" s="141" t="str">
        <f t="shared" ref="R47:U52" si="44">IF(E47-D47&gt;0,"↑",IF(E47-D47&lt;0,"↓","－"))</f>
        <v>↓</v>
      </c>
      <c r="S47" s="142" t="str">
        <f t="shared" si="44"/>
        <v>↓</v>
      </c>
      <c r="T47" s="142" t="str">
        <f t="shared" si="44"/>
        <v>↓</v>
      </c>
      <c r="U47" s="142" t="str">
        <f t="shared" si="44"/>
        <v>↑</v>
      </c>
      <c r="V47" s="142" t="str">
        <f t="shared" ref="V47:V52" si="45">R47&amp;S47&amp;T47&amp;U47</f>
        <v>↓↓↓↑</v>
      </c>
      <c r="W47" s="154" t="str" cm="1">
        <f t="array" ref="W47">INDEX($AL$2:$AL$82,MATCH(V47,$AK$2:$AK$82,0),0)</f>
        <v>最新年度のみ増加</v>
      </c>
      <c r="X47" s="155" t="str">
        <f t="shared" ref="X47:X52" si="46">IF(F47-D47&gt;0,"↑",IF(F47-D47&lt;0,"↓","－"))</f>
        <v>↓</v>
      </c>
      <c r="Y47" s="156" t="str">
        <f t="shared" ref="Y47:Y52" si="47">IF(V47="↓↑↓↓",IF(X47="↓","減少傾向","×"),"判定外")</f>
        <v>判定外</v>
      </c>
      <c r="Z47" s="157" t="str">
        <f t="shared" ref="Z47:Z52" si="48">IF(V47="↑↓↑↑",IF(X47="↑","増加傾向","×"),"判定外")</f>
        <v>判定外</v>
      </c>
      <c r="AA47" s="158" t="str">
        <f t="shared" ref="AA47:AA52" si="49">IF(G47-E47&gt;0,"↑",IF(G47-E47&lt;0,"↓","－"))</f>
        <v>↓</v>
      </c>
      <c r="AB47" s="156" t="str">
        <f t="shared" ref="AB47:AB52" si="50">IF(V47="↓↓↑↓",IF(AA47="↓","減少傾向","×"),"判定外")</f>
        <v>判定外</v>
      </c>
      <c r="AC47" s="157" t="str">
        <f t="shared" ref="AC47:AC52" si="51">IF(V47="↑↑↓↑",IF(AA47="↑","増加傾向","×"),"判定外")</f>
        <v>判定外</v>
      </c>
      <c r="AD47" s="159"/>
      <c r="AE47" s="193"/>
      <c r="AK47" s="119" t="s">
        <v>336</v>
      </c>
      <c r="AL47" s="119" t="s">
        <v>198</v>
      </c>
    </row>
    <row r="48" spans="2:39">
      <c r="B48" s="190"/>
      <c r="C48" s="149" t="s">
        <v>202</v>
      </c>
      <c r="D48" s="232" cm="1">
        <f t="array" ref="D48">INDEX('13-2.2020'!E:E,MATCH("F139110110504",'13-2.2020'!A:A,0),0)</f>
        <v>36</v>
      </c>
      <c r="E48" s="232" cm="1">
        <f t="array" ref="E48">INDEX('13-2.2021'!E:E,MATCH("F139110110504",'13-2.2021'!A:A,0),0)</f>
        <v>34</v>
      </c>
      <c r="F48" s="232" cm="1">
        <f t="array" ref="F48">INDEX('13-2.2022'!E:E,MATCH("F139110110504",'13-2.2022'!A:A,0),0)</f>
        <v>32</v>
      </c>
      <c r="G48" s="232" cm="1">
        <f t="array" ref="G48">INDEX('13-2.2023'!E:E,MATCH("F139110110504",'13-2.2023'!A:A,0),0)</f>
        <v>33</v>
      </c>
      <c r="H48" s="232" cm="1">
        <f t="array" ref="H48">INDEX('13-2.2024'!E:E,MATCH("F139110110504",'13-2.2024'!A:A,0),0)</f>
        <v>31</v>
      </c>
      <c r="I48" s="151">
        <f t="shared" si="42"/>
        <v>33.200000000000003</v>
      </c>
      <c r="J48" s="152">
        <f>I48*0.97</f>
        <v>32.204000000000001</v>
      </c>
      <c r="K48" s="152">
        <f>I48*1.03</f>
        <v>34.196000000000005</v>
      </c>
      <c r="L48" s="142" t="str">
        <f>IF(AND(D48&gt;I48*0.97,D48&lt;I48*1.03),"○","×")</f>
        <v>×</v>
      </c>
      <c r="M48" s="142" t="str">
        <f>IF(AND(E48&gt;I48*0.97,E48&lt;I48*1.03),"○","×")</f>
        <v>○</v>
      </c>
      <c r="N48" s="142" t="str">
        <f>IF(AND(F48&gt;I48*0.97,F48&lt;I48*1.03),"○","×")</f>
        <v>×</v>
      </c>
      <c r="O48" s="142" t="str">
        <f>IF(AND(G48&gt;I48*0.97,G48&lt;I48*1.03),"○","×")</f>
        <v>○</v>
      </c>
      <c r="P48" s="142" t="str">
        <f>IF(AND(H48&gt;I48*0.97,H48&lt;I48*1.03),"○","×")</f>
        <v>×</v>
      </c>
      <c r="Q48" s="153" t="str">
        <f t="shared" si="43"/>
        <v>―</v>
      </c>
      <c r="R48" s="141" t="str">
        <f t="shared" si="44"/>
        <v>↓</v>
      </c>
      <c r="S48" s="142" t="str">
        <f t="shared" si="44"/>
        <v>↓</v>
      </c>
      <c r="T48" s="142" t="str">
        <f t="shared" si="44"/>
        <v>↑</v>
      </c>
      <c r="U48" s="142" t="str">
        <f t="shared" si="44"/>
        <v>↓</v>
      </c>
      <c r="V48" s="142" t="str">
        <f t="shared" si="45"/>
        <v>↓↓↑↓</v>
      </c>
      <c r="W48" s="154" t="str" cm="1">
        <f t="array" ref="W48">INDEX($AL$2:$AL$82,MATCH(V48,$AK$2:$AK$82,0),0)</f>
        <v>年度により増減</v>
      </c>
      <c r="X48" s="155" t="str">
        <f t="shared" si="46"/>
        <v>↓</v>
      </c>
      <c r="Y48" s="156" t="str">
        <f t="shared" si="47"/>
        <v>判定外</v>
      </c>
      <c r="Z48" s="157" t="str">
        <f t="shared" si="48"/>
        <v>判定外</v>
      </c>
      <c r="AA48" s="158" t="str">
        <f t="shared" si="49"/>
        <v>↓</v>
      </c>
      <c r="AB48" s="156" t="str">
        <f t="shared" si="50"/>
        <v>減少傾向</v>
      </c>
      <c r="AC48" s="157" t="str">
        <f t="shared" si="51"/>
        <v>判定外</v>
      </c>
      <c r="AD48" s="159"/>
      <c r="AE48" s="193"/>
      <c r="AK48" s="119" t="s">
        <v>337</v>
      </c>
      <c r="AL48" s="119" t="s">
        <v>281</v>
      </c>
    </row>
    <row r="49" spans="2:38">
      <c r="B49" s="190"/>
      <c r="C49" s="149" t="s">
        <v>219</v>
      </c>
      <c r="D49" s="150">
        <f>SUM(D47:D48)</f>
        <v>170</v>
      </c>
      <c r="E49" s="150">
        <f>SUM(E47:E48)</f>
        <v>159</v>
      </c>
      <c r="F49" s="150">
        <f>SUM(F47:F48)</f>
        <v>142</v>
      </c>
      <c r="G49" s="150">
        <f>SUM(G47:G48)</f>
        <v>136</v>
      </c>
      <c r="H49" s="150">
        <f>SUM(H47:H48)</f>
        <v>145</v>
      </c>
      <c r="I49" s="151">
        <f t="shared" si="42"/>
        <v>150.4</v>
      </c>
      <c r="J49" s="152">
        <f>I49*0.97</f>
        <v>145.88800000000001</v>
      </c>
      <c r="K49" s="152">
        <f>I49*1.03</f>
        <v>154.91200000000001</v>
      </c>
      <c r="L49" s="142" t="str">
        <f>IF(AND(D49&gt;I49*0.97,D49&lt;I49*1.03),"○","×")</f>
        <v>×</v>
      </c>
      <c r="M49" s="142" t="str">
        <f>IF(AND(E49&gt;I49*0.97,E49&lt;I49*1.03),"○","×")</f>
        <v>×</v>
      </c>
      <c r="N49" s="142" t="str">
        <f>IF(AND(F49&gt;I49*0.97,F49&lt;I49*1.03),"○","×")</f>
        <v>×</v>
      </c>
      <c r="O49" s="142" t="str">
        <f>IF(AND(G49&gt;I49*0.97,G49&lt;I49*1.03),"○","×")</f>
        <v>×</v>
      </c>
      <c r="P49" s="142" t="str">
        <f>IF(AND(H49&gt;I49*0.97,H49&lt;I49*1.03),"○","×")</f>
        <v>×</v>
      </c>
      <c r="Q49" s="153" t="str">
        <f t="shared" si="43"/>
        <v>―</v>
      </c>
      <c r="R49" s="141" t="str">
        <f t="shared" si="44"/>
        <v>↓</v>
      </c>
      <c r="S49" s="142" t="str">
        <f t="shared" si="44"/>
        <v>↓</v>
      </c>
      <c r="T49" s="142" t="str">
        <f t="shared" si="44"/>
        <v>↓</v>
      </c>
      <c r="U49" s="142" t="str">
        <f t="shared" si="44"/>
        <v>↑</v>
      </c>
      <c r="V49" s="142" t="str">
        <f t="shared" si="45"/>
        <v>↓↓↓↑</v>
      </c>
      <c r="W49" s="154" t="str" cm="1">
        <f t="array" ref="W49">INDEX($AL$2:$AL$82,MATCH(V49,$AK$2:$AK$82,0),0)</f>
        <v>最新年度のみ増加</v>
      </c>
      <c r="X49" s="155" t="str">
        <f t="shared" si="46"/>
        <v>↓</v>
      </c>
      <c r="Y49" s="156" t="str">
        <f t="shared" si="47"/>
        <v>判定外</v>
      </c>
      <c r="Z49" s="157" t="str">
        <f t="shared" si="48"/>
        <v>判定外</v>
      </c>
      <c r="AA49" s="158" t="str">
        <f t="shared" si="49"/>
        <v>↓</v>
      </c>
      <c r="AB49" s="156" t="str">
        <f t="shared" si="50"/>
        <v>判定外</v>
      </c>
      <c r="AC49" s="157" t="str">
        <f t="shared" si="51"/>
        <v>判定外</v>
      </c>
      <c r="AD49" s="160" t="s">
        <v>400</v>
      </c>
      <c r="AE49" s="193"/>
      <c r="AK49" s="119" t="s">
        <v>338</v>
      </c>
      <c r="AL49" s="119" t="s">
        <v>281</v>
      </c>
    </row>
    <row r="50" spans="2:38">
      <c r="B50" s="190"/>
      <c r="C50" s="149" t="s">
        <v>203</v>
      </c>
      <c r="D50" s="232" cm="1">
        <f t="array" ref="D50">INDEX('13-2.2020'!L:L,MATCH("F139110110504",'13-2.2020'!A:A,0),0)</f>
        <v>2</v>
      </c>
      <c r="E50" s="232" cm="1">
        <f t="array" ref="E50">INDEX('13-2.2021'!L:L,MATCH("F139110110504",'13-2.2021'!A:A,0),0)</f>
        <v>2</v>
      </c>
      <c r="F50" s="232" cm="1">
        <f t="array" ref="F50">INDEX('13-2.2022'!L:L,MATCH("F139110110504",'13-2.2022'!A:A,0),0)</f>
        <v>2</v>
      </c>
      <c r="G50" s="232" cm="1">
        <f t="array" ref="G50">INDEX('13-2.2023'!L:L,MATCH("F139110110504",'13-2.2023'!A:A,0),0)</f>
        <v>3</v>
      </c>
      <c r="H50" s="232" cm="1">
        <f t="array" ref="H50">INDEX('13-2.2024'!L:L,MATCH("F139110110504",'13-2.2024'!A:A,0),0)</f>
        <v>7</v>
      </c>
      <c r="I50" s="151">
        <f t="shared" si="42"/>
        <v>3.2</v>
      </c>
      <c r="J50" s="152">
        <f>I50*0.97</f>
        <v>3.1040000000000001</v>
      </c>
      <c r="K50" s="152">
        <f>I50*1.03</f>
        <v>3.2960000000000003</v>
      </c>
      <c r="L50" s="142" t="str">
        <f>IF(AND(D50&gt;I50*0.97,D50&lt;I50*1.03),"○","×")</f>
        <v>×</v>
      </c>
      <c r="M50" s="142" t="str">
        <f>IF(AND(E50&gt;I50*0.97,E50&lt;I50*1.03),"○","×")</f>
        <v>×</v>
      </c>
      <c r="N50" s="142" t="str">
        <f>IF(AND(F50&gt;I50*0.97,F50&lt;I50*1.03),"○","×")</f>
        <v>×</v>
      </c>
      <c r="O50" s="142" t="str">
        <f>IF(AND(G50&gt;I50*0.97,G50&lt;I50*1.03),"○","×")</f>
        <v>×</v>
      </c>
      <c r="P50" s="142" t="str">
        <f>IF(AND(H50&gt;I50*0.97,H50&lt;I50*1.03),"○","×")</f>
        <v>×</v>
      </c>
      <c r="Q50" s="153" t="str">
        <f t="shared" si="43"/>
        <v>―</v>
      </c>
      <c r="R50" s="141" t="str">
        <f t="shared" si="44"/>
        <v>－</v>
      </c>
      <c r="S50" s="142" t="str">
        <f t="shared" si="44"/>
        <v>－</v>
      </c>
      <c r="T50" s="142" t="str">
        <f t="shared" si="44"/>
        <v>↑</v>
      </c>
      <c r="U50" s="142" t="str">
        <f t="shared" si="44"/>
        <v>↑</v>
      </c>
      <c r="V50" s="142" t="str">
        <f t="shared" si="45"/>
        <v>－－↑↑</v>
      </c>
      <c r="W50" s="154" t="str" cm="1">
        <f t="array" ref="W50">INDEX($AL$2:$AL$82,MATCH(V50,$AK$2:$AK$82,0),0)</f>
        <v>増加傾向⤴</v>
      </c>
      <c r="X50" s="155" t="str">
        <f t="shared" si="46"/>
        <v>－</v>
      </c>
      <c r="Y50" s="156" t="str">
        <f t="shared" si="47"/>
        <v>判定外</v>
      </c>
      <c r="Z50" s="157" t="str">
        <f t="shared" si="48"/>
        <v>判定外</v>
      </c>
      <c r="AA50" s="158" t="str">
        <f t="shared" si="49"/>
        <v>↑</v>
      </c>
      <c r="AB50" s="156" t="str">
        <f t="shared" si="50"/>
        <v>判定外</v>
      </c>
      <c r="AC50" s="157" t="str">
        <f t="shared" si="51"/>
        <v>判定外</v>
      </c>
      <c r="AD50" s="159"/>
      <c r="AE50" s="193"/>
      <c r="AK50" s="119" t="s">
        <v>339</v>
      </c>
      <c r="AL50" s="119" t="s">
        <v>330</v>
      </c>
    </row>
    <row r="51" spans="2:38">
      <c r="B51" s="190"/>
      <c r="C51" s="149" t="s">
        <v>384</v>
      </c>
      <c r="D51" s="162">
        <f>ROUND(D48/D49,3)</f>
        <v>0.21199999999999999</v>
      </c>
      <c r="E51" s="162">
        <f>ROUND(E48/E49,3)</f>
        <v>0.214</v>
      </c>
      <c r="F51" s="162">
        <f>ROUND(F48/F49,3)</f>
        <v>0.22500000000000001</v>
      </c>
      <c r="G51" s="162">
        <f>ROUND(G48/G49,3)</f>
        <v>0.24299999999999999</v>
      </c>
      <c r="H51" s="162">
        <f>ROUND(H48/H49,3)</f>
        <v>0.214</v>
      </c>
      <c r="I51" s="163">
        <f t="shared" si="42"/>
        <v>0.22160000000000002</v>
      </c>
      <c r="J51" s="164">
        <f>I51-0.03</f>
        <v>0.19160000000000002</v>
      </c>
      <c r="K51" s="164">
        <f>I51+0.03</f>
        <v>0.25160000000000005</v>
      </c>
      <c r="L51" s="142" t="str">
        <f>IF(AND(D51&gt;I51-0.03,D51&lt;I51+0.03),"○","×")</f>
        <v>○</v>
      </c>
      <c r="M51" s="142" t="str">
        <f>IF(AND(E51&gt;I51-0.03,E51&lt;I51+0.03),"○","×")</f>
        <v>○</v>
      </c>
      <c r="N51" s="142" t="str">
        <f>IF(AND(F51&gt;I51-0.03,F51&lt;I51+0.03),"○","×")</f>
        <v>○</v>
      </c>
      <c r="O51" s="142" t="str">
        <f>IF(AND(G51&gt;I51-0.03,G51&lt;I51+0.03),"○","×")</f>
        <v>○</v>
      </c>
      <c r="P51" s="142" t="str">
        <f>IF(AND(H51&gt;I51-0.03,H51&lt;I51+0.03),"○","×")</f>
        <v>○</v>
      </c>
      <c r="Q51" s="153" t="str">
        <f t="shared" si="43"/>
        <v>同程度</v>
      </c>
      <c r="R51" s="141" t="str">
        <f t="shared" si="44"/>
        <v>↑</v>
      </c>
      <c r="S51" s="142" t="str">
        <f t="shared" si="44"/>
        <v>↑</v>
      </c>
      <c r="T51" s="142" t="str">
        <f t="shared" si="44"/>
        <v>↑</v>
      </c>
      <c r="U51" s="142" t="str">
        <f t="shared" si="44"/>
        <v>↓</v>
      </c>
      <c r="V51" s="142" t="str">
        <f t="shared" si="45"/>
        <v>↑↑↑↓</v>
      </c>
      <c r="W51" s="154" t="str" cm="1">
        <f t="array" ref="W51">INDEX($AL$2:$AL$82,MATCH(V51,$AK$2:$AK$82,0),0)</f>
        <v>最新年度のみ減少</v>
      </c>
      <c r="X51" s="155" t="str">
        <f t="shared" si="46"/>
        <v>↑</v>
      </c>
      <c r="Y51" s="156" t="str">
        <f t="shared" si="47"/>
        <v>判定外</v>
      </c>
      <c r="Z51" s="157" t="str">
        <f t="shared" si="48"/>
        <v>判定外</v>
      </c>
      <c r="AA51" s="158" t="str">
        <f t="shared" si="49"/>
        <v>↑</v>
      </c>
      <c r="AB51" s="156" t="str">
        <f t="shared" si="50"/>
        <v>判定外</v>
      </c>
      <c r="AC51" s="157" t="str">
        <f t="shared" si="51"/>
        <v>判定外</v>
      </c>
      <c r="AD51" s="160" t="s">
        <v>262</v>
      </c>
      <c r="AE51" s="193"/>
      <c r="AK51" s="119" t="s">
        <v>340</v>
      </c>
      <c r="AL51" s="119" t="s">
        <v>302</v>
      </c>
    </row>
    <row r="52" spans="2:38" ht="14.25" thickBot="1">
      <c r="B52" s="190"/>
      <c r="C52" s="149" t="s">
        <v>385</v>
      </c>
      <c r="D52" s="162">
        <f>ROUND(D50/D49,3)</f>
        <v>1.2E-2</v>
      </c>
      <c r="E52" s="162">
        <f>ROUND(E50/E49,3)</f>
        <v>1.2999999999999999E-2</v>
      </c>
      <c r="F52" s="162">
        <f>ROUND(F50/F49,3)</f>
        <v>1.4E-2</v>
      </c>
      <c r="G52" s="162">
        <f>ROUND(G50/G49,3)</f>
        <v>2.1999999999999999E-2</v>
      </c>
      <c r="H52" s="162">
        <f>ROUND(H50/H49,3)</f>
        <v>4.8000000000000001E-2</v>
      </c>
      <c r="I52" s="165">
        <f t="shared" si="42"/>
        <v>2.18E-2</v>
      </c>
      <c r="J52" s="166">
        <f>I52-0.03</f>
        <v>-8.199999999999999E-3</v>
      </c>
      <c r="K52" s="166">
        <f>I52+0.03</f>
        <v>5.1799999999999999E-2</v>
      </c>
      <c r="L52" s="125" t="str">
        <f>IF(AND(D52&gt;I52-0.03,D52&lt;I52+0.03),"○","×")</f>
        <v>○</v>
      </c>
      <c r="M52" s="125" t="str">
        <f>IF(AND(E52&gt;I52-0.03,E52&lt;I52+0.03),"○","×")</f>
        <v>○</v>
      </c>
      <c r="N52" s="125" t="str">
        <f>IF(AND(F52&gt;I52-0.03,F52&lt;I52+0.03),"○","×")</f>
        <v>○</v>
      </c>
      <c r="O52" s="125" t="str">
        <f>IF(AND(G52&gt;I52-0.03,G52&lt;I52+0.03),"○","×")</f>
        <v>○</v>
      </c>
      <c r="P52" s="125" t="str">
        <f>IF(AND(H52&gt;I52-0.03,H52&lt;I52+0.03),"○","×")</f>
        <v>○</v>
      </c>
      <c r="Q52" s="167" t="str">
        <f t="shared" si="43"/>
        <v>同程度</v>
      </c>
      <c r="R52" s="168" t="str">
        <f t="shared" si="44"/>
        <v>↑</v>
      </c>
      <c r="S52" s="125" t="str">
        <f t="shared" si="44"/>
        <v>↑</v>
      </c>
      <c r="T52" s="125" t="str">
        <f t="shared" si="44"/>
        <v>↑</v>
      </c>
      <c r="U52" s="125" t="str">
        <f t="shared" si="44"/>
        <v>↑</v>
      </c>
      <c r="V52" s="125" t="str">
        <f t="shared" si="45"/>
        <v>↑↑↑↑</v>
      </c>
      <c r="W52" s="169" t="str" cm="1">
        <f t="array" ref="W52">INDEX($AL$2:$AL$82,MATCH(V52,$AK$2:$AK$82,0),0)</f>
        <v>増加傾向⤴</v>
      </c>
      <c r="X52" s="170" t="str">
        <f t="shared" si="46"/>
        <v>↑</v>
      </c>
      <c r="Y52" s="171" t="str">
        <f t="shared" si="47"/>
        <v>判定外</v>
      </c>
      <c r="Z52" s="172" t="str">
        <f t="shared" si="48"/>
        <v>判定外</v>
      </c>
      <c r="AA52" s="173" t="str">
        <f t="shared" si="49"/>
        <v>↑</v>
      </c>
      <c r="AB52" s="171" t="str">
        <f t="shared" si="50"/>
        <v>判定外</v>
      </c>
      <c r="AC52" s="172" t="str">
        <f t="shared" si="51"/>
        <v>判定外</v>
      </c>
      <c r="AD52" s="174" t="s">
        <v>372</v>
      </c>
      <c r="AE52" s="193"/>
      <c r="AK52" s="119" t="s">
        <v>341</v>
      </c>
      <c r="AL52" s="119" t="s">
        <v>302</v>
      </c>
    </row>
    <row r="53" spans="2:38" ht="14.25" thickBot="1">
      <c r="B53" s="190"/>
      <c r="C53" s="191"/>
      <c r="D53" s="192"/>
      <c r="E53" s="192"/>
      <c r="F53" s="192"/>
      <c r="G53" s="192"/>
      <c r="H53" s="192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3"/>
      <c r="AK53" s="119" t="s">
        <v>342</v>
      </c>
      <c r="AL53" s="119" t="s">
        <v>281</v>
      </c>
    </row>
    <row r="54" spans="2:38">
      <c r="B54" s="190"/>
      <c r="C54" s="191"/>
      <c r="D54" s="192"/>
      <c r="E54" s="192"/>
      <c r="F54" s="192"/>
      <c r="G54" s="192"/>
      <c r="H54" s="192"/>
      <c r="I54" s="265" t="s">
        <v>271</v>
      </c>
      <c r="J54" s="266"/>
      <c r="K54" s="266"/>
      <c r="L54" s="267"/>
      <c r="M54" s="267"/>
      <c r="N54" s="267"/>
      <c r="O54" s="267"/>
      <c r="P54" s="267"/>
      <c r="Q54" s="268" t="s">
        <v>272</v>
      </c>
      <c r="R54" s="265" t="s">
        <v>273</v>
      </c>
      <c r="S54" s="267"/>
      <c r="T54" s="267"/>
      <c r="U54" s="267"/>
      <c r="V54" s="270" t="s">
        <v>274</v>
      </c>
      <c r="W54" s="271"/>
      <c r="X54" s="274" t="s">
        <v>275</v>
      </c>
      <c r="Y54" s="261" t="s">
        <v>276</v>
      </c>
      <c r="Z54" s="262"/>
      <c r="AA54" s="259" t="s">
        <v>277</v>
      </c>
      <c r="AB54" s="261" t="s">
        <v>278</v>
      </c>
      <c r="AC54" s="262"/>
      <c r="AD54" s="263" t="s">
        <v>279</v>
      </c>
      <c r="AE54" s="193"/>
      <c r="AK54" s="119" t="s">
        <v>343</v>
      </c>
      <c r="AL54" s="119" t="s">
        <v>302</v>
      </c>
    </row>
    <row r="55" spans="2:38">
      <c r="B55" s="190"/>
      <c r="C55" s="177" t="s">
        <v>4</v>
      </c>
      <c r="D55" s="233" t="str">
        <f ca="1">D46&amp;"(n="&amp;D71&amp;")"</f>
        <v>R2(n=86)</v>
      </c>
      <c r="E55" s="233" t="str">
        <f ca="1">E46&amp;"(n="&amp;E71&amp;")"</f>
        <v>R3(n=86)</v>
      </c>
      <c r="F55" s="233" t="str">
        <f ca="1">F46&amp;"(n="&amp;F71&amp;")"</f>
        <v>R4(n=86)</v>
      </c>
      <c r="G55" s="233" t="str">
        <f ca="1">G46&amp;"(n="&amp;G71&amp;")"</f>
        <v>R5(n=86)</v>
      </c>
      <c r="H55" s="233" t="str">
        <f ca="1">H46&amp;"(n="&amp;H71&amp;")"</f>
        <v>R6(n=86)</v>
      </c>
      <c r="I55" s="139" t="s">
        <v>282</v>
      </c>
      <c r="J55" s="140">
        <v>-0.03</v>
      </c>
      <c r="K55" s="140">
        <v>0.03</v>
      </c>
      <c r="L55" s="231" t="str">
        <f ca="1">Q1</f>
        <v>R2</v>
      </c>
      <c r="M55" s="231" t="str">
        <f ca="1">R1</f>
        <v>R3</v>
      </c>
      <c r="N55" s="231" t="str">
        <f ca="1">S1</f>
        <v>R4</v>
      </c>
      <c r="O55" s="231" t="str">
        <f ca="1">T1</f>
        <v>R5</v>
      </c>
      <c r="P55" s="231" t="str">
        <f ca="1">U1</f>
        <v>R6</v>
      </c>
      <c r="Q55" s="269"/>
      <c r="R55" s="141" t="s">
        <v>283</v>
      </c>
      <c r="S55" s="142" t="s">
        <v>284</v>
      </c>
      <c r="T55" s="142" t="s">
        <v>285</v>
      </c>
      <c r="U55" s="142" t="s">
        <v>286</v>
      </c>
      <c r="V55" s="272"/>
      <c r="W55" s="273"/>
      <c r="X55" s="275"/>
      <c r="Y55" s="143" t="s">
        <v>287</v>
      </c>
      <c r="Z55" s="144" t="s">
        <v>288</v>
      </c>
      <c r="AA55" s="260"/>
      <c r="AB55" s="145" t="s">
        <v>289</v>
      </c>
      <c r="AC55" s="146" t="s">
        <v>290</v>
      </c>
      <c r="AD55" s="264"/>
      <c r="AE55" s="193"/>
      <c r="AK55" s="119" t="s">
        <v>344</v>
      </c>
      <c r="AL55" s="119" t="s">
        <v>262</v>
      </c>
    </row>
    <row r="56" spans="2:38">
      <c r="B56" s="190"/>
      <c r="C56" s="149" t="s">
        <v>201</v>
      </c>
      <c r="D56" s="223">
        <f>'13-2.2020'!D99</f>
        <v>14803</v>
      </c>
      <c r="E56" s="223">
        <f>'13-2.2021'!D99</f>
        <v>14508</v>
      </c>
      <c r="F56" s="223">
        <f>'13-2.2022'!D99</f>
        <v>14233</v>
      </c>
      <c r="G56" s="223">
        <f>'13-2.2023'!D99</f>
        <v>14079</v>
      </c>
      <c r="H56" s="223">
        <f>'13-2.2024'!D99</f>
        <v>13817</v>
      </c>
      <c r="I56" s="151">
        <f t="shared" ref="I56:I61" si="52">AVERAGE(D56:H56)</f>
        <v>14288</v>
      </c>
      <c r="J56" s="152">
        <f>I56*0.97</f>
        <v>13859.359999999999</v>
      </c>
      <c r="K56" s="152">
        <f>I56*1.03</f>
        <v>14716.640000000001</v>
      </c>
      <c r="L56" s="142" t="str">
        <f>IF(AND(D56&gt;I56*0.97,D56&lt;I56*1.03),"○","×")</f>
        <v>×</v>
      </c>
      <c r="M56" s="142" t="str">
        <f>IF(AND(E56&gt;I56*0.97,E56&lt;I56*1.03),"○","×")</f>
        <v>○</v>
      </c>
      <c r="N56" s="142" t="str">
        <f>IF(AND(F56&gt;I56*0.97,F56&lt;I56*1.03),"○","×")</f>
        <v>○</v>
      </c>
      <c r="O56" s="142" t="str">
        <f>IF(AND(G56&gt;I56*0.97,G56&lt;I56*1.03),"○","×")</f>
        <v>○</v>
      </c>
      <c r="P56" s="142" t="str">
        <f>IF(AND(H56&gt;I56*0.97,H56&lt;I56*1.03),"○","×")</f>
        <v>×</v>
      </c>
      <c r="Q56" s="153" t="str">
        <f t="shared" ref="Q56:Q61" si="53">IF(COUNTIF(L56:P56,"○")=5,"同程度","―")</f>
        <v>―</v>
      </c>
      <c r="R56" s="141" t="str">
        <f t="shared" ref="R56:U61" si="54">IF(E56-D56&gt;0,"↑",IF(E56-D56&lt;0,"↓","－"))</f>
        <v>↓</v>
      </c>
      <c r="S56" s="142" t="str">
        <f t="shared" si="54"/>
        <v>↓</v>
      </c>
      <c r="T56" s="142" t="str">
        <f t="shared" si="54"/>
        <v>↓</v>
      </c>
      <c r="U56" s="142" t="str">
        <f t="shared" si="54"/>
        <v>↓</v>
      </c>
      <c r="V56" s="142" t="str">
        <f t="shared" ref="V56:V61" si="55">R56&amp;S56&amp;T56&amp;U56</f>
        <v>↓↓↓↓</v>
      </c>
      <c r="W56" s="154" t="str" cm="1">
        <f t="array" ref="W56">INDEX($AL$2:$AL$82,MATCH(V56,$AK$2:$AK$82,0),0)</f>
        <v>減少傾向⤵</v>
      </c>
      <c r="X56" s="155" t="str">
        <f t="shared" ref="X56:X61" si="56">IF(F56-D56&gt;0,"↑",IF(F56-D56&lt;0,"↓","－"))</f>
        <v>↓</v>
      </c>
      <c r="Y56" s="156" t="str">
        <f t="shared" ref="Y56:Y61" si="57">IF(V56="↓↑↓↓",IF(X56="↓","減少傾向","×"),"判定外")</f>
        <v>判定外</v>
      </c>
      <c r="Z56" s="157" t="str">
        <f t="shared" ref="Z56:Z61" si="58">IF(V56="↑↓↑↑",IF(X56="↑","増加傾向","×"),"判定外")</f>
        <v>判定外</v>
      </c>
      <c r="AA56" s="158" t="str">
        <f t="shared" ref="AA56:AA61" si="59">IF(G56-E56&gt;0,"↑",IF(G56-E56&lt;0,"↓","－"))</f>
        <v>↓</v>
      </c>
      <c r="AB56" s="156" t="str">
        <f t="shared" ref="AB56:AB61" si="60">IF(V56="↓↓↑↓",IF(AA56="↓","減少傾向","×"),"判定外")</f>
        <v>判定外</v>
      </c>
      <c r="AC56" s="157" t="str">
        <f t="shared" ref="AC56:AC61" si="61">IF(V56="↑↑↓↑",IF(AA56="↑","増加傾向","×"),"判定外")</f>
        <v>判定外</v>
      </c>
      <c r="AD56" s="159"/>
      <c r="AE56" s="193"/>
      <c r="AK56" s="119" t="s">
        <v>345</v>
      </c>
      <c r="AL56" s="119" t="s">
        <v>264</v>
      </c>
    </row>
    <row r="57" spans="2:38">
      <c r="B57" s="190"/>
      <c r="C57" s="149" t="s">
        <v>202</v>
      </c>
      <c r="D57" s="232">
        <f>'13-2.2020'!E99</f>
        <v>3181</v>
      </c>
      <c r="E57" s="232">
        <f>'13-2.2021'!E99</f>
        <v>3202</v>
      </c>
      <c r="F57" s="232">
        <f>'13-2.2022'!E99</f>
        <v>3223</v>
      </c>
      <c r="G57" s="232">
        <f>'13-2.2023'!E99</f>
        <v>3325</v>
      </c>
      <c r="H57" s="232">
        <f>'13-2.2024'!E99</f>
        <v>3370</v>
      </c>
      <c r="I57" s="151">
        <f t="shared" si="52"/>
        <v>3260.2</v>
      </c>
      <c r="J57" s="152">
        <f>I57*0.97</f>
        <v>3162.3939999999998</v>
      </c>
      <c r="K57" s="152">
        <f>I57*1.03</f>
        <v>3358.0059999999999</v>
      </c>
      <c r="L57" s="142" t="str">
        <f>IF(AND(D57&gt;I57*0.97,D57&lt;I57*1.03),"○","×")</f>
        <v>○</v>
      </c>
      <c r="M57" s="142" t="str">
        <f>IF(AND(E57&gt;I57*0.97,E57&lt;I57*1.03),"○","×")</f>
        <v>○</v>
      </c>
      <c r="N57" s="142" t="str">
        <f>IF(AND(F57&gt;I57*0.97,F57&lt;I57*1.03),"○","×")</f>
        <v>○</v>
      </c>
      <c r="O57" s="142" t="str">
        <f>IF(AND(G57&gt;I57*0.97,G57&lt;I57*1.03),"○","×")</f>
        <v>○</v>
      </c>
      <c r="P57" s="142" t="str">
        <f>IF(AND(H57&gt;I57*0.97,H57&lt;I57*1.03),"○","×")</f>
        <v>×</v>
      </c>
      <c r="Q57" s="153" t="str">
        <f t="shared" si="53"/>
        <v>―</v>
      </c>
      <c r="R57" s="141" t="str">
        <f t="shared" si="54"/>
        <v>↑</v>
      </c>
      <c r="S57" s="142" t="str">
        <f t="shared" si="54"/>
        <v>↑</v>
      </c>
      <c r="T57" s="142" t="str">
        <f t="shared" si="54"/>
        <v>↑</v>
      </c>
      <c r="U57" s="142" t="str">
        <f t="shared" si="54"/>
        <v>↑</v>
      </c>
      <c r="V57" s="142" t="str">
        <f t="shared" si="55"/>
        <v>↑↑↑↑</v>
      </c>
      <c r="W57" s="154" t="str" cm="1">
        <f t="array" ref="W57">INDEX($AL$2:$AL$82,MATCH(V57,$AK$2:$AK$82,0),0)</f>
        <v>増加傾向⤴</v>
      </c>
      <c r="X57" s="155" t="str">
        <f t="shared" si="56"/>
        <v>↑</v>
      </c>
      <c r="Y57" s="156" t="str">
        <f t="shared" si="57"/>
        <v>判定外</v>
      </c>
      <c r="Z57" s="157" t="str">
        <f t="shared" si="58"/>
        <v>判定外</v>
      </c>
      <c r="AA57" s="158" t="str">
        <f t="shared" si="59"/>
        <v>↑</v>
      </c>
      <c r="AB57" s="156" t="str">
        <f t="shared" si="60"/>
        <v>判定外</v>
      </c>
      <c r="AC57" s="157" t="str">
        <f t="shared" si="61"/>
        <v>判定外</v>
      </c>
      <c r="AD57" s="159"/>
      <c r="AE57" s="193"/>
      <c r="AK57" s="119" t="s">
        <v>346</v>
      </c>
      <c r="AL57" s="119" t="s">
        <v>268</v>
      </c>
    </row>
    <row r="58" spans="2:38">
      <c r="B58" s="190"/>
      <c r="C58" s="149" t="s">
        <v>219</v>
      </c>
      <c r="D58" s="150">
        <f>SUM(D56:D57)</f>
        <v>17984</v>
      </c>
      <c r="E58" s="150">
        <f>SUM(E56:E57)</f>
        <v>17710</v>
      </c>
      <c r="F58" s="150">
        <f>SUM(F56:F57)</f>
        <v>17456</v>
      </c>
      <c r="G58" s="150">
        <f>SUM(G56:G57)</f>
        <v>17404</v>
      </c>
      <c r="H58" s="150">
        <f>SUM(H56:H57)</f>
        <v>17187</v>
      </c>
      <c r="I58" s="151">
        <f t="shared" si="52"/>
        <v>17548.2</v>
      </c>
      <c r="J58" s="152">
        <f>I58*0.97</f>
        <v>17021.754000000001</v>
      </c>
      <c r="K58" s="152">
        <f>I58*1.03</f>
        <v>18074.646000000001</v>
      </c>
      <c r="L58" s="142" t="str">
        <f>IF(AND(D58&gt;I58*0.97,D58&lt;I58*1.03),"○","×")</f>
        <v>○</v>
      </c>
      <c r="M58" s="142" t="str">
        <f>IF(AND(E58&gt;I58*0.97,E58&lt;I58*1.03),"○","×")</f>
        <v>○</v>
      </c>
      <c r="N58" s="142" t="str">
        <f>IF(AND(F58&gt;I58*0.97,F58&lt;I58*1.03),"○","×")</f>
        <v>○</v>
      </c>
      <c r="O58" s="142" t="str">
        <f>IF(AND(G58&gt;I58*0.97,G58&lt;I58*1.03),"○","×")</f>
        <v>○</v>
      </c>
      <c r="P58" s="142" t="str">
        <f>IF(AND(H58&gt;I58*0.97,H58&lt;I58*1.03),"○","×")</f>
        <v>○</v>
      </c>
      <c r="Q58" s="153" t="str">
        <f t="shared" si="53"/>
        <v>同程度</v>
      </c>
      <c r="R58" s="141" t="str">
        <f t="shared" si="54"/>
        <v>↓</v>
      </c>
      <c r="S58" s="142" t="str">
        <f t="shared" si="54"/>
        <v>↓</v>
      </c>
      <c r="T58" s="142" t="str">
        <f t="shared" si="54"/>
        <v>↓</v>
      </c>
      <c r="U58" s="142" t="str">
        <f t="shared" si="54"/>
        <v>↓</v>
      </c>
      <c r="V58" s="142" t="str">
        <f t="shared" si="55"/>
        <v>↓↓↓↓</v>
      </c>
      <c r="W58" s="154" t="str" cm="1">
        <f t="array" ref="W58">INDEX($AL$2:$AL$82,MATCH(V58,$AK$2:$AK$82,0),0)</f>
        <v>減少傾向⤵</v>
      </c>
      <c r="X58" s="155" t="str">
        <f t="shared" si="56"/>
        <v>↓</v>
      </c>
      <c r="Y58" s="156" t="str">
        <f t="shared" si="57"/>
        <v>判定外</v>
      </c>
      <c r="Z58" s="157" t="str">
        <f t="shared" si="58"/>
        <v>判定外</v>
      </c>
      <c r="AA58" s="158" t="str">
        <f t="shared" si="59"/>
        <v>↓</v>
      </c>
      <c r="AB58" s="156" t="str">
        <f t="shared" si="60"/>
        <v>判定外</v>
      </c>
      <c r="AC58" s="157" t="str">
        <f t="shared" si="61"/>
        <v>判定外</v>
      </c>
      <c r="AD58" s="160" t="s">
        <v>262</v>
      </c>
      <c r="AE58" s="193"/>
      <c r="AK58" s="119" t="s">
        <v>347</v>
      </c>
      <c r="AL58" s="119" t="s">
        <v>264</v>
      </c>
    </row>
    <row r="59" spans="2:38">
      <c r="B59" s="190"/>
      <c r="C59" s="149" t="s">
        <v>203</v>
      </c>
      <c r="D59" s="232">
        <f>'13-2.2020'!L99</f>
        <v>1005</v>
      </c>
      <c r="E59" s="232">
        <f>'13-2.2021'!L99</f>
        <v>1043</v>
      </c>
      <c r="F59" s="232">
        <f>'13-2.2022'!L99</f>
        <v>1040</v>
      </c>
      <c r="G59" s="232">
        <f>'13-2.2023'!L99</f>
        <v>1110</v>
      </c>
      <c r="H59" s="232">
        <f>'13-2.2024'!L99</f>
        <v>1146</v>
      </c>
      <c r="I59" s="151">
        <f t="shared" si="52"/>
        <v>1068.8</v>
      </c>
      <c r="J59" s="152">
        <f>I59*0.97</f>
        <v>1036.7359999999999</v>
      </c>
      <c r="K59" s="152">
        <f>I59*1.03</f>
        <v>1100.864</v>
      </c>
      <c r="L59" s="142" t="str">
        <f>IF(AND(D59&gt;I59*0.97,D59&lt;I59*1.03),"○","×")</f>
        <v>×</v>
      </c>
      <c r="M59" s="142" t="str">
        <f>IF(AND(E59&gt;I59*0.97,E59&lt;I59*1.03),"○","×")</f>
        <v>○</v>
      </c>
      <c r="N59" s="142" t="str">
        <f>IF(AND(F59&gt;I59*0.97,F59&lt;I59*1.03),"○","×")</f>
        <v>○</v>
      </c>
      <c r="O59" s="142" t="str">
        <f>IF(AND(G59&gt;I59*0.97,G59&lt;I59*1.03),"○","×")</f>
        <v>×</v>
      </c>
      <c r="P59" s="142" t="str">
        <f>IF(AND(H59&gt;I59*0.97,H59&lt;I59*1.03),"○","×")</f>
        <v>×</v>
      </c>
      <c r="Q59" s="153" t="str">
        <f t="shared" si="53"/>
        <v>―</v>
      </c>
      <c r="R59" s="141" t="str">
        <f t="shared" si="54"/>
        <v>↑</v>
      </c>
      <c r="S59" s="142" t="str">
        <f t="shared" si="54"/>
        <v>↓</v>
      </c>
      <c r="T59" s="142" t="str">
        <f t="shared" si="54"/>
        <v>↑</v>
      </c>
      <c r="U59" s="142" t="str">
        <f t="shared" si="54"/>
        <v>↑</v>
      </c>
      <c r="V59" s="142" t="str">
        <f t="shared" si="55"/>
        <v>↑↓↑↑</v>
      </c>
      <c r="W59" s="154" t="str" cm="1">
        <f t="array" ref="W59">INDEX($AL$2:$AL$82,MATCH(V59,$AK$2:$AK$82,0),0)</f>
        <v>年度により増減</v>
      </c>
      <c r="X59" s="155" t="str">
        <f t="shared" si="56"/>
        <v>↑</v>
      </c>
      <c r="Y59" s="156" t="str">
        <f t="shared" si="57"/>
        <v>判定外</v>
      </c>
      <c r="Z59" s="157" t="str">
        <f t="shared" si="58"/>
        <v>増加傾向</v>
      </c>
      <c r="AA59" s="158" t="str">
        <f t="shared" si="59"/>
        <v>↑</v>
      </c>
      <c r="AB59" s="156" t="str">
        <f t="shared" si="60"/>
        <v>判定外</v>
      </c>
      <c r="AC59" s="157" t="str">
        <f t="shared" si="61"/>
        <v>判定外</v>
      </c>
      <c r="AD59" s="159"/>
      <c r="AE59" s="193"/>
      <c r="AK59" s="119" t="s">
        <v>348</v>
      </c>
      <c r="AL59" s="119" t="s">
        <v>281</v>
      </c>
    </row>
    <row r="60" spans="2:38">
      <c r="B60" s="190"/>
      <c r="C60" s="149" t="s">
        <v>384</v>
      </c>
      <c r="D60" s="162">
        <f>ROUND(D57/D58,3)</f>
        <v>0.17699999999999999</v>
      </c>
      <c r="E60" s="162">
        <f>ROUND(E57/E58,3)</f>
        <v>0.18099999999999999</v>
      </c>
      <c r="F60" s="162">
        <f>ROUND(F57/F58,3)</f>
        <v>0.185</v>
      </c>
      <c r="G60" s="162">
        <f>ROUND(G57/G58,3)</f>
        <v>0.191</v>
      </c>
      <c r="H60" s="162">
        <f>ROUND(H57/H58,3)</f>
        <v>0.19600000000000001</v>
      </c>
      <c r="I60" s="163">
        <f t="shared" si="52"/>
        <v>0.186</v>
      </c>
      <c r="J60" s="164">
        <f>I60-0.03</f>
        <v>0.156</v>
      </c>
      <c r="K60" s="164">
        <f>I60+0.03</f>
        <v>0.216</v>
      </c>
      <c r="L60" s="142" t="str">
        <f>IF(AND(D60&gt;I60-0.03,D60&lt;I60+0.03),"○","×")</f>
        <v>○</v>
      </c>
      <c r="M60" s="142" t="str">
        <f>IF(AND(E60&gt;I60-0.03,E60&lt;I60+0.03),"○","×")</f>
        <v>○</v>
      </c>
      <c r="N60" s="142" t="str">
        <f>IF(AND(F60&gt;I60-0.03,F60&lt;I60+0.03),"○","×")</f>
        <v>○</v>
      </c>
      <c r="O60" s="142" t="str">
        <f>IF(AND(G60&gt;I60-0.03,G60&lt;I60+0.03),"○","×")</f>
        <v>○</v>
      </c>
      <c r="P60" s="142" t="str">
        <f>IF(AND(H60&gt;I60-0.03,H60&lt;I60+0.03),"○","×")</f>
        <v>○</v>
      </c>
      <c r="Q60" s="153" t="str">
        <f t="shared" si="53"/>
        <v>同程度</v>
      </c>
      <c r="R60" s="141" t="str">
        <f t="shared" si="54"/>
        <v>↑</v>
      </c>
      <c r="S60" s="142" t="str">
        <f t="shared" si="54"/>
        <v>↑</v>
      </c>
      <c r="T60" s="142" t="str">
        <f t="shared" si="54"/>
        <v>↑</v>
      </c>
      <c r="U60" s="142" t="str">
        <f t="shared" si="54"/>
        <v>↑</v>
      </c>
      <c r="V60" s="142" t="str">
        <f t="shared" si="55"/>
        <v>↑↑↑↑</v>
      </c>
      <c r="W60" s="154" t="str" cm="1">
        <f t="array" ref="W60">INDEX($AL$2:$AL$82,MATCH(V60,$AK$2:$AK$82,0),0)</f>
        <v>増加傾向⤴</v>
      </c>
      <c r="X60" s="155" t="str">
        <f t="shared" si="56"/>
        <v>↑</v>
      </c>
      <c r="Y60" s="156" t="str">
        <f t="shared" si="57"/>
        <v>判定外</v>
      </c>
      <c r="Z60" s="157" t="str">
        <f t="shared" si="58"/>
        <v>判定外</v>
      </c>
      <c r="AA60" s="158" t="str">
        <f t="shared" si="59"/>
        <v>↑</v>
      </c>
      <c r="AB60" s="156" t="str">
        <f t="shared" si="60"/>
        <v>判定外</v>
      </c>
      <c r="AC60" s="157" t="str">
        <f t="shared" si="61"/>
        <v>判定外</v>
      </c>
      <c r="AD60" s="160" t="s">
        <v>262</v>
      </c>
      <c r="AE60" s="193"/>
      <c r="AK60" s="119" t="s">
        <v>349</v>
      </c>
      <c r="AL60" s="119" t="s">
        <v>281</v>
      </c>
    </row>
    <row r="61" spans="2:38" ht="14.25" thickBot="1">
      <c r="B61" s="190"/>
      <c r="C61" s="149" t="s">
        <v>385</v>
      </c>
      <c r="D61" s="162">
        <f>ROUND(D59/D58,3)</f>
        <v>5.6000000000000001E-2</v>
      </c>
      <c r="E61" s="162">
        <f>ROUND(E59/E58,3)</f>
        <v>5.8999999999999997E-2</v>
      </c>
      <c r="F61" s="162">
        <f>ROUND(F59/F58,3)</f>
        <v>0.06</v>
      </c>
      <c r="G61" s="162">
        <f>ROUND(G59/G58,3)</f>
        <v>6.4000000000000001E-2</v>
      </c>
      <c r="H61" s="162">
        <f>ROUND(H59/H58,3)</f>
        <v>6.7000000000000004E-2</v>
      </c>
      <c r="I61" s="165">
        <f t="shared" si="52"/>
        <v>6.1199999999999997E-2</v>
      </c>
      <c r="J61" s="166">
        <f>I61-0.03</f>
        <v>3.1199999999999999E-2</v>
      </c>
      <c r="K61" s="166">
        <f>I61+0.03</f>
        <v>9.1200000000000003E-2</v>
      </c>
      <c r="L61" s="125" t="str">
        <f>IF(AND(D61&gt;I61-0.03,D61&lt;I61+0.03),"○","×")</f>
        <v>○</v>
      </c>
      <c r="M61" s="125" t="str">
        <f>IF(AND(E61&gt;I61-0.03,E61&lt;I61+0.03),"○","×")</f>
        <v>○</v>
      </c>
      <c r="N61" s="125" t="str">
        <f>IF(AND(F61&gt;I61-0.03,F61&lt;I61+0.03),"○","×")</f>
        <v>○</v>
      </c>
      <c r="O61" s="125" t="str">
        <f>IF(AND(G61&gt;I61-0.03,G61&lt;I61+0.03),"○","×")</f>
        <v>○</v>
      </c>
      <c r="P61" s="125" t="str">
        <f>IF(AND(H61&gt;I61-0.03,H61&lt;I61+0.03),"○","×")</f>
        <v>○</v>
      </c>
      <c r="Q61" s="167" t="str">
        <f t="shared" si="53"/>
        <v>同程度</v>
      </c>
      <c r="R61" s="168" t="str">
        <f t="shared" si="54"/>
        <v>↑</v>
      </c>
      <c r="S61" s="125" t="str">
        <f t="shared" si="54"/>
        <v>↑</v>
      </c>
      <c r="T61" s="125" t="str">
        <f t="shared" si="54"/>
        <v>↑</v>
      </c>
      <c r="U61" s="125" t="str">
        <f t="shared" si="54"/>
        <v>↑</v>
      </c>
      <c r="V61" s="125" t="str">
        <f t="shared" si="55"/>
        <v>↑↑↑↑</v>
      </c>
      <c r="W61" s="169" t="str" cm="1">
        <f t="array" ref="W61">INDEX($AL$2:$AL$82,MATCH(V61,$AK$2:$AK$82,0),0)</f>
        <v>増加傾向⤴</v>
      </c>
      <c r="X61" s="170" t="str">
        <f t="shared" si="56"/>
        <v>↑</v>
      </c>
      <c r="Y61" s="171" t="str">
        <f t="shared" si="57"/>
        <v>判定外</v>
      </c>
      <c r="Z61" s="172" t="str">
        <f t="shared" si="58"/>
        <v>判定外</v>
      </c>
      <c r="AA61" s="173" t="str">
        <f t="shared" si="59"/>
        <v>↑</v>
      </c>
      <c r="AB61" s="171" t="str">
        <f t="shared" si="60"/>
        <v>判定外</v>
      </c>
      <c r="AC61" s="172" t="str">
        <f t="shared" si="61"/>
        <v>判定外</v>
      </c>
      <c r="AD61" s="174" t="s">
        <v>372</v>
      </c>
      <c r="AE61" s="193"/>
      <c r="AK61" s="119" t="s">
        <v>350</v>
      </c>
      <c r="AL61" s="119" t="s">
        <v>281</v>
      </c>
    </row>
    <row r="62" spans="2:38" ht="14.25" thickBot="1">
      <c r="B62" s="190"/>
      <c r="C62" s="191"/>
      <c r="D62" s="192"/>
      <c r="E62" s="192"/>
      <c r="F62" s="192"/>
      <c r="G62" s="192"/>
      <c r="H62" s="192"/>
      <c r="I62" s="191"/>
      <c r="J62" s="191"/>
      <c r="K62" s="191"/>
      <c r="L62" s="191"/>
      <c r="M62" s="191"/>
      <c r="N62" s="191"/>
      <c r="O62" s="191"/>
      <c r="P62" s="191"/>
      <c r="Q62" s="191"/>
      <c r="R62" s="191"/>
      <c r="S62" s="191"/>
      <c r="T62" s="191"/>
      <c r="U62" s="191"/>
      <c r="V62" s="191"/>
      <c r="W62" s="191"/>
      <c r="X62" s="191"/>
      <c r="Y62" s="191"/>
      <c r="Z62" s="191"/>
      <c r="AA62" s="191"/>
      <c r="AB62" s="191"/>
      <c r="AC62" s="191"/>
      <c r="AD62" s="191"/>
      <c r="AE62" s="193"/>
      <c r="AK62" s="119" t="s">
        <v>351</v>
      </c>
      <c r="AL62" s="119" t="s">
        <v>264</v>
      </c>
    </row>
    <row r="63" spans="2:38">
      <c r="B63" s="190"/>
      <c r="C63" s="191"/>
      <c r="D63" s="192"/>
      <c r="E63" s="192"/>
      <c r="F63" s="192"/>
      <c r="G63" s="192"/>
      <c r="H63" s="192"/>
      <c r="I63" s="265" t="s">
        <v>271</v>
      </c>
      <c r="J63" s="266"/>
      <c r="K63" s="266"/>
      <c r="L63" s="267"/>
      <c r="M63" s="267"/>
      <c r="N63" s="267"/>
      <c r="O63" s="267"/>
      <c r="P63" s="267"/>
      <c r="Q63" s="268" t="s">
        <v>272</v>
      </c>
      <c r="R63" s="265" t="s">
        <v>273</v>
      </c>
      <c r="S63" s="267"/>
      <c r="T63" s="267"/>
      <c r="U63" s="267"/>
      <c r="V63" s="270" t="s">
        <v>274</v>
      </c>
      <c r="W63" s="271"/>
      <c r="X63" s="274" t="s">
        <v>275</v>
      </c>
      <c r="Y63" s="261" t="s">
        <v>276</v>
      </c>
      <c r="Z63" s="262"/>
      <c r="AA63" s="259" t="s">
        <v>277</v>
      </c>
      <c r="AB63" s="261" t="s">
        <v>278</v>
      </c>
      <c r="AC63" s="262"/>
      <c r="AD63" s="263" t="s">
        <v>279</v>
      </c>
      <c r="AE63" s="193"/>
      <c r="AK63" s="119" t="s">
        <v>352</v>
      </c>
      <c r="AL63" s="119" t="s">
        <v>281</v>
      </c>
    </row>
    <row r="64" spans="2:38">
      <c r="B64" s="190"/>
      <c r="C64" s="178" t="s">
        <v>200</v>
      </c>
      <c r="D64" s="233" t="str">
        <f ca="1">D46&amp;"(n="&amp;D71&amp;")"</f>
        <v>R2(n=86)</v>
      </c>
      <c r="E64" s="233" t="str">
        <f ca="1">E46&amp;"(n="&amp;E71&amp;")"</f>
        <v>R3(n=86)</v>
      </c>
      <c r="F64" s="233" t="str">
        <f ca="1">F46&amp;"(n="&amp;F71&amp;")"</f>
        <v>R4(n=86)</v>
      </c>
      <c r="G64" s="233" t="str">
        <f ca="1">G46&amp;"(n="&amp;G71&amp;")"</f>
        <v>R5(n=86)</v>
      </c>
      <c r="H64" s="233" t="str">
        <f ca="1">H46&amp;"(n="&amp;H71&amp;")"</f>
        <v>R6(n=86)</v>
      </c>
      <c r="I64" s="139" t="s">
        <v>282</v>
      </c>
      <c r="J64" s="140">
        <v>-0.03</v>
      </c>
      <c r="K64" s="140">
        <v>0.03</v>
      </c>
      <c r="L64" s="231" t="str">
        <f ca="1">Q1</f>
        <v>R2</v>
      </c>
      <c r="M64" s="231" t="str">
        <f ca="1">R1</f>
        <v>R3</v>
      </c>
      <c r="N64" s="231" t="str">
        <f ca="1">S1</f>
        <v>R4</v>
      </c>
      <c r="O64" s="231" t="str">
        <f ca="1">T1</f>
        <v>R5</v>
      </c>
      <c r="P64" s="231" t="str">
        <f ca="1">U1</f>
        <v>R6</v>
      </c>
      <c r="Q64" s="269"/>
      <c r="R64" s="141" t="s">
        <v>283</v>
      </c>
      <c r="S64" s="142" t="s">
        <v>284</v>
      </c>
      <c r="T64" s="142" t="s">
        <v>285</v>
      </c>
      <c r="U64" s="142" t="s">
        <v>286</v>
      </c>
      <c r="V64" s="272"/>
      <c r="W64" s="273"/>
      <c r="X64" s="275"/>
      <c r="Y64" s="143" t="s">
        <v>287</v>
      </c>
      <c r="Z64" s="144" t="s">
        <v>288</v>
      </c>
      <c r="AA64" s="260"/>
      <c r="AB64" s="145" t="s">
        <v>289</v>
      </c>
      <c r="AC64" s="146" t="s">
        <v>290</v>
      </c>
      <c r="AD64" s="264"/>
      <c r="AE64" s="193"/>
      <c r="AK64" s="119" t="s">
        <v>353</v>
      </c>
      <c r="AL64" s="119" t="s">
        <v>262</v>
      </c>
    </row>
    <row r="65" spans="2:38">
      <c r="B65" s="190"/>
      <c r="C65" s="149" t="s">
        <v>201</v>
      </c>
      <c r="D65" s="179">
        <f>ROUND(D56/D71,1)</f>
        <v>172.1</v>
      </c>
      <c r="E65" s="179">
        <f>ROUND(E56/E71,1)</f>
        <v>168.7</v>
      </c>
      <c r="F65" s="179">
        <f>ROUND(F56/F71,1)</f>
        <v>165.5</v>
      </c>
      <c r="G65" s="179">
        <f>ROUND(G56/G71,1)</f>
        <v>163.69999999999999</v>
      </c>
      <c r="H65" s="179">
        <f>ROUND(H56/H71,1)</f>
        <v>160.69999999999999</v>
      </c>
      <c r="I65" s="151">
        <f t="shared" ref="I65:I70" si="62">AVERAGE(D65:H65)</f>
        <v>166.14000000000001</v>
      </c>
      <c r="J65" s="152">
        <f>I65*0.97</f>
        <v>161.1558</v>
      </c>
      <c r="K65" s="152">
        <f>I65*1.03</f>
        <v>171.12420000000003</v>
      </c>
      <c r="L65" s="142" t="str">
        <f>IF(AND(D65&gt;I65*0.97,D65&lt;I65*1.03),"○","×")</f>
        <v>×</v>
      </c>
      <c r="M65" s="142" t="str">
        <f>IF(AND(E65&gt;I65*0.97,E65&lt;I65*1.03),"○","×")</f>
        <v>○</v>
      </c>
      <c r="N65" s="142" t="str">
        <f>IF(AND(F65&gt;I65*0.97,F65&lt;I65*1.03),"○","×")</f>
        <v>○</v>
      </c>
      <c r="O65" s="142" t="str">
        <f>IF(AND(G65&gt;I65*0.97,G65&lt;I65*1.03),"○","×")</f>
        <v>○</v>
      </c>
      <c r="P65" s="142" t="str">
        <f>IF(AND(H65&gt;I65*0.97,H65&lt;I65*1.03),"○","×")</f>
        <v>×</v>
      </c>
      <c r="Q65" s="153" t="str">
        <f t="shared" ref="Q65:Q70" si="63">IF(COUNTIF(L65:P65,"○")=5,"同程度","―")</f>
        <v>―</v>
      </c>
      <c r="R65" s="141" t="str">
        <f t="shared" ref="R65:U70" si="64">IF(E65-D65&gt;0,"↑",IF(E65-D65&lt;0,"↓","－"))</f>
        <v>↓</v>
      </c>
      <c r="S65" s="142" t="str">
        <f t="shared" si="64"/>
        <v>↓</v>
      </c>
      <c r="T65" s="142" t="str">
        <f t="shared" si="64"/>
        <v>↓</v>
      </c>
      <c r="U65" s="142" t="str">
        <f t="shared" si="64"/>
        <v>↓</v>
      </c>
      <c r="V65" s="142" t="str">
        <f t="shared" ref="V65:V70" si="65">R65&amp;S65&amp;T65&amp;U65</f>
        <v>↓↓↓↓</v>
      </c>
      <c r="W65" s="154" t="str" cm="1">
        <f t="array" ref="W65">INDEX($AL$2:$AL$82,MATCH(V65,$AK$2:$AK$82,0),0)</f>
        <v>減少傾向⤵</v>
      </c>
      <c r="X65" s="155" t="str">
        <f t="shared" ref="X65:X70" si="66">IF(F65-D65&gt;0,"↑",IF(F65-D65&lt;0,"↓","－"))</f>
        <v>↓</v>
      </c>
      <c r="Y65" s="156" t="str">
        <f t="shared" ref="Y65:Y70" si="67">IF(V65="↓↑↓↓",IF(X65="↓","減少傾向","×"),"判定外")</f>
        <v>判定外</v>
      </c>
      <c r="Z65" s="157" t="str">
        <f t="shared" ref="Z65:Z70" si="68">IF(V65="↑↓↑↑",IF(X65="↑","増加傾向","×"),"判定外")</f>
        <v>判定外</v>
      </c>
      <c r="AA65" s="158" t="str">
        <f t="shared" ref="AA65:AA70" si="69">IF(G65-E65&gt;0,"↑",IF(G65-E65&lt;0,"↓","－"))</f>
        <v>↓</v>
      </c>
      <c r="AB65" s="156" t="str">
        <f t="shared" ref="AB65:AB70" si="70">IF(V65="↓↓↑↓",IF(AA65="↓","減少傾向","×"),"判定外")</f>
        <v>判定外</v>
      </c>
      <c r="AC65" s="157" t="str">
        <f t="shared" ref="AC65:AC70" si="71">IF(V65="↑↑↓↑",IF(AA65="↑","増加傾向","×"),"判定外")</f>
        <v>判定外</v>
      </c>
      <c r="AD65" s="159"/>
      <c r="AE65" s="193"/>
      <c r="AK65" s="119" t="s">
        <v>354</v>
      </c>
      <c r="AL65" s="119" t="s">
        <v>281</v>
      </c>
    </row>
    <row r="66" spans="2:38">
      <c r="B66" s="190"/>
      <c r="C66" s="149" t="s">
        <v>202</v>
      </c>
      <c r="D66" s="179">
        <f>ROUND(D57/D71,1)</f>
        <v>37</v>
      </c>
      <c r="E66" s="179">
        <f>ROUND(E57/E71,1)</f>
        <v>37.200000000000003</v>
      </c>
      <c r="F66" s="179">
        <f>ROUND(F57/F71,1)</f>
        <v>37.5</v>
      </c>
      <c r="G66" s="179">
        <f>ROUND(G57/G71,1)</f>
        <v>38.700000000000003</v>
      </c>
      <c r="H66" s="179">
        <f>ROUND(H57/H71,1)</f>
        <v>39.200000000000003</v>
      </c>
      <c r="I66" s="151">
        <f t="shared" si="62"/>
        <v>37.92</v>
      </c>
      <c r="J66" s="152">
        <f>I66*0.97</f>
        <v>36.782400000000003</v>
      </c>
      <c r="K66" s="152">
        <f>I66*1.03</f>
        <v>39.057600000000001</v>
      </c>
      <c r="L66" s="142" t="str">
        <f>IF(AND(D66&gt;I66*0.97,D66&lt;I66*1.03),"○","×")</f>
        <v>○</v>
      </c>
      <c r="M66" s="142" t="str">
        <f>IF(AND(E66&gt;I66*0.97,E66&lt;I66*1.03),"○","×")</f>
        <v>○</v>
      </c>
      <c r="N66" s="142" t="str">
        <f>IF(AND(F66&gt;I66*0.97,F66&lt;I66*1.03),"○","×")</f>
        <v>○</v>
      </c>
      <c r="O66" s="142" t="str">
        <f>IF(AND(G66&gt;I66*0.97,G66&lt;I66*1.03),"○","×")</f>
        <v>○</v>
      </c>
      <c r="P66" s="142" t="str">
        <f>IF(AND(H66&gt;I66*0.97,H66&lt;I66*1.03),"○","×")</f>
        <v>×</v>
      </c>
      <c r="Q66" s="153" t="str">
        <f t="shared" si="63"/>
        <v>―</v>
      </c>
      <c r="R66" s="141" t="str">
        <f t="shared" si="64"/>
        <v>↑</v>
      </c>
      <c r="S66" s="142" t="str">
        <f t="shared" si="64"/>
        <v>↑</v>
      </c>
      <c r="T66" s="142" t="str">
        <f t="shared" si="64"/>
        <v>↑</v>
      </c>
      <c r="U66" s="142" t="str">
        <f t="shared" si="64"/>
        <v>↑</v>
      </c>
      <c r="V66" s="142" t="str">
        <f t="shared" si="65"/>
        <v>↑↑↑↑</v>
      </c>
      <c r="W66" s="154" t="str" cm="1">
        <f t="array" ref="W66">INDEX($AL$2:$AL$82,MATCH(V66,$AK$2:$AK$82,0),0)</f>
        <v>増加傾向⤴</v>
      </c>
      <c r="X66" s="155" t="str">
        <f t="shared" si="66"/>
        <v>↑</v>
      </c>
      <c r="Y66" s="156" t="str">
        <f t="shared" si="67"/>
        <v>判定外</v>
      </c>
      <c r="Z66" s="157" t="str">
        <f t="shared" si="68"/>
        <v>判定外</v>
      </c>
      <c r="AA66" s="158" t="str">
        <f t="shared" si="69"/>
        <v>↑</v>
      </c>
      <c r="AB66" s="156" t="str">
        <f t="shared" si="70"/>
        <v>判定外</v>
      </c>
      <c r="AC66" s="157" t="str">
        <f t="shared" si="71"/>
        <v>判定外</v>
      </c>
      <c r="AD66" s="159"/>
      <c r="AE66" s="193"/>
      <c r="AK66" s="119" t="s">
        <v>355</v>
      </c>
      <c r="AL66" s="119" t="s">
        <v>281</v>
      </c>
    </row>
    <row r="67" spans="2:38">
      <c r="B67" s="190"/>
      <c r="C67" s="149" t="s">
        <v>219</v>
      </c>
      <c r="D67" s="179">
        <f>ROUND(SUM(D65:D66),1)</f>
        <v>209.1</v>
      </c>
      <c r="E67" s="179">
        <f>ROUND(SUM(E65:E66),1)</f>
        <v>205.9</v>
      </c>
      <c r="F67" s="179">
        <f>ROUND(SUM(F65:F66),1)</f>
        <v>203</v>
      </c>
      <c r="G67" s="179">
        <f>ROUND(SUM(G65:G66),1)</f>
        <v>202.4</v>
      </c>
      <c r="H67" s="179">
        <f>ROUND(SUM(H65:H66),1)</f>
        <v>199.9</v>
      </c>
      <c r="I67" s="151">
        <f t="shared" si="62"/>
        <v>204.06</v>
      </c>
      <c r="J67" s="152">
        <f>I67*0.97</f>
        <v>197.93819999999999</v>
      </c>
      <c r="K67" s="152">
        <f>I67*1.03</f>
        <v>210.18180000000001</v>
      </c>
      <c r="L67" s="142" t="str">
        <f>IF(AND(D67&gt;I67*0.97,D67&lt;I67*1.03),"○","×")</f>
        <v>○</v>
      </c>
      <c r="M67" s="142" t="str">
        <f>IF(AND(E67&gt;I67*0.97,E67&lt;I67*1.03),"○","×")</f>
        <v>○</v>
      </c>
      <c r="N67" s="142" t="str">
        <f>IF(AND(F67&gt;I67*0.97,F67&lt;I67*1.03),"○","×")</f>
        <v>○</v>
      </c>
      <c r="O67" s="142" t="str">
        <f>IF(AND(G67&gt;I67*0.97,G67&lt;I67*1.03),"○","×")</f>
        <v>○</v>
      </c>
      <c r="P67" s="142" t="str">
        <f>IF(AND(H67&gt;I67*0.97,H67&lt;I67*1.03),"○","×")</f>
        <v>○</v>
      </c>
      <c r="Q67" s="153" t="str">
        <f t="shared" si="63"/>
        <v>同程度</v>
      </c>
      <c r="R67" s="141" t="str">
        <f t="shared" si="64"/>
        <v>↓</v>
      </c>
      <c r="S67" s="142" t="str">
        <f t="shared" si="64"/>
        <v>↓</v>
      </c>
      <c r="T67" s="142" t="str">
        <f t="shared" si="64"/>
        <v>↓</v>
      </c>
      <c r="U67" s="142" t="str">
        <f t="shared" si="64"/>
        <v>↓</v>
      </c>
      <c r="V67" s="142" t="str">
        <f t="shared" si="65"/>
        <v>↓↓↓↓</v>
      </c>
      <c r="W67" s="154" t="str" cm="1">
        <f t="array" ref="W67">INDEX($AL$2:$AL$82,MATCH(V67,$AK$2:$AK$82,0),0)</f>
        <v>減少傾向⤵</v>
      </c>
      <c r="X67" s="155" t="str">
        <f t="shared" si="66"/>
        <v>↓</v>
      </c>
      <c r="Y67" s="156" t="str">
        <f t="shared" si="67"/>
        <v>判定外</v>
      </c>
      <c r="Z67" s="157" t="str">
        <f t="shared" si="68"/>
        <v>判定外</v>
      </c>
      <c r="AA67" s="158" t="str">
        <f t="shared" si="69"/>
        <v>↓</v>
      </c>
      <c r="AB67" s="156" t="str">
        <f t="shared" si="70"/>
        <v>判定外</v>
      </c>
      <c r="AC67" s="157" t="str">
        <f t="shared" si="71"/>
        <v>判定外</v>
      </c>
      <c r="AD67" s="160" t="s">
        <v>262</v>
      </c>
      <c r="AE67" s="193"/>
      <c r="AK67" s="119" t="s">
        <v>356</v>
      </c>
      <c r="AL67" s="119" t="s">
        <v>281</v>
      </c>
    </row>
    <row r="68" spans="2:38">
      <c r="B68" s="190"/>
      <c r="C68" s="149" t="s">
        <v>203</v>
      </c>
      <c r="D68" s="179">
        <f>ROUND(D59/D71,1)</f>
        <v>11.7</v>
      </c>
      <c r="E68" s="179">
        <f>ROUND(E59/E71,1)</f>
        <v>12.1</v>
      </c>
      <c r="F68" s="179">
        <f>ROUND(F59/F71,1)</f>
        <v>12.1</v>
      </c>
      <c r="G68" s="179">
        <f>ROUND(G59/G71,1)</f>
        <v>12.9</v>
      </c>
      <c r="H68" s="179">
        <f>ROUND(H59/H71,1)</f>
        <v>13.3</v>
      </c>
      <c r="I68" s="151">
        <f t="shared" si="62"/>
        <v>12.419999999999998</v>
      </c>
      <c r="J68" s="152">
        <f>I68*0.97</f>
        <v>12.047399999999998</v>
      </c>
      <c r="K68" s="152">
        <f>I68*1.03</f>
        <v>12.792599999999998</v>
      </c>
      <c r="L68" s="142" t="str">
        <f>IF(AND(D68&gt;I68*0.97,D68&lt;I68*1.03),"○","×")</f>
        <v>×</v>
      </c>
      <c r="M68" s="142" t="str">
        <f>IF(AND(E68&gt;I68*0.97,E68&lt;I68*1.03),"○","×")</f>
        <v>○</v>
      </c>
      <c r="N68" s="142" t="str">
        <f>IF(AND(F68&gt;I68*0.97,F68&lt;I68*1.03),"○","×")</f>
        <v>○</v>
      </c>
      <c r="O68" s="142" t="str">
        <f>IF(AND(G68&gt;I68*0.97,G68&lt;I68*1.03),"○","×")</f>
        <v>×</v>
      </c>
      <c r="P68" s="142" t="str">
        <f>IF(AND(H68&gt;I68*0.97,H68&lt;I68*1.03),"○","×")</f>
        <v>×</v>
      </c>
      <c r="Q68" s="153" t="str">
        <f t="shared" si="63"/>
        <v>―</v>
      </c>
      <c r="R68" s="141" t="str">
        <f t="shared" si="64"/>
        <v>↑</v>
      </c>
      <c r="S68" s="142" t="str">
        <f t="shared" si="64"/>
        <v>－</v>
      </c>
      <c r="T68" s="142" t="str">
        <f t="shared" si="64"/>
        <v>↑</v>
      </c>
      <c r="U68" s="142" t="str">
        <f t="shared" si="64"/>
        <v>↑</v>
      </c>
      <c r="V68" s="142" t="str">
        <f t="shared" si="65"/>
        <v>↑－↑↑</v>
      </c>
      <c r="W68" s="154" t="str" cm="1">
        <f t="array" ref="W68">INDEX($AL$2:$AL$82,MATCH(V68,$AK$2:$AK$82,0),0)</f>
        <v>増加傾向⤴</v>
      </c>
      <c r="X68" s="155" t="str">
        <f t="shared" si="66"/>
        <v>↑</v>
      </c>
      <c r="Y68" s="156" t="str">
        <f t="shared" si="67"/>
        <v>判定外</v>
      </c>
      <c r="Z68" s="157" t="str">
        <f t="shared" si="68"/>
        <v>判定外</v>
      </c>
      <c r="AA68" s="158" t="str">
        <f t="shared" si="69"/>
        <v>↑</v>
      </c>
      <c r="AB68" s="156" t="str">
        <f t="shared" si="70"/>
        <v>判定外</v>
      </c>
      <c r="AC68" s="157" t="str">
        <f t="shared" si="71"/>
        <v>判定外</v>
      </c>
      <c r="AD68" s="159"/>
      <c r="AE68" s="193"/>
      <c r="AK68" s="119" t="s">
        <v>357</v>
      </c>
      <c r="AL68" s="119" t="s">
        <v>330</v>
      </c>
    </row>
    <row r="69" spans="2:38">
      <c r="B69" s="190"/>
      <c r="C69" s="149" t="s">
        <v>384</v>
      </c>
      <c r="D69" s="162">
        <f>ROUND(D66/D67,3)</f>
        <v>0.17699999999999999</v>
      </c>
      <c r="E69" s="162">
        <f>ROUND(E66/E67,3)</f>
        <v>0.18099999999999999</v>
      </c>
      <c r="F69" s="162">
        <f>ROUND(F66/F67,3)</f>
        <v>0.185</v>
      </c>
      <c r="G69" s="162">
        <f>ROUND(G66/G67,3)</f>
        <v>0.191</v>
      </c>
      <c r="H69" s="162">
        <f>ROUND(H66/H67,3)</f>
        <v>0.19600000000000001</v>
      </c>
      <c r="I69" s="163">
        <f t="shared" si="62"/>
        <v>0.186</v>
      </c>
      <c r="J69" s="164">
        <f>I69-0.03</f>
        <v>0.156</v>
      </c>
      <c r="K69" s="164">
        <f>I69+0.03</f>
        <v>0.216</v>
      </c>
      <c r="L69" s="142" t="str">
        <f>IF(AND(D69&gt;I69-0.03,D69&lt;I69+0.03),"○","×")</f>
        <v>○</v>
      </c>
      <c r="M69" s="142" t="str">
        <f>IF(AND(E69&gt;I69-0.03,E69&lt;I69+0.03),"○","×")</f>
        <v>○</v>
      </c>
      <c r="N69" s="142" t="str">
        <f>IF(AND(F69&gt;I69-0.03,F69&lt;I69+0.03),"○","×")</f>
        <v>○</v>
      </c>
      <c r="O69" s="142" t="str">
        <f>IF(AND(G69&gt;I69-0.03,G69&lt;I69+0.03),"○","×")</f>
        <v>○</v>
      </c>
      <c r="P69" s="142" t="str">
        <f>IF(AND(H69&gt;I69-0.03,H69&lt;I69+0.03),"○","×")</f>
        <v>○</v>
      </c>
      <c r="Q69" s="153" t="str">
        <f t="shared" si="63"/>
        <v>同程度</v>
      </c>
      <c r="R69" s="141" t="str">
        <f t="shared" si="64"/>
        <v>↑</v>
      </c>
      <c r="S69" s="142" t="str">
        <f t="shared" si="64"/>
        <v>↑</v>
      </c>
      <c r="T69" s="142" t="str">
        <f t="shared" si="64"/>
        <v>↑</v>
      </c>
      <c r="U69" s="142" t="str">
        <f t="shared" si="64"/>
        <v>↑</v>
      </c>
      <c r="V69" s="142" t="str">
        <f t="shared" si="65"/>
        <v>↑↑↑↑</v>
      </c>
      <c r="W69" s="154" t="str" cm="1">
        <f t="array" ref="W69">INDEX($AL$2:$AL$82,MATCH(V69,$AK$2:$AK$82,0),0)</f>
        <v>増加傾向⤴</v>
      </c>
      <c r="X69" s="155" t="str">
        <f t="shared" si="66"/>
        <v>↑</v>
      </c>
      <c r="Y69" s="156" t="str">
        <f t="shared" si="67"/>
        <v>判定外</v>
      </c>
      <c r="Z69" s="157" t="str">
        <f t="shared" si="68"/>
        <v>判定外</v>
      </c>
      <c r="AA69" s="158" t="str">
        <f t="shared" si="69"/>
        <v>↑</v>
      </c>
      <c r="AB69" s="156" t="str">
        <f t="shared" si="70"/>
        <v>判定外</v>
      </c>
      <c r="AC69" s="157" t="str">
        <f t="shared" si="71"/>
        <v>判定外</v>
      </c>
      <c r="AD69" s="160" t="s">
        <v>262</v>
      </c>
      <c r="AE69" s="193"/>
      <c r="AK69" s="119" t="s">
        <v>358</v>
      </c>
      <c r="AL69" s="119" t="s">
        <v>302</v>
      </c>
    </row>
    <row r="70" spans="2:38" ht="14.25" thickBot="1">
      <c r="B70" s="190"/>
      <c r="C70" s="149" t="s">
        <v>385</v>
      </c>
      <c r="D70" s="162">
        <f>ROUND(D68/D67,3)</f>
        <v>5.6000000000000001E-2</v>
      </c>
      <c r="E70" s="162">
        <f>ROUND(E68/E67,3)</f>
        <v>5.8999999999999997E-2</v>
      </c>
      <c r="F70" s="162">
        <f>ROUND(F68/F67,3)</f>
        <v>0.06</v>
      </c>
      <c r="G70" s="162">
        <f>ROUND(G68/G67,3)</f>
        <v>6.4000000000000001E-2</v>
      </c>
      <c r="H70" s="162">
        <f>ROUND(H68/H67,3)</f>
        <v>6.7000000000000004E-2</v>
      </c>
      <c r="I70" s="165">
        <f t="shared" si="62"/>
        <v>6.1199999999999997E-2</v>
      </c>
      <c r="J70" s="166">
        <f>I70-0.03</f>
        <v>3.1199999999999999E-2</v>
      </c>
      <c r="K70" s="166">
        <f>I70+0.03</f>
        <v>9.1200000000000003E-2</v>
      </c>
      <c r="L70" s="125" t="str">
        <f>IF(AND(D70&gt;I70-0.03,D70&lt;I70+0.03),"○","×")</f>
        <v>○</v>
      </c>
      <c r="M70" s="125" t="str">
        <f>IF(AND(E70&gt;I70-0.03,E70&lt;I70+0.03),"○","×")</f>
        <v>○</v>
      </c>
      <c r="N70" s="125" t="str">
        <f>IF(AND(F70&gt;I70-0.03,F70&lt;I70+0.03),"○","×")</f>
        <v>○</v>
      </c>
      <c r="O70" s="125" t="str">
        <f>IF(AND(G70&gt;I70-0.03,G70&lt;I70+0.03),"○","×")</f>
        <v>○</v>
      </c>
      <c r="P70" s="125" t="str">
        <f>IF(AND(H70&gt;I70-0.03,H70&lt;I70+0.03),"○","×")</f>
        <v>○</v>
      </c>
      <c r="Q70" s="167" t="str">
        <f t="shared" si="63"/>
        <v>同程度</v>
      </c>
      <c r="R70" s="168" t="str">
        <f t="shared" si="64"/>
        <v>↑</v>
      </c>
      <c r="S70" s="125" t="str">
        <f t="shared" si="64"/>
        <v>↑</v>
      </c>
      <c r="T70" s="125" t="str">
        <f t="shared" si="64"/>
        <v>↑</v>
      </c>
      <c r="U70" s="125" t="str">
        <f t="shared" si="64"/>
        <v>↑</v>
      </c>
      <c r="V70" s="125" t="str">
        <f t="shared" si="65"/>
        <v>↑↑↑↑</v>
      </c>
      <c r="W70" s="169" t="str" cm="1">
        <f t="array" ref="W70">INDEX($AL$2:$AL$82,MATCH(V70,$AK$2:$AK$82,0),0)</f>
        <v>増加傾向⤴</v>
      </c>
      <c r="X70" s="170" t="str">
        <f t="shared" si="66"/>
        <v>↑</v>
      </c>
      <c r="Y70" s="171" t="str">
        <f t="shared" si="67"/>
        <v>判定外</v>
      </c>
      <c r="Z70" s="172" t="str">
        <f t="shared" si="68"/>
        <v>判定外</v>
      </c>
      <c r="AA70" s="173" t="str">
        <f t="shared" si="69"/>
        <v>↑</v>
      </c>
      <c r="AB70" s="171" t="str">
        <f t="shared" si="70"/>
        <v>判定外</v>
      </c>
      <c r="AC70" s="172" t="str">
        <f t="shared" si="71"/>
        <v>判定外</v>
      </c>
      <c r="AD70" s="174" t="s">
        <v>372</v>
      </c>
      <c r="AE70" s="193"/>
      <c r="AK70" s="119" t="s">
        <v>359</v>
      </c>
      <c r="AL70" s="119" t="s">
        <v>302</v>
      </c>
    </row>
    <row r="71" spans="2:38">
      <c r="B71" s="190"/>
      <c r="C71" s="149" t="s">
        <v>220</v>
      </c>
      <c r="D71" s="161">
        <f>COUNT('13-2.2020'!D12:D97)</f>
        <v>86</v>
      </c>
      <c r="E71" s="161">
        <f>COUNT('13-2.2021'!D12:D97)</f>
        <v>86</v>
      </c>
      <c r="F71" s="161">
        <f>COUNT('13-2.2022'!D12:D97)</f>
        <v>86</v>
      </c>
      <c r="G71" s="161">
        <f>COUNT('13-2.2023'!D12:D97)</f>
        <v>86</v>
      </c>
      <c r="H71" s="180">
        <f>COUNT('13-2.2024'!D12:D97)</f>
        <v>86</v>
      </c>
      <c r="I71" s="191"/>
      <c r="J71" s="191"/>
      <c r="K71" s="191"/>
      <c r="L71" s="191"/>
      <c r="M71" s="191"/>
      <c r="N71" s="191"/>
      <c r="O71" s="191"/>
      <c r="P71" s="191"/>
      <c r="Q71" s="191"/>
      <c r="R71" s="191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3"/>
      <c r="AK71" s="119" t="s">
        <v>360</v>
      </c>
      <c r="AL71" s="119" t="s">
        <v>281</v>
      </c>
    </row>
    <row r="72" spans="2:38" ht="14.25" thickBot="1">
      <c r="B72" s="190"/>
      <c r="C72" s="191"/>
      <c r="D72" s="192"/>
      <c r="E72" s="192"/>
      <c r="F72" s="192"/>
      <c r="G72" s="192"/>
      <c r="H72" s="192"/>
      <c r="I72" s="191"/>
      <c r="J72" s="191"/>
      <c r="K72" s="191"/>
      <c r="L72" s="191"/>
      <c r="M72" s="191"/>
      <c r="N72" s="191"/>
      <c r="O72" s="191"/>
      <c r="P72" s="191"/>
      <c r="Q72" s="191"/>
      <c r="R72" s="191"/>
      <c r="S72" s="191"/>
      <c r="T72" s="191"/>
      <c r="U72" s="191"/>
      <c r="V72" s="191"/>
      <c r="W72" s="191"/>
      <c r="X72" s="191"/>
      <c r="Y72" s="191"/>
      <c r="Z72" s="191"/>
      <c r="AA72" s="191"/>
      <c r="AB72" s="191"/>
      <c r="AC72" s="191"/>
      <c r="AD72" s="191"/>
      <c r="AE72" s="193"/>
      <c r="AK72" s="119" t="s">
        <v>361</v>
      </c>
      <c r="AL72" s="119" t="s">
        <v>302</v>
      </c>
    </row>
    <row r="73" spans="2:38">
      <c r="B73" s="190"/>
      <c r="C73" s="191"/>
      <c r="D73" s="192"/>
      <c r="E73" s="192"/>
      <c r="F73" s="192"/>
      <c r="G73" s="192"/>
      <c r="H73" s="192"/>
      <c r="I73" s="265" t="s">
        <v>271</v>
      </c>
      <c r="J73" s="266"/>
      <c r="K73" s="266"/>
      <c r="L73" s="267"/>
      <c r="M73" s="267"/>
      <c r="N73" s="267"/>
      <c r="O73" s="267"/>
      <c r="P73" s="267"/>
      <c r="Q73" s="268" t="s">
        <v>272</v>
      </c>
      <c r="R73" s="265" t="s">
        <v>273</v>
      </c>
      <c r="S73" s="267"/>
      <c r="T73" s="267"/>
      <c r="U73" s="267"/>
      <c r="V73" s="270" t="s">
        <v>274</v>
      </c>
      <c r="W73" s="271"/>
      <c r="X73" s="274" t="s">
        <v>275</v>
      </c>
      <c r="Y73" s="261" t="s">
        <v>276</v>
      </c>
      <c r="Z73" s="262"/>
      <c r="AA73" s="259" t="s">
        <v>277</v>
      </c>
      <c r="AB73" s="261" t="s">
        <v>278</v>
      </c>
      <c r="AC73" s="262"/>
      <c r="AD73" s="263" t="s">
        <v>279</v>
      </c>
      <c r="AE73" s="193"/>
      <c r="AK73" s="119" t="s">
        <v>362</v>
      </c>
      <c r="AL73" s="119" t="s">
        <v>262</v>
      </c>
    </row>
    <row r="74" spans="2:38">
      <c r="B74" s="190"/>
      <c r="C74" s="149" t="s">
        <v>199</v>
      </c>
      <c r="D74" s="233" t="str">
        <f ca="1">D46&amp;"(n="&amp;D81&amp;")"</f>
        <v>R2(n=25)</v>
      </c>
      <c r="E74" s="233" t="str">
        <f ca="1">E46&amp;"(n="&amp;E81&amp;")"</f>
        <v>R3(n=25)</v>
      </c>
      <c r="F74" s="233" t="str">
        <f ca="1">F46&amp;"(n="&amp;F81&amp;")"</f>
        <v>R4(n=25)</v>
      </c>
      <c r="G74" s="233" t="str">
        <f ca="1">G46&amp;"(n="&amp;G81&amp;")"</f>
        <v>R5(n=25)</v>
      </c>
      <c r="H74" s="233" t="str">
        <f ca="1">H46&amp;"(n="&amp;H81&amp;")"</f>
        <v>R6(n=25)</v>
      </c>
      <c r="I74" s="139" t="s">
        <v>282</v>
      </c>
      <c r="J74" s="140">
        <v>-0.03</v>
      </c>
      <c r="K74" s="140">
        <v>0.03</v>
      </c>
      <c r="L74" s="231" t="str">
        <f ca="1">Q1</f>
        <v>R2</v>
      </c>
      <c r="M74" s="231" t="str">
        <f ca="1">R1</f>
        <v>R3</v>
      </c>
      <c r="N74" s="231" t="str">
        <f ca="1">S1</f>
        <v>R4</v>
      </c>
      <c r="O74" s="231" t="str">
        <f ca="1">T1</f>
        <v>R5</v>
      </c>
      <c r="P74" s="231" t="str">
        <f ca="1">U1</f>
        <v>R6</v>
      </c>
      <c r="Q74" s="269"/>
      <c r="R74" s="141" t="s">
        <v>283</v>
      </c>
      <c r="S74" s="142" t="s">
        <v>284</v>
      </c>
      <c r="T74" s="142" t="s">
        <v>285</v>
      </c>
      <c r="U74" s="142" t="s">
        <v>286</v>
      </c>
      <c r="V74" s="272"/>
      <c r="W74" s="273"/>
      <c r="X74" s="275"/>
      <c r="Y74" s="143" t="s">
        <v>287</v>
      </c>
      <c r="Z74" s="144" t="s">
        <v>288</v>
      </c>
      <c r="AA74" s="260"/>
      <c r="AB74" s="145" t="s">
        <v>289</v>
      </c>
      <c r="AC74" s="146" t="s">
        <v>290</v>
      </c>
      <c r="AD74" s="264"/>
      <c r="AE74" s="193"/>
      <c r="AK74" s="119" t="s">
        <v>363</v>
      </c>
      <c r="AL74" s="119" t="s">
        <v>264</v>
      </c>
    </row>
    <row r="75" spans="2:38">
      <c r="B75" s="190"/>
      <c r="C75" s="149" t="s">
        <v>201</v>
      </c>
      <c r="D75" s="179">
        <f>ROUND('13-2.2020'!D7,1)</f>
        <v>180.5</v>
      </c>
      <c r="E75" s="179">
        <f>ROUND('13-2.2021'!D7,1)</f>
        <v>177.5</v>
      </c>
      <c r="F75" s="179">
        <f>ROUND('13-2.2022'!D7,1)</f>
        <v>174.4</v>
      </c>
      <c r="G75" s="179">
        <f>ROUND('13-2.2023'!D7,1)</f>
        <v>172.8</v>
      </c>
      <c r="H75" s="179">
        <f>ROUND('13-2.2024'!D7,1)</f>
        <v>169.7</v>
      </c>
      <c r="I75" s="151">
        <f t="shared" ref="I75:I80" si="72">AVERAGE(D75:H75)</f>
        <v>174.98000000000002</v>
      </c>
      <c r="J75" s="152">
        <f>I75*0.97</f>
        <v>169.73060000000001</v>
      </c>
      <c r="K75" s="152">
        <f>I75*1.03</f>
        <v>180.22940000000003</v>
      </c>
      <c r="L75" s="142" t="str">
        <f>IF(AND(D75&gt;I75*0.97,D75&lt;I75*1.03),"○","×")</f>
        <v>×</v>
      </c>
      <c r="M75" s="142" t="str">
        <f>IF(AND(E75&gt;I75*0.97,E75&lt;I75*1.03),"○","×")</f>
        <v>○</v>
      </c>
      <c r="N75" s="142" t="str">
        <f>IF(AND(F75&gt;I75*0.97,F75&lt;I75*1.03),"○","×")</f>
        <v>○</v>
      </c>
      <c r="O75" s="142" t="str">
        <f>IF(AND(G75&gt;I75*0.97,G75&lt;I75*1.03),"○","×")</f>
        <v>○</v>
      </c>
      <c r="P75" s="142" t="str">
        <f>IF(AND(H75&gt;I75*0.97,H75&lt;I75*1.03),"○","×")</f>
        <v>×</v>
      </c>
      <c r="Q75" s="153" t="str">
        <f t="shared" ref="Q75:Q80" si="73">IF(COUNTIF(L75:P75,"○")=5,"同程度","―")</f>
        <v>―</v>
      </c>
      <c r="R75" s="141" t="str">
        <f t="shared" ref="R75:U80" si="74">IF(E75-D75&gt;0,"↑",IF(E75-D75&lt;0,"↓","－"))</f>
        <v>↓</v>
      </c>
      <c r="S75" s="142" t="str">
        <f t="shared" si="74"/>
        <v>↓</v>
      </c>
      <c r="T75" s="142" t="str">
        <f t="shared" si="74"/>
        <v>↓</v>
      </c>
      <c r="U75" s="142" t="str">
        <f t="shared" si="74"/>
        <v>↓</v>
      </c>
      <c r="V75" s="142" t="str">
        <f t="shared" ref="V75:V80" si="75">R75&amp;S75&amp;T75&amp;U75</f>
        <v>↓↓↓↓</v>
      </c>
      <c r="W75" s="154" t="str" cm="1">
        <f t="array" ref="W75">INDEX($AL$2:$AL$82,MATCH(V75,$AK$2:$AK$82,0),0)</f>
        <v>減少傾向⤵</v>
      </c>
      <c r="X75" s="155" t="str">
        <f t="shared" ref="X75:X80" si="76">IF(F75-D75&gt;0,"↑",IF(F75-D75&lt;0,"↓","－"))</f>
        <v>↓</v>
      </c>
      <c r="Y75" s="156" t="str">
        <f t="shared" ref="Y75:Y80" si="77">IF(V75="↓↑↓↓",IF(X75="↓","減少傾向","×"),"判定外")</f>
        <v>判定外</v>
      </c>
      <c r="Z75" s="157" t="str">
        <f t="shared" ref="Z75:Z80" si="78">IF(V75="↑↓↑↑",IF(X75="↑","増加傾向","×"),"判定外")</f>
        <v>判定外</v>
      </c>
      <c r="AA75" s="158" t="str">
        <f t="shared" ref="AA75:AA80" si="79">IF(G75-E75&gt;0,"↑",IF(G75-E75&lt;0,"↓","－"))</f>
        <v>↓</v>
      </c>
      <c r="AB75" s="156" t="str">
        <f t="shared" ref="AB75:AB80" si="80">IF(V75="↓↓↑↓",IF(AA75="↓","減少傾向","×"),"判定外")</f>
        <v>判定外</v>
      </c>
      <c r="AC75" s="157" t="str">
        <f t="shared" ref="AC75:AC80" si="81">IF(V75="↑↑↓↑",IF(AA75="↑","増加傾向","×"),"判定外")</f>
        <v>判定外</v>
      </c>
      <c r="AD75" s="159"/>
      <c r="AE75" s="193"/>
      <c r="AK75" s="119" t="s">
        <v>364</v>
      </c>
      <c r="AL75" s="119" t="s">
        <v>281</v>
      </c>
    </row>
    <row r="76" spans="2:38">
      <c r="B76" s="190"/>
      <c r="C76" s="149" t="s">
        <v>202</v>
      </c>
      <c r="D76" s="179">
        <f>ROUND('13-2.2020'!E7,1)</f>
        <v>39.200000000000003</v>
      </c>
      <c r="E76" s="179">
        <f>ROUND('13-2.2021'!E7,1)</f>
        <v>38.799999999999997</v>
      </c>
      <c r="F76" s="179">
        <f>ROUND('13-2.2022'!E7,1)</f>
        <v>40.1</v>
      </c>
      <c r="G76" s="179">
        <f>ROUND('13-2.2023'!E7,1)</f>
        <v>40.200000000000003</v>
      </c>
      <c r="H76" s="179">
        <f>ROUND('13-2.2024'!E7,1)</f>
        <v>39.4</v>
      </c>
      <c r="I76" s="151">
        <f t="shared" si="72"/>
        <v>39.540000000000006</v>
      </c>
      <c r="J76" s="152">
        <f>I76*0.97</f>
        <v>38.353800000000007</v>
      </c>
      <c r="K76" s="152">
        <f>I76*1.03</f>
        <v>40.726200000000006</v>
      </c>
      <c r="L76" s="142" t="str">
        <f>IF(AND(D76&gt;I76*0.97,D76&lt;I76*1.03),"○","×")</f>
        <v>○</v>
      </c>
      <c r="M76" s="142" t="str">
        <f>IF(AND(E76&gt;I76*0.97,E76&lt;I76*1.03),"○","×")</f>
        <v>○</v>
      </c>
      <c r="N76" s="142" t="str">
        <f>IF(AND(F76&gt;I76*0.97,F76&lt;I76*1.03),"○","×")</f>
        <v>○</v>
      </c>
      <c r="O76" s="142" t="str">
        <f>IF(AND(G76&gt;I76*0.97,G76&lt;I76*1.03),"○","×")</f>
        <v>○</v>
      </c>
      <c r="P76" s="142" t="str">
        <f>IF(AND(H76&gt;I76*0.97,H76&lt;I76*1.03),"○","×")</f>
        <v>○</v>
      </c>
      <c r="Q76" s="153" t="str">
        <f t="shared" si="73"/>
        <v>同程度</v>
      </c>
      <c r="R76" s="141" t="str">
        <f t="shared" si="74"/>
        <v>↓</v>
      </c>
      <c r="S76" s="142" t="str">
        <f t="shared" si="74"/>
        <v>↑</v>
      </c>
      <c r="T76" s="142" t="str">
        <f t="shared" si="74"/>
        <v>↑</v>
      </c>
      <c r="U76" s="142" t="str">
        <f t="shared" si="74"/>
        <v>↓</v>
      </c>
      <c r="V76" s="142" t="str">
        <f t="shared" si="75"/>
        <v>↓↑↑↓</v>
      </c>
      <c r="W76" s="154" t="str" cm="1">
        <f t="array" ref="W76">INDEX($AL$2:$AL$82,MATCH(V76,$AK$2:$AK$82,0),0)</f>
        <v>年度により増減</v>
      </c>
      <c r="X76" s="155" t="str">
        <f t="shared" si="76"/>
        <v>↑</v>
      </c>
      <c r="Y76" s="156" t="str">
        <f t="shared" si="77"/>
        <v>判定外</v>
      </c>
      <c r="Z76" s="157" t="str">
        <f t="shared" si="78"/>
        <v>判定外</v>
      </c>
      <c r="AA76" s="158" t="str">
        <f t="shared" si="79"/>
        <v>↑</v>
      </c>
      <c r="AB76" s="156" t="str">
        <f t="shared" si="80"/>
        <v>判定外</v>
      </c>
      <c r="AC76" s="157" t="str">
        <f t="shared" si="81"/>
        <v>判定外</v>
      </c>
      <c r="AD76" s="159"/>
      <c r="AE76" s="193"/>
      <c r="AK76" s="119" t="s">
        <v>365</v>
      </c>
      <c r="AL76" s="119" t="s">
        <v>262</v>
      </c>
    </row>
    <row r="77" spans="2:38">
      <c r="B77" s="190"/>
      <c r="C77" s="149" t="s">
        <v>219</v>
      </c>
      <c r="D77" s="179">
        <f>ROUND(SUM(D75:D76),1)</f>
        <v>219.7</v>
      </c>
      <c r="E77" s="179">
        <f>ROUND(SUM(E75:E76),1)</f>
        <v>216.3</v>
      </c>
      <c r="F77" s="179">
        <f>ROUND(SUM(F75:F76),1)</f>
        <v>214.5</v>
      </c>
      <c r="G77" s="179">
        <f>ROUND(SUM(G75:G76),1)</f>
        <v>213</v>
      </c>
      <c r="H77" s="179">
        <f>ROUND(SUM(H75:H76),1)</f>
        <v>209.1</v>
      </c>
      <c r="I77" s="151">
        <f t="shared" si="72"/>
        <v>214.51999999999998</v>
      </c>
      <c r="J77" s="152">
        <f>I77*0.97</f>
        <v>208.08439999999999</v>
      </c>
      <c r="K77" s="152">
        <f>I77*1.03</f>
        <v>220.95559999999998</v>
      </c>
      <c r="L77" s="142" t="str">
        <f>IF(AND(D77&gt;I77*0.97,D77&lt;I77*1.03),"○","×")</f>
        <v>○</v>
      </c>
      <c r="M77" s="142" t="str">
        <f>IF(AND(E77&gt;I77*0.97,E77&lt;I77*1.03),"○","×")</f>
        <v>○</v>
      </c>
      <c r="N77" s="142" t="str">
        <f>IF(AND(F77&gt;I77*0.97,F77&lt;I77*1.03),"○","×")</f>
        <v>○</v>
      </c>
      <c r="O77" s="142" t="str">
        <f>IF(AND(G77&gt;I77*0.97,G77&lt;I77*1.03),"○","×")</f>
        <v>○</v>
      </c>
      <c r="P77" s="142" t="str">
        <f>IF(AND(H77&gt;I77*0.97,H77&lt;I77*1.03),"○","×")</f>
        <v>○</v>
      </c>
      <c r="Q77" s="153" t="str">
        <f t="shared" si="73"/>
        <v>同程度</v>
      </c>
      <c r="R77" s="141" t="str">
        <f t="shared" si="74"/>
        <v>↓</v>
      </c>
      <c r="S77" s="142" t="str">
        <f t="shared" si="74"/>
        <v>↓</v>
      </c>
      <c r="T77" s="142" t="str">
        <f t="shared" si="74"/>
        <v>↓</v>
      </c>
      <c r="U77" s="142" t="str">
        <f t="shared" si="74"/>
        <v>↓</v>
      </c>
      <c r="V77" s="142" t="str">
        <f t="shared" si="75"/>
        <v>↓↓↓↓</v>
      </c>
      <c r="W77" s="154" t="str" cm="1">
        <f t="array" ref="W77">INDEX($AL$2:$AL$82,MATCH(V77,$AK$2:$AK$82,0),0)</f>
        <v>減少傾向⤵</v>
      </c>
      <c r="X77" s="155" t="str">
        <f t="shared" si="76"/>
        <v>↓</v>
      </c>
      <c r="Y77" s="156" t="str">
        <f t="shared" si="77"/>
        <v>判定外</v>
      </c>
      <c r="Z77" s="157" t="str">
        <f t="shared" si="78"/>
        <v>判定外</v>
      </c>
      <c r="AA77" s="158" t="str">
        <f t="shared" si="79"/>
        <v>↓</v>
      </c>
      <c r="AB77" s="156" t="str">
        <f t="shared" si="80"/>
        <v>判定外</v>
      </c>
      <c r="AC77" s="157" t="str">
        <f t="shared" si="81"/>
        <v>判定外</v>
      </c>
      <c r="AD77" s="160" t="s">
        <v>262</v>
      </c>
      <c r="AE77" s="193"/>
      <c r="AK77" s="119" t="s">
        <v>366</v>
      </c>
      <c r="AL77" s="119" t="s">
        <v>281</v>
      </c>
    </row>
    <row r="78" spans="2:38">
      <c r="B78" s="190"/>
      <c r="C78" s="149" t="s">
        <v>203</v>
      </c>
      <c r="D78" s="179">
        <f>ROUND('13-2.2020'!L7,1)</f>
        <v>8.8000000000000007</v>
      </c>
      <c r="E78" s="179">
        <f>ROUND('13-2.2021'!L7,1)</f>
        <v>8.6999999999999993</v>
      </c>
      <c r="F78" s="179">
        <f>ROUND('13-2.2022'!L7,1)</f>
        <v>8.4</v>
      </c>
      <c r="G78" s="179">
        <f>ROUND('13-2.2023'!L7,1)</f>
        <v>8.6</v>
      </c>
      <c r="H78" s="179">
        <f>ROUND('13-2.2024'!L7,1)</f>
        <v>9.3000000000000007</v>
      </c>
      <c r="I78" s="151">
        <f t="shared" si="72"/>
        <v>8.76</v>
      </c>
      <c r="J78" s="152">
        <f>I78*0.97</f>
        <v>8.4971999999999994</v>
      </c>
      <c r="K78" s="152">
        <f>I78*1.03</f>
        <v>9.0228000000000002</v>
      </c>
      <c r="L78" s="142" t="str">
        <f>IF(AND(D78&gt;I78*0.97,D78&lt;I78*1.03),"○","×")</f>
        <v>○</v>
      </c>
      <c r="M78" s="142" t="str">
        <f>IF(AND(E78&gt;I78*0.97,E78&lt;I78*1.03),"○","×")</f>
        <v>○</v>
      </c>
      <c r="N78" s="142" t="str">
        <f>IF(AND(F78&gt;I78*0.97,F78&lt;I78*1.03),"○","×")</f>
        <v>×</v>
      </c>
      <c r="O78" s="142" t="str">
        <f>IF(AND(G78&gt;I78*0.97,G78&lt;I78*1.03),"○","×")</f>
        <v>○</v>
      </c>
      <c r="P78" s="142" t="str">
        <f>IF(AND(H78&gt;I78*0.97,H78&lt;I78*1.03),"○","×")</f>
        <v>×</v>
      </c>
      <c r="Q78" s="153" t="str">
        <f t="shared" si="73"/>
        <v>―</v>
      </c>
      <c r="R78" s="141" t="str">
        <f t="shared" si="74"/>
        <v>↓</v>
      </c>
      <c r="S78" s="142" t="str">
        <f t="shared" si="74"/>
        <v>↓</v>
      </c>
      <c r="T78" s="142" t="str">
        <f t="shared" si="74"/>
        <v>↑</v>
      </c>
      <c r="U78" s="142" t="str">
        <f t="shared" si="74"/>
        <v>↑</v>
      </c>
      <c r="V78" s="142" t="str">
        <f t="shared" si="75"/>
        <v>↓↓↑↑</v>
      </c>
      <c r="W78" s="154" t="str" cm="1">
        <f t="array" ref="W78">INDEX($AL$2:$AL$82,MATCH(V78,$AK$2:$AK$82,0),0)</f>
        <v>年度により増減</v>
      </c>
      <c r="X78" s="155" t="str">
        <f t="shared" si="76"/>
        <v>↓</v>
      </c>
      <c r="Y78" s="156" t="str">
        <f t="shared" si="77"/>
        <v>判定外</v>
      </c>
      <c r="Z78" s="157" t="str">
        <f t="shared" si="78"/>
        <v>判定外</v>
      </c>
      <c r="AA78" s="158" t="str">
        <f t="shared" si="79"/>
        <v>↓</v>
      </c>
      <c r="AB78" s="156" t="str">
        <f t="shared" si="80"/>
        <v>判定外</v>
      </c>
      <c r="AC78" s="157" t="str">
        <f t="shared" si="81"/>
        <v>判定外</v>
      </c>
      <c r="AD78" s="159"/>
      <c r="AE78" s="193"/>
      <c r="AK78" s="119" t="s">
        <v>367</v>
      </c>
      <c r="AL78" s="119" t="s">
        <v>302</v>
      </c>
    </row>
    <row r="79" spans="2:38">
      <c r="B79" s="190"/>
      <c r="C79" s="149" t="s">
        <v>384</v>
      </c>
      <c r="D79" s="162">
        <f>ROUND(D76/D77,3)</f>
        <v>0.17799999999999999</v>
      </c>
      <c r="E79" s="162">
        <f>ROUND(E76/E77,3)</f>
        <v>0.17899999999999999</v>
      </c>
      <c r="F79" s="162">
        <f>ROUND(F76/F77,3)</f>
        <v>0.187</v>
      </c>
      <c r="G79" s="162">
        <f>ROUND(G76/G77,3)</f>
        <v>0.189</v>
      </c>
      <c r="H79" s="162">
        <f>ROUND(H76/H77,3)</f>
        <v>0.188</v>
      </c>
      <c r="I79" s="163">
        <f t="shared" si="72"/>
        <v>0.1842</v>
      </c>
      <c r="J79" s="164">
        <f>I79-0.03</f>
        <v>0.1542</v>
      </c>
      <c r="K79" s="164">
        <f>I79+0.03</f>
        <v>0.2142</v>
      </c>
      <c r="L79" s="142" t="str">
        <f>IF(AND(D79&gt;I79-0.03,D79&lt;I79+0.03),"○","×")</f>
        <v>○</v>
      </c>
      <c r="M79" s="142" t="str">
        <f>IF(AND(E79&gt;I79-0.03,E79&lt;I79+0.03),"○","×")</f>
        <v>○</v>
      </c>
      <c r="N79" s="142" t="str">
        <f>IF(AND(F79&gt;I79-0.03,F79&lt;I79+0.03),"○","×")</f>
        <v>○</v>
      </c>
      <c r="O79" s="142" t="str">
        <f>IF(AND(G79&gt;I79-0.03,G79&lt;I79+0.03),"○","×")</f>
        <v>○</v>
      </c>
      <c r="P79" s="142" t="str">
        <f>IF(AND(H79&gt;I79-0.03,H79&lt;I79+0.03),"○","×")</f>
        <v>○</v>
      </c>
      <c r="Q79" s="153" t="str">
        <f t="shared" si="73"/>
        <v>同程度</v>
      </c>
      <c r="R79" s="141" t="str">
        <f t="shared" si="74"/>
        <v>↑</v>
      </c>
      <c r="S79" s="142" t="str">
        <f t="shared" si="74"/>
        <v>↑</v>
      </c>
      <c r="T79" s="142" t="str">
        <f t="shared" si="74"/>
        <v>↑</v>
      </c>
      <c r="U79" s="142" t="str">
        <f t="shared" si="74"/>
        <v>↓</v>
      </c>
      <c r="V79" s="142" t="str">
        <f t="shared" si="75"/>
        <v>↑↑↑↓</v>
      </c>
      <c r="W79" s="154" t="str" cm="1">
        <f t="array" ref="W79">INDEX($AL$2:$AL$82,MATCH(V79,$AK$2:$AK$82,0),0)</f>
        <v>最新年度のみ減少</v>
      </c>
      <c r="X79" s="155" t="str">
        <f t="shared" si="76"/>
        <v>↑</v>
      </c>
      <c r="Y79" s="156" t="str">
        <f t="shared" si="77"/>
        <v>判定外</v>
      </c>
      <c r="Z79" s="157" t="str">
        <f t="shared" si="78"/>
        <v>判定外</v>
      </c>
      <c r="AA79" s="158" t="str">
        <f t="shared" si="79"/>
        <v>↑</v>
      </c>
      <c r="AB79" s="156" t="str">
        <f t="shared" si="80"/>
        <v>判定外</v>
      </c>
      <c r="AC79" s="157" t="str">
        <f t="shared" si="81"/>
        <v>判定外</v>
      </c>
      <c r="AD79" s="160" t="s">
        <v>262</v>
      </c>
      <c r="AE79" s="193"/>
      <c r="AK79" s="119" t="s">
        <v>368</v>
      </c>
      <c r="AL79" s="119" t="s">
        <v>262</v>
      </c>
    </row>
    <row r="80" spans="2:38" ht="14.25" thickBot="1">
      <c r="B80" s="190"/>
      <c r="C80" s="149" t="s">
        <v>385</v>
      </c>
      <c r="D80" s="162">
        <f>ROUND(D78/D77,3)</f>
        <v>0.04</v>
      </c>
      <c r="E80" s="162">
        <f>ROUND(E78/E77,3)</f>
        <v>0.04</v>
      </c>
      <c r="F80" s="162">
        <f>ROUND(F78/F77,3)</f>
        <v>3.9E-2</v>
      </c>
      <c r="G80" s="162">
        <f>ROUND(G78/G77,3)</f>
        <v>0.04</v>
      </c>
      <c r="H80" s="162">
        <f>ROUND(H78/H77,3)</f>
        <v>4.3999999999999997E-2</v>
      </c>
      <c r="I80" s="165">
        <f t="shared" si="72"/>
        <v>4.0600000000000004E-2</v>
      </c>
      <c r="J80" s="166">
        <f>I80-0.03</f>
        <v>1.0600000000000005E-2</v>
      </c>
      <c r="K80" s="166">
        <f>I80+0.03</f>
        <v>7.0599999999999996E-2</v>
      </c>
      <c r="L80" s="125" t="str">
        <f>IF(AND(D80&gt;I80-0.03,D80&lt;I80+0.03),"○","×")</f>
        <v>○</v>
      </c>
      <c r="M80" s="125" t="str">
        <f>IF(AND(E80&gt;I80-0.03,E80&lt;I80+0.03),"○","×")</f>
        <v>○</v>
      </c>
      <c r="N80" s="125" t="str">
        <f>IF(AND(F80&gt;I80-0.03,F80&lt;I80+0.03),"○","×")</f>
        <v>○</v>
      </c>
      <c r="O80" s="125" t="str">
        <f>IF(AND(G80&gt;I80-0.03,G80&lt;I80+0.03),"○","×")</f>
        <v>○</v>
      </c>
      <c r="P80" s="125" t="str">
        <f>IF(AND(H80&gt;I80-0.03,H80&lt;I80+0.03),"○","×")</f>
        <v>○</v>
      </c>
      <c r="Q80" s="167" t="str">
        <f t="shared" si="73"/>
        <v>同程度</v>
      </c>
      <c r="R80" s="168" t="str">
        <f t="shared" si="74"/>
        <v>－</v>
      </c>
      <c r="S80" s="125" t="str">
        <f t="shared" si="74"/>
        <v>↓</v>
      </c>
      <c r="T80" s="125" t="str">
        <f t="shared" si="74"/>
        <v>↑</v>
      </c>
      <c r="U80" s="125" t="str">
        <f t="shared" si="74"/>
        <v>↑</v>
      </c>
      <c r="V80" s="125" t="str">
        <f t="shared" si="75"/>
        <v>－↓↑↑</v>
      </c>
      <c r="W80" s="169" t="str" cm="1">
        <f t="array" ref="W80">INDEX($AL$2:$AL$82,MATCH(V80,$AK$2:$AK$82,0),0)</f>
        <v>年度により増減</v>
      </c>
      <c r="X80" s="170" t="str">
        <f t="shared" si="76"/>
        <v>↓</v>
      </c>
      <c r="Y80" s="171" t="str">
        <f t="shared" si="77"/>
        <v>判定外</v>
      </c>
      <c r="Z80" s="172" t="str">
        <f t="shared" si="78"/>
        <v>判定外</v>
      </c>
      <c r="AA80" s="173" t="str">
        <f t="shared" si="79"/>
        <v>－</v>
      </c>
      <c r="AB80" s="171" t="str">
        <f t="shared" si="80"/>
        <v>判定外</v>
      </c>
      <c r="AC80" s="172" t="str">
        <f t="shared" si="81"/>
        <v>判定外</v>
      </c>
      <c r="AD80" s="174" t="s">
        <v>372</v>
      </c>
      <c r="AE80" s="193"/>
      <c r="AK80" s="119" t="s">
        <v>369</v>
      </c>
      <c r="AL80" s="119" t="s">
        <v>262</v>
      </c>
    </row>
    <row r="81" spans="2:38">
      <c r="B81" s="190"/>
      <c r="C81" s="149" t="s">
        <v>220</v>
      </c>
      <c r="D81" s="180">
        <f>COUNTIFS('13-2.2020'!B12:B97,"G",'13-2.2020'!D12:D97,"&lt;&gt;")</f>
        <v>25</v>
      </c>
      <c r="E81" s="180">
        <f>COUNTIFS('13-2.2021'!B12:B97,"G",'13-2.2021'!D12:D97,"&lt;&gt;")</f>
        <v>25</v>
      </c>
      <c r="F81" s="180">
        <f>COUNTIFS('13-2.2022'!B12:B97,"G",'13-2.2022'!D12:D97,"&lt;&gt;")</f>
        <v>25</v>
      </c>
      <c r="G81" s="180">
        <f>COUNTIFS('13-2.2023'!B12:B97,"G",'13-2.2023'!D12:D97,"&lt;&gt;")</f>
        <v>25</v>
      </c>
      <c r="H81" s="180">
        <f>COUNTIFS('13-2.2024'!B12:B97,"G",'13-2.2024'!D12:D97,"&lt;&gt;")</f>
        <v>25</v>
      </c>
      <c r="I81" s="191"/>
      <c r="J81" s="191"/>
      <c r="K81" s="191"/>
      <c r="L81" s="191"/>
      <c r="M81" s="191"/>
      <c r="N81" s="191"/>
      <c r="O81" s="191"/>
      <c r="P81" s="191"/>
      <c r="Q81" s="191"/>
      <c r="R81" s="191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3"/>
      <c r="AK81" s="119" t="s">
        <v>370</v>
      </c>
      <c r="AL81" s="119" t="s">
        <v>262</v>
      </c>
    </row>
    <row r="82" spans="2:38" ht="14.25" thickBot="1">
      <c r="B82" s="194"/>
      <c r="C82" s="195"/>
      <c r="D82" s="196"/>
      <c r="E82" s="196"/>
      <c r="F82" s="196"/>
      <c r="G82" s="196"/>
      <c r="H82" s="196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195"/>
      <c r="AB82" s="195"/>
      <c r="AC82" s="195"/>
      <c r="AD82" s="195"/>
      <c r="AE82" s="197"/>
      <c r="AK82" s="119" t="s">
        <v>371</v>
      </c>
      <c r="AL82" s="119" t="s">
        <v>262</v>
      </c>
    </row>
    <row r="83" spans="2:38" ht="14.25" thickBot="1"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</row>
    <row r="84" spans="2:38" ht="14.25" thickBot="1">
      <c r="B84" s="198" t="s">
        <v>256</v>
      </c>
      <c r="C84" s="199"/>
      <c r="D84" s="200"/>
      <c r="E84" s="200"/>
      <c r="F84" s="200"/>
      <c r="G84" s="200"/>
      <c r="H84" s="200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199"/>
      <c r="Y84" s="199"/>
      <c r="Z84" s="199"/>
      <c r="AA84" s="199"/>
      <c r="AB84" s="199"/>
      <c r="AC84" s="199"/>
      <c r="AD84" s="199"/>
      <c r="AE84" s="201"/>
    </row>
    <row r="85" spans="2:38">
      <c r="B85" s="202"/>
      <c r="C85" s="203"/>
      <c r="D85" s="204"/>
      <c r="E85" s="204"/>
      <c r="F85" s="204"/>
      <c r="G85" s="204"/>
      <c r="H85" s="204"/>
      <c r="I85" s="265" t="s">
        <v>271</v>
      </c>
      <c r="J85" s="266"/>
      <c r="K85" s="266"/>
      <c r="L85" s="267"/>
      <c r="M85" s="267"/>
      <c r="N85" s="267"/>
      <c r="O85" s="267"/>
      <c r="P85" s="267"/>
      <c r="Q85" s="268" t="s">
        <v>272</v>
      </c>
      <c r="R85" s="265" t="s">
        <v>273</v>
      </c>
      <c r="S85" s="267"/>
      <c r="T85" s="267"/>
      <c r="U85" s="267"/>
      <c r="V85" s="270" t="s">
        <v>274</v>
      </c>
      <c r="W85" s="271"/>
      <c r="X85" s="274" t="s">
        <v>275</v>
      </c>
      <c r="Y85" s="261" t="s">
        <v>276</v>
      </c>
      <c r="Z85" s="262"/>
      <c r="AA85" s="259" t="s">
        <v>277</v>
      </c>
      <c r="AB85" s="261" t="s">
        <v>278</v>
      </c>
      <c r="AC85" s="262"/>
      <c r="AD85" s="263" t="s">
        <v>279</v>
      </c>
      <c r="AE85" s="205"/>
    </row>
    <row r="86" spans="2:38">
      <c r="B86" s="202"/>
      <c r="C86" s="138" t="s">
        <v>3</v>
      </c>
      <c r="D86" s="228" t="str">
        <f ca="1">Q1</f>
        <v>R2</v>
      </c>
      <c r="E86" s="228" t="str">
        <f t="shared" ref="E86:H86" ca="1" si="82">R1</f>
        <v>R3</v>
      </c>
      <c r="F86" s="228" t="str">
        <f t="shared" ca="1" si="82"/>
        <v>R4</v>
      </c>
      <c r="G86" s="228" t="str">
        <f t="shared" ca="1" si="82"/>
        <v>R5</v>
      </c>
      <c r="H86" s="228" t="str">
        <f t="shared" ca="1" si="82"/>
        <v>R6</v>
      </c>
      <c r="I86" s="139" t="s">
        <v>282</v>
      </c>
      <c r="J86" s="140">
        <v>-0.03</v>
      </c>
      <c r="K86" s="140">
        <v>0.03</v>
      </c>
      <c r="L86" s="231" t="str">
        <f ca="1">Q1</f>
        <v>R2</v>
      </c>
      <c r="M86" s="231" t="str">
        <f ca="1">R1</f>
        <v>R3</v>
      </c>
      <c r="N86" s="231" t="str">
        <f ca="1">S1</f>
        <v>R4</v>
      </c>
      <c r="O86" s="231" t="str">
        <f ca="1">T1</f>
        <v>R5</v>
      </c>
      <c r="P86" s="231" t="str">
        <f ca="1">U1</f>
        <v>R6</v>
      </c>
      <c r="Q86" s="269"/>
      <c r="R86" s="141" t="s">
        <v>283</v>
      </c>
      <c r="S86" s="142" t="s">
        <v>284</v>
      </c>
      <c r="T86" s="142" t="s">
        <v>285</v>
      </c>
      <c r="U86" s="142" t="s">
        <v>286</v>
      </c>
      <c r="V86" s="272"/>
      <c r="W86" s="273"/>
      <c r="X86" s="275"/>
      <c r="Y86" s="143" t="s">
        <v>287</v>
      </c>
      <c r="Z86" s="144" t="s">
        <v>288</v>
      </c>
      <c r="AA86" s="260"/>
      <c r="AB86" s="145" t="s">
        <v>289</v>
      </c>
      <c r="AC86" s="146" t="s">
        <v>290</v>
      </c>
      <c r="AD86" s="264"/>
      <c r="AE86" s="205"/>
    </row>
    <row r="87" spans="2:38">
      <c r="B87" s="202"/>
      <c r="C87" s="149" t="s">
        <v>201</v>
      </c>
      <c r="D87" s="223" cm="1">
        <f t="array" ref="D87">INDEX('13-3.2020'!D:D,MATCH("F139110110504",'13-3.2020'!A:A,0),0)</f>
        <v>87</v>
      </c>
      <c r="E87" s="223" cm="1">
        <f t="array" ref="E87">INDEX('13-3.2021'!D:D,MATCH("F139110110504",'13-3.2021'!A:A,0),0)</f>
        <v>91</v>
      </c>
      <c r="F87" s="223" cm="1">
        <f t="array" ref="F87">INDEX('13-3.2022'!D:D,MATCH("F139110110504",'13-3.2022'!A:A,0),0)</f>
        <v>75</v>
      </c>
      <c r="G87" s="223" cm="1">
        <f t="array" ref="G87">INDEX('13-3.2023'!D:D,MATCH("F139110110504",'13-3.2023'!A:A,0),0)</f>
        <v>79</v>
      </c>
      <c r="H87" s="223" cm="1">
        <f t="array" ref="H87">INDEX('13-3.2024'!D:D,MATCH("F139110110504",'13-3.2024'!A:A,0),0)</f>
        <v>71</v>
      </c>
      <c r="I87" s="151">
        <f t="shared" ref="I87:I92" si="83">AVERAGE(D87:H87)</f>
        <v>80.599999999999994</v>
      </c>
      <c r="J87" s="152">
        <f>I87*0.97</f>
        <v>78.181999999999988</v>
      </c>
      <c r="K87" s="152">
        <f>I87*1.03</f>
        <v>83.018000000000001</v>
      </c>
      <c r="L87" s="142" t="str">
        <f>IF(AND(D87&gt;I87*0.97,D87&lt;I87*1.03),"○","×")</f>
        <v>×</v>
      </c>
      <c r="M87" s="142" t="str">
        <f>IF(AND(E87&gt;I87*0.97,E87&lt;I87*1.03),"○","×")</f>
        <v>×</v>
      </c>
      <c r="N87" s="142" t="str">
        <f>IF(AND(F87&gt;I87*0.97,F87&lt;I87*1.03),"○","×")</f>
        <v>×</v>
      </c>
      <c r="O87" s="142" t="str">
        <f>IF(AND(G87&gt;I87*0.97,G87&lt;I87*1.03),"○","×")</f>
        <v>○</v>
      </c>
      <c r="P87" s="142" t="str">
        <f>IF(AND(H87&gt;I87*0.97,H87&lt;I87*1.03),"○","×")</f>
        <v>×</v>
      </c>
      <c r="Q87" s="153" t="str">
        <f t="shared" ref="Q87:Q92" si="84">IF(COUNTIF(L87:P87,"○")=5,"同程度","―")</f>
        <v>―</v>
      </c>
      <c r="R87" s="141" t="str">
        <f t="shared" ref="R87:U92" si="85">IF(E87-D87&gt;0,"↑",IF(E87-D87&lt;0,"↓","－"))</f>
        <v>↑</v>
      </c>
      <c r="S87" s="142" t="str">
        <f t="shared" si="85"/>
        <v>↓</v>
      </c>
      <c r="T87" s="142" t="str">
        <f t="shared" si="85"/>
        <v>↑</v>
      </c>
      <c r="U87" s="142" t="str">
        <f t="shared" si="85"/>
        <v>↓</v>
      </c>
      <c r="V87" s="142" t="str">
        <f t="shared" ref="V87:V92" si="86">R87&amp;S87&amp;T87&amp;U87</f>
        <v>↑↓↑↓</v>
      </c>
      <c r="W87" s="154" t="str" cm="1">
        <f t="array" ref="W87">INDEX($AL$2:$AL$82,MATCH(V87,$AK$2:$AK$82,0),0)</f>
        <v>隔年で増減</v>
      </c>
      <c r="X87" s="155" t="str">
        <f t="shared" ref="X87:X92" si="87">IF(F87-D87&gt;0,"↑",IF(F87-D87&lt;0,"↓","－"))</f>
        <v>↓</v>
      </c>
      <c r="Y87" s="156" t="str">
        <f t="shared" ref="Y87:Y92" si="88">IF(V87="↓↑↓↓",IF(X87="↓","減少傾向","×"),"判定外")</f>
        <v>判定外</v>
      </c>
      <c r="Z87" s="157" t="str">
        <f t="shared" ref="Z87:Z92" si="89">IF(V87="↑↓↑↑",IF(X87="↑","増加傾向","×"),"判定外")</f>
        <v>判定外</v>
      </c>
      <c r="AA87" s="158" t="str">
        <f t="shared" ref="AA87:AA92" si="90">IF(G87-E87&gt;0,"↑",IF(G87-E87&lt;0,"↓","－"))</f>
        <v>↓</v>
      </c>
      <c r="AB87" s="156" t="str">
        <f t="shared" ref="AB87:AB92" si="91">IF(V87="↓↓↑↓",IF(AA87="↓","減少傾向","×"),"判定外")</f>
        <v>判定外</v>
      </c>
      <c r="AC87" s="157" t="str">
        <f t="shared" ref="AC87:AC92" si="92">IF(V87="↑↑↓↑",IF(AA87="↑","増加傾向","×"),"判定外")</f>
        <v>判定外</v>
      </c>
      <c r="AD87" s="159"/>
      <c r="AE87" s="205"/>
    </row>
    <row r="88" spans="2:38">
      <c r="B88" s="202"/>
      <c r="C88" s="149" t="s">
        <v>202</v>
      </c>
      <c r="D88" s="232" cm="1">
        <f t="array" ref="D88">INDEX('13-3.2020'!E:E,MATCH("F139110110504",'13-3.2020'!A:A,0),0)</f>
        <v>22</v>
      </c>
      <c r="E88" s="232" cm="1">
        <f t="array" ref="E88">INDEX('13-3.2021'!E:E,MATCH("F139110110504",'13-3.2021'!A:A,0),0)</f>
        <v>19</v>
      </c>
      <c r="F88" s="232" cm="1">
        <f t="array" ref="F88">INDEX('13-3.2022'!E:E,MATCH("F139110110504",'13-3.2022'!A:A,0),0)</f>
        <v>16</v>
      </c>
      <c r="G88" s="232" cm="1">
        <f t="array" ref="G88">INDEX('13-3.2023'!E:E,MATCH("F139110110504",'13-3.2023'!A:A,0),0)</f>
        <v>17</v>
      </c>
      <c r="H88" s="232" cm="1">
        <f t="array" ref="H88">INDEX('13-3.2024'!E:E,MATCH("F139110110504",'13-3.2024'!A:A,0),0)</f>
        <v>22</v>
      </c>
      <c r="I88" s="151">
        <f t="shared" si="83"/>
        <v>19.2</v>
      </c>
      <c r="J88" s="152">
        <f>I88*0.97</f>
        <v>18.623999999999999</v>
      </c>
      <c r="K88" s="152">
        <f>I88*1.03</f>
        <v>19.776</v>
      </c>
      <c r="L88" s="142" t="str">
        <f>IF(AND(D88&gt;I88*0.97,D88&lt;I88*1.03),"○","×")</f>
        <v>×</v>
      </c>
      <c r="M88" s="142" t="str">
        <f>IF(AND(E88&gt;I88*0.97,E88&lt;I88*1.03),"○","×")</f>
        <v>○</v>
      </c>
      <c r="N88" s="142" t="str">
        <f>IF(AND(F88&gt;I88*0.97,F88&lt;I88*1.03),"○","×")</f>
        <v>×</v>
      </c>
      <c r="O88" s="142" t="str">
        <f>IF(AND(G88&gt;I88*0.97,G88&lt;I88*1.03),"○","×")</f>
        <v>×</v>
      </c>
      <c r="P88" s="142" t="str">
        <f>IF(AND(H88&gt;I88*0.97,H88&lt;I88*1.03),"○","×")</f>
        <v>×</v>
      </c>
      <c r="Q88" s="153" t="str">
        <f t="shared" si="84"/>
        <v>―</v>
      </c>
      <c r="R88" s="141" t="str">
        <f t="shared" si="85"/>
        <v>↓</v>
      </c>
      <c r="S88" s="142" t="str">
        <f t="shared" si="85"/>
        <v>↓</v>
      </c>
      <c r="T88" s="142" t="str">
        <f t="shared" si="85"/>
        <v>↑</v>
      </c>
      <c r="U88" s="142" t="str">
        <f t="shared" si="85"/>
        <v>↑</v>
      </c>
      <c r="V88" s="142" t="str">
        <f t="shared" si="86"/>
        <v>↓↓↑↑</v>
      </c>
      <c r="W88" s="154" t="str" cm="1">
        <f t="array" ref="W88">INDEX($AL$2:$AL$82,MATCH(V88,$AK$2:$AK$82,0),0)</f>
        <v>年度により増減</v>
      </c>
      <c r="X88" s="155" t="str">
        <f t="shared" si="87"/>
        <v>↓</v>
      </c>
      <c r="Y88" s="156" t="str">
        <f t="shared" si="88"/>
        <v>判定外</v>
      </c>
      <c r="Z88" s="157" t="str">
        <f t="shared" si="89"/>
        <v>判定外</v>
      </c>
      <c r="AA88" s="158" t="str">
        <f t="shared" si="90"/>
        <v>↓</v>
      </c>
      <c r="AB88" s="156" t="str">
        <f t="shared" si="91"/>
        <v>判定外</v>
      </c>
      <c r="AC88" s="157" t="str">
        <f t="shared" si="92"/>
        <v>判定外</v>
      </c>
      <c r="AD88" s="159"/>
      <c r="AE88" s="205"/>
    </row>
    <row r="89" spans="2:38">
      <c r="B89" s="202"/>
      <c r="C89" s="149" t="s">
        <v>219</v>
      </c>
      <c r="D89" s="150">
        <f>SUM(D87:D88)</f>
        <v>109</v>
      </c>
      <c r="E89" s="150">
        <f>SUM(E87:E88)</f>
        <v>110</v>
      </c>
      <c r="F89" s="150">
        <f>SUM(F87:F88)</f>
        <v>91</v>
      </c>
      <c r="G89" s="150">
        <f>SUM(G87:G88)</f>
        <v>96</v>
      </c>
      <c r="H89" s="150">
        <f>SUM(H87:H88)</f>
        <v>93</v>
      </c>
      <c r="I89" s="151">
        <f t="shared" si="83"/>
        <v>99.8</v>
      </c>
      <c r="J89" s="152">
        <f>I89*0.97</f>
        <v>96.805999999999997</v>
      </c>
      <c r="K89" s="152">
        <f>I89*1.03</f>
        <v>102.794</v>
      </c>
      <c r="L89" s="142" t="str">
        <f>IF(AND(D89&gt;I89*0.97,D89&lt;I89*1.03),"○","×")</f>
        <v>×</v>
      </c>
      <c r="M89" s="142" t="str">
        <f>IF(AND(E89&gt;I89*0.97,E89&lt;I89*1.03),"○","×")</f>
        <v>×</v>
      </c>
      <c r="N89" s="142" t="str">
        <f>IF(AND(F89&gt;I89*0.97,F89&lt;I89*1.03),"○","×")</f>
        <v>×</v>
      </c>
      <c r="O89" s="142" t="str">
        <f>IF(AND(G89&gt;I89*0.97,G89&lt;I89*1.03),"○","×")</f>
        <v>×</v>
      </c>
      <c r="P89" s="142" t="str">
        <f>IF(AND(H89&gt;I89*0.97,H89&lt;I89*1.03),"○","×")</f>
        <v>×</v>
      </c>
      <c r="Q89" s="153" t="str">
        <f t="shared" si="84"/>
        <v>―</v>
      </c>
      <c r="R89" s="141" t="str">
        <f t="shared" si="85"/>
        <v>↑</v>
      </c>
      <c r="S89" s="142" t="str">
        <f t="shared" si="85"/>
        <v>↓</v>
      </c>
      <c r="T89" s="142" t="str">
        <f t="shared" si="85"/>
        <v>↑</v>
      </c>
      <c r="U89" s="142" t="str">
        <f t="shared" si="85"/>
        <v>↓</v>
      </c>
      <c r="V89" s="142" t="str">
        <f t="shared" si="86"/>
        <v>↑↓↑↓</v>
      </c>
      <c r="W89" s="154" t="str" cm="1">
        <f t="array" ref="W89">INDEX($AL$2:$AL$82,MATCH(V89,$AK$2:$AK$82,0),0)</f>
        <v>隔年で増減</v>
      </c>
      <c r="X89" s="155" t="str">
        <f t="shared" si="87"/>
        <v>↓</v>
      </c>
      <c r="Y89" s="156" t="str">
        <f t="shared" si="88"/>
        <v>判定外</v>
      </c>
      <c r="Z89" s="157" t="str">
        <f t="shared" si="89"/>
        <v>判定外</v>
      </c>
      <c r="AA89" s="158" t="str">
        <f t="shared" si="90"/>
        <v>↓</v>
      </c>
      <c r="AB89" s="156" t="str">
        <f t="shared" si="91"/>
        <v>判定外</v>
      </c>
      <c r="AC89" s="157" t="str">
        <f t="shared" si="92"/>
        <v>判定外</v>
      </c>
      <c r="AD89" s="160" t="s">
        <v>206</v>
      </c>
      <c r="AE89" s="205"/>
    </row>
    <row r="90" spans="2:38">
      <c r="B90" s="202"/>
      <c r="C90" s="149" t="s">
        <v>203</v>
      </c>
      <c r="D90" s="232" cm="1">
        <f t="array" ref="D90">INDEX('13-3.2020'!L:L,MATCH("F139110110504",'13-3.2020'!A:A,0),0)</f>
        <v>9</v>
      </c>
      <c r="E90" s="232" cm="1">
        <f t="array" ref="E90">INDEX('13-3.2021'!L:L,MATCH("F139110110504",'13-3.2021'!A:A,0),0)</f>
        <v>9</v>
      </c>
      <c r="F90" s="232" cm="1">
        <f t="array" ref="F90">INDEX('13-3.2022'!L:L,MATCH("F139110110504",'13-3.2022'!A:A,0),0)</f>
        <v>7</v>
      </c>
      <c r="G90" s="232" cm="1">
        <f t="array" ref="G90">INDEX('13-3.2023'!L:L,MATCH("F139110110504",'13-3.2023'!A:A,0),0)</f>
        <v>6</v>
      </c>
      <c r="H90" s="232" cm="1">
        <f t="array" ref="H90">INDEX('13-3.2024'!L:L,MATCH("F139110110504",'13-3.2024'!A:A,0),0)</f>
        <v>3</v>
      </c>
      <c r="I90" s="151">
        <f t="shared" si="83"/>
        <v>6.8</v>
      </c>
      <c r="J90" s="152">
        <f>I90*0.97</f>
        <v>6.5960000000000001</v>
      </c>
      <c r="K90" s="152">
        <f>I90*1.03</f>
        <v>7.0039999999999996</v>
      </c>
      <c r="L90" s="142" t="str">
        <f>IF(AND(D90&gt;I90*0.97,D90&lt;I90*1.03),"○","×")</f>
        <v>×</v>
      </c>
      <c r="M90" s="142" t="str">
        <f>IF(AND(E90&gt;I90*0.97,E90&lt;I90*1.03),"○","×")</f>
        <v>×</v>
      </c>
      <c r="N90" s="142" t="str">
        <f>IF(AND(F90&gt;I90*0.97,F90&lt;I90*1.03),"○","×")</f>
        <v>○</v>
      </c>
      <c r="O90" s="142" t="str">
        <f>IF(AND(G90&gt;I90*0.97,G90&lt;I90*1.03),"○","×")</f>
        <v>×</v>
      </c>
      <c r="P90" s="142" t="str">
        <f>IF(AND(H90&gt;I90*0.97,H90&lt;I90*1.03),"○","×")</f>
        <v>×</v>
      </c>
      <c r="Q90" s="153" t="str">
        <f t="shared" si="84"/>
        <v>―</v>
      </c>
      <c r="R90" s="141" t="str">
        <f t="shared" si="85"/>
        <v>－</v>
      </c>
      <c r="S90" s="142" t="str">
        <f t="shared" si="85"/>
        <v>↓</v>
      </c>
      <c r="T90" s="142" t="str">
        <f t="shared" si="85"/>
        <v>↓</v>
      </c>
      <c r="U90" s="142" t="str">
        <f t="shared" si="85"/>
        <v>↓</v>
      </c>
      <c r="V90" s="142" t="str">
        <f t="shared" si="86"/>
        <v>－↓↓↓</v>
      </c>
      <c r="W90" s="154" t="str" cm="1">
        <f t="array" ref="W90">INDEX($AL$2:$AL$82,MATCH(V90,$AK$2:$AK$82,0),0)</f>
        <v>減少傾向⤵</v>
      </c>
      <c r="X90" s="155" t="str">
        <f t="shared" si="87"/>
        <v>↓</v>
      </c>
      <c r="Y90" s="156" t="str">
        <f t="shared" si="88"/>
        <v>判定外</v>
      </c>
      <c r="Z90" s="157" t="str">
        <f t="shared" si="89"/>
        <v>判定外</v>
      </c>
      <c r="AA90" s="158" t="str">
        <f t="shared" si="90"/>
        <v>↓</v>
      </c>
      <c r="AB90" s="156" t="str">
        <f t="shared" si="91"/>
        <v>判定外</v>
      </c>
      <c r="AC90" s="157" t="str">
        <f t="shared" si="92"/>
        <v>判定外</v>
      </c>
      <c r="AD90" s="159"/>
      <c r="AE90" s="205"/>
    </row>
    <row r="91" spans="2:38">
      <c r="B91" s="202"/>
      <c r="C91" s="149" t="s">
        <v>384</v>
      </c>
      <c r="D91" s="162">
        <f>ROUND(D88/D89,3)</f>
        <v>0.20200000000000001</v>
      </c>
      <c r="E91" s="162">
        <f>ROUND(E88/E89,3)</f>
        <v>0.17299999999999999</v>
      </c>
      <c r="F91" s="162">
        <f>ROUND(F88/F89,3)</f>
        <v>0.17599999999999999</v>
      </c>
      <c r="G91" s="162">
        <f>ROUND(G88/G89,3)</f>
        <v>0.17699999999999999</v>
      </c>
      <c r="H91" s="162">
        <f>ROUND(H88/H89,3)</f>
        <v>0.23699999999999999</v>
      </c>
      <c r="I91" s="163">
        <f t="shared" si="83"/>
        <v>0.193</v>
      </c>
      <c r="J91" s="164">
        <f>I91-0.03</f>
        <v>0.16300000000000001</v>
      </c>
      <c r="K91" s="164">
        <f>I91+0.03</f>
        <v>0.223</v>
      </c>
      <c r="L91" s="142" t="str">
        <f>IF(AND(D91&gt;I91-0.03,D91&lt;I91+0.03),"○","×")</f>
        <v>○</v>
      </c>
      <c r="M91" s="142" t="str">
        <f>IF(AND(E91&gt;I91-0.03,E91&lt;I91+0.03),"○","×")</f>
        <v>○</v>
      </c>
      <c r="N91" s="142" t="str">
        <f>IF(AND(F91&gt;I91-0.03,F91&lt;I91+0.03),"○","×")</f>
        <v>○</v>
      </c>
      <c r="O91" s="142" t="str">
        <f>IF(AND(G91&gt;I91-0.03,G91&lt;I91+0.03),"○","×")</f>
        <v>○</v>
      </c>
      <c r="P91" s="142" t="str">
        <f>IF(AND(H91&gt;I91-0.03,H91&lt;I91+0.03),"○","×")</f>
        <v>×</v>
      </c>
      <c r="Q91" s="153" t="str">
        <f t="shared" si="84"/>
        <v>―</v>
      </c>
      <c r="R91" s="141" t="str">
        <f t="shared" si="85"/>
        <v>↓</v>
      </c>
      <c r="S91" s="142" t="str">
        <f t="shared" si="85"/>
        <v>↑</v>
      </c>
      <c r="T91" s="142" t="str">
        <f t="shared" si="85"/>
        <v>↑</v>
      </c>
      <c r="U91" s="142" t="str">
        <f t="shared" si="85"/>
        <v>↑</v>
      </c>
      <c r="V91" s="142" t="str">
        <f t="shared" si="86"/>
        <v>↓↑↑↑</v>
      </c>
      <c r="W91" s="154" t="str" cm="1">
        <f t="array" ref="W91">INDEX($AL$2:$AL$82,MATCH(V91,$AK$2:$AK$82,0),0)</f>
        <v>増加傾向⤴</v>
      </c>
      <c r="X91" s="155" t="str">
        <f t="shared" si="87"/>
        <v>↓</v>
      </c>
      <c r="Y91" s="156" t="str">
        <f t="shared" si="88"/>
        <v>判定外</v>
      </c>
      <c r="Z91" s="157" t="str">
        <f t="shared" si="89"/>
        <v>判定外</v>
      </c>
      <c r="AA91" s="158" t="str">
        <f t="shared" si="90"/>
        <v>↑</v>
      </c>
      <c r="AB91" s="156" t="str">
        <f t="shared" si="91"/>
        <v>判定外</v>
      </c>
      <c r="AC91" s="157" t="str">
        <f t="shared" si="92"/>
        <v>判定外</v>
      </c>
      <c r="AD91" s="160" t="s">
        <v>198</v>
      </c>
      <c r="AE91" s="205"/>
    </row>
    <row r="92" spans="2:38" ht="14.25" thickBot="1">
      <c r="B92" s="202"/>
      <c r="C92" s="149" t="s">
        <v>385</v>
      </c>
      <c r="D92" s="162">
        <f>ROUND(D90/D89,3)</f>
        <v>8.3000000000000004E-2</v>
      </c>
      <c r="E92" s="162">
        <f>ROUND(E90/E89,3)</f>
        <v>8.2000000000000003E-2</v>
      </c>
      <c r="F92" s="162">
        <f>ROUND(F90/F89,3)</f>
        <v>7.6999999999999999E-2</v>
      </c>
      <c r="G92" s="162">
        <f>ROUND(G90/G89,3)</f>
        <v>6.3E-2</v>
      </c>
      <c r="H92" s="162">
        <f>ROUND(H90/H89,3)</f>
        <v>3.2000000000000001E-2</v>
      </c>
      <c r="I92" s="165">
        <f t="shared" si="83"/>
        <v>6.7399999999999988E-2</v>
      </c>
      <c r="J92" s="166">
        <f>I92-0.03</f>
        <v>3.7399999999999989E-2</v>
      </c>
      <c r="K92" s="166">
        <f>I92+0.03</f>
        <v>9.7399999999999987E-2</v>
      </c>
      <c r="L92" s="125" t="str">
        <f>IF(AND(D92&gt;I92-0.03,D92&lt;I92+0.03),"○","×")</f>
        <v>○</v>
      </c>
      <c r="M92" s="125" t="str">
        <f>IF(AND(E92&gt;I92-0.03,E92&lt;I92+0.03),"○","×")</f>
        <v>○</v>
      </c>
      <c r="N92" s="125" t="str">
        <f>IF(AND(F92&gt;I92-0.03,F92&lt;I92+0.03),"○","×")</f>
        <v>○</v>
      </c>
      <c r="O92" s="125" t="str">
        <f>IF(AND(G92&gt;I92-0.03,G92&lt;I92+0.03),"○","×")</f>
        <v>○</v>
      </c>
      <c r="P92" s="125" t="str">
        <f>IF(AND(H92&gt;I92-0.03,H92&lt;I92+0.03),"○","×")</f>
        <v>×</v>
      </c>
      <c r="Q92" s="167" t="str">
        <f t="shared" si="84"/>
        <v>―</v>
      </c>
      <c r="R92" s="168" t="str">
        <f t="shared" si="85"/>
        <v>↓</v>
      </c>
      <c r="S92" s="125" t="str">
        <f t="shared" si="85"/>
        <v>↓</v>
      </c>
      <c r="T92" s="125" t="str">
        <f t="shared" si="85"/>
        <v>↓</v>
      </c>
      <c r="U92" s="125" t="str">
        <f t="shared" si="85"/>
        <v>↓</v>
      </c>
      <c r="V92" s="125" t="str">
        <f t="shared" si="86"/>
        <v>↓↓↓↓</v>
      </c>
      <c r="W92" s="169" t="str" cm="1">
        <f t="array" ref="W92">INDEX($AL$2:$AL$82,MATCH(V92,$AK$2:$AK$82,0),0)</f>
        <v>減少傾向⤵</v>
      </c>
      <c r="X92" s="170" t="str">
        <f t="shared" si="87"/>
        <v>↓</v>
      </c>
      <c r="Y92" s="171" t="str">
        <f t="shared" si="88"/>
        <v>判定外</v>
      </c>
      <c r="Z92" s="172" t="str">
        <f t="shared" si="89"/>
        <v>判定外</v>
      </c>
      <c r="AA92" s="173" t="str">
        <f t="shared" si="90"/>
        <v>↓</v>
      </c>
      <c r="AB92" s="171" t="str">
        <f t="shared" si="91"/>
        <v>判定外</v>
      </c>
      <c r="AC92" s="172" t="str">
        <f t="shared" si="92"/>
        <v>判定外</v>
      </c>
      <c r="AD92" s="174" t="s">
        <v>372</v>
      </c>
      <c r="AE92" s="205"/>
    </row>
    <row r="93" spans="2:38" ht="14.25" thickBot="1">
      <c r="B93" s="202"/>
      <c r="C93" s="203"/>
      <c r="D93" s="204"/>
      <c r="E93" s="204"/>
      <c r="F93" s="204"/>
      <c r="G93" s="204"/>
      <c r="H93" s="204"/>
      <c r="I93" s="203"/>
      <c r="J93" s="203"/>
      <c r="K93" s="203"/>
      <c r="L93" s="203"/>
      <c r="M93" s="203"/>
      <c r="N93" s="203"/>
      <c r="O93" s="203"/>
      <c r="P93" s="203"/>
      <c r="Q93" s="203"/>
      <c r="R93" s="203"/>
      <c r="S93" s="203"/>
      <c r="T93" s="203"/>
      <c r="U93" s="203"/>
      <c r="V93" s="203"/>
      <c r="W93" s="203"/>
      <c r="X93" s="203"/>
      <c r="Y93" s="203"/>
      <c r="Z93" s="203"/>
      <c r="AA93" s="203"/>
      <c r="AB93" s="203"/>
      <c r="AC93" s="203"/>
      <c r="AD93" s="203"/>
      <c r="AE93" s="205"/>
    </row>
    <row r="94" spans="2:38">
      <c r="B94" s="202"/>
      <c r="C94" s="203"/>
      <c r="D94" s="204"/>
      <c r="E94" s="204"/>
      <c r="F94" s="204"/>
      <c r="G94" s="204"/>
      <c r="H94" s="204"/>
      <c r="I94" s="265" t="s">
        <v>271</v>
      </c>
      <c r="J94" s="266"/>
      <c r="K94" s="266"/>
      <c r="L94" s="267"/>
      <c r="M94" s="267"/>
      <c r="N94" s="267"/>
      <c r="O94" s="267"/>
      <c r="P94" s="267"/>
      <c r="Q94" s="268" t="s">
        <v>272</v>
      </c>
      <c r="R94" s="265" t="s">
        <v>273</v>
      </c>
      <c r="S94" s="267"/>
      <c r="T94" s="267"/>
      <c r="U94" s="267"/>
      <c r="V94" s="270" t="s">
        <v>274</v>
      </c>
      <c r="W94" s="271"/>
      <c r="X94" s="274" t="s">
        <v>275</v>
      </c>
      <c r="Y94" s="261" t="s">
        <v>276</v>
      </c>
      <c r="Z94" s="262"/>
      <c r="AA94" s="259" t="s">
        <v>277</v>
      </c>
      <c r="AB94" s="261" t="s">
        <v>278</v>
      </c>
      <c r="AC94" s="262"/>
      <c r="AD94" s="263" t="s">
        <v>279</v>
      </c>
      <c r="AE94" s="205"/>
    </row>
    <row r="95" spans="2:38">
      <c r="B95" s="202"/>
      <c r="C95" s="177" t="s">
        <v>4</v>
      </c>
      <c r="D95" s="233" t="str">
        <f ca="1">D86&amp;"(n="&amp;D111&amp;")"</f>
        <v>R2(n=86)</v>
      </c>
      <c r="E95" s="233" t="str">
        <f ca="1">E86&amp;"(n="&amp;E111&amp;")"</f>
        <v>R3(n=86)</v>
      </c>
      <c r="F95" s="233" t="str">
        <f ca="1">F86&amp;"(n="&amp;F111&amp;")"</f>
        <v>R4(n=86)</v>
      </c>
      <c r="G95" s="233" t="str">
        <f ca="1">G86&amp;"(n="&amp;G111&amp;")"</f>
        <v>R5(n=86)</v>
      </c>
      <c r="H95" s="233" t="str">
        <f ca="1">H86&amp;"(n="&amp;H111&amp;")"</f>
        <v>R6(n=86)</v>
      </c>
      <c r="I95" s="139" t="s">
        <v>282</v>
      </c>
      <c r="J95" s="140">
        <v>-0.03</v>
      </c>
      <c r="K95" s="140">
        <v>0.03</v>
      </c>
      <c r="L95" s="231" t="str">
        <f ca="1">Q1</f>
        <v>R2</v>
      </c>
      <c r="M95" s="231" t="str">
        <f ca="1">R1</f>
        <v>R3</v>
      </c>
      <c r="N95" s="231" t="str">
        <f ca="1">S1</f>
        <v>R4</v>
      </c>
      <c r="O95" s="231" t="str">
        <f ca="1">T1</f>
        <v>R5</v>
      </c>
      <c r="P95" s="231" t="str">
        <f ca="1">U1</f>
        <v>R6</v>
      </c>
      <c r="Q95" s="269"/>
      <c r="R95" s="141" t="s">
        <v>283</v>
      </c>
      <c r="S95" s="142" t="s">
        <v>284</v>
      </c>
      <c r="T95" s="142" t="s">
        <v>285</v>
      </c>
      <c r="U95" s="142" t="s">
        <v>286</v>
      </c>
      <c r="V95" s="272"/>
      <c r="W95" s="273"/>
      <c r="X95" s="275"/>
      <c r="Y95" s="143" t="s">
        <v>287</v>
      </c>
      <c r="Z95" s="144" t="s">
        <v>288</v>
      </c>
      <c r="AA95" s="260"/>
      <c r="AB95" s="145" t="s">
        <v>289</v>
      </c>
      <c r="AC95" s="146" t="s">
        <v>290</v>
      </c>
      <c r="AD95" s="264"/>
      <c r="AE95" s="205"/>
    </row>
    <row r="96" spans="2:38">
      <c r="B96" s="202"/>
      <c r="C96" s="149" t="s">
        <v>201</v>
      </c>
      <c r="D96" s="223">
        <f>'13-3.2020'!D99</f>
        <v>4089</v>
      </c>
      <c r="E96" s="223">
        <f>'13-3.2021'!D99</f>
        <v>4048</v>
      </c>
      <c r="F96" s="223">
        <f>'13-3.2022'!D99</f>
        <v>4092</v>
      </c>
      <c r="G96" s="223">
        <f>'13-3.2023'!D99</f>
        <v>4141</v>
      </c>
      <c r="H96" s="223">
        <f>'13-3.2024'!D99</f>
        <v>4252</v>
      </c>
      <c r="I96" s="151">
        <f t="shared" ref="I96:I101" si="93">AVERAGE(D96:H96)</f>
        <v>4124.3999999999996</v>
      </c>
      <c r="J96" s="152">
        <f>I96*0.97</f>
        <v>4000.6679999999997</v>
      </c>
      <c r="K96" s="152">
        <f>I96*1.03</f>
        <v>4248.1319999999996</v>
      </c>
      <c r="L96" s="142" t="str">
        <f>IF(AND(D96&gt;I96*0.97,D96&lt;I96*1.03),"○","×")</f>
        <v>○</v>
      </c>
      <c r="M96" s="142" t="str">
        <f>IF(AND(E96&gt;I96*0.97,E96&lt;I96*1.03),"○","×")</f>
        <v>○</v>
      </c>
      <c r="N96" s="142" t="str">
        <f>IF(AND(F96&gt;I96*0.97,F96&lt;I96*1.03),"○","×")</f>
        <v>○</v>
      </c>
      <c r="O96" s="142" t="str">
        <f>IF(AND(G96&gt;I96*0.97,G96&lt;I96*1.03),"○","×")</f>
        <v>○</v>
      </c>
      <c r="P96" s="142" t="str">
        <f>IF(AND(H96&gt;I96*0.97,H96&lt;I96*1.03),"○","×")</f>
        <v>×</v>
      </c>
      <c r="Q96" s="153" t="str">
        <f t="shared" ref="Q96:Q101" si="94">IF(COUNTIF(L96:P96,"○")=5,"同程度","―")</f>
        <v>―</v>
      </c>
      <c r="R96" s="141" t="str">
        <f t="shared" ref="R96:U101" si="95">IF(E96-D96&gt;0,"↑",IF(E96-D96&lt;0,"↓","－"))</f>
        <v>↓</v>
      </c>
      <c r="S96" s="142" t="str">
        <f t="shared" si="95"/>
        <v>↑</v>
      </c>
      <c r="T96" s="142" t="str">
        <f t="shared" si="95"/>
        <v>↑</v>
      </c>
      <c r="U96" s="142" t="str">
        <f t="shared" si="95"/>
        <v>↑</v>
      </c>
      <c r="V96" s="142" t="str">
        <f t="shared" ref="V96:V101" si="96">R96&amp;S96&amp;T96&amp;U96</f>
        <v>↓↑↑↑</v>
      </c>
      <c r="W96" s="154" t="str" cm="1">
        <f t="array" ref="W96">INDEX($AL$2:$AL$82,MATCH(V96,$AK$2:$AK$82,0),0)</f>
        <v>増加傾向⤴</v>
      </c>
      <c r="X96" s="155" t="str">
        <f t="shared" ref="X96:X101" si="97">IF(F96-D96&gt;0,"↑",IF(F96-D96&lt;0,"↓","－"))</f>
        <v>↑</v>
      </c>
      <c r="Y96" s="156" t="str">
        <f t="shared" ref="Y96:Y101" si="98">IF(V96="↓↑↓↓",IF(X96="↓","減少傾向","×"),"判定外")</f>
        <v>判定外</v>
      </c>
      <c r="Z96" s="157" t="str">
        <f t="shared" ref="Z96:Z101" si="99">IF(V96="↑↓↑↑",IF(X96="↑","増加傾向","×"),"判定外")</f>
        <v>判定外</v>
      </c>
      <c r="AA96" s="158" t="str">
        <f t="shared" ref="AA96:AA101" si="100">IF(G96-E96&gt;0,"↑",IF(G96-E96&lt;0,"↓","－"))</f>
        <v>↑</v>
      </c>
      <c r="AB96" s="156" t="str">
        <f t="shared" ref="AB96:AB101" si="101">IF(V96="↓↓↑↓",IF(AA96="↓","減少傾向","×"),"判定外")</f>
        <v>判定外</v>
      </c>
      <c r="AC96" s="157" t="str">
        <f t="shared" ref="AC96:AC101" si="102">IF(V96="↑↑↓↑",IF(AA96="↑","増加傾向","×"),"判定外")</f>
        <v>判定外</v>
      </c>
      <c r="AD96" s="159"/>
      <c r="AE96" s="205"/>
    </row>
    <row r="97" spans="2:31">
      <c r="B97" s="202"/>
      <c r="C97" s="149" t="s">
        <v>202</v>
      </c>
      <c r="D97" s="232">
        <f>'13-3.2020'!E99</f>
        <v>1195</v>
      </c>
      <c r="E97" s="232">
        <f>'13-3.2021'!E99</f>
        <v>1217</v>
      </c>
      <c r="F97" s="232">
        <f>'13-3.2022'!E99</f>
        <v>1249</v>
      </c>
      <c r="G97" s="232">
        <f>'13-3.2023'!E99</f>
        <v>1356</v>
      </c>
      <c r="H97" s="232">
        <f>'13-3.2024'!E99</f>
        <v>1378</v>
      </c>
      <c r="I97" s="151">
        <f t="shared" si="93"/>
        <v>1279</v>
      </c>
      <c r="J97" s="152">
        <f>I97*0.97</f>
        <v>1240.6299999999999</v>
      </c>
      <c r="K97" s="152">
        <f>I97*1.03</f>
        <v>1317.3700000000001</v>
      </c>
      <c r="L97" s="142" t="str">
        <f>IF(AND(D97&gt;I97*0.97,D97&lt;I97*1.03),"○","×")</f>
        <v>×</v>
      </c>
      <c r="M97" s="142" t="str">
        <f>IF(AND(E97&gt;I97*0.97,E97&lt;I97*1.03),"○","×")</f>
        <v>×</v>
      </c>
      <c r="N97" s="142" t="str">
        <f>IF(AND(F97&gt;I97*0.97,F97&lt;I97*1.03),"○","×")</f>
        <v>○</v>
      </c>
      <c r="O97" s="142" t="str">
        <f>IF(AND(G97&gt;I97*0.97,G97&lt;I97*1.03),"○","×")</f>
        <v>×</v>
      </c>
      <c r="P97" s="142" t="str">
        <f>IF(AND(H97&gt;I97*0.97,H97&lt;I97*1.03),"○","×")</f>
        <v>×</v>
      </c>
      <c r="Q97" s="153" t="str">
        <f t="shared" si="94"/>
        <v>―</v>
      </c>
      <c r="R97" s="141" t="str">
        <f t="shared" si="95"/>
        <v>↑</v>
      </c>
      <c r="S97" s="142" t="str">
        <f t="shared" si="95"/>
        <v>↑</v>
      </c>
      <c r="T97" s="142" t="str">
        <f t="shared" si="95"/>
        <v>↑</v>
      </c>
      <c r="U97" s="142" t="str">
        <f t="shared" si="95"/>
        <v>↑</v>
      </c>
      <c r="V97" s="142" t="str">
        <f t="shared" si="96"/>
        <v>↑↑↑↑</v>
      </c>
      <c r="W97" s="154" t="str" cm="1">
        <f t="array" ref="W97">INDEX($AL$2:$AL$82,MATCH(V97,$AK$2:$AK$82,0),0)</f>
        <v>増加傾向⤴</v>
      </c>
      <c r="X97" s="155" t="str">
        <f t="shared" si="97"/>
        <v>↑</v>
      </c>
      <c r="Y97" s="156" t="str">
        <f t="shared" si="98"/>
        <v>判定外</v>
      </c>
      <c r="Z97" s="157" t="str">
        <f t="shared" si="99"/>
        <v>判定外</v>
      </c>
      <c r="AA97" s="158" t="str">
        <f t="shared" si="100"/>
        <v>↑</v>
      </c>
      <c r="AB97" s="156" t="str">
        <f t="shared" si="101"/>
        <v>判定外</v>
      </c>
      <c r="AC97" s="157" t="str">
        <f t="shared" si="102"/>
        <v>判定外</v>
      </c>
      <c r="AD97" s="159"/>
      <c r="AE97" s="205"/>
    </row>
    <row r="98" spans="2:31">
      <c r="B98" s="202"/>
      <c r="C98" s="149" t="s">
        <v>219</v>
      </c>
      <c r="D98" s="150">
        <f>SUM(D96:D97)</f>
        <v>5284</v>
      </c>
      <c r="E98" s="150">
        <f>SUM(E96:E97)</f>
        <v>5265</v>
      </c>
      <c r="F98" s="150">
        <f>SUM(F96:F97)</f>
        <v>5341</v>
      </c>
      <c r="G98" s="150">
        <f>SUM(G96:G97)</f>
        <v>5497</v>
      </c>
      <c r="H98" s="150">
        <f>SUM(H96:H97)</f>
        <v>5630</v>
      </c>
      <c r="I98" s="151">
        <f t="shared" si="93"/>
        <v>5403.4</v>
      </c>
      <c r="J98" s="152">
        <f>I98*0.97</f>
        <v>5241.2979999999998</v>
      </c>
      <c r="K98" s="152">
        <f>I98*1.03</f>
        <v>5565.5019999999995</v>
      </c>
      <c r="L98" s="142" t="str">
        <f>IF(AND(D98&gt;I98*0.97,D98&lt;I98*1.03),"○","×")</f>
        <v>○</v>
      </c>
      <c r="M98" s="142" t="str">
        <f>IF(AND(E98&gt;I98*0.97,E98&lt;I98*1.03),"○","×")</f>
        <v>○</v>
      </c>
      <c r="N98" s="142" t="str">
        <f>IF(AND(F98&gt;I98*0.97,F98&lt;I98*1.03),"○","×")</f>
        <v>○</v>
      </c>
      <c r="O98" s="142" t="str">
        <f>IF(AND(G98&gt;I98*0.97,G98&lt;I98*1.03),"○","×")</f>
        <v>○</v>
      </c>
      <c r="P98" s="142" t="str">
        <f>IF(AND(H98&gt;I98*0.97,H98&lt;I98*1.03),"○","×")</f>
        <v>×</v>
      </c>
      <c r="Q98" s="153" t="str">
        <f t="shared" si="94"/>
        <v>―</v>
      </c>
      <c r="R98" s="141" t="str">
        <f t="shared" si="95"/>
        <v>↓</v>
      </c>
      <c r="S98" s="142" t="str">
        <f t="shared" si="95"/>
        <v>↑</v>
      </c>
      <c r="T98" s="142" t="str">
        <f t="shared" si="95"/>
        <v>↑</v>
      </c>
      <c r="U98" s="142" t="str">
        <f t="shared" si="95"/>
        <v>↑</v>
      </c>
      <c r="V98" s="142" t="str">
        <f t="shared" si="96"/>
        <v>↓↑↑↑</v>
      </c>
      <c r="W98" s="154" t="str" cm="1">
        <f t="array" ref="W98">INDEX($AL$2:$AL$82,MATCH(V98,$AK$2:$AK$82,0),0)</f>
        <v>増加傾向⤴</v>
      </c>
      <c r="X98" s="155" t="str">
        <f t="shared" si="97"/>
        <v>↑</v>
      </c>
      <c r="Y98" s="156" t="str">
        <f t="shared" si="98"/>
        <v>判定外</v>
      </c>
      <c r="Z98" s="157" t="str">
        <f t="shared" si="99"/>
        <v>判定外</v>
      </c>
      <c r="AA98" s="158" t="str">
        <f t="shared" si="100"/>
        <v>↑</v>
      </c>
      <c r="AB98" s="156" t="str">
        <f t="shared" si="101"/>
        <v>判定外</v>
      </c>
      <c r="AC98" s="157" t="str">
        <f t="shared" si="102"/>
        <v>判定外</v>
      </c>
      <c r="AD98" s="160" t="s">
        <v>198</v>
      </c>
      <c r="AE98" s="205"/>
    </row>
    <row r="99" spans="2:31">
      <c r="B99" s="202"/>
      <c r="C99" s="149" t="s">
        <v>203</v>
      </c>
      <c r="D99" s="232">
        <f>'13-3.2020'!L99</f>
        <v>339</v>
      </c>
      <c r="E99" s="232">
        <f>'13-3.2021'!L99</f>
        <v>372</v>
      </c>
      <c r="F99" s="232">
        <f>'13-3.2022'!L99</f>
        <v>377</v>
      </c>
      <c r="G99" s="232">
        <f>'13-3.2023'!L99</f>
        <v>404</v>
      </c>
      <c r="H99" s="232">
        <f>'13-3.2024'!L99</f>
        <v>407</v>
      </c>
      <c r="I99" s="151">
        <f t="shared" si="93"/>
        <v>379.8</v>
      </c>
      <c r="J99" s="152">
        <f>I99*0.97</f>
        <v>368.40600000000001</v>
      </c>
      <c r="K99" s="152">
        <f>I99*1.03</f>
        <v>391.19400000000002</v>
      </c>
      <c r="L99" s="142" t="str">
        <f>IF(AND(D99&gt;I99*0.97,D99&lt;I99*1.03),"○","×")</f>
        <v>×</v>
      </c>
      <c r="M99" s="142" t="str">
        <f>IF(AND(E99&gt;I99*0.97,E99&lt;I99*1.03),"○","×")</f>
        <v>○</v>
      </c>
      <c r="N99" s="142" t="str">
        <f>IF(AND(F99&gt;I99*0.97,F99&lt;I99*1.03),"○","×")</f>
        <v>○</v>
      </c>
      <c r="O99" s="142" t="str">
        <f>IF(AND(G99&gt;I99*0.97,G99&lt;I99*1.03),"○","×")</f>
        <v>×</v>
      </c>
      <c r="P99" s="142" t="str">
        <f>IF(AND(H99&gt;I99*0.97,H99&lt;I99*1.03),"○","×")</f>
        <v>×</v>
      </c>
      <c r="Q99" s="153" t="str">
        <f t="shared" si="94"/>
        <v>―</v>
      </c>
      <c r="R99" s="141" t="str">
        <f t="shared" si="95"/>
        <v>↑</v>
      </c>
      <c r="S99" s="142" t="str">
        <f t="shared" si="95"/>
        <v>↑</v>
      </c>
      <c r="T99" s="142" t="str">
        <f t="shared" si="95"/>
        <v>↑</v>
      </c>
      <c r="U99" s="142" t="str">
        <f t="shared" si="95"/>
        <v>↑</v>
      </c>
      <c r="V99" s="142" t="str">
        <f t="shared" si="96"/>
        <v>↑↑↑↑</v>
      </c>
      <c r="W99" s="154" t="str" cm="1">
        <f t="array" ref="W99">INDEX($AL$2:$AL$82,MATCH(V99,$AK$2:$AK$82,0),0)</f>
        <v>増加傾向⤴</v>
      </c>
      <c r="X99" s="155" t="str">
        <f t="shared" si="97"/>
        <v>↑</v>
      </c>
      <c r="Y99" s="156" t="str">
        <f t="shared" si="98"/>
        <v>判定外</v>
      </c>
      <c r="Z99" s="157" t="str">
        <f t="shared" si="99"/>
        <v>判定外</v>
      </c>
      <c r="AA99" s="158" t="str">
        <f t="shared" si="100"/>
        <v>↑</v>
      </c>
      <c r="AB99" s="156" t="str">
        <f t="shared" si="101"/>
        <v>判定外</v>
      </c>
      <c r="AC99" s="157" t="str">
        <f t="shared" si="102"/>
        <v>判定外</v>
      </c>
      <c r="AD99" s="159"/>
      <c r="AE99" s="205"/>
    </row>
    <row r="100" spans="2:31">
      <c r="B100" s="202"/>
      <c r="C100" s="149" t="s">
        <v>384</v>
      </c>
      <c r="D100" s="162">
        <f>ROUND(D97/D98,3)</f>
        <v>0.22600000000000001</v>
      </c>
      <c r="E100" s="162">
        <f>ROUND(E97/E98,3)</f>
        <v>0.23100000000000001</v>
      </c>
      <c r="F100" s="162">
        <f>ROUND(F97/F98,3)</f>
        <v>0.23400000000000001</v>
      </c>
      <c r="G100" s="162">
        <f>ROUND(G97/G98,3)</f>
        <v>0.247</v>
      </c>
      <c r="H100" s="162">
        <f>ROUND(H97/H98,3)</f>
        <v>0.245</v>
      </c>
      <c r="I100" s="163">
        <f t="shared" si="93"/>
        <v>0.2366</v>
      </c>
      <c r="J100" s="164">
        <f>I100-0.03</f>
        <v>0.20660000000000001</v>
      </c>
      <c r="K100" s="164">
        <f>I100+0.03</f>
        <v>0.2666</v>
      </c>
      <c r="L100" s="142" t="str">
        <f>IF(AND(D100&gt;I100-0.03,D100&lt;I100+0.03),"○","×")</f>
        <v>○</v>
      </c>
      <c r="M100" s="142" t="str">
        <f>IF(AND(E100&gt;I100-0.03,E100&lt;I100+0.03),"○","×")</f>
        <v>○</v>
      </c>
      <c r="N100" s="142" t="str">
        <f>IF(AND(F100&gt;I100-0.03,F100&lt;I100+0.03),"○","×")</f>
        <v>○</v>
      </c>
      <c r="O100" s="142" t="str">
        <f>IF(AND(G100&gt;I100-0.03,G100&lt;I100+0.03),"○","×")</f>
        <v>○</v>
      </c>
      <c r="P100" s="142" t="str">
        <f>IF(AND(H100&gt;I100-0.03,H100&lt;I100+0.03),"○","×")</f>
        <v>○</v>
      </c>
      <c r="Q100" s="153" t="str">
        <f t="shared" si="94"/>
        <v>同程度</v>
      </c>
      <c r="R100" s="141" t="str">
        <f t="shared" si="95"/>
        <v>↑</v>
      </c>
      <c r="S100" s="142" t="str">
        <f t="shared" si="95"/>
        <v>↑</v>
      </c>
      <c r="T100" s="142" t="str">
        <f t="shared" si="95"/>
        <v>↑</v>
      </c>
      <c r="U100" s="142" t="str">
        <f t="shared" si="95"/>
        <v>↓</v>
      </c>
      <c r="V100" s="142" t="str">
        <f t="shared" si="96"/>
        <v>↑↑↑↓</v>
      </c>
      <c r="W100" s="154" t="str" cm="1">
        <f t="array" ref="W100">INDEX($AL$2:$AL$82,MATCH(V100,$AK$2:$AK$82,0),0)</f>
        <v>最新年度のみ減少</v>
      </c>
      <c r="X100" s="155" t="str">
        <f t="shared" si="97"/>
        <v>↑</v>
      </c>
      <c r="Y100" s="156" t="str">
        <f t="shared" si="98"/>
        <v>判定外</v>
      </c>
      <c r="Z100" s="157" t="str">
        <f t="shared" si="99"/>
        <v>判定外</v>
      </c>
      <c r="AA100" s="158" t="str">
        <f t="shared" si="100"/>
        <v>↑</v>
      </c>
      <c r="AB100" s="156" t="str">
        <f t="shared" si="101"/>
        <v>判定外</v>
      </c>
      <c r="AC100" s="157" t="str">
        <f t="shared" si="102"/>
        <v>判定外</v>
      </c>
      <c r="AD100" s="160" t="s">
        <v>262</v>
      </c>
      <c r="AE100" s="205"/>
    </row>
    <row r="101" spans="2:31" ht="14.25" thickBot="1">
      <c r="B101" s="202"/>
      <c r="C101" s="149" t="s">
        <v>385</v>
      </c>
      <c r="D101" s="162">
        <f>ROUND(D99/D98,3)</f>
        <v>6.4000000000000001E-2</v>
      </c>
      <c r="E101" s="162">
        <f>ROUND(E99/E98,3)</f>
        <v>7.0999999999999994E-2</v>
      </c>
      <c r="F101" s="162">
        <f>ROUND(F99/F98,3)</f>
        <v>7.0999999999999994E-2</v>
      </c>
      <c r="G101" s="162">
        <f>ROUND(G99/G98,3)</f>
        <v>7.2999999999999995E-2</v>
      </c>
      <c r="H101" s="162">
        <f>ROUND(H99/H98,3)</f>
        <v>7.1999999999999995E-2</v>
      </c>
      <c r="I101" s="165">
        <f t="shared" si="93"/>
        <v>7.0200000000000012E-2</v>
      </c>
      <c r="J101" s="166">
        <f>I101-0.03</f>
        <v>4.0200000000000014E-2</v>
      </c>
      <c r="K101" s="166">
        <f>I101+0.03</f>
        <v>0.10020000000000001</v>
      </c>
      <c r="L101" s="125" t="str">
        <f>IF(AND(D101&gt;I101-0.03,D101&lt;I101+0.03),"○","×")</f>
        <v>○</v>
      </c>
      <c r="M101" s="125" t="str">
        <f>IF(AND(E101&gt;I101-0.03,E101&lt;I101+0.03),"○","×")</f>
        <v>○</v>
      </c>
      <c r="N101" s="125" t="str">
        <f>IF(AND(F101&gt;I101-0.03,F101&lt;I101+0.03),"○","×")</f>
        <v>○</v>
      </c>
      <c r="O101" s="125" t="str">
        <f>IF(AND(G101&gt;I101-0.03,G101&lt;I101+0.03),"○","×")</f>
        <v>○</v>
      </c>
      <c r="P101" s="125" t="str">
        <f>IF(AND(H101&gt;I101-0.03,H101&lt;I101+0.03),"○","×")</f>
        <v>○</v>
      </c>
      <c r="Q101" s="167" t="str">
        <f t="shared" si="94"/>
        <v>同程度</v>
      </c>
      <c r="R101" s="168" t="str">
        <f t="shared" si="95"/>
        <v>↑</v>
      </c>
      <c r="S101" s="125" t="str">
        <f t="shared" si="95"/>
        <v>－</v>
      </c>
      <c r="T101" s="125" t="str">
        <f t="shared" si="95"/>
        <v>↑</v>
      </c>
      <c r="U101" s="125" t="str">
        <f t="shared" si="95"/>
        <v>↓</v>
      </c>
      <c r="V101" s="125" t="str">
        <f t="shared" si="96"/>
        <v>↑－↑↓</v>
      </c>
      <c r="W101" s="169" t="str" cm="1">
        <f t="array" ref="W101">INDEX($AL$2:$AL$82,MATCH(V101,$AK$2:$AK$82,0),0)</f>
        <v>最新年度のみ減少</v>
      </c>
      <c r="X101" s="170" t="str">
        <f t="shared" si="97"/>
        <v>↑</v>
      </c>
      <c r="Y101" s="171" t="str">
        <f t="shared" si="98"/>
        <v>判定外</v>
      </c>
      <c r="Z101" s="172" t="str">
        <f t="shared" si="99"/>
        <v>判定外</v>
      </c>
      <c r="AA101" s="173" t="str">
        <f t="shared" si="100"/>
        <v>↑</v>
      </c>
      <c r="AB101" s="171" t="str">
        <f t="shared" si="101"/>
        <v>判定外</v>
      </c>
      <c r="AC101" s="172" t="str">
        <f t="shared" si="102"/>
        <v>判定外</v>
      </c>
      <c r="AD101" s="174" t="s">
        <v>372</v>
      </c>
      <c r="AE101" s="205"/>
    </row>
    <row r="102" spans="2:31" ht="14.25" thickBot="1">
      <c r="B102" s="202"/>
      <c r="C102" s="203"/>
      <c r="D102" s="204"/>
      <c r="E102" s="204"/>
      <c r="F102" s="204"/>
      <c r="G102" s="204"/>
      <c r="H102" s="204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5"/>
    </row>
    <row r="103" spans="2:31">
      <c r="B103" s="202"/>
      <c r="C103" s="203"/>
      <c r="D103" s="204"/>
      <c r="E103" s="204"/>
      <c r="F103" s="204"/>
      <c r="G103" s="204"/>
      <c r="H103" s="204"/>
      <c r="I103" s="265" t="s">
        <v>271</v>
      </c>
      <c r="J103" s="266"/>
      <c r="K103" s="266"/>
      <c r="L103" s="267"/>
      <c r="M103" s="267"/>
      <c r="N103" s="267"/>
      <c r="O103" s="267"/>
      <c r="P103" s="267"/>
      <c r="Q103" s="268" t="s">
        <v>272</v>
      </c>
      <c r="R103" s="265" t="s">
        <v>273</v>
      </c>
      <c r="S103" s="267"/>
      <c r="T103" s="267"/>
      <c r="U103" s="267"/>
      <c r="V103" s="270" t="s">
        <v>274</v>
      </c>
      <c r="W103" s="271"/>
      <c r="X103" s="274" t="s">
        <v>275</v>
      </c>
      <c r="Y103" s="261" t="s">
        <v>276</v>
      </c>
      <c r="Z103" s="262"/>
      <c r="AA103" s="259" t="s">
        <v>277</v>
      </c>
      <c r="AB103" s="261" t="s">
        <v>278</v>
      </c>
      <c r="AC103" s="262"/>
      <c r="AD103" s="263" t="s">
        <v>279</v>
      </c>
      <c r="AE103" s="205"/>
    </row>
    <row r="104" spans="2:31">
      <c r="B104" s="202"/>
      <c r="C104" s="178" t="s">
        <v>200</v>
      </c>
      <c r="D104" s="233" t="str">
        <f ca="1">D86&amp;"(n="&amp;D111&amp;")"</f>
        <v>R2(n=86)</v>
      </c>
      <c r="E104" s="233" t="str">
        <f ca="1">E86&amp;"(n="&amp;E111&amp;")"</f>
        <v>R3(n=86)</v>
      </c>
      <c r="F104" s="233" t="str">
        <f ca="1">F86&amp;"(n="&amp;F111&amp;")"</f>
        <v>R4(n=86)</v>
      </c>
      <c r="G104" s="233" t="str">
        <f ca="1">G86&amp;"(n="&amp;G111&amp;")"</f>
        <v>R5(n=86)</v>
      </c>
      <c r="H104" s="233" t="str">
        <f ca="1">H86&amp;"(n="&amp;H111&amp;")"</f>
        <v>R6(n=86)</v>
      </c>
      <c r="I104" s="139" t="s">
        <v>282</v>
      </c>
      <c r="J104" s="140">
        <v>-0.03</v>
      </c>
      <c r="K104" s="140">
        <v>0.03</v>
      </c>
      <c r="L104" s="231" t="str">
        <f ca="1">Q1</f>
        <v>R2</v>
      </c>
      <c r="M104" s="231" t="str">
        <f ca="1">R1</f>
        <v>R3</v>
      </c>
      <c r="N104" s="231" t="str">
        <f ca="1">S1</f>
        <v>R4</v>
      </c>
      <c r="O104" s="231" t="str">
        <f ca="1">T1</f>
        <v>R5</v>
      </c>
      <c r="P104" s="231" t="str">
        <f ca="1">U1</f>
        <v>R6</v>
      </c>
      <c r="Q104" s="269"/>
      <c r="R104" s="141" t="s">
        <v>283</v>
      </c>
      <c r="S104" s="142" t="s">
        <v>284</v>
      </c>
      <c r="T104" s="142" t="s">
        <v>285</v>
      </c>
      <c r="U104" s="142" t="s">
        <v>286</v>
      </c>
      <c r="V104" s="272"/>
      <c r="W104" s="273"/>
      <c r="X104" s="275"/>
      <c r="Y104" s="143" t="s">
        <v>287</v>
      </c>
      <c r="Z104" s="144" t="s">
        <v>288</v>
      </c>
      <c r="AA104" s="260"/>
      <c r="AB104" s="145" t="s">
        <v>289</v>
      </c>
      <c r="AC104" s="146" t="s">
        <v>290</v>
      </c>
      <c r="AD104" s="264"/>
      <c r="AE104" s="205"/>
    </row>
    <row r="105" spans="2:31">
      <c r="B105" s="202"/>
      <c r="C105" s="149" t="s">
        <v>201</v>
      </c>
      <c r="D105" s="179">
        <f>ROUND(D96/D111,1)</f>
        <v>47.5</v>
      </c>
      <c r="E105" s="179">
        <f>ROUND(E96/E111,1)</f>
        <v>47.1</v>
      </c>
      <c r="F105" s="179">
        <f>ROUND(F96/F111,1)</f>
        <v>47.6</v>
      </c>
      <c r="G105" s="179">
        <f>ROUND(G96/G111,1)</f>
        <v>48.2</v>
      </c>
      <c r="H105" s="179">
        <f>ROUND(H96/H111,1)</f>
        <v>49.4</v>
      </c>
      <c r="I105" s="151">
        <f t="shared" ref="I105:I110" si="103">AVERAGE(D105:H105)</f>
        <v>47.959999999999994</v>
      </c>
      <c r="J105" s="152">
        <f>I105*0.97</f>
        <v>46.521199999999993</v>
      </c>
      <c r="K105" s="152">
        <f>I105*1.03</f>
        <v>49.398799999999994</v>
      </c>
      <c r="L105" s="142" t="str">
        <f>IF(AND(D105&gt;I105*0.97,D105&lt;I105*1.03),"○","×")</f>
        <v>○</v>
      </c>
      <c r="M105" s="142" t="str">
        <f>IF(AND(E105&gt;I105*0.97,E105&lt;I105*1.03),"○","×")</f>
        <v>○</v>
      </c>
      <c r="N105" s="142" t="str">
        <f>IF(AND(F105&gt;I105*0.97,F105&lt;I105*1.03),"○","×")</f>
        <v>○</v>
      </c>
      <c r="O105" s="142" t="str">
        <f>IF(AND(G105&gt;I105*0.97,G105&lt;I105*1.03),"○","×")</f>
        <v>○</v>
      </c>
      <c r="P105" s="142" t="str">
        <f>IF(AND(H105&gt;I105*0.97,H105&lt;I105*1.03),"○","×")</f>
        <v>×</v>
      </c>
      <c r="Q105" s="153" t="str">
        <f t="shared" ref="Q105:Q110" si="104">IF(COUNTIF(L105:P105,"○")=5,"同程度","―")</f>
        <v>―</v>
      </c>
      <c r="R105" s="141" t="str">
        <f t="shared" ref="R105:U110" si="105">IF(E105-D105&gt;0,"↑",IF(E105-D105&lt;0,"↓","－"))</f>
        <v>↓</v>
      </c>
      <c r="S105" s="142" t="str">
        <f t="shared" si="105"/>
        <v>↑</v>
      </c>
      <c r="T105" s="142" t="str">
        <f t="shared" si="105"/>
        <v>↑</v>
      </c>
      <c r="U105" s="142" t="str">
        <f t="shared" si="105"/>
        <v>↑</v>
      </c>
      <c r="V105" s="142" t="str">
        <f t="shared" ref="V105:V110" si="106">R105&amp;S105&amp;T105&amp;U105</f>
        <v>↓↑↑↑</v>
      </c>
      <c r="W105" s="154" t="str" cm="1">
        <f t="array" ref="W105">INDEX($AL$2:$AL$82,MATCH(V105,$AK$2:$AK$82,0),0)</f>
        <v>増加傾向⤴</v>
      </c>
      <c r="X105" s="155" t="str">
        <f t="shared" ref="X105:X110" si="107">IF(F105-D105&gt;0,"↑",IF(F105-D105&lt;0,"↓","－"))</f>
        <v>↑</v>
      </c>
      <c r="Y105" s="156" t="str">
        <f t="shared" ref="Y105:Y110" si="108">IF(V105="↓↑↓↓",IF(X105="↓","減少傾向","×"),"判定外")</f>
        <v>判定外</v>
      </c>
      <c r="Z105" s="157" t="str">
        <f t="shared" ref="Z105:Z110" si="109">IF(V105="↑↓↑↑",IF(X105="↑","増加傾向","×"),"判定外")</f>
        <v>判定外</v>
      </c>
      <c r="AA105" s="158" t="str">
        <f t="shared" ref="AA105:AA110" si="110">IF(G105-E105&gt;0,"↑",IF(G105-E105&lt;0,"↓","－"))</f>
        <v>↑</v>
      </c>
      <c r="AB105" s="156" t="str">
        <f t="shared" ref="AB105:AB110" si="111">IF(V105="↓↓↑↓",IF(AA105="↓","減少傾向","×"),"判定外")</f>
        <v>判定外</v>
      </c>
      <c r="AC105" s="157" t="str">
        <f t="shared" ref="AC105:AC110" si="112">IF(V105="↑↑↓↑",IF(AA105="↑","増加傾向","×"),"判定外")</f>
        <v>判定外</v>
      </c>
      <c r="AD105" s="159"/>
      <c r="AE105" s="205"/>
    </row>
    <row r="106" spans="2:31">
      <c r="B106" s="202"/>
      <c r="C106" s="149" t="s">
        <v>202</v>
      </c>
      <c r="D106" s="179">
        <f>ROUND(D97/D111,1)</f>
        <v>13.9</v>
      </c>
      <c r="E106" s="179">
        <f>ROUND(E97/E111,1)</f>
        <v>14.2</v>
      </c>
      <c r="F106" s="179">
        <f>ROUND(F97/F111,1)</f>
        <v>14.5</v>
      </c>
      <c r="G106" s="179">
        <f>ROUND(G97/G111,1)</f>
        <v>15.8</v>
      </c>
      <c r="H106" s="179">
        <f>ROUND(H97/H111,1)</f>
        <v>16</v>
      </c>
      <c r="I106" s="151">
        <f t="shared" si="103"/>
        <v>14.88</v>
      </c>
      <c r="J106" s="152">
        <f>I106*0.97</f>
        <v>14.4336</v>
      </c>
      <c r="K106" s="152">
        <f>I106*1.03</f>
        <v>15.326400000000001</v>
      </c>
      <c r="L106" s="142" t="str">
        <f>IF(AND(D106&gt;I106*0.97,D106&lt;I106*1.03),"○","×")</f>
        <v>×</v>
      </c>
      <c r="M106" s="142" t="str">
        <f>IF(AND(E106&gt;I106*0.97,E106&lt;I106*1.03),"○","×")</f>
        <v>×</v>
      </c>
      <c r="N106" s="142" t="str">
        <f>IF(AND(F106&gt;I106*0.97,F106&lt;I106*1.03),"○","×")</f>
        <v>○</v>
      </c>
      <c r="O106" s="142" t="str">
        <f>IF(AND(G106&gt;I106*0.97,G106&lt;I106*1.03),"○","×")</f>
        <v>×</v>
      </c>
      <c r="P106" s="142" t="str">
        <f>IF(AND(H106&gt;I106*0.97,H106&lt;I106*1.03),"○","×")</f>
        <v>×</v>
      </c>
      <c r="Q106" s="153" t="str">
        <f t="shared" si="104"/>
        <v>―</v>
      </c>
      <c r="R106" s="141" t="str">
        <f t="shared" si="105"/>
        <v>↑</v>
      </c>
      <c r="S106" s="142" t="str">
        <f t="shared" si="105"/>
        <v>↑</v>
      </c>
      <c r="T106" s="142" t="str">
        <f t="shared" si="105"/>
        <v>↑</v>
      </c>
      <c r="U106" s="142" t="str">
        <f t="shared" si="105"/>
        <v>↑</v>
      </c>
      <c r="V106" s="142" t="str">
        <f t="shared" si="106"/>
        <v>↑↑↑↑</v>
      </c>
      <c r="W106" s="154" t="str" cm="1">
        <f t="array" ref="W106">INDEX($AL$2:$AL$82,MATCH(V106,$AK$2:$AK$82,0),0)</f>
        <v>増加傾向⤴</v>
      </c>
      <c r="X106" s="155" t="str">
        <f t="shared" si="107"/>
        <v>↑</v>
      </c>
      <c r="Y106" s="156" t="str">
        <f t="shared" si="108"/>
        <v>判定外</v>
      </c>
      <c r="Z106" s="157" t="str">
        <f t="shared" si="109"/>
        <v>判定外</v>
      </c>
      <c r="AA106" s="158" t="str">
        <f t="shared" si="110"/>
        <v>↑</v>
      </c>
      <c r="AB106" s="156" t="str">
        <f t="shared" si="111"/>
        <v>判定外</v>
      </c>
      <c r="AC106" s="157" t="str">
        <f t="shared" si="112"/>
        <v>判定外</v>
      </c>
      <c r="AD106" s="159"/>
      <c r="AE106" s="205"/>
    </row>
    <row r="107" spans="2:31">
      <c r="B107" s="202"/>
      <c r="C107" s="149" t="s">
        <v>219</v>
      </c>
      <c r="D107" s="179">
        <f>ROUND(SUM(D105:D106),1)</f>
        <v>61.4</v>
      </c>
      <c r="E107" s="179">
        <f>ROUND(SUM(E105:E106),1)</f>
        <v>61.3</v>
      </c>
      <c r="F107" s="179">
        <f>ROUND(SUM(F105:F106),1)</f>
        <v>62.1</v>
      </c>
      <c r="G107" s="179">
        <f>ROUND(SUM(G105:G106),1)</f>
        <v>64</v>
      </c>
      <c r="H107" s="179">
        <f>ROUND(SUM(H105:H106),1)</f>
        <v>65.400000000000006</v>
      </c>
      <c r="I107" s="151">
        <f t="shared" si="103"/>
        <v>62.839999999999996</v>
      </c>
      <c r="J107" s="152">
        <f>I107*0.97</f>
        <v>60.954799999999992</v>
      </c>
      <c r="K107" s="152">
        <f>I107*1.03</f>
        <v>64.725200000000001</v>
      </c>
      <c r="L107" s="142" t="str">
        <f>IF(AND(D107&gt;I107*0.97,D107&lt;I107*1.03),"○","×")</f>
        <v>○</v>
      </c>
      <c r="M107" s="142" t="str">
        <f>IF(AND(E107&gt;I107*0.97,E107&lt;I107*1.03),"○","×")</f>
        <v>○</v>
      </c>
      <c r="N107" s="142" t="str">
        <f>IF(AND(F107&gt;I107*0.97,F107&lt;I107*1.03),"○","×")</f>
        <v>○</v>
      </c>
      <c r="O107" s="142" t="str">
        <f>IF(AND(G107&gt;I107*0.97,G107&lt;I107*1.03),"○","×")</f>
        <v>○</v>
      </c>
      <c r="P107" s="142" t="str">
        <f>IF(AND(H107&gt;I107*0.97,H107&lt;I107*1.03),"○","×")</f>
        <v>×</v>
      </c>
      <c r="Q107" s="153" t="str">
        <f t="shared" si="104"/>
        <v>―</v>
      </c>
      <c r="R107" s="141" t="str">
        <f t="shared" si="105"/>
        <v>↓</v>
      </c>
      <c r="S107" s="142" t="str">
        <f t="shared" si="105"/>
        <v>↑</v>
      </c>
      <c r="T107" s="142" t="str">
        <f t="shared" si="105"/>
        <v>↑</v>
      </c>
      <c r="U107" s="142" t="str">
        <f t="shared" si="105"/>
        <v>↑</v>
      </c>
      <c r="V107" s="142" t="str">
        <f t="shared" si="106"/>
        <v>↓↑↑↑</v>
      </c>
      <c r="W107" s="154" t="str" cm="1">
        <f t="array" ref="W107">INDEX($AL$2:$AL$82,MATCH(V107,$AK$2:$AK$82,0),0)</f>
        <v>増加傾向⤴</v>
      </c>
      <c r="X107" s="155" t="str">
        <f t="shared" si="107"/>
        <v>↑</v>
      </c>
      <c r="Y107" s="156" t="str">
        <f t="shared" si="108"/>
        <v>判定外</v>
      </c>
      <c r="Z107" s="157" t="str">
        <f t="shared" si="109"/>
        <v>判定外</v>
      </c>
      <c r="AA107" s="158" t="str">
        <f t="shared" si="110"/>
        <v>↑</v>
      </c>
      <c r="AB107" s="156" t="str">
        <f t="shared" si="111"/>
        <v>判定外</v>
      </c>
      <c r="AC107" s="157" t="str">
        <f t="shared" si="112"/>
        <v>判定外</v>
      </c>
      <c r="AD107" s="160" t="s">
        <v>198</v>
      </c>
      <c r="AE107" s="205"/>
    </row>
    <row r="108" spans="2:31">
      <c r="B108" s="202"/>
      <c r="C108" s="149" t="s">
        <v>203</v>
      </c>
      <c r="D108" s="179">
        <f>ROUND(D99/D111,1)</f>
        <v>3.9</v>
      </c>
      <c r="E108" s="179">
        <f>ROUND(E99/E111,1)</f>
        <v>4.3</v>
      </c>
      <c r="F108" s="179">
        <f>ROUND(F99/F111,1)</f>
        <v>4.4000000000000004</v>
      </c>
      <c r="G108" s="179">
        <f>ROUND(G99/G111,1)</f>
        <v>4.7</v>
      </c>
      <c r="H108" s="179">
        <f>ROUND(H99/H111,1)</f>
        <v>4.7</v>
      </c>
      <c r="I108" s="151">
        <f t="shared" si="103"/>
        <v>4.4000000000000004</v>
      </c>
      <c r="J108" s="152">
        <f>I108*0.97</f>
        <v>4.2679999999999998</v>
      </c>
      <c r="K108" s="152">
        <f>I108*1.03</f>
        <v>4.5320000000000009</v>
      </c>
      <c r="L108" s="142" t="str">
        <f>IF(AND(D108&gt;I108*0.97,D108&lt;I108*1.03),"○","×")</f>
        <v>×</v>
      </c>
      <c r="M108" s="142" t="str">
        <f>IF(AND(E108&gt;I108*0.97,E108&lt;I108*1.03),"○","×")</f>
        <v>○</v>
      </c>
      <c r="N108" s="142" t="str">
        <f>IF(AND(F108&gt;I108*0.97,F108&lt;I108*1.03),"○","×")</f>
        <v>○</v>
      </c>
      <c r="O108" s="142" t="str">
        <f>IF(AND(G108&gt;I108*0.97,G108&lt;I108*1.03),"○","×")</f>
        <v>×</v>
      </c>
      <c r="P108" s="142" t="str">
        <f>IF(AND(H108&gt;I108*0.97,H108&lt;I108*1.03),"○","×")</f>
        <v>×</v>
      </c>
      <c r="Q108" s="153" t="str">
        <f t="shared" si="104"/>
        <v>―</v>
      </c>
      <c r="R108" s="141" t="str">
        <f t="shared" si="105"/>
        <v>↑</v>
      </c>
      <c r="S108" s="142" t="str">
        <f t="shared" si="105"/>
        <v>↑</v>
      </c>
      <c r="T108" s="142" t="str">
        <f t="shared" si="105"/>
        <v>↑</v>
      </c>
      <c r="U108" s="142" t="str">
        <f t="shared" si="105"/>
        <v>－</v>
      </c>
      <c r="V108" s="142" t="str">
        <f t="shared" si="106"/>
        <v>↑↑↑－</v>
      </c>
      <c r="W108" s="154" t="str" cm="1">
        <f t="array" ref="W108">INDEX($AL$2:$AL$82,MATCH(V108,$AK$2:$AK$82,0),0)</f>
        <v>増加傾向⤴</v>
      </c>
      <c r="X108" s="155" t="str">
        <f t="shared" si="107"/>
        <v>↑</v>
      </c>
      <c r="Y108" s="156" t="str">
        <f t="shared" si="108"/>
        <v>判定外</v>
      </c>
      <c r="Z108" s="157" t="str">
        <f t="shared" si="109"/>
        <v>判定外</v>
      </c>
      <c r="AA108" s="158" t="str">
        <f t="shared" si="110"/>
        <v>↑</v>
      </c>
      <c r="AB108" s="156" t="str">
        <f t="shared" si="111"/>
        <v>判定外</v>
      </c>
      <c r="AC108" s="157" t="str">
        <f t="shared" si="112"/>
        <v>判定外</v>
      </c>
      <c r="AD108" s="159"/>
      <c r="AE108" s="205"/>
    </row>
    <row r="109" spans="2:31">
      <c r="B109" s="202"/>
      <c r="C109" s="149" t="s">
        <v>384</v>
      </c>
      <c r="D109" s="162">
        <f>ROUND(D106/D107,3)</f>
        <v>0.22600000000000001</v>
      </c>
      <c r="E109" s="162">
        <f>ROUND(E106/E107,3)</f>
        <v>0.23200000000000001</v>
      </c>
      <c r="F109" s="162">
        <f>ROUND(F106/F107,3)</f>
        <v>0.23300000000000001</v>
      </c>
      <c r="G109" s="162">
        <f>ROUND(G106/G107,3)</f>
        <v>0.247</v>
      </c>
      <c r="H109" s="162">
        <f>ROUND(H106/H107,3)</f>
        <v>0.245</v>
      </c>
      <c r="I109" s="163">
        <f t="shared" si="103"/>
        <v>0.2366</v>
      </c>
      <c r="J109" s="164">
        <f>I109-0.03</f>
        <v>0.20660000000000001</v>
      </c>
      <c r="K109" s="164">
        <f>I109+0.03</f>
        <v>0.2666</v>
      </c>
      <c r="L109" s="142" t="str">
        <f>IF(AND(D109&gt;I109-0.03,D109&lt;I109+0.03),"○","×")</f>
        <v>○</v>
      </c>
      <c r="M109" s="142" t="str">
        <f>IF(AND(E109&gt;I109-0.03,E109&lt;I109+0.03),"○","×")</f>
        <v>○</v>
      </c>
      <c r="N109" s="142" t="str">
        <f>IF(AND(F109&gt;I109-0.03,F109&lt;I109+0.03),"○","×")</f>
        <v>○</v>
      </c>
      <c r="O109" s="142" t="str">
        <f>IF(AND(G109&gt;I109-0.03,G109&lt;I109+0.03),"○","×")</f>
        <v>○</v>
      </c>
      <c r="P109" s="142" t="str">
        <f>IF(AND(H109&gt;I109-0.03,H109&lt;I109+0.03),"○","×")</f>
        <v>○</v>
      </c>
      <c r="Q109" s="153" t="str">
        <f t="shared" si="104"/>
        <v>同程度</v>
      </c>
      <c r="R109" s="141" t="str">
        <f t="shared" si="105"/>
        <v>↑</v>
      </c>
      <c r="S109" s="142" t="str">
        <f t="shared" si="105"/>
        <v>↑</v>
      </c>
      <c r="T109" s="142" t="str">
        <f t="shared" si="105"/>
        <v>↑</v>
      </c>
      <c r="U109" s="142" t="str">
        <f t="shared" si="105"/>
        <v>↓</v>
      </c>
      <c r="V109" s="142" t="str">
        <f t="shared" si="106"/>
        <v>↑↑↑↓</v>
      </c>
      <c r="W109" s="154" t="str" cm="1">
        <f t="array" ref="W109">INDEX($AL$2:$AL$82,MATCH(V109,$AK$2:$AK$82,0),0)</f>
        <v>最新年度のみ減少</v>
      </c>
      <c r="X109" s="155" t="str">
        <f t="shared" si="107"/>
        <v>↑</v>
      </c>
      <c r="Y109" s="156" t="str">
        <f t="shared" si="108"/>
        <v>判定外</v>
      </c>
      <c r="Z109" s="157" t="str">
        <f t="shared" si="109"/>
        <v>判定外</v>
      </c>
      <c r="AA109" s="158" t="str">
        <f t="shared" si="110"/>
        <v>↑</v>
      </c>
      <c r="AB109" s="156" t="str">
        <f t="shared" si="111"/>
        <v>判定外</v>
      </c>
      <c r="AC109" s="157" t="str">
        <f t="shared" si="112"/>
        <v>判定外</v>
      </c>
      <c r="AD109" s="160" t="s">
        <v>262</v>
      </c>
      <c r="AE109" s="205"/>
    </row>
    <row r="110" spans="2:31" ht="14.25" thickBot="1">
      <c r="B110" s="202"/>
      <c r="C110" s="149" t="s">
        <v>385</v>
      </c>
      <c r="D110" s="162">
        <f>ROUND(D108/D107,3)</f>
        <v>6.4000000000000001E-2</v>
      </c>
      <c r="E110" s="162">
        <f>ROUND(E108/E107,3)</f>
        <v>7.0000000000000007E-2</v>
      </c>
      <c r="F110" s="162">
        <f>ROUND(F108/F107,3)</f>
        <v>7.0999999999999994E-2</v>
      </c>
      <c r="G110" s="162">
        <f>ROUND(G108/G107,3)</f>
        <v>7.2999999999999995E-2</v>
      </c>
      <c r="H110" s="162">
        <f>ROUND(H108/H107,3)</f>
        <v>7.1999999999999995E-2</v>
      </c>
      <c r="I110" s="165">
        <f t="shared" si="103"/>
        <v>7.0000000000000007E-2</v>
      </c>
      <c r="J110" s="166">
        <f>I110-0.03</f>
        <v>4.0000000000000008E-2</v>
      </c>
      <c r="K110" s="166">
        <f>I110+0.03</f>
        <v>0.1</v>
      </c>
      <c r="L110" s="125" t="str">
        <f>IF(AND(D110&gt;I110-0.03,D110&lt;I110+0.03),"○","×")</f>
        <v>○</v>
      </c>
      <c r="M110" s="125" t="str">
        <f>IF(AND(E110&gt;I110-0.03,E110&lt;I110+0.03),"○","×")</f>
        <v>○</v>
      </c>
      <c r="N110" s="125" t="str">
        <f>IF(AND(F110&gt;I110-0.03,F110&lt;I110+0.03),"○","×")</f>
        <v>○</v>
      </c>
      <c r="O110" s="125" t="str">
        <f>IF(AND(G110&gt;I110-0.03,G110&lt;I110+0.03),"○","×")</f>
        <v>○</v>
      </c>
      <c r="P110" s="125" t="str">
        <f>IF(AND(H110&gt;I110-0.03,H110&lt;I110+0.03),"○","×")</f>
        <v>○</v>
      </c>
      <c r="Q110" s="167" t="str">
        <f t="shared" si="104"/>
        <v>同程度</v>
      </c>
      <c r="R110" s="168" t="str">
        <f t="shared" si="105"/>
        <v>↑</v>
      </c>
      <c r="S110" s="125" t="str">
        <f t="shared" si="105"/>
        <v>↑</v>
      </c>
      <c r="T110" s="125" t="str">
        <f t="shared" si="105"/>
        <v>↑</v>
      </c>
      <c r="U110" s="125" t="str">
        <f t="shared" si="105"/>
        <v>↓</v>
      </c>
      <c r="V110" s="125" t="str">
        <f t="shared" si="106"/>
        <v>↑↑↑↓</v>
      </c>
      <c r="W110" s="169" t="str" cm="1">
        <f t="array" ref="W110">INDEX($AL$2:$AL$82,MATCH(V110,$AK$2:$AK$82,0),0)</f>
        <v>最新年度のみ減少</v>
      </c>
      <c r="X110" s="170" t="str">
        <f t="shared" si="107"/>
        <v>↑</v>
      </c>
      <c r="Y110" s="171" t="str">
        <f t="shared" si="108"/>
        <v>判定外</v>
      </c>
      <c r="Z110" s="172" t="str">
        <f t="shared" si="109"/>
        <v>判定外</v>
      </c>
      <c r="AA110" s="173" t="str">
        <f t="shared" si="110"/>
        <v>↑</v>
      </c>
      <c r="AB110" s="171" t="str">
        <f t="shared" si="111"/>
        <v>判定外</v>
      </c>
      <c r="AC110" s="172" t="str">
        <f t="shared" si="112"/>
        <v>判定外</v>
      </c>
      <c r="AD110" s="174" t="s">
        <v>372</v>
      </c>
      <c r="AE110" s="205"/>
    </row>
    <row r="111" spans="2:31">
      <c r="B111" s="202"/>
      <c r="C111" s="149" t="s">
        <v>220</v>
      </c>
      <c r="D111" s="161">
        <f>COUNT('13-3.2020'!D12:D97)</f>
        <v>86</v>
      </c>
      <c r="E111" s="161">
        <f>COUNT('13-3.2021'!D12:D97)</f>
        <v>86</v>
      </c>
      <c r="F111" s="161">
        <f>COUNT('13-3.2022'!D12:D97)</f>
        <v>86</v>
      </c>
      <c r="G111" s="161">
        <f>COUNT('13-3.2023'!D12:D97)</f>
        <v>86</v>
      </c>
      <c r="H111" s="180">
        <f>COUNT('13-3.2024'!D12:D97)</f>
        <v>86</v>
      </c>
      <c r="I111" s="203"/>
      <c r="J111" s="203"/>
      <c r="K111" s="203"/>
      <c r="L111" s="203"/>
      <c r="M111" s="203"/>
      <c r="N111" s="203"/>
      <c r="O111" s="203"/>
      <c r="P111" s="203"/>
      <c r="Q111" s="203"/>
      <c r="R111" s="203"/>
      <c r="S111" s="203"/>
      <c r="T111" s="203"/>
      <c r="U111" s="203"/>
      <c r="V111" s="203"/>
      <c r="W111" s="203"/>
      <c r="X111" s="203"/>
      <c r="Y111" s="203"/>
      <c r="Z111" s="203"/>
      <c r="AA111" s="203"/>
      <c r="AB111" s="203"/>
      <c r="AC111" s="203"/>
      <c r="AD111" s="203"/>
      <c r="AE111" s="205"/>
    </row>
    <row r="112" spans="2:31" ht="14.25" thickBot="1">
      <c r="B112" s="202"/>
      <c r="C112" s="203"/>
      <c r="D112" s="204"/>
      <c r="E112" s="204"/>
      <c r="F112" s="204"/>
      <c r="G112" s="204"/>
      <c r="H112" s="204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5"/>
    </row>
    <row r="113" spans="2:38">
      <c r="B113" s="202"/>
      <c r="C113" s="203"/>
      <c r="D113" s="204"/>
      <c r="E113" s="204"/>
      <c r="F113" s="204"/>
      <c r="G113" s="204"/>
      <c r="H113" s="204"/>
      <c r="I113" s="265" t="s">
        <v>271</v>
      </c>
      <c r="J113" s="266"/>
      <c r="K113" s="266"/>
      <c r="L113" s="267"/>
      <c r="M113" s="267"/>
      <c r="N113" s="267"/>
      <c r="O113" s="267"/>
      <c r="P113" s="267"/>
      <c r="Q113" s="268" t="s">
        <v>272</v>
      </c>
      <c r="R113" s="265" t="s">
        <v>273</v>
      </c>
      <c r="S113" s="267"/>
      <c r="T113" s="267"/>
      <c r="U113" s="267"/>
      <c r="V113" s="270" t="s">
        <v>274</v>
      </c>
      <c r="W113" s="271"/>
      <c r="X113" s="274" t="s">
        <v>275</v>
      </c>
      <c r="Y113" s="261" t="s">
        <v>276</v>
      </c>
      <c r="Z113" s="262"/>
      <c r="AA113" s="259" t="s">
        <v>277</v>
      </c>
      <c r="AB113" s="261" t="s">
        <v>278</v>
      </c>
      <c r="AC113" s="262"/>
      <c r="AD113" s="263" t="s">
        <v>279</v>
      </c>
      <c r="AE113" s="205"/>
      <c r="AK113" s="148"/>
      <c r="AL113" s="148"/>
    </row>
    <row r="114" spans="2:38">
      <c r="B114" s="202"/>
      <c r="C114" s="149" t="s">
        <v>199</v>
      </c>
      <c r="D114" s="233" t="str">
        <f ca="1">D86&amp;"(n="&amp;D121&amp;")"</f>
        <v>R2(n=25)</v>
      </c>
      <c r="E114" s="233" t="str">
        <f ca="1">E86&amp;"(n="&amp;E121&amp;")"</f>
        <v>R3(n=25)</v>
      </c>
      <c r="F114" s="233" t="str">
        <f ca="1">F86&amp;"(n="&amp;F121&amp;")"</f>
        <v>R4(n=25)</v>
      </c>
      <c r="G114" s="233" t="str">
        <f ca="1">G86&amp;"(n="&amp;G121&amp;")"</f>
        <v>R5(n=25)</v>
      </c>
      <c r="H114" s="233" t="str">
        <f ca="1">H86&amp;"(n="&amp;H121&amp;")"</f>
        <v>R6(n=25)</v>
      </c>
      <c r="I114" s="139" t="s">
        <v>282</v>
      </c>
      <c r="J114" s="140">
        <v>-0.03</v>
      </c>
      <c r="K114" s="140">
        <v>0.03</v>
      </c>
      <c r="L114" s="231" t="str">
        <f ca="1">Q1</f>
        <v>R2</v>
      </c>
      <c r="M114" s="231" t="str">
        <f ca="1">R1</f>
        <v>R3</v>
      </c>
      <c r="N114" s="231" t="str">
        <f ca="1">S1</f>
        <v>R4</v>
      </c>
      <c r="O114" s="231" t="str">
        <f ca="1">T1</f>
        <v>R5</v>
      </c>
      <c r="P114" s="231" t="str">
        <f ca="1">U1</f>
        <v>R6</v>
      </c>
      <c r="Q114" s="269"/>
      <c r="R114" s="141" t="s">
        <v>283</v>
      </c>
      <c r="S114" s="142" t="s">
        <v>284</v>
      </c>
      <c r="T114" s="142" t="s">
        <v>285</v>
      </c>
      <c r="U114" s="142" t="s">
        <v>286</v>
      </c>
      <c r="V114" s="272"/>
      <c r="W114" s="273"/>
      <c r="X114" s="275"/>
      <c r="Y114" s="143" t="s">
        <v>287</v>
      </c>
      <c r="Z114" s="144" t="s">
        <v>288</v>
      </c>
      <c r="AA114" s="260"/>
      <c r="AB114" s="145" t="s">
        <v>289</v>
      </c>
      <c r="AC114" s="146" t="s">
        <v>290</v>
      </c>
      <c r="AD114" s="264"/>
      <c r="AE114" s="205"/>
      <c r="AF114" s="148"/>
      <c r="AG114" s="148"/>
      <c r="AI114" s="148"/>
      <c r="AJ114" s="148"/>
    </row>
    <row r="115" spans="2:38">
      <c r="B115" s="202"/>
      <c r="C115" s="149" t="s">
        <v>201</v>
      </c>
      <c r="D115" s="179">
        <f>ROUND('13-3.2020'!D7,1)</f>
        <v>62.3</v>
      </c>
      <c r="E115" s="179">
        <f>ROUND('13-3.2021'!D7,1)</f>
        <v>61.2</v>
      </c>
      <c r="F115" s="179">
        <f>ROUND('13-3.2022'!D7,1)</f>
        <v>61.2</v>
      </c>
      <c r="G115" s="179">
        <f>ROUND('13-3.2023'!D7,1)</f>
        <v>62.2</v>
      </c>
      <c r="H115" s="179">
        <f>ROUND('13-3.2024'!D7,1)</f>
        <v>63.2</v>
      </c>
      <c r="I115" s="151">
        <f t="shared" ref="I115:I120" si="113">AVERAGE(D115:H115)</f>
        <v>62.019999999999996</v>
      </c>
      <c r="J115" s="152">
        <f>I115*0.97</f>
        <v>60.159399999999998</v>
      </c>
      <c r="K115" s="152">
        <f>I115*1.03</f>
        <v>63.880599999999994</v>
      </c>
      <c r="L115" s="142" t="str">
        <f>IF(AND(D115&gt;I115*0.97,D115&lt;I115*1.03),"○","×")</f>
        <v>○</v>
      </c>
      <c r="M115" s="142" t="str">
        <f>IF(AND(E115&gt;I115*0.97,E115&lt;I115*1.03),"○","×")</f>
        <v>○</v>
      </c>
      <c r="N115" s="142" t="str">
        <f>IF(AND(F115&gt;I115*0.97,F115&lt;I115*1.03),"○","×")</f>
        <v>○</v>
      </c>
      <c r="O115" s="142" t="str">
        <f>IF(AND(G115&gt;I115*0.97,G115&lt;I115*1.03),"○","×")</f>
        <v>○</v>
      </c>
      <c r="P115" s="142" t="str">
        <f>IF(AND(H115&gt;I115*0.97,H115&lt;I115*1.03),"○","×")</f>
        <v>○</v>
      </c>
      <c r="Q115" s="153" t="str">
        <f t="shared" ref="Q115:Q120" si="114">IF(COUNTIF(L115:P115,"○")=5,"同程度","―")</f>
        <v>同程度</v>
      </c>
      <c r="R115" s="141" t="str">
        <f t="shared" ref="R115:U120" si="115">IF(E115-D115&gt;0,"↑",IF(E115-D115&lt;0,"↓","－"))</f>
        <v>↓</v>
      </c>
      <c r="S115" s="142" t="str">
        <f t="shared" si="115"/>
        <v>－</v>
      </c>
      <c r="T115" s="142" t="str">
        <f t="shared" si="115"/>
        <v>↑</v>
      </c>
      <c r="U115" s="142" t="str">
        <f t="shared" si="115"/>
        <v>↑</v>
      </c>
      <c r="V115" s="142" t="str">
        <f t="shared" ref="V115:V120" si="116">R115&amp;S115&amp;T115&amp;U115</f>
        <v>↓－↑↑</v>
      </c>
      <c r="W115" s="154" t="str" cm="1">
        <f t="array" ref="W115">INDEX($AL$2:$AL$82,MATCH(V115,$AK$2:$AK$82,0),0)</f>
        <v>増加傾向⤴</v>
      </c>
      <c r="X115" s="155" t="str">
        <f t="shared" ref="X115:X120" si="117">IF(F115-D115&gt;0,"↑",IF(F115-D115&lt;0,"↓","－"))</f>
        <v>↓</v>
      </c>
      <c r="Y115" s="156" t="str">
        <f t="shared" ref="Y115:Y120" si="118">IF(V115="↓↑↓↓",IF(X115="↓","減少傾向","×"),"判定外")</f>
        <v>判定外</v>
      </c>
      <c r="Z115" s="157" t="str">
        <f t="shared" ref="Z115:Z120" si="119">IF(V115="↑↓↑↑",IF(X115="↑","増加傾向","×"),"判定外")</f>
        <v>判定外</v>
      </c>
      <c r="AA115" s="158" t="str">
        <f t="shared" ref="AA115:AA120" si="120">IF(G115-E115&gt;0,"↑",IF(G115-E115&lt;0,"↓","－"))</f>
        <v>↑</v>
      </c>
      <c r="AB115" s="156" t="str">
        <f t="shared" ref="AB115:AB120" si="121">IF(V115="↓↓↑↓",IF(AA115="↓","減少傾向","×"),"判定外")</f>
        <v>判定外</v>
      </c>
      <c r="AC115" s="157" t="str">
        <f t="shared" ref="AC115:AC120" si="122">IF(V115="↑↑↓↑",IF(AA115="↑","増加傾向","×"),"判定外")</f>
        <v>判定外</v>
      </c>
      <c r="AD115" s="159"/>
      <c r="AE115" s="205"/>
    </row>
    <row r="116" spans="2:38">
      <c r="B116" s="202"/>
      <c r="C116" s="149" t="s">
        <v>202</v>
      </c>
      <c r="D116" s="179">
        <f>ROUND('13-3.2020'!E7,1)</f>
        <v>17.100000000000001</v>
      </c>
      <c r="E116" s="179">
        <f>ROUND('13-3.2021'!E7,1)</f>
        <v>17.100000000000001</v>
      </c>
      <c r="F116" s="179">
        <f>ROUND('13-3.2022'!E7,1)</f>
        <v>17.600000000000001</v>
      </c>
      <c r="G116" s="179">
        <f>ROUND('13-3.2023'!E7,1)</f>
        <v>18.3</v>
      </c>
      <c r="H116" s="179">
        <f>ROUND('13-3.2024'!E7,1)</f>
        <v>19.399999999999999</v>
      </c>
      <c r="I116" s="151">
        <f t="shared" si="113"/>
        <v>17.899999999999999</v>
      </c>
      <c r="J116" s="152">
        <f>I116*0.97</f>
        <v>17.363</v>
      </c>
      <c r="K116" s="152">
        <f>I116*1.03</f>
        <v>18.436999999999998</v>
      </c>
      <c r="L116" s="142" t="str">
        <f>IF(AND(D116&gt;I116*0.97,D116&lt;I116*1.03),"○","×")</f>
        <v>×</v>
      </c>
      <c r="M116" s="142" t="str">
        <f>IF(AND(E116&gt;I116*0.97,E116&lt;I116*1.03),"○","×")</f>
        <v>×</v>
      </c>
      <c r="N116" s="142" t="str">
        <f>IF(AND(F116&gt;I116*0.97,F116&lt;I116*1.03),"○","×")</f>
        <v>○</v>
      </c>
      <c r="O116" s="142" t="str">
        <f>IF(AND(G116&gt;I116*0.97,G116&lt;I116*1.03),"○","×")</f>
        <v>○</v>
      </c>
      <c r="P116" s="142" t="str">
        <f>IF(AND(H116&gt;I116*0.97,H116&lt;I116*1.03),"○","×")</f>
        <v>×</v>
      </c>
      <c r="Q116" s="153" t="str">
        <f t="shared" si="114"/>
        <v>―</v>
      </c>
      <c r="R116" s="141" t="str">
        <f t="shared" si="115"/>
        <v>－</v>
      </c>
      <c r="S116" s="142" t="str">
        <f t="shared" si="115"/>
        <v>↑</v>
      </c>
      <c r="T116" s="142" t="str">
        <f t="shared" si="115"/>
        <v>↑</v>
      </c>
      <c r="U116" s="142" t="str">
        <f t="shared" si="115"/>
        <v>↑</v>
      </c>
      <c r="V116" s="142" t="str">
        <f t="shared" si="116"/>
        <v>－↑↑↑</v>
      </c>
      <c r="W116" s="154" t="str" cm="1">
        <f t="array" ref="W116">INDEX($AL$2:$AL$82,MATCH(V116,$AK$2:$AK$82,0),0)</f>
        <v>増加傾向⤴</v>
      </c>
      <c r="X116" s="155" t="str">
        <f t="shared" si="117"/>
        <v>↑</v>
      </c>
      <c r="Y116" s="156" t="str">
        <f t="shared" si="118"/>
        <v>判定外</v>
      </c>
      <c r="Z116" s="157" t="str">
        <f t="shared" si="119"/>
        <v>判定外</v>
      </c>
      <c r="AA116" s="158" t="str">
        <f t="shared" si="120"/>
        <v>↑</v>
      </c>
      <c r="AB116" s="156" t="str">
        <f t="shared" si="121"/>
        <v>判定外</v>
      </c>
      <c r="AC116" s="157" t="str">
        <f t="shared" si="122"/>
        <v>判定外</v>
      </c>
      <c r="AD116" s="159"/>
      <c r="AE116" s="205"/>
    </row>
    <row r="117" spans="2:38">
      <c r="B117" s="202"/>
      <c r="C117" s="149" t="s">
        <v>219</v>
      </c>
      <c r="D117" s="179">
        <f>ROUND(SUM(D115:D116),1)</f>
        <v>79.400000000000006</v>
      </c>
      <c r="E117" s="179">
        <f>ROUND(SUM(E115:E116),1)</f>
        <v>78.3</v>
      </c>
      <c r="F117" s="179">
        <f>ROUND(SUM(F115:F116),1)</f>
        <v>78.8</v>
      </c>
      <c r="G117" s="179">
        <f>ROUND(SUM(G115:G116),1)</f>
        <v>80.5</v>
      </c>
      <c r="H117" s="179">
        <f>ROUND(SUM(H115:H116),1)</f>
        <v>82.6</v>
      </c>
      <c r="I117" s="151">
        <f t="shared" si="113"/>
        <v>79.92</v>
      </c>
      <c r="J117" s="152">
        <f>I117*0.97</f>
        <v>77.522400000000005</v>
      </c>
      <c r="K117" s="152">
        <f>I117*1.03</f>
        <v>82.317599999999999</v>
      </c>
      <c r="L117" s="142" t="str">
        <f>IF(AND(D117&gt;I117*0.97,D117&lt;I117*1.03),"○","×")</f>
        <v>○</v>
      </c>
      <c r="M117" s="142" t="str">
        <f>IF(AND(E117&gt;I117*0.97,E117&lt;I117*1.03),"○","×")</f>
        <v>○</v>
      </c>
      <c r="N117" s="142" t="str">
        <f>IF(AND(F117&gt;I117*0.97,F117&lt;I117*1.03),"○","×")</f>
        <v>○</v>
      </c>
      <c r="O117" s="142" t="str">
        <f>IF(AND(G117&gt;I117*0.97,G117&lt;I117*1.03),"○","×")</f>
        <v>○</v>
      </c>
      <c r="P117" s="142" t="str">
        <f>IF(AND(H117&gt;I117*0.97,H117&lt;I117*1.03),"○","×")</f>
        <v>×</v>
      </c>
      <c r="Q117" s="153" t="str">
        <f t="shared" si="114"/>
        <v>―</v>
      </c>
      <c r="R117" s="141" t="str">
        <f t="shared" si="115"/>
        <v>↓</v>
      </c>
      <c r="S117" s="142" t="str">
        <f t="shared" si="115"/>
        <v>↑</v>
      </c>
      <c r="T117" s="142" t="str">
        <f t="shared" si="115"/>
        <v>↑</v>
      </c>
      <c r="U117" s="142" t="str">
        <f t="shared" si="115"/>
        <v>↑</v>
      </c>
      <c r="V117" s="142" t="str">
        <f t="shared" si="116"/>
        <v>↓↑↑↑</v>
      </c>
      <c r="W117" s="154" t="str" cm="1">
        <f t="array" ref="W117">INDEX($AL$2:$AL$82,MATCH(V117,$AK$2:$AK$82,0),0)</f>
        <v>増加傾向⤴</v>
      </c>
      <c r="X117" s="155" t="str">
        <f t="shared" si="117"/>
        <v>↓</v>
      </c>
      <c r="Y117" s="156" t="str">
        <f t="shared" si="118"/>
        <v>判定外</v>
      </c>
      <c r="Z117" s="157" t="str">
        <f t="shared" si="119"/>
        <v>判定外</v>
      </c>
      <c r="AA117" s="158" t="str">
        <f t="shared" si="120"/>
        <v>↑</v>
      </c>
      <c r="AB117" s="156" t="str">
        <f t="shared" si="121"/>
        <v>判定外</v>
      </c>
      <c r="AC117" s="157" t="str">
        <f t="shared" si="122"/>
        <v>判定外</v>
      </c>
      <c r="AD117" s="160" t="s">
        <v>198</v>
      </c>
      <c r="AE117" s="205"/>
    </row>
    <row r="118" spans="2:38">
      <c r="B118" s="202"/>
      <c r="C118" s="149" t="s">
        <v>203</v>
      </c>
      <c r="D118" s="179">
        <f>ROUND('13-3.2020'!L7,1)</f>
        <v>2.6</v>
      </c>
      <c r="E118" s="179">
        <f>ROUND('13-3.2021'!L7,1)</f>
        <v>2.9</v>
      </c>
      <c r="F118" s="179">
        <f>ROUND('13-3.2022'!L7,1)</f>
        <v>3</v>
      </c>
      <c r="G118" s="179">
        <f>ROUND('13-3.2023'!L7,1)</f>
        <v>3.4</v>
      </c>
      <c r="H118" s="179">
        <f>ROUND('13-3.2024'!L7,1)</f>
        <v>3.1</v>
      </c>
      <c r="I118" s="151">
        <f t="shared" si="113"/>
        <v>3</v>
      </c>
      <c r="J118" s="152">
        <f>I118*0.97</f>
        <v>2.91</v>
      </c>
      <c r="K118" s="152">
        <f>I118*1.03</f>
        <v>3.09</v>
      </c>
      <c r="L118" s="142" t="str">
        <f>IF(AND(D118&gt;I118*0.97,D118&lt;I118*1.03),"○","×")</f>
        <v>×</v>
      </c>
      <c r="M118" s="142" t="str">
        <f>IF(AND(E118&gt;I118*0.97,E118&lt;I118*1.03),"○","×")</f>
        <v>×</v>
      </c>
      <c r="N118" s="142" t="str">
        <f>IF(AND(F118&gt;I118*0.97,F118&lt;I118*1.03),"○","×")</f>
        <v>○</v>
      </c>
      <c r="O118" s="142" t="str">
        <f>IF(AND(G118&gt;I118*0.97,G118&lt;I118*1.03),"○","×")</f>
        <v>×</v>
      </c>
      <c r="P118" s="142" t="str">
        <f>IF(AND(H118&gt;I118*0.97,H118&lt;I118*1.03),"○","×")</f>
        <v>×</v>
      </c>
      <c r="Q118" s="153" t="str">
        <f t="shared" si="114"/>
        <v>―</v>
      </c>
      <c r="R118" s="141" t="str">
        <f t="shared" si="115"/>
        <v>↑</v>
      </c>
      <c r="S118" s="142" t="str">
        <f t="shared" si="115"/>
        <v>↑</v>
      </c>
      <c r="T118" s="142" t="str">
        <f t="shared" si="115"/>
        <v>↑</v>
      </c>
      <c r="U118" s="142" t="str">
        <f t="shared" si="115"/>
        <v>↓</v>
      </c>
      <c r="V118" s="142" t="str">
        <f t="shared" si="116"/>
        <v>↑↑↑↓</v>
      </c>
      <c r="W118" s="154" t="str" cm="1">
        <f t="array" ref="W118">INDEX($AL$2:$AL$82,MATCH(V118,$AK$2:$AK$82,0),0)</f>
        <v>最新年度のみ減少</v>
      </c>
      <c r="X118" s="155" t="str">
        <f t="shared" si="117"/>
        <v>↑</v>
      </c>
      <c r="Y118" s="156" t="str">
        <f t="shared" si="118"/>
        <v>判定外</v>
      </c>
      <c r="Z118" s="157" t="str">
        <f t="shared" si="119"/>
        <v>判定外</v>
      </c>
      <c r="AA118" s="158" t="str">
        <f t="shared" si="120"/>
        <v>↑</v>
      </c>
      <c r="AB118" s="156" t="str">
        <f t="shared" si="121"/>
        <v>判定外</v>
      </c>
      <c r="AC118" s="157" t="str">
        <f t="shared" si="122"/>
        <v>判定外</v>
      </c>
      <c r="AD118" s="159"/>
      <c r="AE118" s="205"/>
    </row>
    <row r="119" spans="2:38">
      <c r="B119" s="202"/>
      <c r="C119" s="149" t="s">
        <v>384</v>
      </c>
      <c r="D119" s="162">
        <f>ROUND(D116/D117,3)</f>
        <v>0.215</v>
      </c>
      <c r="E119" s="162">
        <f>ROUND(E116/E117,3)</f>
        <v>0.218</v>
      </c>
      <c r="F119" s="162">
        <f>ROUND(F116/F117,3)</f>
        <v>0.223</v>
      </c>
      <c r="G119" s="162">
        <f>ROUND(G116/G117,3)</f>
        <v>0.22700000000000001</v>
      </c>
      <c r="H119" s="162">
        <f>ROUND(H116/H117,3)</f>
        <v>0.23499999999999999</v>
      </c>
      <c r="I119" s="163">
        <f t="shared" si="113"/>
        <v>0.22359999999999997</v>
      </c>
      <c r="J119" s="164">
        <f>I119-0.03</f>
        <v>0.19359999999999997</v>
      </c>
      <c r="K119" s="164">
        <f>I119+0.03</f>
        <v>0.25359999999999994</v>
      </c>
      <c r="L119" s="142" t="str">
        <f>IF(AND(D119&gt;I119-0.03,D119&lt;I119+0.03),"○","×")</f>
        <v>○</v>
      </c>
      <c r="M119" s="142" t="str">
        <f>IF(AND(E119&gt;I119-0.03,E119&lt;I119+0.03),"○","×")</f>
        <v>○</v>
      </c>
      <c r="N119" s="142" t="str">
        <f>IF(AND(F119&gt;I119-0.03,F119&lt;I119+0.03),"○","×")</f>
        <v>○</v>
      </c>
      <c r="O119" s="142" t="str">
        <f>IF(AND(G119&gt;I119-0.03,G119&lt;I119+0.03),"○","×")</f>
        <v>○</v>
      </c>
      <c r="P119" s="142" t="str">
        <f>IF(AND(H119&gt;I119-0.03,H119&lt;I119+0.03),"○","×")</f>
        <v>○</v>
      </c>
      <c r="Q119" s="153" t="str">
        <f t="shared" si="114"/>
        <v>同程度</v>
      </c>
      <c r="R119" s="141" t="str">
        <f t="shared" si="115"/>
        <v>↑</v>
      </c>
      <c r="S119" s="142" t="str">
        <f t="shared" si="115"/>
        <v>↑</v>
      </c>
      <c r="T119" s="142" t="str">
        <f t="shared" si="115"/>
        <v>↑</v>
      </c>
      <c r="U119" s="142" t="str">
        <f t="shared" si="115"/>
        <v>↑</v>
      </c>
      <c r="V119" s="142" t="str">
        <f t="shared" si="116"/>
        <v>↑↑↑↑</v>
      </c>
      <c r="W119" s="154" t="str" cm="1">
        <f t="array" ref="W119">INDEX($AL$2:$AL$82,MATCH(V119,$AK$2:$AK$82,0),0)</f>
        <v>増加傾向⤴</v>
      </c>
      <c r="X119" s="155" t="str">
        <f t="shared" si="117"/>
        <v>↑</v>
      </c>
      <c r="Y119" s="156" t="str">
        <f t="shared" si="118"/>
        <v>判定外</v>
      </c>
      <c r="Z119" s="157" t="str">
        <f t="shared" si="119"/>
        <v>判定外</v>
      </c>
      <c r="AA119" s="158" t="str">
        <f t="shared" si="120"/>
        <v>↑</v>
      </c>
      <c r="AB119" s="156" t="str">
        <f t="shared" si="121"/>
        <v>判定外</v>
      </c>
      <c r="AC119" s="157" t="str">
        <f t="shared" si="122"/>
        <v>判定外</v>
      </c>
      <c r="AD119" s="160" t="s">
        <v>262</v>
      </c>
      <c r="AE119" s="205"/>
    </row>
    <row r="120" spans="2:38" ht="14.25" thickBot="1">
      <c r="B120" s="202"/>
      <c r="C120" s="149" t="s">
        <v>385</v>
      </c>
      <c r="D120" s="162">
        <f>ROUND(D118/D117,3)</f>
        <v>3.3000000000000002E-2</v>
      </c>
      <c r="E120" s="162">
        <f>ROUND(E118/E117,3)</f>
        <v>3.6999999999999998E-2</v>
      </c>
      <c r="F120" s="162">
        <f>ROUND(F118/F117,3)</f>
        <v>3.7999999999999999E-2</v>
      </c>
      <c r="G120" s="162">
        <f>ROUND(G118/G117,3)</f>
        <v>4.2000000000000003E-2</v>
      </c>
      <c r="H120" s="162">
        <f>ROUND(H118/H117,3)</f>
        <v>3.7999999999999999E-2</v>
      </c>
      <c r="I120" s="165">
        <f t="shared" si="113"/>
        <v>3.7600000000000008E-2</v>
      </c>
      <c r="J120" s="166">
        <f>I120-0.03</f>
        <v>7.6000000000000095E-3</v>
      </c>
      <c r="K120" s="166">
        <f>I120+0.03</f>
        <v>6.7600000000000007E-2</v>
      </c>
      <c r="L120" s="125" t="str">
        <f>IF(AND(D120&gt;I120-0.03,D120&lt;I120+0.03),"○","×")</f>
        <v>○</v>
      </c>
      <c r="M120" s="125" t="str">
        <f>IF(AND(E120&gt;I120-0.03,E120&lt;I120+0.03),"○","×")</f>
        <v>○</v>
      </c>
      <c r="N120" s="125" t="str">
        <f>IF(AND(F120&gt;I120-0.03,F120&lt;I120+0.03),"○","×")</f>
        <v>○</v>
      </c>
      <c r="O120" s="125" t="str">
        <f>IF(AND(G120&gt;I120-0.03,G120&lt;I120+0.03),"○","×")</f>
        <v>○</v>
      </c>
      <c r="P120" s="125" t="str">
        <f>IF(AND(H120&gt;I120-0.03,H120&lt;I120+0.03),"○","×")</f>
        <v>○</v>
      </c>
      <c r="Q120" s="167" t="str">
        <f t="shared" si="114"/>
        <v>同程度</v>
      </c>
      <c r="R120" s="168" t="str">
        <f t="shared" si="115"/>
        <v>↑</v>
      </c>
      <c r="S120" s="125" t="str">
        <f t="shared" si="115"/>
        <v>↑</v>
      </c>
      <c r="T120" s="125" t="str">
        <f t="shared" si="115"/>
        <v>↑</v>
      </c>
      <c r="U120" s="125" t="str">
        <f t="shared" si="115"/>
        <v>↓</v>
      </c>
      <c r="V120" s="125" t="str">
        <f t="shared" si="116"/>
        <v>↑↑↑↓</v>
      </c>
      <c r="W120" s="169" t="str" cm="1">
        <f t="array" ref="W120">INDEX($AL$2:$AL$82,MATCH(V120,$AK$2:$AK$82,0),0)</f>
        <v>最新年度のみ減少</v>
      </c>
      <c r="X120" s="170" t="str">
        <f t="shared" si="117"/>
        <v>↑</v>
      </c>
      <c r="Y120" s="171" t="str">
        <f t="shared" si="118"/>
        <v>判定外</v>
      </c>
      <c r="Z120" s="172" t="str">
        <f t="shared" si="119"/>
        <v>判定外</v>
      </c>
      <c r="AA120" s="173" t="str">
        <f t="shared" si="120"/>
        <v>↑</v>
      </c>
      <c r="AB120" s="171" t="str">
        <f t="shared" si="121"/>
        <v>判定外</v>
      </c>
      <c r="AC120" s="172" t="str">
        <f t="shared" si="122"/>
        <v>判定外</v>
      </c>
      <c r="AD120" s="174" t="s">
        <v>372</v>
      </c>
      <c r="AE120" s="205"/>
    </row>
    <row r="121" spans="2:38">
      <c r="B121" s="202"/>
      <c r="C121" s="149" t="s">
        <v>220</v>
      </c>
      <c r="D121" s="180">
        <f>COUNTIFS('13-3.2020'!B12:B97,"G",'13-3.2020'!D12:D97,"&lt;&gt;")</f>
        <v>25</v>
      </c>
      <c r="E121" s="180">
        <f>COUNTIFS('13-3.2021'!B12:B97,"G",'13-3.2021'!D12:D97,"&lt;&gt;")</f>
        <v>25</v>
      </c>
      <c r="F121" s="180">
        <f>COUNTIFS('13-3.2022'!B12:B97,"G",'13-3.2022'!D12:D97,"&lt;&gt;")</f>
        <v>25</v>
      </c>
      <c r="G121" s="180">
        <f>COUNTIFS('13-3.2023'!B12:B97,"G",'13-3.2023'!D12:D97,"&lt;&gt;")</f>
        <v>25</v>
      </c>
      <c r="H121" s="180">
        <f>COUNTIFS('13-3.2024'!B12:B97,"G",'13-3.2024'!D12:D97,"&lt;&gt;")</f>
        <v>25</v>
      </c>
      <c r="I121" s="203"/>
      <c r="J121" s="203"/>
      <c r="K121" s="203"/>
      <c r="L121" s="203"/>
      <c r="M121" s="203"/>
      <c r="N121" s="203"/>
      <c r="O121" s="203"/>
      <c r="P121" s="203"/>
      <c r="Q121" s="203"/>
      <c r="R121" s="203"/>
      <c r="S121" s="203"/>
      <c r="T121" s="203"/>
      <c r="U121" s="203"/>
      <c r="V121" s="203"/>
      <c r="W121" s="203"/>
      <c r="X121" s="203"/>
      <c r="Y121" s="203"/>
      <c r="Z121" s="203"/>
      <c r="AA121" s="203"/>
      <c r="AB121" s="203"/>
      <c r="AC121" s="203"/>
      <c r="AD121" s="203"/>
      <c r="AE121" s="205"/>
    </row>
    <row r="122" spans="2:38" ht="14.25" thickBot="1">
      <c r="B122" s="206"/>
      <c r="C122" s="207"/>
      <c r="D122" s="208"/>
      <c r="E122" s="208"/>
      <c r="F122" s="208"/>
      <c r="G122" s="208"/>
      <c r="H122" s="208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9"/>
    </row>
    <row r="123" spans="2:38" ht="14.25" thickBot="1"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</row>
    <row r="124" spans="2:38" ht="14.25" thickBot="1">
      <c r="B124" s="210" t="s">
        <v>257</v>
      </c>
      <c r="C124" s="211"/>
      <c r="D124" s="212"/>
      <c r="E124" s="212"/>
      <c r="F124" s="212"/>
      <c r="G124" s="212"/>
      <c r="H124" s="212"/>
      <c r="I124" s="211"/>
      <c r="J124" s="211"/>
      <c r="K124" s="211"/>
      <c r="L124" s="211"/>
      <c r="M124" s="211"/>
      <c r="N124" s="211"/>
      <c r="O124" s="211"/>
      <c r="P124" s="211"/>
      <c r="Q124" s="211"/>
      <c r="R124" s="211"/>
      <c r="S124" s="211"/>
      <c r="T124" s="211"/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3"/>
    </row>
    <row r="125" spans="2:38">
      <c r="B125" s="214"/>
      <c r="C125" s="215"/>
      <c r="D125" s="216"/>
      <c r="E125" s="216"/>
      <c r="F125" s="216"/>
      <c r="G125" s="216"/>
      <c r="H125" s="216"/>
      <c r="I125" s="265" t="s">
        <v>271</v>
      </c>
      <c r="J125" s="266"/>
      <c r="K125" s="266"/>
      <c r="L125" s="267"/>
      <c r="M125" s="267"/>
      <c r="N125" s="267"/>
      <c r="O125" s="267"/>
      <c r="P125" s="267"/>
      <c r="Q125" s="268" t="s">
        <v>272</v>
      </c>
      <c r="R125" s="265" t="s">
        <v>273</v>
      </c>
      <c r="S125" s="267"/>
      <c r="T125" s="267"/>
      <c r="U125" s="267"/>
      <c r="V125" s="270" t="s">
        <v>274</v>
      </c>
      <c r="W125" s="271"/>
      <c r="X125" s="274" t="s">
        <v>275</v>
      </c>
      <c r="Y125" s="261" t="s">
        <v>276</v>
      </c>
      <c r="Z125" s="262"/>
      <c r="AA125" s="259" t="s">
        <v>277</v>
      </c>
      <c r="AB125" s="261" t="s">
        <v>278</v>
      </c>
      <c r="AC125" s="262"/>
      <c r="AD125" s="263" t="s">
        <v>279</v>
      </c>
      <c r="AE125" s="217"/>
    </row>
    <row r="126" spans="2:38">
      <c r="B126" s="214"/>
      <c r="C126" s="138" t="s">
        <v>3</v>
      </c>
      <c r="D126" s="228" t="str">
        <f ca="1">Q1</f>
        <v>R2</v>
      </c>
      <c r="E126" s="228" t="str">
        <f t="shared" ref="E126:H126" ca="1" si="123">R1</f>
        <v>R3</v>
      </c>
      <c r="F126" s="228" t="str">
        <f t="shared" ca="1" si="123"/>
        <v>R4</v>
      </c>
      <c r="G126" s="228" t="str">
        <f t="shared" ca="1" si="123"/>
        <v>R5</v>
      </c>
      <c r="H126" s="228" t="str">
        <f t="shared" ca="1" si="123"/>
        <v>R6</v>
      </c>
      <c r="I126" s="139" t="s">
        <v>282</v>
      </c>
      <c r="J126" s="140">
        <v>-0.03</v>
      </c>
      <c r="K126" s="140">
        <v>0.03</v>
      </c>
      <c r="L126" s="231" t="str">
        <f ca="1">Q1</f>
        <v>R2</v>
      </c>
      <c r="M126" s="231" t="str">
        <f ca="1">R1</f>
        <v>R3</v>
      </c>
      <c r="N126" s="231" t="str">
        <f ca="1">S1</f>
        <v>R4</v>
      </c>
      <c r="O126" s="231" t="str">
        <f ca="1">T1</f>
        <v>R5</v>
      </c>
      <c r="P126" s="231" t="str">
        <f ca="1">U1</f>
        <v>R6</v>
      </c>
      <c r="Q126" s="269"/>
      <c r="R126" s="141" t="s">
        <v>283</v>
      </c>
      <c r="S126" s="142" t="s">
        <v>284</v>
      </c>
      <c r="T126" s="142" t="s">
        <v>285</v>
      </c>
      <c r="U126" s="142" t="s">
        <v>286</v>
      </c>
      <c r="V126" s="272"/>
      <c r="W126" s="273"/>
      <c r="X126" s="275"/>
      <c r="Y126" s="143" t="s">
        <v>287</v>
      </c>
      <c r="Z126" s="144" t="s">
        <v>288</v>
      </c>
      <c r="AA126" s="260"/>
      <c r="AB126" s="145" t="s">
        <v>289</v>
      </c>
      <c r="AC126" s="146" t="s">
        <v>290</v>
      </c>
      <c r="AD126" s="264"/>
      <c r="AE126" s="217"/>
    </row>
    <row r="127" spans="2:38">
      <c r="B127" s="214"/>
      <c r="C127" s="149" t="s">
        <v>201</v>
      </c>
      <c r="D127" s="223" cm="1">
        <f t="array" ref="D127">INDEX('13-4.2020'!D:D,MATCH("F139110110504",'13-4.2020'!A:A,0),0)</f>
        <v>107</v>
      </c>
      <c r="E127" s="223" cm="1">
        <f t="array" ref="E127">INDEX('13-4.2021'!D:D,MATCH("F139110110504",'13-4.2021'!A:A,0),0)</f>
        <v>100</v>
      </c>
      <c r="F127" s="223" cm="1">
        <f t="array" ref="F127">INDEX('13-4.2022'!D:D,MATCH("F139110110504",'13-4.2022'!A:A,0),0)</f>
        <v>109</v>
      </c>
      <c r="G127" s="223" cm="1">
        <f t="array" ref="G127">INDEX('13-4.2023'!D:D,MATCH("F139110110504",'13-4.2023'!A:A,0),0)</f>
        <v>111</v>
      </c>
      <c r="H127" s="223" cm="1">
        <f t="array" ref="H127">INDEX('13-4.2024'!D:D,MATCH("F139110110504",'13-4.2024'!A:A,0),0)</f>
        <v>112</v>
      </c>
      <c r="I127" s="151">
        <f t="shared" ref="I127:I132" si="124">AVERAGE(D127:H127)</f>
        <v>107.8</v>
      </c>
      <c r="J127" s="152">
        <f>I127*0.97</f>
        <v>104.56599999999999</v>
      </c>
      <c r="K127" s="152">
        <f>I127*1.03</f>
        <v>111.03400000000001</v>
      </c>
      <c r="L127" s="142" t="str">
        <f>IF(AND(D127&gt;I127*0.97,D127&lt;I127*1.03),"○","×")</f>
        <v>○</v>
      </c>
      <c r="M127" s="142" t="str">
        <f>IF(AND(E127&gt;I127*0.97,E127&lt;I127*1.03),"○","×")</f>
        <v>×</v>
      </c>
      <c r="N127" s="142" t="str">
        <f>IF(AND(F127&gt;I127*0.97,F127&lt;I127*1.03),"○","×")</f>
        <v>○</v>
      </c>
      <c r="O127" s="142" t="str">
        <f>IF(AND(G127&gt;I127*0.97,G127&lt;I127*1.03),"○","×")</f>
        <v>○</v>
      </c>
      <c r="P127" s="142" t="str">
        <f>IF(AND(H127&gt;I127*0.97,H127&lt;I127*1.03),"○","×")</f>
        <v>×</v>
      </c>
      <c r="Q127" s="153" t="str">
        <f t="shared" ref="Q127:Q132" si="125">IF(COUNTIF(L127:P127,"○")=5,"同程度","―")</f>
        <v>―</v>
      </c>
      <c r="R127" s="141" t="str">
        <f t="shared" ref="R127:U132" si="126">IF(E127-D127&gt;0,"↑",IF(E127-D127&lt;0,"↓","－"))</f>
        <v>↓</v>
      </c>
      <c r="S127" s="142" t="str">
        <f t="shared" si="126"/>
        <v>↑</v>
      </c>
      <c r="T127" s="142" t="str">
        <f t="shared" si="126"/>
        <v>↑</v>
      </c>
      <c r="U127" s="142" t="str">
        <f t="shared" si="126"/>
        <v>↑</v>
      </c>
      <c r="V127" s="142" t="str">
        <f t="shared" ref="V127:V132" si="127">R127&amp;S127&amp;T127&amp;U127</f>
        <v>↓↑↑↑</v>
      </c>
      <c r="W127" s="154" t="str" cm="1">
        <f t="array" ref="W127">INDEX($AL$2:$AL$82,MATCH(V127,$AK$2:$AK$82,0),0)</f>
        <v>増加傾向⤴</v>
      </c>
      <c r="X127" s="155" t="str">
        <f t="shared" ref="X127:X132" si="128">IF(F127-D127&gt;0,"↑",IF(F127-D127&lt;0,"↓","－"))</f>
        <v>↑</v>
      </c>
      <c r="Y127" s="156" t="str">
        <f t="shared" ref="Y127:Y132" si="129">IF(V127="↓↑↓↓",IF(X127="↓","減少傾向","×"),"判定外")</f>
        <v>判定外</v>
      </c>
      <c r="Z127" s="157" t="str">
        <f t="shared" ref="Z127:Z132" si="130">IF(V127="↑↓↑↑",IF(X127="↑","増加傾向","×"),"判定外")</f>
        <v>判定外</v>
      </c>
      <c r="AA127" s="158" t="str">
        <f t="shared" ref="AA127:AA132" si="131">IF(G127-E127&gt;0,"↑",IF(G127-E127&lt;0,"↓","－"))</f>
        <v>↑</v>
      </c>
      <c r="AB127" s="156" t="str">
        <f t="shared" ref="AB127:AB132" si="132">IF(V127="↓↓↑↓",IF(AA127="↓","減少傾向","×"),"判定外")</f>
        <v>判定外</v>
      </c>
      <c r="AC127" s="157" t="str">
        <f t="shared" ref="AC127:AC132" si="133">IF(V127="↑↑↓↑",IF(AA127="↑","増加傾向","×"),"判定外")</f>
        <v>判定外</v>
      </c>
      <c r="AD127" s="159"/>
      <c r="AE127" s="217"/>
    </row>
    <row r="128" spans="2:38">
      <c r="B128" s="214"/>
      <c r="C128" s="149" t="s">
        <v>202</v>
      </c>
      <c r="D128" s="232" cm="1">
        <f t="array" ref="D128">INDEX('13-4.2020'!E:E,MATCH("F139110110504",'13-4.2020'!A:A,0),0)</f>
        <v>59</v>
      </c>
      <c r="E128" s="232" cm="1">
        <f t="array" ref="E128">INDEX('13-4.2021'!E:E,MATCH("F139110110504",'13-4.2021'!A:A,0),0)</f>
        <v>66</v>
      </c>
      <c r="F128" s="232" cm="1">
        <f t="array" ref="F128">INDEX('13-4.2022'!E:E,MATCH("F139110110504",'13-4.2022'!A:A,0),0)</f>
        <v>58</v>
      </c>
      <c r="G128" s="232" cm="1">
        <f t="array" ref="G128">INDEX('13-4.2023'!E:E,MATCH("F139110110504",'13-4.2023'!A:A,0),0)</f>
        <v>62</v>
      </c>
      <c r="H128" s="232" cm="1">
        <f t="array" ref="H128">INDEX('13-4.2024'!E:E,MATCH("F139110110504",'13-4.2024'!A:A,0),0)</f>
        <v>58</v>
      </c>
      <c r="I128" s="151">
        <f t="shared" si="124"/>
        <v>60.6</v>
      </c>
      <c r="J128" s="152">
        <f>I128*0.97</f>
        <v>58.781999999999996</v>
      </c>
      <c r="K128" s="152">
        <f>I128*1.03</f>
        <v>62.418000000000006</v>
      </c>
      <c r="L128" s="142" t="str">
        <f>IF(AND(D128&gt;I128*0.97,D128&lt;I128*1.03),"○","×")</f>
        <v>○</v>
      </c>
      <c r="M128" s="142" t="str">
        <f>IF(AND(E128&gt;I128*0.97,E128&lt;I128*1.03),"○","×")</f>
        <v>×</v>
      </c>
      <c r="N128" s="142" t="str">
        <f>IF(AND(F128&gt;I128*0.97,F128&lt;I128*1.03),"○","×")</f>
        <v>×</v>
      </c>
      <c r="O128" s="142" t="str">
        <f>IF(AND(G128&gt;I128*0.97,G128&lt;I128*1.03),"○","×")</f>
        <v>○</v>
      </c>
      <c r="P128" s="142" t="str">
        <f>IF(AND(H128&gt;I128*0.97,H128&lt;I128*1.03),"○","×")</f>
        <v>×</v>
      </c>
      <c r="Q128" s="153" t="str">
        <f t="shared" si="125"/>
        <v>―</v>
      </c>
      <c r="R128" s="141" t="str">
        <f t="shared" si="126"/>
        <v>↑</v>
      </c>
      <c r="S128" s="142" t="str">
        <f t="shared" si="126"/>
        <v>↓</v>
      </c>
      <c r="T128" s="142" t="str">
        <f t="shared" si="126"/>
        <v>↑</v>
      </c>
      <c r="U128" s="142" t="str">
        <f t="shared" si="126"/>
        <v>↓</v>
      </c>
      <c r="V128" s="142" t="str">
        <f t="shared" si="127"/>
        <v>↑↓↑↓</v>
      </c>
      <c r="W128" s="154" t="str" cm="1">
        <f t="array" ref="W128">INDEX($AL$2:$AL$82,MATCH(V128,$AK$2:$AK$82,0),0)</f>
        <v>隔年で増減</v>
      </c>
      <c r="X128" s="155" t="str">
        <f t="shared" si="128"/>
        <v>↓</v>
      </c>
      <c r="Y128" s="156" t="str">
        <f t="shared" si="129"/>
        <v>判定外</v>
      </c>
      <c r="Z128" s="157" t="str">
        <f t="shared" si="130"/>
        <v>判定外</v>
      </c>
      <c r="AA128" s="158" t="str">
        <f t="shared" si="131"/>
        <v>↓</v>
      </c>
      <c r="AB128" s="156" t="str">
        <f t="shared" si="132"/>
        <v>判定外</v>
      </c>
      <c r="AC128" s="157" t="str">
        <f t="shared" si="133"/>
        <v>判定外</v>
      </c>
      <c r="AD128" s="159"/>
      <c r="AE128" s="217"/>
    </row>
    <row r="129" spans="2:31">
      <c r="B129" s="214"/>
      <c r="C129" s="149" t="s">
        <v>219</v>
      </c>
      <c r="D129" s="150">
        <f>SUM(D127:D128)</f>
        <v>166</v>
      </c>
      <c r="E129" s="150">
        <f>SUM(E127:E128)</f>
        <v>166</v>
      </c>
      <c r="F129" s="150">
        <f>SUM(F127:F128)</f>
        <v>167</v>
      </c>
      <c r="G129" s="150">
        <f>SUM(G127:G128)</f>
        <v>173</v>
      </c>
      <c r="H129" s="150">
        <f>SUM(H127:H128)</f>
        <v>170</v>
      </c>
      <c r="I129" s="151">
        <f t="shared" si="124"/>
        <v>168.4</v>
      </c>
      <c r="J129" s="152">
        <f>I129*0.97</f>
        <v>163.34800000000001</v>
      </c>
      <c r="K129" s="152">
        <f>I129*1.03</f>
        <v>173.452</v>
      </c>
      <c r="L129" s="142" t="str">
        <f>IF(AND(D129&gt;I129*0.97,D129&lt;I129*1.03),"○","×")</f>
        <v>○</v>
      </c>
      <c r="M129" s="142" t="str">
        <f>IF(AND(E129&gt;I129*0.97,E129&lt;I129*1.03),"○","×")</f>
        <v>○</v>
      </c>
      <c r="N129" s="142" t="str">
        <f>IF(AND(F129&gt;I129*0.97,F129&lt;I129*1.03),"○","×")</f>
        <v>○</v>
      </c>
      <c r="O129" s="142" t="str">
        <f>IF(AND(G129&gt;I129*0.97,G129&lt;I129*1.03),"○","×")</f>
        <v>○</v>
      </c>
      <c r="P129" s="142" t="str">
        <f>IF(AND(H129&gt;I129*0.97,H129&lt;I129*1.03),"○","×")</f>
        <v>○</v>
      </c>
      <c r="Q129" s="153" t="str">
        <f t="shared" si="125"/>
        <v>同程度</v>
      </c>
      <c r="R129" s="141" t="str">
        <f t="shared" si="126"/>
        <v>－</v>
      </c>
      <c r="S129" s="142" t="str">
        <f t="shared" si="126"/>
        <v>↑</v>
      </c>
      <c r="T129" s="142" t="str">
        <f t="shared" si="126"/>
        <v>↑</v>
      </c>
      <c r="U129" s="142" t="str">
        <f t="shared" si="126"/>
        <v>↓</v>
      </c>
      <c r="V129" s="142" t="str">
        <f t="shared" si="127"/>
        <v>－↑↑↓</v>
      </c>
      <c r="W129" s="154" t="str" cm="1">
        <f t="array" ref="W129">INDEX($AL$2:$AL$82,MATCH(V129,$AK$2:$AK$82,0),0)</f>
        <v>最新年度のみ減少</v>
      </c>
      <c r="X129" s="155" t="str">
        <f t="shared" si="128"/>
        <v>↑</v>
      </c>
      <c r="Y129" s="156" t="str">
        <f t="shared" si="129"/>
        <v>判定外</v>
      </c>
      <c r="Z129" s="157" t="str">
        <f t="shared" si="130"/>
        <v>判定外</v>
      </c>
      <c r="AA129" s="158" t="str">
        <f t="shared" si="131"/>
        <v>↑</v>
      </c>
      <c r="AB129" s="156" t="str">
        <f t="shared" si="132"/>
        <v>判定外</v>
      </c>
      <c r="AC129" s="157" t="str">
        <f t="shared" si="133"/>
        <v>判定外</v>
      </c>
      <c r="AD129" s="160" t="s">
        <v>262</v>
      </c>
      <c r="AE129" s="217"/>
    </row>
    <row r="130" spans="2:31">
      <c r="B130" s="214"/>
      <c r="C130" s="149" t="s">
        <v>203</v>
      </c>
      <c r="D130" s="232" cm="1">
        <f t="array" ref="D130">INDEX('13-4.2020'!L:L,MATCH("F139110110504",'13-4.2020'!A:A,0),0)</f>
        <v>4</v>
      </c>
      <c r="E130" s="232" cm="1">
        <f t="array" ref="E130">INDEX('13-4.2021'!L:L,MATCH("F139110110504",'13-4.2021'!A:A,0),0)</f>
        <v>4</v>
      </c>
      <c r="F130" s="232" cm="1">
        <f t="array" ref="F130">INDEX('13-4.2022'!L:L,MATCH("F139110110504",'13-4.2022'!A:A,0),0)</f>
        <v>4</v>
      </c>
      <c r="G130" s="232" cm="1">
        <f t="array" ref="G130">INDEX('13-4.2023'!L:L,MATCH("F139110110504",'13-4.2023'!A:A,0),0)</f>
        <v>6</v>
      </c>
      <c r="H130" s="232" cm="1">
        <f t="array" ref="H130">INDEX('13-4.2024'!L:L,MATCH("F139110110504",'13-4.2024'!A:A,0),0)</f>
        <v>5</v>
      </c>
      <c r="I130" s="151">
        <f t="shared" si="124"/>
        <v>4.5999999999999996</v>
      </c>
      <c r="J130" s="152">
        <f>I130*0.97</f>
        <v>4.4619999999999997</v>
      </c>
      <c r="K130" s="152">
        <f>I130*1.03</f>
        <v>4.7379999999999995</v>
      </c>
      <c r="L130" s="142" t="str">
        <f>IF(AND(D130&gt;I130*0.97,D130&lt;I130*1.03),"○","×")</f>
        <v>×</v>
      </c>
      <c r="M130" s="142" t="str">
        <f>IF(AND(E130&gt;I130*0.97,E130&lt;I130*1.03),"○","×")</f>
        <v>×</v>
      </c>
      <c r="N130" s="142" t="str">
        <f>IF(AND(F130&gt;I130*0.97,F130&lt;I130*1.03),"○","×")</f>
        <v>×</v>
      </c>
      <c r="O130" s="142" t="str">
        <f>IF(AND(G130&gt;I130*0.97,G130&lt;I130*1.03),"○","×")</f>
        <v>×</v>
      </c>
      <c r="P130" s="142" t="str">
        <f>IF(AND(H130&gt;I130*0.97,H130&lt;I130*1.03),"○","×")</f>
        <v>×</v>
      </c>
      <c r="Q130" s="153" t="str">
        <f t="shared" si="125"/>
        <v>―</v>
      </c>
      <c r="R130" s="141" t="str">
        <f t="shared" si="126"/>
        <v>－</v>
      </c>
      <c r="S130" s="142" t="str">
        <f t="shared" si="126"/>
        <v>－</v>
      </c>
      <c r="T130" s="142" t="str">
        <f t="shared" si="126"/>
        <v>↑</v>
      </c>
      <c r="U130" s="142" t="str">
        <f t="shared" si="126"/>
        <v>↓</v>
      </c>
      <c r="V130" s="142" t="str">
        <f t="shared" si="127"/>
        <v>－－↑↓</v>
      </c>
      <c r="W130" s="154" t="str" cm="1">
        <f t="array" ref="W130">INDEX($AL$2:$AL$82,MATCH(V130,$AK$2:$AK$82,0),0)</f>
        <v>年度により増減</v>
      </c>
      <c r="X130" s="155" t="str">
        <f t="shared" si="128"/>
        <v>－</v>
      </c>
      <c r="Y130" s="156" t="str">
        <f t="shared" si="129"/>
        <v>判定外</v>
      </c>
      <c r="Z130" s="157" t="str">
        <f t="shared" si="130"/>
        <v>判定外</v>
      </c>
      <c r="AA130" s="158" t="str">
        <f t="shared" si="131"/>
        <v>↑</v>
      </c>
      <c r="AB130" s="156" t="str">
        <f t="shared" si="132"/>
        <v>判定外</v>
      </c>
      <c r="AC130" s="157" t="str">
        <f t="shared" si="133"/>
        <v>判定外</v>
      </c>
      <c r="AD130" s="159"/>
      <c r="AE130" s="217"/>
    </row>
    <row r="131" spans="2:31">
      <c r="B131" s="214"/>
      <c r="C131" s="149" t="s">
        <v>384</v>
      </c>
      <c r="D131" s="162">
        <f>ROUND(D128/D129,3)</f>
        <v>0.35499999999999998</v>
      </c>
      <c r="E131" s="162">
        <f>ROUND(E128/E129,3)</f>
        <v>0.39800000000000002</v>
      </c>
      <c r="F131" s="162">
        <f>ROUND(F128/F129,3)</f>
        <v>0.34699999999999998</v>
      </c>
      <c r="G131" s="162">
        <f>ROUND(G128/G129,3)</f>
        <v>0.35799999999999998</v>
      </c>
      <c r="H131" s="162">
        <f>ROUND(H128/H129,3)</f>
        <v>0.34100000000000003</v>
      </c>
      <c r="I131" s="163">
        <f t="shared" si="124"/>
        <v>0.35980000000000001</v>
      </c>
      <c r="J131" s="164">
        <f>I131-0.03</f>
        <v>0.32979999999999998</v>
      </c>
      <c r="K131" s="164">
        <f>I131+0.03</f>
        <v>0.38980000000000004</v>
      </c>
      <c r="L131" s="142" t="str">
        <f>IF(AND(D131&gt;I131-0.03,D131&lt;I131+0.03),"○","×")</f>
        <v>○</v>
      </c>
      <c r="M131" s="142" t="str">
        <f>IF(AND(E131&gt;I131-0.03,E131&lt;I131+0.03),"○","×")</f>
        <v>×</v>
      </c>
      <c r="N131" s="142" t="str">
        <f>IF(AND(F131&gt;I131-0.03,F131&lt;I131+0.03),"○","×")</f>
        <v>○</v>
      </c>
      <c r="O131" s="142" t="str">
        <f>IF(AND(G131&gt;I131-0.03,G131&lt;I131+0.03),"○","×")</f>
        <v>○</v>
      </c>
      <c r="P131" s="142" t="str">
        <f>IF(AND(H131&gt;I131-0.03,H131&lt;I131+0.03),"○","×")</f>
        <v>○</v>
      </c>
      <c r="Q131" s="153" t="str">
        <f t="shared" si="125"/>
        <v>―</v>
      </c>
      <c r="R131" s="141" t="str">
        <f t="shared" si="126"/>
        <v>↑</v>
      </c>
      <c r="S131" s="142" t="str">
        <f t="shared" si="126"/>
        <v>↓</v>
      </c>
      <c r="T131" s="142" t="str">
        <f t="shared" si="126"/>
        <v>↑</v>
      </c>
      <c r="U131" s="142" t="str">
        <f t="shared" si="126"/>
        <v>↓</v>
      </c>
      <c r="V131" s="142" t="str">
        <f t="shared" si="127"/>
        <v>↑↓↑↓</v>
      </c>
      <c r="W131" s="154" t="str" cm="1">
        <f t="array" ref="W131">INDEX($AL$2:$AL$82,MATCH(V131,$AK$2:$AK$82,0),0)</f>
        <v>隔年で増減</v>
      </c>
      <c r="X131" s="155" t="str">
        <f t="shared" si="128"/>
        <v>↓</v>
      </c>
      <c r="Y131" s="156" t="str">
        <f t="shared" si="129"/>
        <v>判定外</v>
      </c>
      <c r="Z131" s="157" t="str">
        <f t="shared" si="130"/>
        <v>判定外</v>
      </c>
      <c r="AA131" s="158" t="str">
        <f t="shared" si="131"/>
        <v>↓</v>
      </c>
      <c r="AB131" s="156" t="str">
        <f t="shared" si="132"/>
        <v>判定外</v>
      </c>
      <c r="AC131" s="157" t="str">
        <f t="shared" si="133"/>
        <v>判定外</v>
      </c>
      <c r="AD131" s="160" t="s">
        <v>206</v>
      </c>
      <c r="AE131" s="217"/>
    </row>
    <row r="132" spans="2:31" ht="14.25" thickBot="1">
      <c r="B132" s="214"/>
      <c r="C132" s="149" t="s">
        <v>385</v>
      </c>
      <c r="D132" s="162">
        <f>ROUND(D130/D129,3)</f>
        <v>2.4E-2</v>
      </c>
      <c r="E132" s="162">
        <f>ROUND(E130/E129,3)</f>
        <v>2.4E-2</v>
      </c>
      <c r="F132" s="162">
        <f>ROUND(F130/F129,3)</f>
        <v>2.4E-2</v>
      </c>
      <c r="G132" s="162">
        <f>ROUND(G130/G129,3)</f>
        <v>3.5000000000000003E-2</v>
      </c>
      <c r="H132" s="162">
        <f>ROUND(H130/H129,3)</f>
        <v>2.9000000000000001E-2</v>
      </c>
      <c r="I132" s="165">
        <f t="shared" si="124"/>
        <v>2.7200000000000002E-2</v>
      </c>
      <c r="J132" s="166">
        <f>I132-0.03</f>
        <v>-2.7999999999999969E-3</v>
      </c>
      <c r="K132" s="166">
        <f>I132+0.03</f>
        <v>5.7200000000000001E-2</v>
      </c>
      <c r="L132" s="125" t="str">
        <f>IF(AND(D132&gt;I132-0.03,D132&lt;I132+0.03),"○","×")</f>
        <v>○</v>
      </c>
      <c r="M132" s="125" t="str">
        <f>IF(AND(E132&gt;I132-0.03,E132&lt;I132+0.03),"○","×")</f>
        <v>○</v>
      </c>
      <c r="N132" s="125" t="str">
        <f>IF(AND(F132&gt;I132-0.03,F132&lt;I132+0.03),"○","×")</f>
        <v>○</v>
      </c>
      <c r="O132" s="125" t="str">
        <f>IF(AND(G132&gt;I132-0.03,G132&lt;I132+0.03),"○","×")</f>
        <v>○</v>
      </c>
      <c r="P132" s="125" t="str">
        <f>IF(AND(H132&gt;I132-0.03,H132&lt;I132+0.03),"○","×")</f>
        <v>○</v>
      </c>
      <c r="Q132" s="167" t="str">
        <f t="shared" si="125"/>
        <v>同程度</v>
      </c>
      <c r="R132" s="168" t="str">
        <f t="shared" si="126"/>
        <v>－</v>
      </c>
      <c r="S132" s="125" t="str">
        <f t="shared" si="126"/>
        <v>－</v>
      </c>
      <c r="T132" s="125" t="str">
        <f t="shared" si="126"/>
        <v>↑</v>
      </c>
      <c r="U132" s="125" t="str">
        <f t="shared" si="126"/>
        <v>↓</v>
      </c>
      <c r="V132" s="125" t="str">
        <f t="shared" si="127"/>
        <v>－－↑↓</v>
      </c>
      <c r="W132" s="169" t="str" cm="1">
        <f t="array" ref="W132">INDEX($AL$2:$AL$82,MATCH(V132,$AK$2:$AK$82,0),0)</f>
        <v>年度により増減</v>
      </c>
      <c r="X132" s="170" t="str">
        <f t="shared" si="128"/>
        <v>－</v>
      </c>
      <c r="Y132" s="171" t="str">
        <f t="shared" si="129"/>
        <v>判定外</v>
      </c>
      <c r="Z132" s="172" t="str">
        <f t="shared" si="130"/>
        <v>判定外</v>
      </c>
      <c r="AA132" s="173" t="str">
        <f t="shared" si="131"/>
        <v>↑</v>
      </c>
      <c r="AB132" s="171" t="str">
        <f t="shared" si="132"/>
        <v>判定外</v>
      </c>
      <c r="AC132" s="172" t="str">
        <f t="shared" si="133"/>
        <v>判定外</v>
      </c>
      <c r="AD132" s="174" t="s">
        <v>372</v>
      </c>
      <c r="AE132" s="217"/>
    </row>
    <row r="133" spans="2:31" ht="14.25" thickBot="1">
      <c r="B133" s="214"/>
      <c r="C133" s="215"/>
      <c r="D133" s="216"/>
      <c r="E133" s="216"/>
      <c r="F133" s="216"/>
      <c r="G133" s="216"/>
      <c r="H133" s="216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7"/>
    </row>
    <row r="134" spans="2:31">
      <c r="B134" s="214"/>
      <c r="C134" s="215"/>
      <c r="D134" s="216"/>
      <c r="E134" s="216"/>
      <c r="F134" s="216"/>
      <c r="G134" s="216"/>
      <c r="H134" s="216"/>
      <c r="I134" s="265" t="s">
        <v>271</v>
      </c>
      <c r="J134" s="266"/>
      <c r="K134" s="266"/>
      <c r="L134" s="267"/>
      <c r="M134" s="267"/>
      <c r="N134" s="267"/>
      <c r="O134" s="267"/>
      <c r="P134" s="267"/>
      <c r="Q134" s="268" t="s">
        <v>272</v>
      </c>
      <c r="R134" s="265" t="s">
        <v>273</v>
      </c>
      <c r="S134" s="267"/>
      <c r="T134" s="267"/>
      <c r="U134" s="267"/>
      <c r="V134" s="270" t="s">
        <v>274</v>
      </c>
      <c r="W134" s="271"/>
      <c r="X134" s="274" t="s">
        <v>275</v>
      </c>
      <c r="Y134" s="261" t="s">
        <v>276</v>
      </c>
      <c r="Z134" s="262"/>
      <c r="AA134" s="259" t="s">
        <v>277</v>
      </c>
      <c r="AB134" s="261" t="s">
        <v>278</v>
      </c>
      <c r="AC134" s="262"/>
      <c r="AD134" s="263" t="s">
        <v>279</v>
      </c>
      <c r="AE134" s="217"/>
    </row>
    <row r="135" spans="2:31">
      <c r="B135" s="214"/>
      <c r="C135" s="177" t="s">
        <v>4</v>
      </c>
      <c r="D135" s="233" t="str">
        <f ca="1">D126&amp;"(n="&amp;D151&amp;")"</f>
        <v>R2(n=86)</v>
      </c>
      <c r="E135" s="233" t="str">
        <f ca="1">E126&amp;"(n="&amp;E151&amp;")"</f>
        <v>R3(n=86)</v>
      </c>
      <c r="F135" s="233" t="str">
        <f ca="1">F126&amp;"(n="&amp;F151&amp;")"</f>
        <v>R4(n=86)</v>
      </c>
      <c r="G135" s="233" t="str">
        <f ca="1">G126&amp;"(n="&amp;G151&amp;")"</f>
        <v>R5(n=86)</v>
      </c>
      <c r="H135" s="233" t="str">
        <f ca="1">H126&amp;"(n="&amp;H151&amp;")"</f>
        <v>R6(n=86)</v>
      </c>
      <c r="I135" s="139" t="s">
        <v>282</v>
      </c>
      <c r="J135" s="140">
        <v>-0.03</v>
      </c>
      <c r="K135" s="140">
        <v>0.03</v>
      </c>
      <c r="L135" s="231" t="str">
        <f ca="1">Q1</f>
        <v>R2</v>
      </c>
      <c r="M135" s="231" t="str">
        <f ca="1">R1</f>
        <v>R3</v>
      </c>
      <c r="N135" s="231" t="str">
        <f ca="1">S1</f>
        <v>R4</v>
      </c>
      <c r="O135" s="231" t="str">
        <f ca="1">T1</f>
        <v>R5</v>
      </c>
      <c r="P135" s="231" t="str">
        <f ca="1">U1</f>
        <v>R6</v>
      </c>
      <c r="Q135" s="269"/>
      <c r="R135" s="141" t="s">
        <v>283</v>
      </c>
      <c r="S135" s="142" t="s">
        <v>284</v>
      </c>
      <c r="T135" s="142" t="s">
        <v>285</v>
      </c>
      <c r="U135" s="142" t="s">
        <v>286</v>
      </c>
      <c r="V135" s="272"/>
      <c r="W135" s="273"/>
      <c r="X135" s="275"/>
      <c r="Y135" s="143" t="s">
        <v>287</v>
      </c>
      <c r="Z135" s="144" t="s">
        <v>288</v>
      </c>
      <c r="AA135" s="260"/>
      <c r="AB135" s="145" t="s">
        <v>289</v>
      </c>
      <c r="AC135" s="146" t="s">
        <v>290</v>
      </c>
      <c r="AD135" s="264"/>
      <c r="AE135" s="217"/>
    </row>
    <row r="136" spans="2:31">
      <c r="B136" s="214"/>
      <c r="C136" s="149" t="s">
        <v>201</v>
      </c>
      <c r="D136" s="223">
        <f>'13-4.2020'!D99</f>
        <v>14160</v>
      </c>
      <c r="E136" s="223">
        <f>'13-4.2021'!D99</f>
        <v>14127</v>
      </c>
      <c r="F136" s="223">
        <f>'13-4.2022'!D99</f>
        <v>13989</v>
      </c>
      <c r="G136" s="223">
        <f>'13-4.2023'!D99</f>
        <v>13873</v>
      </c>
      <c r="H136" s="223">
        <f>'13-4.2024'!D99</f>
        <v>13714</v>
      </c>
      <c r="I136" s="151">
        <f t="shared" ref="I136:I141" si="134">AVERAGE(D136:H136)</f>
        <v>13972.6</v>
      </c>
      <c r="J136" s="152">
        <f>I136*0.97</f>
        <v>13553.422</v>
      </c>
      <c r="K136" s="152">
        <f>I136*1.03</f>
        <v>14391.778</v>
      </c>
      <c r="L136" s="142" t="str">
        <f>IF(AND(D136&gt;I136*0.97,D136&lt;I136*1.03),"○","×")</f>
        <v>○</v>
      </c>
      <c r="M136" s="142" t="str">
        <f>IF(AND(E136&gt;I136*0.97,E136&lt;I136*1.03),"○","×")</f>
        <v>○</v>
      </c>
      <c r="N136" s="142" t="str">
        <f>IF(AND(F136&gt;I136*0.97,F136&lt;I136*1.03),"○","×")</f>
        <v>○</v>
      </c>
      <c r="O136" s="142" t="str">
        <f>IF(AND(G136&gt;I136*0.97,G136&lt;I136*1.03),"○","×")</f>
        <v>○</v>
      </c>
      <c r="P136" s="142" t="str">
        <f>IF(AND(H136&gt;I136*0.97,H136&lt;I136*1.03),"○","×")</f>
        <v>○</v>
      </c>
      <c r="Q136" s="153" t="str">
        <f t="shared" ref="Q136:Q141" si="135">IF(COUNTIF(L136:P136,"○")=5,"同程度","―")</f>
        <v>同程度</v>
      </c>
      <c r="R136" s="141" t="str">
        <f t="shared" ref="R136:U141" si="136">IF(E136-D136&gt;0,"↑",IF(E136-D136&lt;0,"↓","－"))</f>
        <v>↓</v>
      </c>
      <c r="S136" s="142" t="str">
        <f t="shared" si="136"/>
        <v>↓</v>
      </c>
      <c r="T136" s="142" t="str">
        <f t="shared" si="136"/>
        <v>↓</v>
      </c>
      <c r="U136" s="142" t="str">
        <f t="shared" si="136"/>
        <v>↓</v>
      </c>
      <c r="V136" s="142" t="str">
        <f t="shared" ref="V136:V141" si="137">R136&amp;S136&amp;T136&amp;U136</f>
        <v>↓↓↓↓</v>
      </c>
      <c r="W136" s="154" t="str" cm="1">
        <f t="array" ref="W136">INDEX($AL$2:$AL$82,MATCH(V136,$AK$2:$AK$82,0),0)</f>
        <v>減少傾向⤵</v>
      </c>
      <c r="X136" s="155" t="str">
        <f t="shared" ref="X136:X141" si="138">IF(F136-D136&gt;0,"↑",IF(F136-D136&lt;0,"↓","－"))</f>
        <v>↓</v>
      </c>
      <c r="Y136" s="156" t="str">
        <f t="shared" ref="Y136:Y141" si="139">IF(V136="↓↑↓↓",IF(X136="↓","減少傾向","×"),"判定外")</f>
        <v>判定外</v>
      </c>
      <c r="Z136" s="157" t="str">
        <f t="shared" ref="Z136:Z141" si="140">IF(V136="↑↓↑↑",IF(X136="↑","増加傾向","×"),"判定外")</f>
        <v>判定外</v>
      </c>
      <c r="AA136" s="158" t="str">
        <f t="shared" ref="AA136:AA141" si="141">IF(G136-E136&gt;0,"↑",IF(G136-E136&lt;0,"↓","－"))</f>
        <v>↓</v>
      </c>
      <c r="AB136" s="156" t="str">
        <f t="shared" ref="AB136:AB141" si="142">IF(V136="↓↓↑↓",IF(AA136="↓","減少傾向","×"),"判定外")</f>
        <v>判定外</v>
      </c>
      <c r="AC136" s="157" t="str">
        <f t="shared" ref="AC136:AC141" si="143">IF(V136="↑↑↓↑",IF(AA136="↑","増加傾向","×"),"判定外")</f>
        <v>判定外</v>
      </c>
      <c r="AD136" s="159"/>
      <c r="AE136" s="217"/>
    </row>
    <row r="137" spans="2:31">
      <c r="B137" s="214"/>
      <c r="C137" s="149" t="s">
        <v>202</v>
      </c>
      <c r="D137" s="232">
        <f>'13-4.2020'!E99</f>
        <v>4560</v>
      </c>
      <c r="E137" s="232">
        <f>'13-4.2021'!E99</f>
        <v>4766</v>
      </c>
      <c r="F137" s="232">
        <f>'13-4.2022'!E99</f>
        <v>4848</v>
      </c>
      <c r="G137" s="232">
        <f>'13-4.2023'!E99</f>
        <v>4955</v>
      </c>
      <c r="H137" s="232">
        <f>'13-4.2024'!E99</f>
        <v>5182</v>
      </c>
      <c r="I137" s="151">
        <f t="shared" si="134"/>
        <v>4862.2</v>
      </c>
      <c r="J137" s="152">
        <f>I137*0.97</f>
        <v>4716.3339999999998</v>
      </c>
      <c r="K137" s="152">
        <f>I137*1.03</f>
        <v>5008.0659999999998</v>
      </c>
      <c r="L137" s="142" t="str">
        <f>IF(AND(D137&gt;I137*0.97,D137&lt;I137*1.03),"○","×")</f>
        <v>×</v>
      </c>
      <c r="M137" s="142" t="str">
        <f>IF(AND(E137&gt;I137*0.97,E137&lt;I137*1.03),"○","×")</f>
        <v>○</v>
      </c>
      <c r="N137" s="142" t="str">
        <f>IF(AND(F137&gt;I137*0.97,F137&lt;I137*1.03),"○","×")</f>
        <v>○</v>
      </c>
      <c r="O137" s="142" t="str">
        <f>IF(AND(G137&gt;I137*0.97,G137&lt;I137*1.03),"○","×")</f>
        <v>○</v>
      </c>
      <c r="P137" s="142" t="str">
        <f>IF(AND(H137&gt;I137*0.97,H137&lt;I137*1.03),"○","×")</f>
        <v>×</v>
      </c>
      <c r="Q137" s="153" t="str">
        <f t="shared" si="135"/>
        <v>―</v>
      </c>
      <c r="R137" s="141" t="str">
        <f t="shared" si="136"/>
        <v>↑</v>
      </c>
      <c r="S137" s="142" t="str">
        <f t="shared" si="136"/>
        <v>↑</v>
      </c>
      <c r="T137" s="142" t="str">
        <f t="shared" si="136"/>
        <v>↑</v>
      </c>
      <c r="U137" s="142" t="str">
        <f t="shared" si="136"/>
        <v>↑</v>
      </c>
      <c r="V137" s="142" t="str">
        <f t="shared" si="137"/>
        <v>↑↑↑↑</v>
      </c>
      <c r="W137" s="154" t="str" cm="1">
        <f t="array" ref="W137">INDEX($AL$2:$AL$82,MATCH(V137,$AK$2:$AK$82,0),0)</f>
        <v>増加傾向⤴</v>
      </c>
      <c r="X137" s="155" t="str">
        <f t="shared" si="138"/>
        <v>↑</v>
      </c>
      <c r="Y137" s="156" t="str">
        <f t="shared" si="139"/>
        <v>判定外</v>
      </c>
      <c r="Z137" s="157" t="str">
        <f t="shared" si="140"/>
        <v>判定外</v>
      </c>
      <c r="AA137" s="158" t="str">
        <f t="shared" si="141"/>
        <v>↑</v>
      </c>
      <c r="AB137" s="156" t="str">
        <f t="shared" si="142"/>
        <v>判定外</v>
      </c>
      <c r="AC137" s="157" t="str">
        <f t="shared" si="143"/>
        <v>判定外</v>
      </c>
      <c r="AD137" s="159"/>
      <c r="AE137" s="217"/>
    </row>
    <row r="138" spans="2:31">
      <c r="B138" s="214"/>
      <c r="C138" s="149" t="s">
        <v>219</v>
      </c>
      <c r="D138" s="150">
        <f>SUM(D136:D137)</f>
        <v>18720</v>
      </c>
      <c r="E138" s="150">
        <f>SUM(E136:E137)</f>
        <v>18893</v>
      </c>
      <c r="F138" s="150">
        <f>SUM(F136:F137)</f>
        <v>18837</v>
      </c>
      <c r="G138" s="150">
        <f>SUM(G136:G137)</f>
        <v>18828</v>
      </c>
      <c r="H138" s="150">
        <f>SUM(H136:H137)</f>
        <v>18896</v>
      </c>
      <c r="I138" s="151">
        <f t="shared" si="134"/>
        <v>18834.8</v>
      </c>
      <c r="J138" s="152">
        <f>I138*0.97</f>
        <v>18269.755999999998</v>
      </c>
      <c r="K138" s="152">
        <f>I138*1.03</f>
        <v>19399.844000000001</v>
      </c>
      <c r="L138" s="142" t="str">
        <f>IF(AND(D138&gt;I138*0.97,D138&lt;I138*1.03),"○","×")</f>
        <v>○</v>
      </c>
      <c r="M138" s="142" t="str">
        <f>IF(AND(E138&gt;I138*0.97,E138&lt;I138*1.03),"○","×")</f>
        <v>○</v>
      </c>
      <c r="N138" s="142" t="str">
        <f>IF(AND(F138&gt;I138*0.97,F138&lt;I138*1.03),"○","×")</f>
        <v>○</v>
      </c>
      <c r="O138" s="142" t="str">
        <f>IF(AND(G138&gt;I138*0.97,G138&lt;I138*1.03),"○","×")</f>
        <v>○</v>
      </c>
      <c r="P138" s="142" t="str">
        <f>IF(AND(H138&gt;I138*0.97,H138&lt;I138*1.03),"○","×")</f>
        <v>○</v>
      </c>
      <c r="Q138" s="153" t="str">
        <f t="shared" si="135"/>
        <v>同程度</v>
      </c>
      <c r="R138" s="141" t="str">
        <f t="shared" si="136"/>
        <v>↑</v>
      </c>
      <c r="S138" s="142" t="str">
        <f t="shared" si="136"/>
        <v>↓</v>
      </c>
      <c r="T138" s="142" t="str">
        <f t="shared" si="136"/>
        <v>↓</v>
      </c>
      <c r="U138" s="142" t="str">
        <f t="shared" si="136"/>
        <v>↑</v>
      </c>
      <c r="V138" s="142" t="str">
        <f t="shared" si="137"/>
        <v>↑↓↓↑</v>
      </c>
      <c r="W138" s="154" t="str" cm="1">
        <f t="array" ref="W138">INDEX($AL$2:$AL$82,MATCH(V138,$AK$2:$AK$82,0),0)</f>
        <v>年度により増減</v>
      </c>
      <c r="X138" s="155" t="str">
        <f t="shared" si="138"/>
        <v>↑</v>
      </c>
      <c r="Y138" s="156" t="str">
        <f t="shared" si="139"/>
        <v>判定外</v>
      </c>
      <c r="Z138" s="157" t="str">
        <f t="shared" si="140"/>
        <v>判定外</v>
      </c>
      <c r="AA138" s="158" t="str">
        <f t="shared" si="141"/>
        <v>↓</v>
      </c>
      <c r="AB138" s="156" t="str">
        <f t="shared" si="142"/>
        <v>判定外</v>
      </c>
      <c r="AC138" s="157" t="str">
        <f t="shared" si="143"/>
        <v>判定外</v>
      </c>
      <c r="AD138" s="160" t="s">
        <v>262</v>
      </c>
      <c r="AE138" s="217"/>
    </row>
    <row r="139" spans="2:31">
      <c r="B139" s="214"/>
      <c r="C139" s="149" t="s">
        <v>203</v>
      </c>
      <c r="D139" s="232">
        <f>'13-4.2020'!L99</f>
        <v>1270</v>
      </c>
      <c r="E139" s="232">
        <f>'13-4.2021'!L99</f>
        <v>1426</v>
      </c>
      <c r="F139" s="232">
        <f>'13-4.2022'!L99</f>
        <v>1475</v>
      </c>
      <c r="G139" s="232">
        <f>'13-4.2023'!L99</f>
        <v>1494</v>
      </c>
      <c r="H139" s="232">
        <f>'13-4.2024'!L99</f>
        <v>1672</v>
      </c>
      <c r="I139" s="151">
        <f t="shared" si="134"/>
        <v>1467.4</v>
      </c>
      <c r="J139" s="152">
        <f>I139*0.97</f>
        <v>1423.3780000000002</v>
      </c>
      <c r="K139" s="152">
        <f>I139*1.03</f>
        <v>1511.422</v>
      </c>
      <c r="L139" s="142" t="str">
        <f>IF(AND(D139&gt;I139*0.97,D139&lt;I139*1.03),"○","×")</f>
        <v>×</v>
      </c>
      <c r="M139" s="142" t="str">
        <f>IF(AND(E139&gt;I139*0.97,E139&lt;I139*1.03),"○","×")</f>
        <v>○</v>
      </c>
      <c r="N139" s="142" t="str">
        <f>IF(AND(F139&gt;I139*0.97,F139&lt;I139*1.03),"○","×")</f>
        <v>○</v>
      </c>
      <c r="O139" s="142" t="str">
        <f>IF(AND(G139&gt;I139*0.97,G139&lt;I139*1.03),"○","×")</f>
        <v>○</v>
      </c>
      <c r="P139" s="142" t="str">
        <f>IF(AND(H139&gt;I139*0.97,H139&lt;I139*1.03),"○","×")</f>
        <v>×</v>
      </c>
      <c r="Q139" s="153" t="str">
        <f t="shared" si="135"/>
        <v>―</v>
      </c>
      <c r="R139" s="141" t="str">
        <f t="shared" si="136"/>
        <v>↑</v>
      </c>
      <c r="S139" s="142" t="str">
        <f t="shared" si="136"/>
        <v>↑</v>
      </c>
      <c r="T139" s="142" t="str">
        <f t="shared" si="136"/>
        <v>↑</v>
      </c>
      <c r="U139" s="142" t="str">
        <f t="shared" si="136"/>
        <v>↑</v>
      </c>
      <c r="V139" s="142" t="str">
        <f t="shared" si="137"/>
        <v>↑↑↑↑</v>
      </c>
      <c r="W139" s="154" t="str" cm="1">
        <f t="array" ref="W139">INDEX($AL$2:$AL$82,MATCH(V139,$AK$2:$AK$82,0),0)</f>
        <v>増加傾向⤴</v>
      </c>
      <c r="X139" s="155" t="str">
        <f t="shared" si="138"/>
        <v>↑</v>
      </c>
      <c r="Y139" s="156" t="str">
        <f t="shared" si="139"/>
        <v>判定外</v>
      </c>
      <c r="Z139" s="157" t="str">
        <f t="shared" si="140"/>
        <v>判定外</v>
      </c>
      <c r="AA139" s="158" t="str">
        <f t="shared" si="141"/>
        <v>↑</v>
      </c>
      <c r="AB139" s="156" t="str">
        <f t="shared" si="142"/>
        <v>判定外</v>
      </c>
      <c r="AC139" s="157" t="str">
        <f t="shared" si="143"/>
        <v>判定外</v>
      </c>
      <c r="AD139" s="159"/>
      <c r="AE139" s="217"/>
    </row>
    <row r="140" spans="2:31">
      <c r="B140" s="214"/>
      <c r="C140" s="149" t="s">
        <v>384</v>
      </c>
      <c r="D140" s="162">
        <f>ROUND(D137/D138,3)</f>
        <v>0.24399999999999999</v>
      </c>
      <c r="E140" s="162">
        <f>ROUND(E137/E138,3)</f>
        <v>0.252</v>
      </c>
      <c r="F140" s="162">
        <f>ROUND(F137/F138,3)</f>
        <v>0.25700000000000001</v>
      </c>
      <c r="G140" s="162">
        <f>ROUND(G137/G138,3)</f>
        <v>0.26300000000000001</v>
      </c>
      <c r="H140" s="162">
        <f>ROUND(H137/H138,3)</f>
        <v>0.27400000000000002</v>
      </c>
      <c r="I140" s="163">
        <f t="shared" si="134"/>
        <v>0.25800000000000001</v>
      </c>
      <c r="J140" s="164">
        <f>I140-0.03</f>
        <v>0.22800000000000001</v>
      </c>
      <c r="K140" s="164">
        <f>I140+0.03</f>
        <v>0.28800000000000003</v>
      </c>
      <c r="L140" s="142" t="str">
        <f>IF(AND(D140&gt;I140-0.03,D140&lt;I140+0.03),"○","×")</f>
        <v>○</v>
      </c>
      <c r="M140" s="142" t="str">
        <f>IF(AND(E140&gt;I140-0.03,E140&lt;I140+0.03),"○","×")</f>
        <v>○</v>
      </c>
      <c r="N140" s="142" t="str">
        <f>IF(AND(F140&gt;I140-0.03,F140&lt;I140+0.03),"○","×")</f>
        <v>○</v>
      </c>
      <c r="O140" s="142" t="str">
        <f>IF(AND(G140&gt;I140-0.03,G140&lt;I140+0.03),"○","×")</f>
        <v>○</v>
      </c>
      <c r="P140" s="142" t="str">
        <f>IF(AND(H140&gt;I140-0.03,H140&lt;I140+0.03),"○","×")</f>
        <v>○</v>
      </c>
      <c r="Q140" s="153" t="str">
        <f t="shared" si="135"/>
        <v>同程度</v>
      </c>
      <c r="R140" s="141" t="str">
        <f t="shared" si="136"/>
        <v>↑</v>
      </c>
      <c r="S140" s="142" t="str">
        <f t="shared" si="136"/>
        <v>↑</v>
      </c>
      <c r="T140" s="142" t="str">
        <f t="shared" si="136"/>
        <v>↑</v>
      </c>
      <c r="U140" s="142" t="str">
        <f t="shared" si="136"/>
        <v>↑</v>
      </c>
      <c r="V140" s="142" t="str">
        <f t="shared" si="137"/>
        <v>↑↑↑↑</v>
      </c>
      <c r="W140" s="154" t="str" cm="1">
        <f t="array" ref="W140">INDEX($AL$2:$AL$82,MATCH(V140,$AK$2:$AK$82,0),0)</f>
        <v>増加傾向⤴</v>
      </c>
      <c r="X140" s="155" t="str">
        <f t="shared" si="138"/>
        <v>↑</v>
      </c>
      <c r="Y140" s="156" t="str">
        <f t="shared" si="139"/>
        <v>判定外</v>
      </c>
      <c r="Z140" s="157" t="str">
        <f t="shared" si="140"/>
        <v>判定外</v>
      </c>
      <c r="AA140" s="158" t="str">
        <f t="shared" si="141"/>
        <v>↑</v>
      </c>
      <c r="AB140" s="156" t="str">
        <f t="shared" si="142"/>
        <v>判定外</v>
      </c>
      <c r="AC140" s="157" t="str">
        <f t="shared" si="143"/>
        <v>判定外</v>
      </c>
      <c r="AD140" s="160" t="s">
        <v>262</v>
      </c>
      <c r="AE140" s="217"/>
    </row>
    <row r="141" spans="2:31" ht="14.25" thickBot="1">
      <c r="B141" s="214"/>
      <c r="C141" s="149" t="s">
        <v>385</v>
      </c>
      <c r="D141" s="162">
        <f>ROUND(D139/D138,3)</f>
        <v>6.8000000000000005E-2</v>
      </c>
      <c r="E141" s="162">
        <f>ROUND(E139/E138,3)</f>
        <v>7.4999999999999997E-2</v>
      </c>
      <c r="F141" s="162">
        <f>ROUND(F139/F138,3)</f>
        <v>7.8E-2</v>
      </c>
      <c r="G141" s="162">
        <f>ROUND(G139/G138,3)</f>
        <v>7.9000000000000001E-2</v>
      </c>
      <c r="H141" s="162">
        <f>ROUND(H139/H138,3)</f>
        <v>8.7999999999999995E-2</v>
      </c>
      <c r="I141" s="165">
        <f t="shared" si="134"/>
        <v>7.7600000000000002E-2</v>
      </c>
      <c r="J141" s="166">
        <f>I141-0.03</f>
        <v>4.7600000000000003E-2</v>
      </c>
      <c r="K141" s="166">
        <f>I141+0.03</f>
        <v>0.1076</v>
      </c>
      <c r="L141" s="125" t="str">
        <f>IF(AND(D141&gt;I141-0.03,D141&lt;I141+0.03),"○","×")</f>
        <v>○</v>
      </c>
      <c r="M141" s="125" t="str">
        <f>IF(AND(E141&gt;I141-0.03,E141&lt;I141+0.03),"○","×")</f>
        <v>○</v>
      </c>
      <c r="N141" s="125" t="str">
        <f>IF(AND(F141&gt;I141-0.03,F141&lt;I141+0.03),"○","×")</f>
        <v>○</v>
      </c>
      <c r="O141" s="125" t="str">
        <f>IF(AND(G141&gt;I141-0.03,G141&lt;I141+0.03),"○","×")</f>
        <v>○</v>
      </c>
      <c r="P141" s="125" t="str">
        <f>IF(AND(H141&gt;I141-0.03,H141&lt;I141+0.03),"○","×")</f>
        <v>○</v>
      </c>
      <c r="Q141" s="167" t="str">
        <f t="shared" si="135"/>
        <v>同程度</v>
      </c>
      <c r="R141" s="168" t="str">
        <f t="shared" si="136"/>
        <v>↑</v>
      </c>
      <c r="S141" s="125" t="str">
        <f t="shared" si="136"/>
        <v>↑</v>
      </c>
      <c r="T141" s="125" t="str">
        <f t="shared" si="136"/>
        <v>↑</v>
      </c>
      <c r="U141" s="125" t="str">
        <f t="shared" si="136"/>
        <v>↑</v>
      </c>
      <c r="V141" s="125" t="str">
        <f t="shared" si="137"/>
        <v>↑↑↑↑</v>
      </c>
      <c r="W141" s="169" t="str" cm="1">
        <f t="array" ref="W141">INDEX($AL$2:$AL$82,MATCH(V141,$AK$2:$AK$82,0),0)</f>
        <v>増加傾向⤴</v>
      </c>
      <c r="X141" s="170" t="str">
        <f t="shared" si="138"/>
        <v>↑</v>
      </c>
      <c r="Y141" s="171" t="str">
        <f t="shared" si="139"/>
        <v>判定外</v>
      </c>
      <c r="Z141" s="172" t="str">
        <f t="shared" si="140"/>
        <v>判定外</v>
      </c>
      <c r="AA141" s="173" t="str">
        <f t="shared" si="141"/>
        <v>↑</v>
      </c>
      <c r="AB141" s="171" t="str">
        <f t="shared" si="142"/>
        <v>判定外</v>
      </c>
      <c r="AC141" s="172" t="str">
        <f t="shared" si="143"/>
        <v>判定外</v>
      </c>
      <c r="AD141" s="174" t="s">
        <v>372</v>
      </c>
      <c r="AE141" s="217"/>
    </row>
    <row r="142" spans="2:31" ht="14.25" thickBot="1">
      <c r="B142" s="214"/>
      <c r="C142" s="215"/>
      <c r="D142" s="216"/>
      <c r="E142" s="216"/>
      <c r="F142" s="216"/>
      <c r="G142" s="216"/>
      <c r="H142" s="216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7"/>
    </row>
    <row r="143" spans="2:31">
      <c r="B143" s="214"/>
      <c r="C143" s="215"/>
      <c r="D143" s="216"/>
      <c r="E143" s="216"/>
      <c r="F143" s="216"/>
      <c r="G143" s="216"/>
      <c r="H143" s="216"/>
      <c r="I143" s="265" t="s">
        <v>271</v>
      </c>
      <c r="J143" s="266"/>
      <c r="K143" s="266"/>
      <c r="L143" s="267"/>
      <c r="M143" s="267"/>
      <c r="N143" s="267"/>
      <c r="O143" s="267"/>
      <c r="P143" s="267"/>
      <c r="Q143" s="268" t="s">
        <v>272</v>
      </c>
      <c r="R143" s="265" t="s">
        <v>273</v>
      </c>
      <c r="S143" s="267"/>
      <c r="T143" s="267"/>
      <c r="U143" s="267"/>
      <c r="V143" s="270" t="s">
        <v>274</v>
      </c>
      <c r="W143" s="271"/>
      <c r="X143" s="274" t="s">
        <v>275</v>
      </c>
      <c r="Y143" s="261" t="s">
        <v>276</v>
      </c>
      <c r="Z143" s="262"/>
      <c r="AA143" s="259" t="s">
        <v>277</v>
      </c>
      <c r="AB143" s="261" t="s">
        <v>278</v>
      </c>
      <c r="AC143" s="262"/>
      <c r="AD143" s="263" t="s">
        <v>279</v>
      </c>
      <c r="AE143" s="217"/>
    </row>
    <row r="144" spans="2:31">
      <c r="B144" s="214"/>
      <c r="C144" s="178" t="s">
        <v>200</v>
      </c>
      <c r="D144" s="233" t="str">
        <f ca="1">D126&amp;"(n="&amp;D151&amp;")"</f>
        <v>R2(n=86)</v>
      </c>
      <c r="E144" s="233" t="str">
        <f ca="1">E126&amp;"(n="&amp;E151&amp;")"</f>
        <v>R3(n=86)</v>
      </c>
      <c r="F144" s="233" t="str">
        <f ca="1">F126&amp;"(n="&amp;F151&amp;")"</f>
        <v>R4(n=86)</v>
      </c>
      <c r="G144" s="233" t="str">
        <f ca="1">G126&amp;"(n="&amp;G151&amp;")"</f>
        <v>R5(n=86)</v>
      </c>
      <c r="H144" s="233" t="str">
        <f ca="1">H126&amp;"(n="&amp;H151&amp;")"</f>
        <v>R6(n=86)</v>
      </c>
      <c r="I144" s="139" t="s">
        <v>282</v>
      </c>
      <c r="J144" s="140">
        <v>-0.03</v>
      </c>
      <c r="K144" s="140">
        <v>0.03</v>
      </c>
      <c r="L144" s="231" t="str">
        <f ca="1">Q1</f>
        <v>R2</v>
      </c>
      <c r="M144" s="231" t="str">
        <f ca="1">R1</f>
        <v>R3</v>
      </c>
      <c r="N144" s="231" t="str">
        <f ca="1">S1</f>
        <v>R4</v>
      </c>
      <c r="O144" s="231" t="str">
        <f ca="1">T1</f>
        <v>R5</v>
      </c>
      <c r="P144" s="231" t="str">
        <f ca="1">U1</f>
        <v>R6</v>
      </c>
      <c r="Q144" s="269"/>
      <c r="R144" s="141" t="s">
        <v>283</v>
      </c>
      <c r="S144" s="142" t="s">
        <v>284</v>
      </c>
      <c r="T144" s="142" t="s">
        <v>285</v>
      </c>
      <c r="U144" s="142" t="s">
        <v>286</v>
      </c>
      <c r="V144" s="272"/>
      <c r="W144" s="273"/>
      <c r="X144" s="275"/>
      <c r="Y144" s="143" t="s">
        <v>287</v>
      </c>
      <c r="Z144" s="144" t="s">
        <v>288</v>
      </c>
      <c r="AA144" s="260"/>
      <c r="AB144" s="145" t="s">
        <v>289</v>
      </c>
      <c r="AC144" s="146" t="s">
        <v>290</v>
      </c>
      <c r="AD144" s="264"/>
      <c r="AE144" s="217"/>
    </row>
    <row r="145" spans="2:31">
      <c r="B145" s="214"/>
      <c r="C145" s="149" t="s">
        <v>201</v>
      </c>
      <c r="D145" s="179">
        <f>ROUND(D136/D151,1)</f>
        <v>164.7</v>
      </c>
      <c r="E145" s="179">
        <f>ROUND(E136/E151,1)</f>
        <v>164.3</v>
      </c>
      <c r="F145" s="179">
        <f>ROUND(F136/F151,1)</f>
        <v>162.69999999999999</v>
      </c>
      <c r="G145" s="179">
        <f>ROUND(G136/G151,1)</f>
        <v>161.30000000000001</v>
      </c>
      <c r="H145" s="179">
        <f>ROUND(H136/H151,1)</f>
        <v>159.5</v>
      </c>
      <c r="I145" s="151">
        <f t="shared" ref="I145:I150" si="144">AVERAGE(D145:H145)</f>
        <v>162.5</v>
      </c>
      <c r="J145" s="152">
        <f>I145*0.97</f>
        <v>157.625</v>
      </c>
      <c r="K145" s="152">
        <f>I145*1.03</f>
        <v>167.375</v>
      </c>
      <c r="L145" s="142" t="str">
        <f>IF(AND(D145&gt;I145*0.97,D145&lt;I145*1.03),"○","×")</f>
        <v>○</v>
      </c>
      <c r="M145" s="142" t="str">
        <f>IF(AND(E145&gt;I145*0.97,E145&lt;I145*1.03),"○","×")</f>
        <v>○</v>
      </c>
      <c r="N145" s="142" t="str">
        <f>IF(AND(F145&gt;I145*0.97,F145&lt;I145*1.03),"○","×")</f>
        <v>○</v>
      </c>
      <c r="O145" s="142" t="str">
        <f>IF(AND(G145&gt;I145*0.97,G145&lt;I145*1.03),"○","×")</f>
        <v>○</v>
      </c>
      <c r="P145" s="142" t="str">
        <f>IF(AND(H145&gt;I145*0.97,H145&lt;I145*1.03),"○","×")</f>
        <v>○</v>
      </c>
      <c r="Q145" s="153" t="str">
        <f t="shared" ref="Q145:Q150" si="145">IF(COUNTIF(L145:P145,"○")=5,"同程度","―")</f>
        <v>同程度</v>
      </c>
      <c r="R145" s="141" t="str">
        <f t="shared" ref="R145:U150" si="146">IF(E145-D145&gt;0,"↑",IF(E145-D145&lt;0,"↓","－"))</f>
        <v>↓</v>
      </c>
      <c r="S145" s="142" t="str">
        <f t="shared" si="146"/>
        <v>↓</v>
      </c>
      <c r="T145" s="142" t="str">
        <f t="shared" si="146"/>
        <v>↓</v>
      </c>
      <c r="U145" s="142" t="str">
        <f t="shared" si="146"/>
        <v>↓</v>
      </c>
      <c r="V145" s="142" t="str">
        <f t="shared" ref="V145:V150" si="147">R145&amp;S145&amp;T145&amp;U145</f>
        <v>↓↓↓↓</v>
      </c>
      <c r="W145" s="154" t="str" cm="1">
        <f t="array" ref="W145">INDEX($AL$2:$AL$82,MATCH(V145,$AK$2:$AK$82,0),0)</f>
        <v>減少傾向⤵</v>
      </c>
      <c r="X145" s="155" t="str">
        <f t="shared" ref="X145:X150" si="148">IF(F145-D145&gt;0,"↑",IF(F145-D145&lt;0,"↓","－"))</f>
        <v>↓</v>
      </c>
      <c r="Y145" s="156" t="str">
        <f t="shared" ref="Y145:Y150" si="149">IF(V145="↓↑↓↓",IF(X145="↓","減少傾向","×"),"判定外")</f>
        <v>判定外</v>
      </c>
      <c r="Z145" s="157" t="str">
        <f t="shared" ref="Z145:Z150" si="150">IF(V145="↑↓↑↑",IF(X145="↑","増加傾向","×"),"判定外")</f>
        <v>判定外</v>
      </c>
      <c r="AA145" s="158" t="str">
        <f t="shared" ref="AA145:AA150" si="151">IF(G145-E145&gt;0,"↑",IF(G145-E145&lt;0,"↓","－"))</f>
        <v>↓</v>
      </c>
      <c r="AB145" s="156" t="str">
        <f t="shared" ref="AB145:AB150" si="152">IF(V145="↓↓↑↓",IF(AA145="↓","減少傾向","×"),"判定外")</f>
        <v>判定外</v>
      </c>
      <c r="AC145" s="157" t="str">
        <f t="shared" ref="AC145:AC150" si="153">IF(V145="↑↑↓↑",IF(AA145="↑","増加傾向","×"),"判定外")</f>
        <v>判定外</v>
      </c>
      <c r="AD145" s="159"/>
      <c r="AE145" s="217"/>
    </row>
    <row r="146" spans="2:31">
      <c r="B146" s="214"/>
      <c r="C146" s="149" t="s">
        <v>202</v>
      </c>
      <c r="D146" s="179">
        <f>ROUND(D137/D151,1)</f>
        <v>53</v>
      </c>
      <c r="E146" s="179">
        <f>ROUND(E137/E151,1)</f>
        <v>55.4</v>
      </c>
      <c r="F146" s="179">
        <f>ROUND(F137/F151,1)</f>
        <v>56.4</v>
      </c>
      <c r="G146" s="179">
        <f>ROUND(G137/G151,1)</f>
        <v>57.6</v>
      </c>
      <c r="H146" s="179">
        <f>ROUND(H137/H151,1)</f>
        <v>60.3</v>
      </c>
      <c r="I146" s="151">
        <f t="shared" si="144"/>
        <v>56.54</v>
      </c>
      <c r="J146" s="152">
        <f>I146*0.97</f>
        <v>54.843799999999995</v>
      </c>
      <c r="K146" s="152">
        <f>I146*1.03</f>
        <v>58.236200000000004</v>
      </c>
      <c r="L146" s="142" t="str">
        <f>IF(AND(D146&gt;I146*0.97,D146&lt;I146*1.03),"○","×")</f>
        <v>×</v>
      </c>
      <c r="M146" s="142" t="str">
        <f>IF(AND(E146&gt;I146*0.97,E146&lt;I146*1.03),"○","×")</f>
        <v>○</v>
      </c>
      <c r="N146" s="142" t="str">
        <f>IF(AND(F146&gt;I146*0.97,F146&lt;I146*1.03),"○","×")</f>
        <v>○</v>
      </c>
      <c r="O146" s="142" t="str">
        <f>IF(AND(G146&gt;I146*0.97,G146&lt;I146*1.03),"○","×")</f>
        <v>○</v>
      </c>
      <c r="P146" s="142" t="str">
        <f>IF(AND(H146&gt;I146*0.97,H146&lt;I146*1.03),"○","×")</f>
        <v>×</v>
      </c>
      <c r="Q146" s="153" t="str">
        <f t="shared" si="145"/>
        <v>―</v>
      </c>
      <c r="R146" s="141" t="str">
        <f t="shared" si="146"/>
        <v>↑</v>
      </c>
      <c r="S146" s="142" t="str">
        <f t="shared" si="146"/>
        <v>↑</v>
      </c>
      <c r="T146" s="142" t="str">
        <f t="shared" si="146"/>
        <v>↑</v>
      </c>
      <c r="U146" s="142" t="str">
        <f t="shared" si="146"/>
        <v>↑</v>
      </c>
      <c r="V146" s="142" t="str">
        <f t="shared" si="147"/>
        <v>↑↑↑↑</v>
      </c>
      <c r="W146" s="154" t="str" cm="1">
        <f t="array" ref="W146">INDEX($AL$2:$AL$82,MATCH(V146,$AK$2:$AK$82,0),0)</f>
        <v>増加傾向⤴</v>
      </c>
      <c r="X146" s="155" t="str">
        <f t="shared" si="148"/>
        <v>↑</v>
      </c>
      <c r="Y146" s="156" t="str">
        <f t="shared" si="149"/>
        <v>判定外</v>
      </c>
      <c r="Z146" s="157" t="str">
        <f t="shared" si="150"/>
        <v>判定外</v>
      </c>
      <c r="AA146" s="158" t="str">
        <f t="shared" si="151"/>
        <v>↑</v>
      </c>
      <c r="AB146" s="156" t="str">
        <f t="shared" si="152"/>
        <v>判定外</v>
      </c>
      <c r="AC146" s="157" t="str">
        <f t="shared" si="153"/>
        <v>判定外</v>
      </c>
      <c r="AD146" s="159"/>
      <c r="AE146" s="217"/>
    </row>
    <row r="147" spans="2:31">
      <c r="B147" s="214"/>
      <c r="C147" s="149" t="s">
        <v>219</v>
      </c>
      <c r="D147" s="179">
        <f>ROUND(SUM(D145:D146),1)</f>
        <v>217.7</v>
      </c>
      <c r="E147" s="179">
        <f>ROUND(SUM(E145:E146),1)</f>
        <v>219.7</v>
      </c>
      <c r="F147" s="179">
        <f>ROUND(SUM(F145:F146),1)</f>
        <v>219.1</v>
      </c>
      <c r="G147" s="179">
        <f>ROUND(SUM(G145:G146),1)</f>
        <v>218.9</v>
      </c>
      <c r="H147" s="179">
        <f>ROUND(SUM(H145:H146),1)</f>
        <v>219.8</v>
      </c>
      <c r="I147" s="151">
        <f t="shared" si="144"/>
        <v>219.04000000000002</v>
      </c>
      <c r="J147" s="152">
        <f>I147*0.97</f>
        <v>212.46880000000002</v>
      </c>
      <c r="K147" s="152">
        <f>I147*1.03</f>
        <v>225.61120000000003</v>
      </c>
      <c r="L147" s="142" t="str">
        <f>IF(AND(D147&gt;I147*0.97,D147&lt;I147*1.03),"○","×")</f>
        <v>○</v>
      </c>
      <c r="M147" s="142" t="str">
        <f>IF(AND(E147&gt;I147*0.97,E147&lt;I147*1.03),"○","×")</f>
        <v>○</v>
      </c>
      <c r="N147" s="142" t="str">
        <f>IF(AND(F147&gt;I147*0.97,F147&lt;I147*1.03),"○","×")</f>
        <v>○</v>
      </c>
      <c r="O147" s="142" t="str">
        <f>IF(AND(G147&gt;I147*0.97,G147&lt;I147*1.03),"○","×")</f>
        <v>○</v>
      </c>
      <c r="P147" s="142" t="str">
        <f>IF(AND(H147&gt;I147*0.97,H147&lt;I147*1.03),"○","×")</f>
        <v>○</v>
      </c>
      <c r="Q147" s="153" t="str">
        <f t="shared" si="145"/>
        <v>同程度</v>
      </c>
      <c r="R147" s="141" t="str">
        <f t="shared" si="146"/>
        <v>↑</v>
      </c>
      <c r="S147" s="142" t="str">
        <f t="shared" si="146"/>
        <v>↓</v>
      </c>
      <c r="T147" s="142" t="str">
        <f t="shared" si="146"/>
        <v>↓</v>
      </c>
      <c r="U147" s="142" t="str">
        <f t="shared" si="146"/>
        <v>↑</v>
      </c>
      <c r="V147" s="142" t="str">
        <f t="shared" si="147"/>
        <v>↑↓↓↑</v>
      </c>
      <c r="W147" s="154" t="str" cm="1">
        <f t="array" ref="W147">INDEX($AL$2:$AL$82,MATCH(V147,$AK$2:$AK$82,0),0)</f>
        <v>年度により増減</v>
      </c>
      <c r="X147" s="155" t="str">
        <f t="shared" si="148"/>
        <v>↑</v>
      </c>
      <c r="Y147" s="156" t="str">
        <f t="shared" si="149"/>
        <v>判定外</v>
      </c>
      <c r="Z147" s="157" t="str">
        <f t="shared" si="150"/>
        <v>判定外</v>
      </c>
      <c r="AA147" s="158" t="str">
        <f t="shared" si="151"/>
        <v>↓</v>
      </c>
      <c r="AB147" s="156" t="str">
        <f t="shared" si="152"/>
        <v>判定外</v>
      </c>
      <c r="AC147" s="157" t="str">
        <f t="shared" si="153"/>
        <v>判定外</v>
      </c>
      <c r="AD147" s="160" t="s">
        <v>262</v>
      </c>
      <c r="AE147" s="217"/>
    </row>
    <row r="148" spans="2:31">
      <c r="B148" s="214"/>
      <c r="C148" s="149" t="s">
        <v>203</v>
      </c>
      <c r="D148" s="179">
        <f>ROUND(D139/D151,1)</f>
        <v>14.8</v>
      </c>
      <c r="E148" s="179">
        <f>ROUND(E139/E151,1)</f>
        <v>16.600000000000001</v>
      </c>
      <c r="F148" s="179">
        <f>ROUND(F139/F151,1)</f>
        <v>17.2</v>
      </c>
      <c r="G148" s="179">
        <f>ROUND(G139/G151,1)</f>
        <v>17.399999999999999</v>
      </c>
      <c r="H148" s="179">
        <f>ROUND(H139/H151,1)</f>
        <v>19.399999999999999</v>
      </c>
      <c r="I148" s="151">
        <f t="shared" si="144"/>
        <v>17.080000000000002</v>
      </c>
      <c r="J148" s="152">
        <f>I148*0.97</f>
        <v>16.567600000000002</v>
      </c>
      <c r="K148" s="152">
        <f>I148*1.03</f>
        <v>17.592400000000001</v>
      </c>
      <c r="L148" s="142" t="str">
        <f>IF(AND(D148&gt;I148*0.97,D148&lt;I148*1.03),"○","×")</f>
        <v>×</v>
      </c>
      <c r="M148" s="142" t="str">
        <f>IF(AND(E148&gt;I148*0.97,E148&lt;I148*1.03),"○","×")</f>
        <v>○</v>
      </c>
      <c r="N148" s="142" t="str">
        <f>IF(AND(F148&gt;I148*0.97,F148&lt;I148*1.03),"○","×")</f>
        <v>○</v>
      </c>
      <c r="O148" s="142" t="str">
        <f>IF(AND(G148&gt;I148*0.97,G148&lt;I148*1.03),"○","×")</f>
        <v>○</v>
      </c>
      <c r="P148" s="142" t="str">
        <f>IF(AND(H148&gt;I148*0.97,H148&lt;I148*1.03),"○","×")</f>
        <v>×</v>
      </c>
      <c r="Q148" s="153" t="str">
        <f t="shared" si="145"/>
        <v>―</v>
      </c>
      <c r="R148" s="141" t="str">
        <f t="shared" si="146"/>
        <v>↑</v>
      </c>
      <c r="S148" s="142" t="str">
        <f t="shared" si="146"/>
        <v>↑</v>
      </c>
      <c r="T148" s="142" t="str">
        <f t="shared" si="146"/>
        <v>↑</v>
      </c>
      <c r="U148" s="142" t="str">
        <f t="shared" si="146"/>
        <v>↑</v>
      </c>
      <c r="V148" s="142" t="str">
        <f t="shared" si="147"/>
        <v>↑↑↑↑</v>
      </c>
      <c r="W148" s="154" t="str" cm="1">
        <f t="array" ref="W148">INDEX($AL$2:$AL$82,MATCH(V148,$AK$2:$AK$82,0),0)</f>
        <v>増加傾向⤴</v>
      </c>
      <c r="X148" s="155" t="str">
        <f t="shared" si="148"/>
        <v>↑</v>
      </c>
      <c r="Y148" s="156" t="str">
        <f t="shared" si="149"/>
        <v>判定外</v>
      </c>
      <c r="Z148" s="157" t="str">
        <f t="shared" si="150"/>
        <v>判定外</v>
      </c>
      <c r="AA148" s="158" t="str">
        <f t="shared" si="151"/>
        <v>↑</v>
      </c>
      <c r="AB148" s="156" t="str">
        <f t="shared" si="152"/>
        <v>判定外</v>
      </c>
      <c r="AC148" s="157" t="str">
        <f t="shared" si="153"/>
        <v>判定外</v>
      </c>
      <c r="AD148" s="159"/>
      <c r="AE148" s="217"/>
    </row>
    <row r="149" spans="2:31">
      <c r="B149" s="214"/>
      <c r="C149" s="149" t="s">
        <v>384</v>
      </c>
      <c r="D149" s="162">
        <f>ROUND(D146/D147,3)</f>
        <v>0.24299999999999999</v>
      </c>
      <c r="E149" s="162">
        <f>ROUND(E146/E147,3)</f>
        <v>0.252</v>
      </c>
      <c r="F149" s="162">
        <f>ROUND(F146/F147,3)</f>
        <v>0.25700000000000001</v>
      </c>
      <c r="G149" s="162">
        <f>ROUND(G146/G147,3)</f>
        <v>0.26300000000000001</v>
      </c>
      <c r="H149" s="162">
        <f>ROUND(H146/H147,3)</f>
        <v>0.27400000000000002</v>
      </c>
      <c r="I149" s="163">
        <f t="shared" si="144"/>
        <v>0.25780000000000003</v>
      </c>
      <c r="J149" s="164">
        <f>I149-0.03</f>
        <v>0.22780000000000003</v>
      </c>
      <c r="K149" s="164">
        <f>I149+0.03</f>
        <v>0.28780000000000006</v>
      </c>
      <c r="L149" s="142" t="str">
        <f>IF(AND(D149&gt;I149-0.03,D149&lt;I149+0.03),"○","×")</f>
        <v>○</v>
      </c>
      <c r="M149" s="142" t="str">
        <f>IF(AND(E149&gt;I149-0.03,E149&lt;I149+0.03),"○","×")</f>
        <v>○</v>
      </c>
      <c r="N149" s="142" t="str">
        <f>IF(AND(F149&gt;I149-0.03,F149&lt;I149+0.03),"○","×")</f>
        <v>○</v>
      </c>
      <c r="O149" s="142" t="str">
        <f>IF(AND(G149&gt;I149-0.03,G149&lt;I149+0.03),"○","×")</f>
        <v>○</v>
      </c>
      <c r="P149" s="142" t="str">
        <f>IF(AND(H149&gt;I149-0.03,H149&lt;I149+0.03),"○","×")</f>
        <v>○</v>
      </c>
      <c r="Q149" s="153" t="str">
        <f t="shared" si="145"/>
        <v>同程度</v>
      </c>
      <c r="R149" s="141" t="str">
        <f t="shared" si="146"/>
        <v>↑</v>
      </c>
      <c r="S149" s="142" t="str">
        <f t="shared" si="146"/>
        <v>↑</v>
      </c>
      <c r="T149" s="142" t="str">
        <f t="shared" si="146"/>
        <v>↑</v>
      </c>
      <c r="U149" s="142" t="str">
        <f t="shared" si="146"/>
        <v>↑</v>
      </c>
      <c r="V149" s="142" t="str">
        <f t="shared" si="147"/>
        <v>↑↑↑↑</v>
      </c>
      <c r="W149" s="154" t="str" cm="1">
        <f t="array" ref="W149">INDEX($AL$2:$AL$82,MATCH(V149,$AK$2:$AK$82,0),0)</f>
        <v>増加傾向⤴</v>
      </c>
      <c r="X149" s="155" t="str">
        <f t="shared" si="148"/>
        <v>↑</v>
      </c>
      <c r="Y149" s="156" t="str">
        <f t="shared" si="149"/>
        <v>判定外</v>
      </c>
      <c r="Z149" s="157" t="str">
        <f t="shared" si="150"/>
        <v>判定外</v>
      </c>
      <c r="AA149" s="158" t="str">
        <f t="shared" si="151"/>
        <v>↑</v>
      </c>
      <c r="AB149" s="156" t="str">
        <f t="shared" si="152"/>
        <v>判定外</v>
      </c>
      <c r="AC149" s="157" t="str">
        <f t="shared" si="153"/>
        <v>判定外</v>
      </c>
      <c r="AD149" s="160" t="s">
        <v>262</v>
      </c>
      <c r="AE149" s="217"/>
    </row>
    <row r="150" spans="2:31" ht="14.25" thickBot="1">
      <c r="B150" s="214"/>
      <c r="C150" s="149" t="s">
        <v>385</v>
      </c>
      <c r="D150" s="162">
        <f>ROUND(D148/D147,3)</f>
        <v>6.8000000000000005E-2</v>
      </c>
      <c r="E150" s="162">
        <f>ROUND(E148/E147,3)</f>
        <v>7.5999999999999998E-2</v>
      </c>
      <c r="F150" s="162">
        <f>ROUND(F148/F147,3)</f>
        <v>7.9000000000000001E-2</v>
      </c>
      <c r="G150" s="162">
        <f>ROUND(G148/G147,3)</f>
        <v>7.9000000000000001E-2</v>
      </c>
      <c r="H150" s="162">
        <f>ROUND(H148/H147,3)</f>
        <v>8.7999999999999995E-2</v>
      </c>
      <c r="I150" s="165">
        <f t="shared" si="144"/>
        <v>7.8E-2</v>
      </c>
      <c r="J150" s="166">
        <f>I150-0.03</f>
        <v>4.8000000000000001E-2</v>
      </c>
      <c r="K150" s="166">
        <f>I150+0.03</f>
        <v>0.108</v>
      </c>
      <c r="L150" s="125" t="str">
        <f>IF(AND(D150&gt;I150-0.03,D150&lt;I150+0.03),"○","×")</f>
        <v>○</v>
      </c>
      <c r="M150" s="125" t="str">
        <f>IF(AND(E150&gt;I150-0.03,E150&lt;I150+0.03),"○","×")</f>
        <v>○</v>
      </c>
      <c r="N150" s="125" t="str">
        <f>IF(AND(F150&gt;I150-0.03,F150&lt;I150+0.03),"○","×")</f>
        <v>○</v>
      </c>
      <c r="O150" s="125" t="str">
        <f>IF(AND(G150&gt;I150-0.03,G150&lt;I150+0.03),"○","×")</f>
        <v>○</v>
      </c>
      <c r="P150" s="125" t="str">
        <f>IF(AND(H150&gt;I150-0.03,H150&lt;I150+0.03),"○","×")</f>
        <v>○</v>
      </c>
      <c r="Q150" s="167" t="str">
        <f t="shared" si="145"/>
        <v>同程度</v>
      </c>
      <c r="R150" s="168" t="str">
        <f t="shared" si="146"/>
        <v>↑</v>
      </c>
      <c r="S150" s="125" t="str">
        <f t="shared" si="146"/>
        <v>↑</v>
      </c>
      <c r="T150" s="125" t="str">
        <f t="shared" si="146"/>
        <v>－</v>
      </c>
      <c r="U150" s="125" t="str">
        <f t="shared" si="146"/>
        <v>↑</v>
      </c>
      <c r="V150" s="125" t="str">
        <f t="shared" si="147"/>
        <v>↑↑－↑</v>
      </c>
      <c r="W150" s="169" t="str" cm="1">
        <f t="array" ref="W150">INDEX($AL$2:$AL$82,MATCH(V150,$AK$2:$AK$82,0),0)</f>
        <v>増加傾向⤴</v>
      </c>
      <c r="X150" s="170" t="str">
        <f t="shared" si="148"/>
        <v>↑</v>
      </c>
      <c r="Y150" s="171" t="str">
        <f t="shared" si="149"/>
        <v>判定外</v>
      </c>
      <c r="Z150" s="172" t="str">
        <f t="shared" si="150"/>
        <v>判定外</v>
      </c>
      <c r="AA150" s="173" t="str">
        <f t="shared" si="151"/>
        <v>↑</v>
      </c>
      <c r="AB150" s="171" t="str">
        <f t="shared" si="152"/>
        <v>判定外</v>
      </c>
      <c r="AC150" s="172" t="str">
        <f t="shared" si="153"/>
        <v>判定外</v>
      </c>
      <c r="AD150" s="174" t="s">
        <v>372</v>
      </c>
      <c r="AE150" s="217"/>
    </row>
    <row r="151" spans="2:31">
      <c r="B151" s="214"/>
      <c r="C151" s="149" t="s">
        <v>220</v>
      </c>
      <c r="D151" s="161">
        <f>COUNT('13-4.2020'!D12:D97)</f>
        <v>86</v>
      </c>
      <c r="E151" s="161">
        <f>COUNT('13-4.2021'!D12:D97)</f>
        <v>86</v>
      </c>
      <c r="F151" s="161">
        <f>COUNT('13-4.2022'!D12:D97)</f>
        <v>86</v>
      </c>
      <c r="G151" s="161">
        <f>COUNT('13-4.2023'!D12:D97)</f>
        <v>86</v>
      </c>
      <c r="H151" s="180">
        <f>COUNT('13-4.2024'!D12:D97)</f>
        <v>86</v>
      </c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7"/>
    </row>
    <row r="152" spans="2:31" ht="14.25" thickBot="1">
      <c r="B152" s="214"/>
      <c r="C152" s="215"/>
      <c r="D152" s="216"/>
      <c r="E152" s="216"/>
      <c r="F152" s="216"/>
      <c r="G152" s="216"/>
      <c r="H152" s="216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7"/>
    </row>
    <row r="153" spans="2:31">
      <c r="B153" s="214"/>
      <c r="C153" s="215"/>
      <c r="D153" s="216"/>
      <c r="E153" s="216"/>
      <c r="F153" s="216"/>
      <c r="G153" s="216"/>
      <c r="H153" s="216"/>
      <c r="I153" s="265" t="s">
        <v>271</v>
      </c>
      <c r="J153" s="266"/>
      <c r="K153" s="266"/>
      <c r="L153" s="267"/>
      <c r="M153" s="267"/>
      <c r="N153" s="267"/>
      <c r="O153" s="267"/>
      <c r="P153" s="267"/>
      <c r="Q153" s="268" t="s">
        <v>272</v>
      </c>
      <c r="R153" s="265" t="s">
        <v>273</v>
      </c>
      <c r="S153" s="267"/>
      <c r="T153" s="267"/>
      <c r="U153" s="267"/>
      <c r="V153" s="270" t="s">
        <v>274</v>
      </c>
      <c r="W153" s="271"/>
      <c r="X153" s="274" t="s">
        <v>275</v>
      </c>
      <c r="Y153" s="261" t="s">
        <v>276</v>
      </c>
      <c r="Z153" s="262"/>
      <c r="AA153" s="259" t="s">
        <v>277</v>
      </c>
      <c r="AB153" s="261" t="s">
        <v>278</v>
      </c>
      <c r="AC153" s="262"/>
      <c r="AD153" s="263" t="s">
        <v>279</v>
      </c>
      <c r="AE153" s="217"/>
    </row>
    <row r="154" spans="2:31">
      <c r="B154" s="214"/>
      <c r="C154" s="149" t="s">
        <v>199</v>
      </c>
      <c r="D154" s="233" t="str">
        <f ca="1">D126&amp;"(n="&amp;D161&amp;")"</f>
        <v>R2(n=25)</v>
      </c>
      <c r="E154" s="233" t="str">
        <f ca="1">E126&amp;"(n="&amp;E161&amp;")"</f>
        <v>R3(n=25)</v>
      </c>
      <c r="F154" s="233" t="str">
        <f ca="1">F126&amp;"(n="&amp;F161&amp;")"</f>
        <v>R4(n=25)</v>
      </c>
      <c r="G154" s="233" t="str">
        <f ca="1">G126&amp;"(n="&amp;G161&amp;")"</f>
        <v>R5(n=25)</v>
      </c>
      <c r="H154" s="233" t="str">
        <f ca="1">H126&amp;"(n="&amp;H161&amp;")"</f>
        <v>R6(n=25)</v>
      </c>
      <c r="I154" s="139" t="s">
        <v>282</v>
      </c>
      <c r="J154" s="140">
        <v>-0.03</v>
      </c>
      <c r="K154" s="140">
        <v>0.03</v>
      </c>
      <c r="L154" s="231" t="str">
        <f ca="1">Q1</f>
        <v>R2</v>
      </c>
      <c r="M154" s="231" t="str">
        <f ca="1">R1</f>
        <v>R3</v>
      </c>
      <c r="N154" s="231" t="str">
        <f ca="1">S1</f>
        <v>R4</v>
      </c>
      <c r="O154" s="231" t="str">
        <f ca="1">T1</f>
        <v>R5</v>
      </c>
      <c r="P154" s="231" t="str">
        <f ca="1">U1</f>
        <v>R6</v>
      </c>
      <c r="Q154" s="269"/>
      <c r="R154" s="141" t="s">
        <v>283</v>
      </c>
      <c r="S154" s="142" t="s">
        <v>284</v>
      </c>
      <c r="T154" s="142" t="s">
        <v>285</v>
      </c>
      <c r="U154" s="142" t="s">
        <v>286</v>
      </c>
      <c r="V154" s="272"/>
      <c r="W154" s="273"/>
      <c r="X154" s="275"/>
      <c r="Y154" s="143" t="s">
        <v>287</v>
      </c>
      <c r="Z154" s="144" t="s">
        <v>288</v>
      </c>
      <c r="AA154" s="260"/>
      <c r="AB154" s="145" t="s">
        <v>289</v>
      </c>
      <c r="AC154" s="146" t="s">
        <v>290</v>
      </c>
      <c r="AD154" s="264"/>
      <c r="AE154" s="217"/>
    </row>
    <row r="155" spans="2:31">
      <c r="B155" s="214"/>
      <c r="C155" s="149" t="s">
        <v>201</v>
      </c>
      <c r="D155" s="179">
        <f>ROUND('13-4.2020'!D7,1)</f>
        <v>179.1</v>
      </c>
      <c r="E155" s="179">
        <f>ROUND('13-4.2021'!D7,1)</f>
        <v>178.2</v>
      </c>
      <c r="F155" s="179">
        <f>ROUND('13-4.2022'!D7,1)</f>
        <v>176.6</v>
      </c>
      <c r="G155" s="179">
        <f>ROUND('13-4.2023'!D7,1)</f>
        <v>178.6</v>
      </c>
      <c r="H155" s="179">
        <f>ROUND('13-4.2024'!D7,1)</f>
        <v>177.6</v>
      </c>
      <c r="I155" s="151">
        <f t="shared" ref="I155:I160" si="154">AVERAGE(D155:H155)</f>
        <v>178.02</v>
      </c>
      <c r="J155" s="152">
        <f>I155*0.97</f>
        <v>172.67940000000002</v>
      </c>
      <c r="K155" s="152">
        <f>I155*1.03</f>
        <v>183.36060000000001</v>
      </c>
      <c r="L155" s="142" t="str">
        <f>IF(AND(D155&gt;I155*0.97,D155&lt;I155*1.03),"○","×")</f>
        <v>○</v>
      </c>
      <c r="M155" s="142" t="str">
        <f>IF(AND(E155&gt;I155*0.97,E155&lt;I155*1.03),"○","×")</f>
        <v>○</v>
      </c>
      <c r="N155" s="142" t="str">
        <f>IF(AND(F155&gt;I155*0.97,F155&lt;I155*1.03),"○","×")</f>
        <v>○</v>
      </c>
      <c r="O155" s="142" t="str">
        <f>IF(AND(G155&gt;I155*0.97,G155&lt;I155*1.03),"○","×")</f>
        <v>○</v>
      </c>
      <c r="P155" s="142" t="str">
        <f>IF(AND(H155&gt;I155*0.97,H155&lt;I155*1.03),"○","×")</f>
        <v>○</v>
      </c>
      <c r="Q155" s="153" t="str">
        <f t="shared" ref="Q155:Q160" si="155">IF(COUNTIF(L155:P155,"○")=5,"同程度","―")</f>
        <v>同程度</v>
      </c>
      <c r="R155" s="141" t="str">
        <f t="shared" ref="R155:U160" si="156">IF(E155-D155&gt;0,"↑",IF(E155-D155&lt;0,"↓","－"))</f>
        <v>↓</v>
      </c>
      <c r="S155" s="142" t="str">
        <f t="shared" si="156"/>
        <v>↓</v>
      </c>
      <c r="T155" s="142" t="str">
        <f t="shared" si="156"/>
        <v>↑</v>
      </c>
      <c r="U155" s="142" t="str">
        <f t="shared" si="156"/>
        <v>↓</v>
      </c>
      <c r="V155" s="142" t="str">
        <f t="shared" ref="V155:V160" si="157">R155&amp;S155&amp;T155&amp;U155</f>
        <v>↓↓↑↓</v>
      </c>
      <c r="W155" s="154" t="str" cm="1">
        <f t="array" ref="W155">INDEX($AL$2:$AL$82,MATCH(V155,$AK$2:$AK$82,0),0)</f>
        <v>年度により増減</v>
      </c>
      <c r="X155" s="155" t="str">
        <f t="shared" ref="X155:X160" si="158">IF(F155-D155&gt;0,"↑",IF(F155-D155&lt;0,"↓","－"))</f>
        <v>↓</v>
      </c>
      <c r="Y155" s="156" t="str">
        <f t="shared" ref="Y155:Y160" si="159">IF(V155="↓↑↓↓",IF(X155="↓","減少傾向","×"),"判定外")</f>
        <v>判定外</v>
      </c>
      <c r="Z155" s="157" t="str">
        <f t="shared" ref="Z155:Z160" si="160">IF(V155="↑↓↑↑",IF(X155="↑","増加傾向","×"),"判定外")</f>
        <v>判定外</v>
      </c>
      <c r="AA155" s="158" t="str">
        <f t="shared" ref="AA155:AA160" si="161">IF(G155-E155&gt;0,"↑",IF(G155-E155&lt;0,"↓","－"))</f>
        <v>↑</v>
      </c>
      <c r="AB155" s="156" t="str">
        <f t="shared" ref="AB155:AB160" si="162">IF(V155="↓↓↑↓",IF(AA155="↓","減少傾向","×"),"判定外")</f>
        <v>×</v>
      </c>
      <c r="AC155" s="157" t="str">
        <f t="shared" ref="AC155:AC160" si="163">IF(V155="↑↑↓↑",IF(AA155="↑","増加傾向","×"),"判定外")</f>
        <v>判定外</v>
      </c>
      <c r="AD155" s="159"/>
      <c r="AE155" s="217"/>
    </row>
    <row r="156" spans="2:31">
      <c r="B156" s="214"/>
      <c r="C156" s="149" t="s">
        <v>202</v>
      </c>
      <c r="D156" s="179">
        <f>ROUND('13-4.2020'!E7,1)</f>
        <v>69.3</v>
      </c>
      <c r="E156" s="179">
        <f>ROUND('13-4.2021'!E7,1)</f>
        <v>70.5</v>
      </c>
      <c r="F156" s="179">
        <f>ROUND('13-4.2022'!E7,1)</f>
        <v>69.8</v>
      </c>
      <c r="G156" s="179">
        <f>ROUND('13-4.2023'!E7,1)</f>
        <v>73.8</v>
      </c>
      <c r="H156" s="179">
        <f>ROUND('13-4.2024'!E7,1)</f>
        <v>76.099999999999994</v>
      </c>
      <c r="I156" s="151">
        <f t="shared" si="154"/>
        <v>71.900000000000006</v>
      </c>
      <c r="J156" s="152">
        <f>I156*0.97</f>
        <v>69.743000000000009</v>
      </c>
      <c r="K156" s="152">
        <f>I156*1.03</f>
        <v>74.057000000000002</v>
      </c>
      <c r="L156" s="142" t="str">
        <f>IF(AND(D156&gt;I156*0.97,D156&lt;I156*1.03),"○","×")</f>
        <v>×</v>
      </c>
      <c r="M156" s="142" t="str">
        <f>IF(AND(E156&gt;I156*0.97,E156&lt;I156*1.03),"○","×")</f>
        <v>○</v>
      </c>
      <c r="N156" s="142" t="str">
        <f>IF(AND(F156&gt;I156*0.97,F156&lt;I156*1.03),"○","×")</f>
        <v>○</v>
      </c>
      <c r="O156" s="142" t="str">
        <f>IF(AND(G156&gt;I156*0.97,G156&lt;I156*1.03),"○","×")</f>
        <v>○</v>
      </c>
      <c r="P156" s="142" t="str">
        <f>IF(AND(H156&gt;I156*0.97,H156&lt;I156*1.03),"○","×")</f>
        <v>×</v>
      </c>
      <c r="Q156" s="153" t="str">
        <f t="shared" si="155"/>
        <v>―</v>
      </c>
      <c r="R156" s="141" t="str">
        <f t="shared" si="156"/>
        <v>↑</v>
      </c>
      <c r="S156" s="142" t="str">
        <f t="shared" si="156"/>
        <v>↓</v>
      </c>
      <c r="T156" s="142" t="str">
        <f t="shared" si="156"/>
        <v>↑</v>
      </c>
      <c r="U156" s="142" t="str">
        <f t="shared" si="156"/>
        <v>↑</v>
      </c>
      <c r="V156" s="142" t="str">
        <f t="shared" si="157"/>
        <v>↑↓↑↑</v>
      </c>
      <c r="W156" s="154" t="str" cm="1">
        <f t="array" ref="W156">INDEX($AL$2:$AL$82,MATCH(V156,$AK$2:$AK$82,0),0)</f>
        <v>年度により増減</v>
      </c>
      <c r="X156" s="155" t="str">
        <f t="shared" si="158"/>
        <v>↑</v>
      </c>
      <c r="Y156" s="156" t="str">
        <f t="shared" si="159"/>
        <v>判定外</v>
      </c>
      <c r="Z156" s="157" t="str">
        <f t="shared" si="160"/>
        <v>増加傾向</v>
      </c>
      <c r="AA156" s="158" t="str">
        <f t="shared" si="161"/>
        <v>↑</v>
      </c>
      <c r="AB156" s="156" t="str">
        <f t="shared" si="162"/>
        <v>判定外</v>
      </c>
      <c r="AC156" s="157" t="str">
        <f t="shared" si="163"/>
        <v>判定外</v>
      </c>
      <c r="AD156" s="159"/>
      <c r="AE156" s="217"/>
    </row>
    <row r="157" spans="2:31">
      <c r="B157" s="214"/>
      <c r="C157" s="149" t="s">
        <v>219</v>
      </c>
      <c r="D157" s="179">
        <f>ROUND(SUM(D155:D156),1)</f>
        <v>248.4</v>
      </c>
      <c r="E157" s="179">
        <f>ROUND(SUM(E155:E156),1)</f>
        <v>248.7</v>
      </c>
      <c r="F157" s="179">
        <f>ROUND(SUM(F155:F156),1)</f>
        <v>246.4</v>
      </c>
      <c r="G157" s="179">
        <f>ROUND(SUM(G155:G156),1)</f>
        <v>252.4</v>
      </c>
      <c r="H157" s="179">
        <f>ROUND(SUM(H155:H156),1)</f>
        <v>253.7</v>
      </c>
      <c r="I157" s="151">
        <f t="shared" si="154"/>
        <v>249.92</v>
      </c>
      <c r="J157" s="152">
        <f>I157*0.97</f>
        <v>242.42239999999998</v>
      </c>
      <c r="K157" s="152">
        <f>I157*1.03</f>
        <v>257.41759999999999</v>
      </c>
      <c r="L157" s="142" t="str">
        <f>IF(AND(D157&gt;I157*0.97,D157&lt;I157*1.03),"○","×")</f>
        <v>○</v>
      </c>
      <c r="M157" s="142" t="str">
        <f>IF(AND(E157&gt;I157*0.97,E157&lt;I157*1.03),"○","×")</f>
        <v>○</v>
      </c>
      <c r="N157" s="142" t="str">
        <f>IF(AND(F157&gt;I157*0.97,F157&lt;I157*1.03),"○","×")</f>
        <v>○</v>
      </c>
      <c r="O157" s="142" t="str">
        <f>IF(AND(G157&gt;I157*0.97,G157&lt;I157*1.03),"○","×")</f>
        <v>○</v>
      </c>
      <c r="P157" s="142" t="str">
        <f>IF(AND(H157&gt;I157*0.97,H157&lt;I157*1.03),"○","×")</f>
        <v>○</v>
      </c>
      <c r="Q157" s="153" t="str">
        <f t="shared" si="155"/>
        <v>同程度</v>
      </c>
      <c r="R157" s="141" t="str">
        <f t="shared" si="156"/>
        <v>↑</v>
      </c>
      <c r="S157" s="142" t="str">
        <f t="shared" si="156"/>
        <v>↓</v>
      </c>
      <c r="T157" s="142" t="str">
        <f t="shared" si="156"/>
        <v>↑</v>
      </c>
      <c r="U157" s="142" t="str">
        <f t="shared" si="156"/>
        <v>↑</v>
      </c>
      <c r="V157" s="142" t="str">
        <f t="shared" si="157"/>
        <v>↑↓↑↑</v>
      </c>
      <c r="W157" s="154" t="str" cm="1">
        <f t="array" ref="W157">INDEX($AL$2:$AL$82,MATCH(V157,$AK$2:$AK$82,0),0)</f>
        <v>年度により増減</v>
      </c>
      <c r="X157" s="155" t="str">
        <f t="shared" si="158"/>
        <v>↓</v>
      </c>
      <c r="Y157" s="156" t="str">
        <f t="shared" si="159"/>
        <v>判定外</v>
      </c>
      <c r="Z157" s="157" t="str">
        <f t="shared" si="160"/>
        <v>×</v>
      </c>
      <c r="AA157" s="158" t="str">
        <f t="shared" si="161"/>
        <v>↑</v>
      </c>
      <c r="AB157" s="156" t="str">
        <f t="shared" si="162"/>
        <v>判定外</v>
      </c>
      <c r="AC157" s="157" t="str">
        <f t="shared" si="163"/>
        <v>判定外</v>
      </c>
      <c r="AD157" s="160" t="s">
        <v>262</v>
      </c>
      <c r="AE157" s="217"/>
    </row>
    <row r="158" spans="2:31">
      <c r="B158" s="214"/>
      <c r="C158" s="149" t="s">
        <v>203</v>
      </c>
      <c r="D158" s="179">
        <f>ROUND('13-4.2020'!L7,1)</f>
        <v>8.1</v>
      </c>
      <c r="E158" s="179">
        <f>ROUND('13-4.2021'!L7,1)</f>
        <v>8.1999999999999993</v>
      </c>
      <c r="F158" s="179">
        <f>ROUND('13-4.2022'!L7,1)</f>
        <v>8.8000000000000007</v>
      </c>
      <c r="G158" s="179">
        <f>ROUND('13-4.2023'!L7,1)</f>
        <v>9.6</v>
      </c>
      <c r="H158" s="179">
        <f>ROUND('13-4.2024'!L7,1)</f>
        <v>10.9</v>
      </c>
      <c r="I158" s="151">
        <f t="shared" si="154"/>
        <v>9.1199999999999992</v>
      </c>
      <c r="J158" s="152">
        <f>I158*0.97</f>
        <v>8.8463999999999992</v>
      </c>
      <c r="K158" s="152">
        <f>I158*1.03</f>
        <v>9.3935999999999993</v>
      </c>
      <c r="L158" s="142" t="str">
        <f>IF(AND(D158&gt;I158*0.97,D158&lt;I158*1.03),"○","×")</f>
        <v>×</v>
      </c>
      <c r="M158" s="142" t="str">
        <f>IF(AND(E158&gt;I158*0.97,E158&lt;I158*1.03),"○","×")</f>
        <v>×</v>
      </c>
      <c r="N158" s="142" t="str">
        <f>IF(AND(F158&gt;I158*0.97,F158&lt;I158*1.03),"○","×")</f>
        <v>×</v>
      </c>
      <c r="O158" s="142" t="str">
        <f>IF(AND(G158&gt;I158*0.97,G158&lt;I158*1.03),"○","×")</f>
        <v>×</v>
      </c>
      <c r="P158" s="142" t="str">
        <f>IF(AND(H158&gt;I158*0.97,H158&lt;I158*1.03),"○","×")</f>
        <v>×</v>
      </c>
      <c r="Q158" s="153" t="str">
        <f t="shared" si="155"/>
        <v>―</v>
      </c>
      <c r="R158" s="141" t="str">
        <f t="shared" si="156"/>
        <v>↑</v>
      </c>
      <c r="S158" s="142" t="str">
        <f t="shared" si="156"/>
        <v>↑</v>
      </c>
      <c r="T158" s="142" t="str">
        <f t="shared" si="156"/>
        <v>↑</v>
      </c>
      <c r="U158" s="142" t="str">
        <f t="shared" si="156"/>
        <v>↑</v>
      </c>
      <c r="V158" s="142" t="str">
        <f t="shared" si="157"/>
        <v>↑↑↑↑</v>
      </c>
      <c r="W158" s="154" t="str" cm="1">
        <f t="array" ref="W158">INDEX($AL$2:$AL$82,MATCH(V158,$AK$2:$AK$82,0),0)</f>
        <v>増加傾向⤴</v>
      </c>
      <c r="X158" s="155" t="str">
        <f t="shared" si="158"/>
        <v>↑</v>
      </c>
      <c r="Y158" s="156" t="str">
        <f t="shared" si="159"/>
        <v>判定外</v>
      </c>
      <c r="Z158" s="157" t="str">
        <f t="shared" si="160"/>
        <v>判定外</v>
      </c>
      <c r="AA158" s="158" t="str">
        <f t="shared" si="161"/>
        <v>↑</v>
      </c>
      <c r="AB158" s="156" t="str">
        <f t="shared" si="162"/>
        <v>判定外</v>
      </c>
      <c r="AC158" s="157" t="str">
        <f t="shared" si="163"/>
        <v>判定外</v>
      </c>
      <c r="AD158" s="159"/>
      <c r="AE158" s="217"/>
    </row>
    <row r="159" spans="2:31">
      <c r="B159" s="214"/>
      <c r="C159" s="149" t="s">
        <v>384</v>
      </c>
      <c r="D159" s="162">
        <f>ROUND(D156/D157,3)</f>
        <v>0.27900000000000003</v>
      </c>
      <c r="E159" s="162">
        <f>ROUND(E156/E157,3)</f>
        <v>0.28299999999999997</v>
      </c>
      <c r="F159" s="162">
        <f>ROUND(F156/F157,3)</f>
        <v>0.28299999999999997</v>
      </c>
      <c r="G159" s="162">
        <f>ROUND(G156/G157,3)</f>
        <v>0.29199999999999998</v>
      </c>
      <c r="H159" s="162">
        <f>ROUND(H156/H157,3)</f>
        <v>0.3</v>
      </c>
      <c r="I159" s="163">
        <f t="shared" si="154"/>
        <v>0.28739999999999999</v>
      </c>
      <c r="J159" s="164">
        <f>I159-0.03</f>
        <v>0.25739999999999996</v>
      </c>
      <c r="K159" s="164">
        <f>I159+0.03</f>
        <v>0.31740000000000002</v>
      </c>
      <c r="L159" s="142" t="str">
        <f>IF(AND(D159&gt;I159-0.03,D159&lt;I159+0.03),"○","×")</f>
        <v>○</v>
      </c>
      <c r="M159" s="142" t="str">
        <f>IF(AND(E159&gt;I159-0.03,E159&lt;I159+0.03),"○","×")</f>
        <v>○</v>
      </c>
      <c r="N159" s="142" t="str">
        <f>IF(AND(F159&gt;I159-0.03,F159&lt;I159+0.03),"○","×")</f>
        <v>○</v>
      </c>
      <c r="O159" s="142" t="str">
        <f>IF(AND(G159&gt;I159-0.03,G159&lt;I159+0.03),"○","×")</f>
        <v>○</v>
      </c>
      <c r="P159" s="142" t="str">
        <f>IF(AND(H159&gt;I159-0.03,H159&lt;I159+0.03),"○","×")</f>
        <v>○</v>
      </c>
      <c r="Q159" s="153" t="str">
        <f t="shared" si="155"/>
        <v>同程度</v>
      </c>
      <c r="R159" s="141" t="str">
        <f t="shared" si="156"/>
        <v>↑</v>
      </c>
      <c r="S159" s="142" t="str">
        <f t="shared" si="156"/>
        <v>－</v>
      </c>
      <c r="T159" s="142" t="str">
        <f t="shared" si="156"/>
        <v>↑</v>
      </c>
      <c r="U159" s="142" t="str">
        <f t="shared" si="156"/>
        <v>↑</v>
      </c>
      <c r="V159" s="142" t="str">
        <f t="shared" si="157"/>
        <v>↑－↑↑</v>
      </c>
      <c r="W159" s="154" t="str" cm="1">
        <f t="array" ref="W159">INDEX($AL$2:$AL$82,MATCH(V159,$AK$2:$AK$82,0),0)</f>
        <v>増加傾向⤴</v>
      </c>
      <c r="X159" s="155" t="str">
        <f t="shared" si="158"/>
        <v>↑</v>
      </c>
      <c r="Y159" s="156" t="str">
        <f t="shared" si="159"/>
        <v>判定外</v>
      </c>
      <c r="Z159" s="157" t="str">
        <f t="shared" si="160"/>
        <v>判定外</v>
      </c>
      <c r="AA159" s="158" t="str">
        <f t="shared" si="161"/>
        <v>↑</v>
      </c>
      <c r="AB159" s="156" t="str">
        <f t="shared" si="162"/>
        <v>判定外</v>
      </c>
      <c r="AC159" s="157" t="str">
        <f t="shared" si="163"/>
        <v>判定外</v>
      </c>
      <c r="AD159" s="160" t="s">
        <v>262</v>
      </c>
      <c r="AE159" s="217"/>
    </row>
    <row r="160" spans="2:31" ht="14.25" thickBot="1">
      <c r="B160" s="214"/>
      <c r="C160" s="149" t="s">
        <v>385</v>
      </c>
      <c r="D160" s="162">
        <f>ROUND(D158/D157,3)</f>
        <v>3.3000000000000002E-2</v>
      </c>
      <c r="E160" s="162">
        <f>ROUND(E158/E157,3)</f>
        <v>3.3000000000000002E-2</v>
      </c>
      <c r="F160" s="162">
        <f>ROUND(F158/F157,3)</f>
        <v>3.5999999999999997E-2</v>
      </c>
      <c r="G160" s="162">
        <f>ROUND(G158/G157,3)</f>
        <v>3.7999999999999999E-2</v>
      </c>
      <c r="H160" s="162">
        <f>ROUND(H158/H157,3)</f>
        <v>4.2999999999999997E-2</v>
      </c>
      <c r="I160" s="165">
        <f t="shared" si="154"/>
        <v>3.6600000000000001E-2</v>
      </c>
      <c r="J160" s="166">
        <f>I160-0.03</f>
        <v>6.6000000000000017E-3</v>
      </c>
      <c r="K160" s="166">
        <f>I160+0.03</f>
        <v>6.6599999999999993E-2</v>
      </c>
      <c r="L160" s="125" t="str">
        <f>IF(AND(D160&gt;I160-0.03,D160&lt;I160+0.03),"○","×")</f>
        <v>○</v>
      </c>
      <c r="M160" s="125" t="str">
        <f>IF(AND(E160&gt;I160-0.03,E160&lt;I160+0.03),"○","×")</f>
        <v>○</v>
      </c>
      <c r="N160" s="125" t="str">
        <f>IF(AND(F160&gt;I160-0.03,F160&lt;I160+0.03),"○","×")</f>
        <v>○</v>
      </c>
      <c r="O160" s="125" t="str">
        <f>IF(AND(G160&gt;I160-0.03,G160&lt;I160+0.03),"○","×")</f>
        <v>○</v>
      </c>
      <c r="P160" s="125" t="str">
        <f>IF(AND(H160&gt;I160-0.03,H160&lt;I160+0.03),"○","×")</f>
        <v>○</v>
      </c>
      <c r="Q160" s="167" t="str">
        <f t="shared" si="155"/>
        <v>同程度</v>
      </c>
      <c r="R160" s="168" t="str">
        <f t="shared" si="156"/>
        <v>－</v>
      </c>
      <c r="S160" s="125" t="str">
        <f t="shared" si="156"/>
        <v>↑</v>
      </c>
      <c r="T160" s="125" t="str">
        <f t="shared" si="156"/>
        <v>↑</v>
      </c>
      <c r="U160" s="125" t="str">
        <f t="shared" si="156"/>
        <v>↑</v>
      </c>
      <c r="V160" s="125" t="str">
        <f t="shared" si="157"/>
        <v>－↑↑↑</v>
      </c>
      <c r="W160" s="169" t="str" cm="1">
        <f t="array" ref="W160">INDEX($AL$2:$AL$82,MATCH(V160,$AK$2:$AK$82,0),0)</f>
        <v>増加傾向⤴</v>
      </c>
      <c r="X160" s="170" t="str">
        <f t="shared" si="158"/>
        <v>↑</v>
      </c>
      <c r="Y160" s="171" t="str">
        <f t="shared" si="159"/>
        <v>判定外</v>
      </c>
      <c r="Z160" s="172" t="str">
        <f t="shared" si="160"/>
        <v>判定外</v>
      </c>
      <c r="AA160" s="173" t="str">
        <f t="shared" si="161"/>
        <v>↑</v>
      </c>
      <c r="AB160" s="171" t="str">
        <f t="shared" si="162"/>
        <v>判定外</v>
      </c>
      <c r="AC160" s="172" t="str">
        <f t="shared" si="163"/>
        <v>判定外</v>
      </c>
      <c r="AD160" s="174" t="s">
        <v>372</v>
      </c>
      <c r="AE160" s="217"/>
    </row>
    <row r="161" spans="2:31">
      <c r="B161" s="214"/>
      <c r="C161" s="149" t="s">
        <v>220</v>
      </c>
      <c r="D161" s="180">
        <f>COUNTIFS('13-4.2020'!B12:B97,"G",'13-4.2020'!D12:D97,"&lt;&gt;")</f>
        <v>25</v>
      </c>
      <c r="E161" s="180">
        <f>COUNTIFS('13-4.2021'!B12:B97,"G",'13-4.2021'!D12:D97,"&lt;&gt;")</f>
        <v>25</v>
      </c>
      <c r="F161" s="180">
        <f>COUNTIFS('13-4.2022'!B12:B97,"G",'13-4.2022'!D12:D97,"&lt;&gt;")</f>
        <v>25</v>
      </c>
      <c r="G161" s="180">
        <f>COUNTIFS('13-4.2023'!B12:B97,"G",'13-4.2023'!D12:D97,"&lt;&gt;")</f>
        <v>25</v>
      </c>
      <c r="H161" s="180">
        <f>COUNTIFS('13-4.2024'!B12:B97,"G",'13-4.2024'!D12:D97,"&lt;&gt;")</f>
        <v>25</v>
      </c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7"/>
    </row>
    <row r="162" spans="2:31" ht="14.25" thickBot="1">
      <c r="B162" s="218"/>
      <c r="C162" s="219"/>
      <c r="D162" s="220"/>
      <c r="E162" s="220"/>
      <c r="F162" s="220"/>
      <c r="G162" s="220"/>
      <c r="H162" s="220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21"/>
    </row>
    <row r="163" spans="2:31"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</row>
    <row r="164" spans="2:31"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</row>
    <row r="165" spans="2:31"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</row>
    <row r="166" spans="2:31"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</row>
    <row r="167" spans="2:31"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</row>
    <row r="168" spans="2:31"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</row>
    <row r="169" spans="2:31"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</row>
    <row r="170" spans="2:31"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</row>
    <row r="171" spans="2:31"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</row>
    <row r="172" spans="2:31"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</row>
    <row r="173" spans="2:31"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</row>
    <row r="174" spans="2:31"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</row>
    <row r="175" spans="2:31"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</row>
    <row r="176" spans="2:31"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</row>
    <row r="177" spans="9:28"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</row>
    <row r="178" spans="9:28"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</row>
    <row r="179" spans="9:28"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  <c r="AA179" s="110"/>
      <c r="AB179" s="110"/>
    </row>
    <row r="180" spans="9:28"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  <c r="AA180" s="110"/>
      <c r="AB180" s="110"/>
    </row>
    <row r="181" spans="9:28"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  <c r="AA181" s="110"/>
      <c r="AB181" s="110"/>
    </row>
    <row r="182" spans="9:28"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  <c r="AA182" s="110"/>
      <c r="AB182" s="110"/>
    </row>
    <row r="183" spans="9:28"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  <c r="AA183" s="110"/>
      <c r="AB183" s="110"/>
    </row>
    <row r="184" spans="9:28"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  <c r="AA184" s="110"/>
      <c r="AB184" s="110"/>
    </row>
    <row r="185" spans="9:28"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  <c r="AA185" s="110"/>
      <c r="AB185" s="110"/>
    </row>
    <row r="186" spans="9:28"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  <c r="AA186" s="110"/>
      <c r="AB186" s="110"/>
    </row>
    <row r="187" spans="9:28"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  <c r="AA187" s="110"/>
      <c r="AB187" s="110"/>
    </row>
    <row r="188" spans="9:28"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  <c r="AA188" s="110"/>
      <c r="AB188" s="110"/>
    </row>
    <row r="189" spans="9:28"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  <c r="AA189" s="110"/>
      <c r="AB189" s="110"/>
    </row>
    <row r="190" spans="9:28"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10"/>
      <c r="AB190" s="110"/>
    </row>
    <row r="191" spans="9:28"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  <c r="AA191" s="110"/>
      <c r="AB191" s="110"/>
    </row>
    <row r="192" spans="9:28"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  <c r="AA192" s="110"/>
      <c r="AB192" s="110"/>
    </row>
    <row r="193" spans="9:38"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  <c r="AA193" s="110"/>
      <c r="AB193" s="110"/>
    </row>
    <row r="194" spans="9:38"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  <c r="AA194" s="110"/>
      <c r="AB194" s="110"/>
    </row>
    <row r="195" spans="9:38"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  <c r="AA195" s="110"/>
      <c r="AB195" s="110"/>
    </row>
    <row r="196" spans="9:38"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  <c r="AA196" s="110"/>
      <c r="AB196" s="110"/>
      <c r="AK196" s="148"/>
      <c r="AL196" s="148"/>
    </row>
    <row r="197" spans="9:38"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F197" s="148"/>
      <c r="AG197" s="148"/>
      <c r="AJ197" s="148"/>
    </row>
    <row r="198" spans="9:38"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</row>
    <row r="199" spans="9:38"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</row>
    <row r="200" spans="9:38"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</row>
    <row r="201" spans="9:38"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</row>
    <row r="202" spans="9:38"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</row>
    <row r="203" spans="9:38"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</row>
    <row r="204" spans="9:38"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</row>
    <row r="205" spans="9:38"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</row>
    <row r="206" spans="9:38"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</row>
    <row r="207" spans="9:38"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</row>
    <row r="208" spans="9:38"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</row>
    <row r="209" spans="9:28"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</row>
    <row r="210" spans="9:28"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</row>
    <row r="211" spans="9:28"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</row>
    <row r="212" spans="9:28"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</row>
    <row r="213" spans="9:28"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</row>
    <row r="214" spans="9:28"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</row>
    <row r="215" spans="9:28"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</row>
    <row r="216" spans="9:28"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</row>
    <row r="217" spans="9:28"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</row>
    <row r="218" spans="9:28"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  <c r="AA218" s="110"/>
      <c r="AB218" s="110"/>
    </row>
    <row r="219" spans="9:28"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A219" s="110"/>
      <c r="AB219" s="110"/>
    </row>
    <row r="220" spans="9:28"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A220" s="110"/>
      <c r="AB220" s="110"/>
    </row>
    <row r="221" spans="9:28"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</row>
    <row r="222" spans="9:28"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  <c r="AA222" s="110"/>
      <c r="AB222" s="110"/>
    </row>
    <row r="223" spans="9:28"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  <c r="AA223" s="110"/>
      <c r="AB223" s="110"/>
    </row>
    <row r="224" spans="9:28"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  <c r="AA224" s="110"/>
      <c r="AB224" s="110"/>
    </row>
    <row r="225" spans="9:28"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  <c r="AA225" s="110"/>
      <c r="AB225" s="110"/>
    </row>
    <row r="226" spans="9:28"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  <c r="AA226" s="110"/>
      <c r="AB226" s="110"/>
    </row>
    <row r="227" spans="9:28"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  <c r="AA227" s="110"/>
      <c r="AB227" s="110"/>
    </row>
    <row r="228" spans="9:28"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</row>
    <row r="229" spans="9:28"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</row>
    <row r="230" spans="9:28"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  <c r="AA230" s="110"/>
      <c r="AB230" s="110"/>
    </row>
    <row r="231" spans="9:28"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  <c r="AA231" s="110"/>
      <c r="AB231" s="110"/>
    </row>
    <row r="232" spans="9:28"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  <c r="AA232" s="110"/>
      <c r="AB232" s="110"/>
    </row>
    <row r="233" spans="9:28"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  <c r="AA233" s="110"/>
      <c r="AB233" s="110"/>
    </row>
    <row r="234" spans="9:28"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  <c r="AA234" s="110"/>
      <c r="AB234" s="110"/>
    </row>
    <row r="235" spans="9:28"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  <c r="AA235" s="110"/>
      <c r="AB235" s="110"/>
    </row>
    <row r="236" spans="9:28"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  <c r="AA236" s="110"/>
      <c r="AB236" s="110"/>
    </row>
    <row r="237" spans="9:28"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  <c r="AA237" s="110"/>
      <c r="AB237" s="110"/>
    </row>
    <row r="238" spans="9:28"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  <c r="AA238" s="110"/>
      <c r="AB238" s="110"/>
    </row>
    <row r="239" spans="9:28"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  <c r="AA239" s="110"/>
      <c r="AB239" s="110"/>
    </row>
    <row r="240" spans="9:28"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  <c r="AA240" s="110"/>
      <c r="AB240" s="110"/>
    </row>
    <row r="241" spans="9:28"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</row>
    <row r="242" spans="9:28"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</row>
    <row r="243" spans="9:28"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A243" s="110"/>
      <c r="AB243" s="110"/>
    </row>
    <row r="244" spans="9:28"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</row>
    <row r="245" spans="9:28"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</row>
    <row r="246" spans="9:28"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  <c r="AA246" s="110"/>
      <c r="AB246" s="110"/>
    </row>
    <row r="247" spans="9:28"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  <c r="AA247" s="110"/>
      <c r="AB247" s="110"/>
    </row>
    <row r="248" spans="9:28"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  <c r="AA248" s="110"/>
      <c r="AB248" s="110"/>
    </row>
    <row r="249" spans="9:28"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  <c r="AA249" s="110"/>
      <c r="AB249" s="110"/>
    </row>
    <row r="250" spans="9:28"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  <c r="AA250" s="110"/>
      <c r="AB250" s="110"/>
    </row>
    <row r="251" spans="9:28"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  <c r="AA251" s="110"/>
      <c r="AB251" s="110"/>
    </row>
    <row r="252" spans="9:28"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  <c r="AA252" s="110"/>
      <c r="AB252" s="110"/>
    </row>
    <row r="253" spans="9:28"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  <c r="AA253" s="110"/>
      <c r="AB253" s="110"/>
    </row>
    <row r="254" spans="9:28"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  <c r="AA254" s="110"/>
      <c r="AB254" s="110"/>
    </row>
    <row r="255" spans="9:28"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</row>
    <row r="256" spans="9:28"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  <c r="AA256" s="110"/>
      <c r="AB256" s="110"/>
    </row>
    <row r="257" spans="9:28"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10"/>
      <c r="AB257" s="110"/>
    </row>
    <row r="258" spans="9:28"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10"/>
      <c r="AB258" s="110"/>
    </row>
    <row r="259" spans="9:28"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  <c r="AA259" s="110"/>
      <c r="AB259" s="110"/>
    </row>
    <row r="260" spans="9:28"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  <c r="AA260" s="110"/>
      <c r="AB260" s="110"/>
    </row>
    <row r="261" spans="9:28"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  <c r="AA261" s="110"/>
      <c r="AB261" s="110"/>
    </row>
    <row r="262" spans="9:28"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  <c r="AA262" s="110"/>
      <c r="AB262" s="110"/>
    </row>
    <row r="263" spans="9:28"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  <c r="AA263" s="110"/>
      <c r="AB263" s="110"/>
    </row>
    <row r="264" spans="9:28"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  <c r="AA264" s="110"/>
      <c r="AB264" s="110"/>
    </row>
    <row r="265" spans="9:28"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  <c r="AA265" s="110"/>
      <c r="AB265" s="110"/>
    </row>
    <row r="266" spans="9:28"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  <c r="AA266" s="110"/>
      <c r="AB266" s="110"/>
    </row>
    <row r="267" spans="9:28"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  <c r="AA267" s="110"/>
      <c r="AB267" s="110"/>
    </row>
    <row r="268" spans="9:28"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</row>
    <row r="269" spans="9:28"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  <c r="AA269" s="110"/>
      <c r="AB269" s="110"/>
    </row>
    <row r="270" spans="9:28"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  <c r="AA270" s="110"/>
      <c r="AB270" s="110"/>
    </row>
    <row r="271" spans="9:28"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  <c r="AA271" s="110"/>
      <c r="AB271" s="110"/>
    </row>
    <row r="272" spans="9:28"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  <c r="AA272" s="110"/>
      <c r="AB272" s="110"/>
    </row>
  </sheetData>
  <sheetProtection algorithmName="SHA-512" hashValue="gmsdbVLE+6Dyl4lg+oaPpe1OXNlgf0hmoC/4Vnqi8KCR+6sXBYSZDENp6XjqkLMWIcGmv4A+FVoB+a2yGi1tDg==" saltValue="a5tDaxoPp0HhsifAgamxlg==" spinCount="100000" sheet="1" objects="1" scenarios="1"/>
  <mergeCells count="144">
    <mergeCell ref="I153:P153"/>
    <mergeCell ref="Q153:Q154"/>
    <mergeCell ref="R153:U153"/>
    <mergeCell ref="V153:W154"/>
    <mergeCell ref="X153:X154"/>
    <mergeCell ref="Y153:Z153"/>
    <mergeCell ref="AA153:AA154"/>
    <mergeCell ref="AB153:AC153"/>
    <mergeCell ref="AD153:AD154"/>
    <mergeCell ref="AB125:AC125"/>
    <mergeCell ref="AD125:AD126"/>
    <mergeCell ref="I143:P143"/>
    <mergeCell ref="Q143:Q144"/>
    <mergeCell ref="R143:U143"/>
    <mergeCell ref="V143:W144"/>
    <mergeCell ref="X143:X144"/>
    <mergeCell ref="Y143:Z143"/>
    <mergeCell ref="AA143:AA144"/>
    <mergeCell ref="AB143:AC143"/>
    <mergeCell ref="AB134:AC134"/>
    <mergeCell ref="AD134:AD135"/>
    <mergeCell ref="I134:P134"/>
    <mergeCell ref="Q134:Q135"/>
    <mergeCell ref="R134:U134"/>
    <mergeCell ref="V134:W135"/>
    <mergeCell ref="X134:X135"/>
    <mergeCell ref="Y134:Z134"/>
    <mergeCell ref="AA134:AA135"/>
    <mergeCell ref="AD143:AD144"/>
    <mergeCell ref="AA94:AA95"/>
    <mergeCell ref="AB94:AC94"/>
    <mergeCell ref="AD94:AD95"/>
    <mergeCell ref="I125:P125"/>
    <mergeCell ref="Q125:Q126"/>
    <mergeCell ref="R125:U125"/>
    <mergeCell ref="V125:W126"/>
    <mergeCell ref="X125:X126"/>
    <mergeCell ref="Y125:Z125"/>
    <mergeCell ref="AA125:AA126"/>
    <mergeCell ref="I94:P94"/>
    <mergeCell ref="Q94:Q95"/>
    <mergeCell ref="R94:U94"/>
    <mergeCell ref="V94:W95"/>
    <mergeCell ref="X94:X95"/>
    <mergeCell ref="Y94:Z94"/>
    <mergeCell ref="AD113:AD114"/>
    <mergeCell ref="AB103:AC103"/>
    <mergeCell ref="AD103:AD104"/>
    <mergeCell ref="I113:P113"/>
    <mergeCell ref="Q113:Q114"/>
    <mergeCell ref="R113:U113"/>
    <mergeCell ref="V113:W114"/>
    <mergeCell ref="X113:X114"/>
    <mergeCell ref="I85:P85"/>
    <mergeCell ref="Q85:Q86"/>
    <mergeCell ref="R85:U85"/>
    <mergeCell ref="V85:W86"/>
    <mergeCell ref="X85:X86"/>
    <mergeCell ref="Y85:Z85"/>
    <mergeCell ref="AA85:AA86"/>
    <mergeCell ref="AB85:AC85"/>
    <mergeCell ref="AD85:AD86"/>
    <mergeCell ref="I73:P73"/>
    <mergeCell ref="Q73:Q74"/>
    <mergeCell ref="R73:U73"/>
    <mergeCell ref="V73:W74"/>
    <mergeCell ref="X73:X74"/>
    <mergeCell ref="Y73:Z73"/>
    <mergeCell ref="AA73:AA74"/>
    <mergeCell ref="AB73:AC73"/>
    <mergeCell ref="AD73:AD74"/>
    <mergeCell ref="AA54:AA55"/>
    <mergeCell ref="AB54:AC54"/>
    <mergeCell ref="AD54:AD55"/>
    <mergeCell ref="I63:P63"/>
    <mergeCell ref="Q63:Q64"/>
    <mergeCell ref="R63:U63"/>
    <mergeCell ref="V63:W64"/>
    <mergeCell ref="X63:X64"/>
    <mergeCell ref="Y63:Z63"/>
    <mergeCell ref="AA63:AA64"/>
    <mergeCell ref="I54:P54"/>
    <mergeCell ref="Q54:Q55"/>
    <mergeCell ref="R54:U54"/>
    <mergeCell ref="V54:W55"/>
    <mergeCell ref="X54:X55"/>
    <mergeCell ref="Y54:Z54"/>
    <mergeCell ref="AB63:AC63"/>
    <mergeCell ref="AD63:AD64"/>
    <mergeCell ref="I45:P45"/>
    <mergeCell ref="Q45:Q46"/>
    <mergeCell ref="R45:U45"/>
    <mergeCell ref="V45:W46"/>
    <mergeCell ref="X45:X46"/>
    <mergeCell ref="Y45:Z45"/>
    <mergeCell ref="AA45:AA46"/>
    <mergeCell ref="AB45:AC45"/>
    <mergeCell ref="AD45:AD46"/>
    <mergeCell ref="I33:P33"/>
    <mergeCell ref="Q33:Q34"/>
    <mergeCell ref="R33:U33"/>
    <mergeCell ref="V33:W34"/>
    <mergeCell ref="X33:X34"/>
    <mergeCell ref="Y33:Z33"/>
    <mergeCell ref="AA33:AA34"/>
    <mergeCell ref="AB33:AC33"/>
    <mergeCell ref="AD33:AD34"/>
    <mergeCell ref="AA14:AA15"/>
    <mergeCell ref="AB14:AC14"/>
    <mergeCell ref="AD14:AD15"/>
    <mergeCell ref="I23:P23"/>
    <mergeCell ref="Q23:Q24"/>
    <mergeCell ref="R23:U23"/>
    <mergeCell ref="V23:W24"/>
    <mergeCell ref="X23:X24"/>
    <mergeCell ref="Y23:Z23"/>
    <mergeCell ref="AA23:AA24"/>
    <mergeCell ref="I14:P14"/>
    <mergeCell ref="Q14:Q15"/>
    <mergeCell ref="R14:U14"/>
    <mergeCell ref="V14:W15"/>
    <mergeCell ref="X14:X15"/>
    <mergeCell ref="Y14:Z14"/>
    <mergeCell ref="AB23:AC23"/>
    <mergeCell ref="AD23:AD24"/>
    <mergeCell ref="Y113:Z113"/>
    <mergeCell ref="AA113:AA114"/>
    <mergeCell ref="AB113:AC113"/>
    <mergeCell ref="I103:P103"/>
    <mergeCell ref="Q103:Q104"/>
    <mergeCell ref="R103:U103"/>
    <mergeCell ref="V103:W104"/>
    <mergeCell ref="X103:X104"/>
    <mergeCell ref="Y103:Z103"/>
    <mergeCell ref="AA103:AA104"/>
    <mergeCell ref="AA5:AA6"/>
    <mergeCell ref="AB5:AC5"/>
    <mergeCell ref="AD5:AD6"/>
    <mergeCell ref="I5:P5"/>
    <mergeCell ref="Q5:Q6"/>
    <mergeCell ref="R5:U5"/>
    <mergeCell ref="V5:W6"/>
    <mergeCell ref="X5:X6"/>
    <mergeCell ref="Y5:Z5"/>
  </mergeCells>
  <phoneticPr fontId="1"/>
  <conditionalFormatting sqref="L1:P5 L7:P14 L16:P23 L25:P33 L35:P45 L47:P54 L56:P63 L65:P73 L75:P85 L87:P94 L96:P103 L105:P113 L115:P125 L127:P134 L136:P143 L145:P153 L155:P1048576">
    <cfRule type="containsText" dxfId="33" priority="33" operator="containsText" text="×">
      <formula>NOT(ISERROR(SEARCH("×",L1)))</formula>
    </cfRule>
  </conditionalFormatting>
  <conditionalFormatting sqref="I1:I5 I7:I1048576">
    <cfRule type="cellIs" dxfId="32" priority="20" operator="between">
      <formula>1E-26</formula>
      <formula>0.05</formula>
    </cfRule>
  </conditionalFormatting>
  <conditionalFormatting sqref="Q2:Q1048576">
    <cfRule type="containsText" dxfId="31" priority="31" operator="containsText" text="同程度">
      <formula>NOT(ISERROR(SEARCH("同程度",Q2)))</formula>
    </cfRule>
    <cfRule type="containsText" dxfId="30" priority="32" operator="containsText" text="―">
      <formula>NOT(ISERROR(SEARCH("―",Q2)))</formula>
    </cfRule>
  </conditionalFormatting>
  <conditionalFormatting sqref="R2:U1048576 X1:X1048576 AA1:AA1048576">
    <cfRule type="containsText" dxfId="29" priority="25" operator="containsText" text="－">
      <formula>NOT(ISERROR(SEARCH("－",R1)))</formula>
    </cfRule>
    <cfRule type="containsText" dxfId="28" priority="26" operator="containsText" text="↓">
      <formula>NOT(ISERROR(SEARCH("↓",R1)))</formula>
    </cfRule>
    <cfRule type="containsText" dxfId="27" priority="27" operator="containsText" text="↑">
      <formula>NOT(ISERROR(SEARCH("↑",R1)))</formula>
    </cfRule>
  </conditionalFormatting>
  <conditionalFormatting sqref="V1:V1048576">
    <cfRule type="containsText" dxfId="26" priority="19" operator="containsText" text="－">
      <formula>NOT(ISERROR(SEARCH("－",V1)))</formula>
    </cfRule>
    <cfRule type="containsText" dxfId="25" priority="34" operator="containsText" text="↓↓↑↓">
      <formula>NOT(ISERROR(SEARCH("↓↓↑↓",V1)))</formula>
    </cfRule>
    <cfRule type="containsText" dxfId="24" priority="35" operator="containsText" text="↓↑↓↓">
      <formula>NOT(ISERROR(SEARCH("↓↑↓↓",V1)))</formula>
    </cfRule>
    <cfRule type="containsText" dxfId="23" priority="36" operator="containsText" text="↑↓↑↑">
      <formula>NOT(ISERROR(SEARCH("↑↓↑↑",V1)))</formula>
    </cfRule>
    <cfRule type="containsText" dxfId="22" priority="37" operator="containsText" text="↑↑↓↑">
      <formula>NOT(ISERROR(SEARCH("↑↑↓↑",V1)))</formula>
    </cfRule>
  </conditionalFormatting>
  <conditionalFormatting sqref="Y1:Z1048576 AB1:AC1048576">
    <cfRule type="containsText" dxfId="21" priority="21" operator="containsText" text="判定外">
      <formula>NOT(ISERROR(SEARCH("判定外",Y1)))</formula>
    </cfRule>
    <cfRule type="containsText" dxfId="20" priority="22" operator="containsText" text="×">
      <formula>NOT(ISERROR(SEARCH("×",Y1)))</formula>
    </cfRule>
    <cfRule type="containsText" dxfId="19" priority="23" operator="containsText" text="減少">
      <formula>NOT(ISERROR(SEARCH("減少",Y1)))</formula>
    </cfRule>
    <cfRule type="containsText" dxfId="18" priority="24" operator="containsText" text="増加">
      <formula>NOT(ISERROR(SEARCH("増加",Y1)))</formula>
    </cfRule>
  </conditionalFormatting>
  <conditionalFormatting sqref="I6">
    <cfRule type="cellIs" dxfId="17" priority="18" operator="between">
      <formula>1E-26</formula>
      <formula>0.05</formula>
    </cfRule>
  </conditionalFormatting>
  <conditionalFormatting sqref="L6:P6">
    <cfRule type="containsText" dxfId="16" priority="17" operator="containsText" text="×">
      <formula>NOT(ISERROR(SEARCH("×",L6)))</formula>
    </cfRule>
  </conditionalFormatting>
  <conditionalFormatting sqref="Q1:U1">
    <cfRule type="containsText" dxfId="15" priority="16" operator="containsText" text="×">
      <formula>NOT(ISERROR(SEARCH("×",Q1)))</formula>
    </cfRule>
  </conditionalFormatting>
  <conditionalFormatting sqref="L15:P15">
    <cfRule type="containsText" dxfId="14" priority="15" operator="containsText" text="×">
      <formula>NOT(ISERROR(SEARCH("×",L15)))</formula>
    </cfRule>
  </conditionalFormatting>
  <conditionalFormatting sqref="L24:P24">
    <cfRule type="containsText" dxfId="13" priority="14" operator="containsText" text="×">
      <formula>NOT(ISERROR(SEARCH("×",L24)))</formula>
    </cfRule>
  </conditionalFormatting>
  <conditionalFormatting sqref="L34:P34">
    <cfRule type="containsText" dxfId="12" priority="13" operator="containsText" text="×">
      <formula>NOT(ISERROR(SEARCH("×",L34)))</formula>
    </cfRule>
  </conditionalFormatting>
  <conditionalFormatting sqref="L46:P46">
    <cfRule type="containsText" dxfId="11" priority="12" operator="containsText" text="×">
      <formula>NOT(ISERROR(SEARCH("×",L46)))</formula>
    </cfRule>
  </conditionalFormatting>
  <conditionalFormatting sqref="L55:P55">
    <cfRule type="containsText" dxfId="10" priority="11" operator="containsText" text="×">
      <formula>NOT(ISERROR(SEARCH("×",L55)))</formula>
    </cfRule>
  </conditionalFormatting>
  <conditionalFormatting sqref="L64:P64">
    <cfRule type="containsText" dxfId="9" priority="10" operator="containsText" text="×">
      <formula>NOT(ISERROR(SEARCH("×",L64)))</formula>
    </cfRule>
  </conditionalFormatting>
  <conditionalFormatting sqref="L74:P74">
    <cfRule type="containsText" dxfId="8" priority="9" operator="containsText" text="×">
      <formula>NOT(ISERROR(SEARCH("×",L74)))</formula>
    </cfRule>
  </conditionalFormatting>
  <conditionalFormatting sqref="L86:P86">
    <cfRule type="containsText" dxfId="7" priority="8" operator="containsText" text="×">
      <formula>NOT(ISERROR(SEARCH("×",L86)))</formula>
    </cfRule>
  </conditionalFormatting>
  <conditionalFormatting sqref="L95:P95">
    <cfRule type="containsText" dxfId="6" priority="7" operator="containsText" text="×">
      <formula>NOT(ISERROR(SEARCH("×",L95)))</formula>
    </cfRule>
  </conditionalFormatting>
  <conditionalFormatting sqref="L104:P104">
    <cfRule type="containsText" dxfId="5" priority="6" operator="containsText" text="×">
      <formula>NOT(ISERROR(SEARCH("×",L104)))</formula>
    </cfRule>
  </conditionalFormatting>
  <conditionalFormatting sqref="L114:P114">
    <cfRule type="containsText" dxfId="4" priority="5" operator="containsText" text="×">
      <formula>NOT(ISERROR(SEARCH("×",L114)))</formula>
    </cfRule>
  </conditionalFormatting>
  <conditionalFormatting sqref="L126:P126">
    <cfRule type="containsText" dxfId="3" priority="4" operator="containsText" text="×">
      <formula>NOT(ISERROR(SEARCH("×",L126)))</formula>
    </cfRule>
  </conditionalFormatting>
  <conditionalFormatting sqref="L135:P135">
    <cfRule type="containsText" dxfId="2" priority="3" operator="containsText" text="×">
      <formula>NOT(ISERROR(SEARCH("×",L135)))</formula>
    </cfRule>
  </conditionalFormatting>
  <conditionalFormatting sqref="L144:P144">
    <cfRule type="containsText" dxfId="1" priority="2" operator="containsText" text="×">
      <formula>NOT(ISERROR(SEARCH("×",L144)))</formula>
    </cfRule>
  </conditionalFormatting>
  <conditionalFormatting sqref="L154:P154">
    <cfRule type="containsText" dxfId="0" priority="1" operator="containsText" text="×">
      <formula>NOT(ISERROR(SEARCH("×",L154)))</formula>
    </cfRule>
  </conditionalFormatting>
  <dataValidations count="1">
    <dataValidation type="list" allowBlank="1" showInputMessage="1" showErrorMessage="1" sqref="AD11:AD12 AE9:AE10 AD9 AD107 AD18 AD147 AD37 AD58 AD27 AD67 AD77 AD89 AD49 AD98 AD129 AD117 AD138 AD20:AD21 AD149:AD150 AD29:AD30 AD39:AD40 AD60:AD61 AD51:AD52 AD69:AD70 AD79:AD80 AD91:AD92 AD100:AD101 AD109:AD110 AD131:AD132 AD119:AD120 AD140:AD141 AD157 AD159:AD160" xr:uid="{A6D6642B-6840-44A8-8207-F6DC719E959D}">
      <formula1>$AI$2:$AI$9</formula1>
    </dataValidation>
  </dataValidations>
  <hyperlinks>
    <hyperlink ref="C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2" manualBreakCount="2">
    <brk id="62" min="1" max="30" man="1"/>
    <brk id="123" min="1" max="3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P1" sqref="P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191</v>
      </c>
      <c r="E6" s="23">
        <f>INDEX(E12:E97,MATCH(C6,C12:C97,0),0)</f>
        <v>16</v>
      </c>
      <c r="F6" s="23">
        <f>SUM(D6:E6)</f>
        <v>207</v>
      </c>
      <c r="G6" s="24">
        <f>_xlfn.RANK.EQ(F6,$F$12:$F$97,0)</f>
        <v>36</v>
      </c>
      <c r="H6" s="25">
        <f>E6/F6</f>
        <v>7.7294685990338161E-2</v>
      </c>
      <c r="I6" s="26">
        <f>_xlfn.RANK.EQ(H6,$H$12:$H$97,0)</f>
        <v>69</v>
      </c>
      <c r="J6" s="22">
        <f>INDEX(J12:J97,MATCH(C6,C12:C97,0),0)</f>
        <v>2</v>
      </c>
      <c r="K6" s="27">
        <f>INDEX(K12:K97,MATCH(C6,C12:C97,0),0)</f>
        <v>2</v>
      </c>
      <c r="L6" s="27">
        <f>SUM(J6:K6)</f>
        <v>4</v>
      </c>
      <c r="M6" s="28">
        <f>L6/F6</f>
        <v>1.932367149758454E-2</v>
      </c>
      <c r="N6" s="29">
        <f>_xlfn.RANK.EQ(M6,$M$12:$M$97,0)</f>
        <v>53</v>
      </c>
    </row>
    <row r="7" spans="1:18">
      <c r="C7" s="30" t="s">
        <v>15</v>
      </c>
      <c r="D7" s="97">
        <f>ROUND(SUMIF($B$12:$B$97,"G",D12:D97)/(COUNTIFS(B12:B97,"G",D12:D97,"&lt;&gt;")),1)</f>
        <v>220.3</v>
      </c>
      <c r="E7" s="98">
        <f>ROUND(SUMIF($B$12:$B$97,"G",E12:E97)/(COUNTIFS(B12:B97,"G",D12:D97,"&lt;&gt;")),1)</f>
        <v>26.3</v>
      </c>
      <c r="F7" s="98">
        <f>ROUND(SUM(D7:E7),1)</f>
        <v>246.6</v>
      </c>
      <c r="G7" s="32"/>
      <c r="H7" s="33">
        <f>E7/F7</f>
        <v>0.10665044606650446</v>
      </c>
      <c r="I7" s="34"/>
      <c r="J7" s="97">
        <f>ROUND(SUMIF($B$12:$B$97,"G",J12:J97)/(COUNTIFS(B12:B97,"G",D12:D97,"&lt;&gt;")),1)</f>
        <v>4.8</v>
      </c>
      <c r="K7" s="101">
        <f>ROUND(SUMIF($B$12:$B$97,"G",K12:K97)/(COUNTIFS(B12:B97,"G",D12:D97,"&lt;&gt;")),1)</f>
        <v>1.3</v>
      </c>
      <c r="L7" s="101">
        <f>ROUND(SUM(J7:K7),1)</f>
        <v>6.1</v>
      </c>
      <c r="M7" s="6">
        <f>L7/F7</f>
        <v>2.4736415247364151E-2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216.9</v>
      </c>
      <c r="E8" s="100">
        <f>ROUND(AVERAGE(E12:E97),1)</f>
        <v>26.3</v>
      </c>
      <c r="F8" s="100">
        <f>ROUND(SUM(D8:E8),1)</f>
        <v>243.2</v>
      </c>
      <c r="G8" s="41"/>
      <c r="H8" s="42">
        <f>E8/F8</f>
        <v>0.10814144736842106</v>
      </c>
      <c r="I8" s="43"/>
      <c r="J8" s="102">
        <f>ROUND(AVERAGE(J12:J97),1)</f>
        <v>5.5</v>
      </c>
      <c r="K8" s="100">
        <f>ROUND(AVERAGE(K12:K97),1)</f>
        <v>1.4</v>
      </c>
      <c r="L8" s="103">
        <f>ROUND(SUM(J8:K8),1)</f>
        <v>6.9</v>
      </c>
      <c r="M8" s="45">
        <f>L8/F8</f>
        <v>2.8371710526315791E-2</v>
      </c>
      <c r="N8" s="46"/>
    </row>
    <row r="9" spans="1:18" ht="21" customHeight="1" thickBot="1">
      <c r="D9" s="47"/>
    </row>
    <row r="10" spans="1:18" ht="21" customHeight="1">
      <c r="D10" s="276" t="str" cm="1">
        <f t="array" aca="1" ref="D10" ca="1">RIGHT(CELL("filename",A1),4)&amp;"年度（基準日：５月１日）"</f>
        <v>2020年度（基準日：５月１日）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667</v>
      </c>
      <c r="E12" s="5">
        <v>50</v>
      </c>
      <c r="F12" s="57">
        <f t="shared" ref="F12:F43" si="0">SUM(D12:E12)</f>
        <v>717</v>
      </c>
      <c r="G12" s="58">
        <f t="shared" ref="G12:G43" si="1">_xlfn.RANK.EQ(F12,$F$12:$F$97,0)</f>
        <v>5</v>
      </c>
      <c r="H12" s="59">
        <f t="shared" ref="H12:H43" si="2">E12/F12</f>
        <v>6.9735006973500699E-2</v>
      </c>
      <c r="I12" s="57">
        <f t="shared" ref="I12:I43" si="3">_xlfn.RANK.EQ(H12,$H$12:$H$97,0)</f>
        <v>73</v>
      </c>
      <c r="J12" s="56">
        <v>23</v>
      </c>
      <c r="K12" s="60">
        <v>5</v>
      </c>
      <c r="L12" s="60">
        <f t="shared" ref="L12:L43" si="4">SUM(J12:K12)</f>
        <v>28</v>
      </c>
      <c r="M12" s="6">
        <f t="shared" ref="M12:M43" si="5">L12/F12</f>
        <v>3.9051603905160388E-2</v>
      </c>
      <c r="N12" s="61">
        <f t="shared" ref="N12:N43" si="6">_xlfn.RANK.EQ(M12,$M$12:$M$97,0)</f>
        <v>20</v>
      </c>
    </row>
    <row r="13" spans="1:18">
      <c r="A13" s="4" t="s">
        <v>21</v>
      </c>
      <c r="B13" s="4" t="s">
        <v>212</v>
      </c>
      <c r="C13" s="55" t="s">
        <v>22</v>
      </c>
      <c r="D13" s="56">
        <v>148</v>
      </c>
      <c r="E13" s="5">
        <v>25</v>
      </c>
      <c r="F13" s="57">
        <f t="shared" si="0"/>
        <v>173</v>
      </c>
      <c r="G13" s="58">
        <f t="shared" si="1"/>
        <v>42</v>
      </c>
      <c r="H13" s="59">
        <f t="shared" si="2"/>
        <v>0.14450867052023122</v>
      </c>
      <c r="I13" s="57">
        <f t="shared" si="3"/>
        <v>28</v>
      </c>
      <c r="J13" s="56">
        <v>1</v>
      </c>
      <c r="K13" s="60">
        <v>2</v>
      </c>
      <c r="L13" s="60">
        <f t="shared" si="4"/>
        <v>3</v>
      </c>
      <c r="M13" s="6">
        <f t="shared" si="5"/>
        <v>1.7341040462427744E-2</v>
      </c>
      <c r="N13" s="61">
        <f t="shared" si="6"/>
        <v>55</v>
      </c>
    </row>
    <row r="14" spans="1:18">
      <c r="A14" s="4" t="s">
        <v>23</v>
      </c>
      <c r="B14" s="4" t="s">
        <v>213</v>
      </c>
      <c r="C14" s="55" t="s">
        <v>24</v>
      </c>
      <c r="D14" s="56">
        <v>58</v>
      </c>
      <c r="E14" s="5">
        <v>4</v>
      </c>
      <c r="F14" s="57">
        <f t="shared" si="0"/>
        <v>62</v>
      </c>
      <c r="G14" s="58">
        <f t="shared" si="1"/>
        <v>73</v>
      </c>
      <c r="H14" s="59">
        <f t="shared" si="2"/>
        <v>6.4516129032258063E-2</v>
      </c>
      <c r="I14" s="57">
        <f t="shared" si="3"/>
        <v>77</v>
      </c>
      <c r="J14" s="56">
        <v>1</v>
      </c>
      <c r="K14" s="60">
        <v>1</v>
      </c>
      <c r="L14" s="60">
        <f t="shared" si="4"/>
        <v>2</v>
      </c>
      <c r="M14" s="6">
        <f t="shared" si="5"/>
        <v>3.2258064516129031E-2</v>
      </c>
      <c r="N14" s="61">
        <f t="shared" si="6"/>
        <v>30</v>
      </c>
    </row>
    <row r="15" spans="1:18">
      <c r="A15" s="4" t="s">
        <v>25</v>
      </c>
      <c r="B15" s="4" t="s">
        <v>214</v>
      </c>
      <c r="C15" s="55" t="s">
        <v>26</v>
      </c>
      <c r="D15" s="56">
        <v>56</v>
      </c>
      <c r="E15" s="5">
        <v>8</v>
      </c>
      <c r="F15" s="57">
        <f t="shared" si="0"/>
        <v>64</v>
      </c>
      <c r="G15" s="58">
        <f t="shared" si="1"/>
        <v>72</v>
      </c>
      <c r="H15" s="59">
        <f t="shared" si="2"/>
        <v>0.125</v>
      </c>
      <c r="I15" s="57">
        <f t="shared" si="3"/>
        <v>35</v>
      </c>
      <c r="J15" s="56">
        <v>8</v>
      </c>
      <c r="K15" s="60">
        <v>1</v>
      </c>
      <c r="L15" s="60">
        <f t="shared" si="4"/>
        <v>9</v>
      </c>
      <c r="M15" s="6">
        <f t="shared" si="5"/>
        <v>0.140625</v>
      </c>
      <c r="N15" s="61">
        <f t="shared" si="6"/>
        <v>1</v>
      </c>
    </row>
    <row r="16" spans="1:18">
      <c r="A16" s="4" t="s">
        <v>27</v>
      </c>
      <c r="B16" s="4" t="s">
        <v>213</v>
      </c>
      <c r="C16" s="55" t="s">
        <v>28</v>
      </c>
      <c r="D16" s="56">
        <v>48</v>
      </c>
      <c r="E16" s="5">
        <v>3</v>
      </c>
      <c r="F16" s="57">
        <f t="shared" si="0"/>
        <v>51</v>
      </c>
      <c r="G16" s="58">
        <f t="shared" si="1"/>
        <v>81</v>
      </c>
      <c r="H16" s="59">
        <f t="shared" si="2"/>
        <v>5.8823529411764705E-2</v>
      </c>
      <c r="I16" s="57">
        <f t="shared" si="3"/>
        <v>81</v>
      </c>
      <c r="J16" s="56">
        <v>3</v>
      </c>
      <c r="K16" s="60">
        <v>0</v>
      </c>
      <c r="L16" s="60">
        <f t="shared" si="4"/>
        <v>3</v>
      </c>
      <c r="M16" s="6">
        <f t="shared" si="5"/>
        <v>5.8823529411764705E-2</v>
      </c>
      <c r="N16" s="61">
        <f t="shared" si="6"/>
        <v>9</v>
      </c>
    </row>
    <row r="17" spans="1:14">
      <c r="A17" s="4" t="s">
        <v>29</v>
      </c>
      <c r="B17" s="4" t="s">
        <v>213</v>
      </c>
      <c r="C17" s="55" t="s">
        <v>30</v>
      </c>
      <c r="D17" s="56">
        <v>42</v>
      </c>
      <c r="E17" s="5">
        <v>3</v>
      </c>
      <c r="F17" s="57">
        <f t="shared" si="0"/>
        <v>45</v>
      </c>
      <c r="G17" s="58">
        <f t="shared" si="1"/>
        <v>82</v>
      </c>
      <c r="H17" s="59">
        <f t="shared" si="2"/>
        <v>6.6666666666666666E-2</v>
      </c>
      <c r="I17" s="57">
        <f t="shared" si="3"/>
        <v>75</v>
      </c>
      <c r="J17" s="56">
        <v>1</v>
      </c>
      <c r="K17" s="60">
        <v>0</v>
      </c>
      <c r="L17" s="60">
        <f t="shared" si="4"/>
        <v>1</v>
      </c>
      <c r="M17" s="6">
        <f t="shared" si="5"/>
        <v>2.2222222222222223E-2</v>
      </c>
      <c r="N17" s="61">
        <f t="shared" si="6"/>
        <v>45</v>
      </c>
    </row>
    <row r="18" spans="1:14">
      <c r="A18" s="4" t="s">
        <v>31</v>
      </c>
      <c r="B18" s="4" t="s">
        <v>215</v>
      </c>
      <c r="C18" s="55" t="s">
        <v>32</v>
      </c>
      <c r="D18" s="56">
        <v>46</v>
      </c>
      <c r="E18" s="5">
        <v>10</v>
      </c>
      <c r="F18" s="57">
        <f t="shared" si="0"/>
        <v>56</v>
      </c>
      <c r="G18" s="58">
        <f t="shared" si="1"/>
        <v>79</v>
      </c>
      <c r="H18" s="59">
        <f t="shared" si="2"/>
        <v>0.17857142857142858</v>
      </c>
      <c r="I18" s="57">
        <f t="shared" si="3"/>
        <v>16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77</v>
      </c>
    </row>
    <row r="19" spans="1:14">
      <c r="A19" s="4" t="s">
        <v>33</v>
      </c>
      <c r="B19" s="4" t="s">
        <v>216</v>
      </c>
      <c r="C19" s="55" t="s">
        <v>34</v>
      </c>
      <c r="D19" s="56">
        <v>191</v>
      </c>
      <c r="E19" s="5">
        <v>25</v>
      </c>
      <c r="F19" s="57">
        <f t="shared" si="0"/>
        <v>216</v>
      </c>
      <c r="G19" s="58">
        <f t="shared" si="1"/>
        <v>33</v>
      </c>
      <c r="H19" s="59">
        <f t="shared" si="2"/>
        <v>0.11574074074074074</v>
      </c>
      <c r="I19" s="57">
        <f t="shared" si="3"/>
        <v>42</v>
      </c>
      <c r="J19" s="56">
        <v>5</v>
      </c>
      <c r="K19" s="60">
        <v>1</v>
      </c>
      <c r="L19" s="60">
        <f t="shared" si="4"/>
        <v>6</v>
      </c>
      <c r="M19" s="6">
        <f t="shared" si="5"/>
        <v>2.7777777777777776E-2</v>
      </c>
      <c r="N19" s="61">
        <f t="shared" si="6"/>
        <v>35</v>
      </c>
    </row>
    <row r="20" spans="1:14">
      <c r="A20" s="4" t="s">
        <v>35</v>
      </c>
      <c r="B20" s="4" t="s">
        <v>217</v>
      </c>
      <c r="C20" s="55" t="s">
        <v>36</v>
      </c>
      <c r="D20" s="56">
        <v>158</v>
      </c>
      <c r="E20" s="5">
        <v>10</v>
      </c>
      <c r="F20" s="57">
        <f t="shared" si="0"/>
        <v>168</v>
      </c>
      <c r="G20" s="58">
        <f t="shared" si="1"/>
        <v>46</v>
      </c>
      <c r="H20" s="59">
        <f t="shared" si="2"/>
        <v>5.9523809523809521E-2</v>
      </c>
      <c r="I20" s="57">
        <f t="shared" si="3"/>
        <v>79</v>
      </c>
      <c r="J20" s="56">
        <v>2</v>
      </c>
      <c r="K20" s="60">
        <v>0</v>
      </c>
      <c r="L20" s="60">
        <f t="shared" si="4"/>
        <v>2</v>
      </c>
      <c r="M20" s="6">
        <f t="shared" si="5"/>
        <v>1.1904761904761904E-2</v>
      </c>
      <c r="N20" s="61">
        <f t="shared" si="6"/>
        <v>67</v>
      </c>
    </row>
    <row r="21" spans="1:14">
      <c r="A21" s="4" t="s">
        <v>37</v>
      </c>
      <c r="B21" s="4" t="s">
        <v>211</v>
      </c>
      <c r="C21" s="55" t="s">
        <v>38</v>
      </c>
      <c r="D21" s="56">
        <v>824</v>
      </c>
      <c r="E21" s="5">
        <v>67</v>
      </c>
      <c r="F21" s="57">
        <f t="shared" si="0"/>
        <v>891</v>
      </c>
      <c r="G21" s="58">
        <f t="shared" si="1"/>
        <v>4</v>
      </c>
      <c r="H21" s="59">
        <f t="shared" si="2"/>
        <v>7.5196408529741868E-2</v>
      </c>
      <c r="I21" s="57">
        <f t="shared" si="3"/>
        <v>71</v>
      </c>
      <c r="J21" s="56">
        <v>18</v>
      </c>
      <c r="K21" s="60">
        <v>2</v>
      </c>
      <c r="L21" s="60">
        <f t="shared" si="4"/>
        <v>20</v>
      </c>
      <c r="M21" s="6">
        <f t="shared" si="5"/>
        <v>2.2446689113355778E-2</v>
      </c>
      <c r="N21" s="61">
        <f t="shared" si="6"/>
        <v>43</v>
      </c>
    </row>
    <row r="22" spans="1:14">
      <c r="A22" s="4" t="s">
        <v>39</v>
      </c>
      <c r="B22" s="4" t="s">
        <v>212</v>
      </c>
      <c r="C22" s="55" t="s">
        <v>40</v>
      </c>
      <c r="D22" s="56">
        <v>46</v>
      </c>
      <c r="E22" s="5">
        <v>12</v>
      </c>
      <c r="F22" s="57">
        <f t="shared" si="0"/>
        <v>58</v>
      </c>
      <c r="G22" s="58">
        <f t="shared" si="1"/>
        <v>77</v>
      </c>
      <c r="H22" s="59">
        <f t="shared" si="2"/>
        <v>0.20689655172413793</v>
      </c>
      <c r="I22" s="57">
        <f t="shared" si="3"/>
        <v>9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77</v>
      </c>
    </row>
    <row r="23" spans="1:14">
      <c r="A23" s="4" t="s">
        <v>41</v>
      </c>
      <c r="B23" s="4" t="s">
        <v>216</v>
      </c>
      <c r="C23" s="55" t="s">
        <v>42</v>
      </c>
      <c r="D23" s="56">
        <v>140</v>
      </c>
      <c r="E23" s="5">
        <v>15</v>
      </c>
      <c r="F23" s="57">
        <f t="shared" si="0"/>
        <v>155</v>
      </c>
      <c r="G23" s="58">
        <f t="shared" si="1"/>
        <v>47</v>
      </c>
      <c r="H23" s="59">
        <f t="shared" si="2"/>
        <v>9.6774193548387094E-2</v>
      </c>
      <c r="I23" s="57">
        <f t="shared" si="3"/>
        <v>57</v>
      </c>
      <c r="J23" s="56">
        <v>1</v>
      </c>
      <c r="K23" s="60">
        <v>0</v>
      </c>
      <c r="L23" s="60">
        <f t="shared" si="4"/>
        <v>1</v>
      </c>
      <c r="M23" s="6">
        <f t="shared" si="5"/>
        <v>6.4516129032258064E-3</v>
      </c>
      <c r="N23" s="61">
        <f t="shared" si="6"/>
        <v>75</v>
      </c>
    </row>
    <row r="24" spans="1:14">
      <c r="A24" s="4" t="s">
        <v>43</v>
      </c>
      <c r="B24" s="4" t="s">
        <v>216</v>
      </c>
      <c r="C24" s="55" t="s">
        <v>44</v>
      </c>
      <c r="D24" s="56">
        <v>258</v>
      </c>
      <c r="E24" s="5">
        <v>22</v>
      </c>
      <c r="F24" s="57">
        <f t="shared" si="0"/>
        <v>280</v>
      </c>
      <c r="G24" s="58">
        <f t="shared" si="1"/>
        <v>24</v>
      </c>
      <c r="H24" s="59">
        <f t="shared" si="2"/>
        <v>7.857142857142857E-2</v>
      </c>
      <c r="I24" s="57">
        <f t="shared" si="3"/>
        <v>66</v>
      </c>
      <c r="J24" s="56">
        <v>6</v>
      </c>
      <c r="K24" s="60">
        <v>2</v>
      </c>
      <c r="L24" s="60">
        <f t="shared" si="4"/>
        <v>8</v>
      </c>
      <c r="M24" s="6">
        <f t="shared" si="5"/>
        <v>2.8571428571428571E-2</v>
      </c>
      <c r="N24" s="61">
        <f t="shared" si="6"/>
        <v>34</v>
      </c>
    </row>
    <row r="25" spans="1:14">
      <c r="A25" s="4" t="s">
        <v>45</v>
      </c>
      <c r="B25" s="4" t="s">
        <v>214</v>
      </c>
      <c r="C25" s="55" t="s">
        <v>46</v>
      </c>
      <c r="D25" s="56">
        <v>110</v>
      </c>
      <c r="E25" s="5">
        <v>20</v>
      </c>
      <c r="F25" s="57">
        <f t="shared" si="0"/>
        <v>130</v>
      </c>
      <c r="G25" s="58">
        <f t="shared" si="1"/>
        <v>54</v>
      </c>
      <c r="H25" s="59">
        <f t="shared" si="2"/>
        <v>0.15384615384615385</v>
      </c>
      <c r="I25" s="57">
        <f t="shared" si="3"/>
        <v>25</v>
      </c>
      <c r="J25" s="56">
        <v>3</v>
      </c>
      <c r="K25" s="60">
        <v>1</v>
      </c>
      <c r="L25" s="60">
        <f t="shared" si="4"/>
        <v>4</v>
      </c>
      <c r="M25" s="6">
        <f t="shared" si="5"/>
        <v>3.0769230769230771E-2</v>
      </c>
      <c r="N25" s="61">
        <f t="shared" si="6"/>
        <v>32</v>
      </c>
    </row>
    <row r="26" spans="1:14">
      <c r="A26" s="4" t="s">
        <v>47</v>
      </c>
      <c r="B26" s="4" t="s">
        <v>217</v>
      </c>
      <c r="C26" s="55" t="s">
        <v>48</v>
      </c>
      <c r="D26" s="56">
        <v>232</v>
      </c>
      <c r="E26" s="5">
        <v>30</v>
      </c>
      <c r="F26" s="57">
        <f t="shared" si="0"/>
        <v>262</v>
      </c>
      <c r="G26" s="58">
        <f t="shared" si="1"/>
        <v>28</v>
      </c>
      <c r="H26" s="59">
        <f t="shared" si="2"/>
        <v>0.11450381679389313</v>
      </c>
      <c r="I26" s="57">
        <f t="shared" si="3"/>
        <v>44</v>
      </c>
      <c r="J26" s="56">
        <v>5</v>
      </c>
      <c r="K26" s="60">
        <v>1</v>
      </c>
      <c r="L26" s="60">
        <f t="shared" si="4"/>
        <v>6</v>
      </c>
      <c r="M26" s="6">
        <f t="shared" si="5"/>
        <v>2.2900763358778626E-2</v>
      </c>
      <c r="N26" s="61">
        <f t="shared" si="6"/>
        <v>42</v>
      </c>
    </row>
    <row r="27" spans="1:14">
      <c r="A27" s="4" t="s">
        <v>49</v>
      </c>
      <c r="B27" s="4" t="s">
        <v>211</v>
      </c>
      <c r="C27" s="55" t="s">
        <v>50</v>
      </c>
      <c r="D27" s="56">
        <v>543</v>
      </c>
      <c r="E27" s="5">
        <v>66</v>
      </c>
      <c r="F27" s="57">
        <f t="shared" si="0"/>
        <v>609</v>
      </c>
      <c r="G27" s="58">
        <f t="shared" si="1"/>
        <v>8</v>
      </c>
      <c r="H27" s="59">
        <f t="shared" si="2"/>
        <v>0.10837438423645321</v>
      </c>
      <c r="I27" s="57">
        <f t="shared" si="3"/>
        <v>49</v>
      </c>
      <c r="J27" s="56">
        <v>13</v>
      </c>
      <c r="K27" s="60">
        <v>5</v>
      </c>
      <c r="L27" s="60">
        <f t="shared" si="4"/>
        <v>18</v>
      </c>
      <c r="M27" s="6">
        <f t="shared" si="5"/>
        <v>2.9556650246305417E-2</v>
      </c>
      <c r="N27" s="61">
        <f t="shared" si="6"/>
        <v>33</v>
      </c>
    </row>
    <row r="28" spans="1:14">
      <c r="A28" s="4" t="s">
        <v>51</v>
      </c>
      <c r="B28" s="4" t="s">
        <v>214</v>
      </c>
      <c r="C28" s="55" t="s">
        <v>52</v>
      </c>
      <c r="D28" s="56">
        <v>31</v>
      </c>
      <c r="E28" s="5">
        <v>8</v>
      </c>
      <c r="F28" s="57">
        <f t="shared" si="0"/>
        <v>39</v>
      </c>
      <c r="G28" s="58">
        <f t="shared" si="1"/>
        <v>84</v>
      </c>
      <c r="H28" s="59">
        <f t="shared" si="2"/>
        <v>0.20512820512820512</v>
      </c>
      <c r="I28" s="57">
        <f t="shared" si="3"/>
        <v>10</v>
      </c>
      <c r="J28" s="56">
        <v>2</v>
      </c>
      <c r="K28" s="60">
        <v>0</v>
      </c>
      <c r="L28" s="60">
        <f t="shared" si="4"/>
        <v>2</v>
      </c>
      <c r="M28" s="6">
        <f t="shared" si="5"/>
        <v>5.128205128205128E-2</v>
      </c>
      <c r="N28" s="61">
        <f t="shared" si="6"/>
        <v>13</v>
      </c>
    </row>
    <row r="29" spans="1:14">
      <c r="A29" s="4" t="s">
        <v>53</v>
      </c>
      <c r="B29" s="4" t="s">
        <v>217</v>
      </c>
      <c r="C29" s="55" t="s">
        <v>54</v>
      </c>
      <c r="D29" s="56">
        <v>107</v>
      </c>
      <c r="E29" s="5">
        <v>21</v>
      </c>
      <c r="F29" s="57">
        <f t="shared" si="0"/>
        <v>128</v>
      </c>
      <c r="G29" s="58">
        <f t="shared" si="1"/>
        <v>55</v>
      </c>
      <c r="H29" s="59">
        <f t="shared" si="2"/>
        <v>0.1640625</v>
      </c>
      <c r="I29" s="57">
        <f t="shared" si="3"/>
        <v>21</v>
      </c>
      <c r="J29" s="56">
        <v>2</v>
      </c>
      <c r="K29" s="60">
        <v>2</v>
      </c>
      <c r="L29" s="60">
        <f t="shared" si="4"/>
        <v>4</v>
      </c>
      <c r="M29" s="6">
        <f t="shared" si="5"/>
        <v>3.125E-2</v>
      </c>
      <c r="N29" s="61">
        <f t="shared" si="6"/>
        <v>31</v>
      </c>
    </row>
    <row r="30" spans="1:14">
      <c r="A30" s="4" t="s">
        <v>55</v>
      </c>
      <c r="B30" s="4" t="s">
        <v>216</v>
      </c>
      <c r="C30" s="55" t="s">
        <v>56</v>
      </c>
      <c r="D30" s="56">
        <v>185</v>
      </c>
      <c r="E30" s="5">
        <v>24</v>
      </c>
      <c r="F30" s="57">
        <f t="shared" si="0"/>
        <v>209</v>
      </c>
      <c r="G30" s="58">
        <f t="shared" si="1"/>
        <v>35</v>
      </c>
      <c r="H30" s="59">
        <f t="shared" si="2"/>
        <v>0.11483253588516747</v>
      </c>
      <c r="I30" s="57">
        <f t="shared" si="3"/>
        <v>43</v>
      </c>
      <c r="J30" s="56">
        <v>3</v>
      </c>
      <c r="K30" s="60">
        <v>0</v>
      </c>
      <c r="L30" s="60">
        <f t="shared" si="4"/>
        <v>3</v>
      </c>
      <c r="M30" s="6">
        <f t="shared" si="5"/>
        <v>1.4354066985645933E-2</v>
      </c>
      <c r="N30" s="61">
        <f t="shared" si="6"/>
        <v>61</v>
      </c>
    </row>
    <row r="31" spans="1:14">
      <c r="A31" s="4" t="s">
        <v>57</v>
      </c>
      <c r="B31" s="4" t="s">
        <v>217</v>
      </c>
      <c r="C31" s="55" t="s">
        <v>58</v>
      </c>
      <c r="D31" s="56">
        <v>167</v>
      </c>
      <c r="E31" s="5">
        <v>22</v>
      </c>
      <c r="F31" s="57">
        <f t="shared" si="0"/>
        <v>189</v>
      </c>
      <c r="G31" s="58">
        <f t="shared" si="1"/>
        <v>39</v>
      </c>
      <c r="H31" s="59">
        <f t="shared" si="2"/>
        <v>0.1164021164021164</v>
      </c>
      <c r="I31" s="57">
        <f t="shared" si="3"/>
        <v>41</v>
      </c>
      <c r="J31" s="56">
        <v>9</v>
      </c>
      <c r="K31" s="60">
        <v>1</v>
      </c>
      <c r="L31" s="60">
        <f t="shared" si="4"/>
        <v>10</v>
      </c>
      <c r="M31" s="6">
        <f t="shared" si="5"/>
        <v>5.2910052910052907E-2</v>
      </c>
      <c r="N31" s="61">
        <f t="shared" si="6"/>
        <v>11</v>
      </c>
    </row>
    <row r="32" spans="1:14">
      <c r="A32" s="4" t="s">
        <v>59</v>
      </c>
      <c r="B32" s="4" t="s">
        <v>211</v>
      </c>
      <c r="C32" s="55" t="s">
        <v>60</v>
      </c>
      <c r="D32" s="56">
        <v>356</v>
      </c>
      <c r="E32" s="5">
        <v>67</v>
      </c>
      <c r="F32" s="57">
        <f t="shared" si="0"/>
        <v>423</v>
      </c>
      <c r="G32" s="58">
        <f t="shared" si="1"/>
        <v>12</v>
      </c>
      <c r="H32" s="59">
        <f t="shared" si="2"/>
        <v>0.15839243498817968</v>
      </c>
      <c r="I32" s="57">
        <f t="shared" si="3"/>
        <v>23</v>
      </c>
      <c r="J32" s="56">
        <v>10</v>
      </c>
      <c r="K32" s="60">
        <v>0</v>
      </c>
      <c r="L32" s="60">
        <f t="shared" si="4"/>
        <v>10</v>
      </c>
      <c r="M32" s="6">
        <f t="shared" si="5"/>
        <v>2.3640661938534278E-2</v>
      </c>
      <c r="N32" s="61">
        <f t="shared" si="6"/>
        <v>40</v>
      </c>
    </row>
    <row r="33" spans="1:14">
      <c r="A33" s="4" t="s">
        <v>61</v>
      </c>
      <c r="B33" s="4" t="s">
        <v>211</v>
      </c>
      <c r="C33" s="55" t="s">
        <v>62</v>
      </c>
      <c r="D33" s="56">
        <v>1190</v>
      </c>
      <c r="E33" s="5">
        <v>108</v>
      </c>
      <c r="F33" s="57">
        <f t="shared" si="0"/>
        <v>1298</v>
      </c>
      <c r="G33" s="58">
        <f t="shared" si="1"/>
        <v>1</v>
      </c>
      <c r="H33" s="59">
        <f t="shared" si="2"/>
        <v>8.3204930662557783E-2</v>
      </c>
      <c r="I33" s="57">
        <f t="shared" si="3"/>
        <v>60</v>
      </c>
      <c r="J33" s="56">
        <v>26</v>
      </c>
      <c r="K33" s="60">
        <v>2</v>
      </c>
      <c r="L33" s="60">
        <f t="shared" si="4"/>
        <v>28</v>
      </c>
      <c r="M33" s="6">
        <f t="shared" si="5"/>
        <v>2.1571648690292759E-2</v>
      </c>
      <c r="N33" s="61">
        <f t="shared" si="6"/>
        <v>46</v>
      </c>
    </row>
    <row r="34" spans="1:14">
      <c r="A34" s="4" t="s">
        <v>63</v>
      </c>
      <c r="B34" s="4" t="s">
        <v>215</v>
      </c>
      <c r="C34" s="55" t="s">
        <v>64</v>
      </c>
      <c r="D34" s="56">
        <v>149</v>
      </c>
      <c r="E34" s="5">
        <v>21</v>
      </c>
      <c r="F34" s="57">
        <f t="shared" si="0"/>
        <v>170</v>
      </c>
      <c r="G34" s="58">
        <f t="shared" si="1"/>
        <v>44</v>
      </c>
      <c r="H34" s="59">
        <f t="shared" si="2"/>
        <v>0.12352941176470589</v>
      </c>
      <c r="I34" s="57">
        <f t="shared" si="3"/>
        <v>37</v>
      </c>
      <c r="J34" s="56">
        <v>1</v>
      </c>
      <c r="K34" s="60">
        <v>0</v>
      </c>
      <c r="L34" s="60">
        <f t="shared" si="4"/>
        <v>1</v>
      </c>
      <c r="M34" s="6">
        <f t="shared" si="5"/>
        <v>5.8823529411764705E-3</v>
      </c>
      <c r="N34" s="61">
        <f t="shared" si="6"/>
        <v>76</v>
      </c>
    </row>
    <row r="35" spans="1:14">
      <c r="A35" s="4" t="s">
        <v>65</v>
      </c>
      <c r="B35" s="4" t="s">
        <v>214</v>
      </c>
      <c r="C35" s="55" t="s">
        <v>66</v>
      </c>
      <c r="D35" s="56">
        <v>68</v>
      </c>
      <c r="E35" s="5">
        <v>37</v>
      </c>
      <c r="F35" s="57">
        <f t="shared" si="0"/>
        <v>105</v>
      </c>
      <c r="G35" s="58">
        <f t="shared" si="1"/>
        <v>62</v>
      </c>
      <c r="H35" s="59">
        <f t="shared" si="2"/>
        <v>0.35238095238095241</v>
      </c>
      <c r="I35" s="57">
        <f t="shared" si="3"/>
        <v>1</v>
      </c>
      <c r="J35" s="56">
        <v>2</v>
      </c>
      <c r="K35" s="60">
        <v>6</v>
      </c>
      <c r="L35" s="60">
        <f t="shared" si="4"/>
        <v>8</v>
      </c>
      <c r="M35" s="6">
        <f t="shared" si="5"/>
        <v>7.6190476190476197E-2</v>
      </c>
      <c r="N35" s="61">
        <f t="shared" si="6"/>
        <v>3</v>
      </c>
    </row>
    <row r="36" spans="1:14">
      <c r="A36" s="4" t="s">
        <v>67</v>
      </c>
      <c r="B36" s="4" t="s">
        <v>214</v>
      </c>
      <c r="C36" s="55" t="s">
        <v>68</v>
      </c>
      <c r="D36" s="56">
        <v>104</v>
      </c>
      <c r="E36" s="5">
        <v>19</v>
      </c>
      <c r="F36" s="57">
        <f t="shared" si="0"/>
        <v>123</v>
      </c>
      <c r="G36" s="58">
        <f t="shared" si="1"/>
        <v>56</v>
      </c>
      <c r="H36" s="59">
        <f t="shared" si="2"/>
        <v>0.15447154471544716</v>
      </c>
      <c r="I36" s="57">
        <f t="shared" si="3"/>
        <v>24</v>
      </c>
      <c r="J36" s="56">
        <v>0</v>
      </c>
      <c r="K36" s="60">
        <v>0</v>
      </c>
      <c r="L36" s="60">
        <f t="shared" si="4"/>
        <v>0</v>
      </c>
      <c r="M36" s="6">
        <f t="shared" si="5"/>
        <v>0</v>
      </c>
      <c r="N36" s="61">
        <f t="shared" si="6"/>
        <v>77</v>
      </c>
    </row>
    <row r="37" spans="1:14">
      <c r="A37" s="4" t="s">
        <v>69</v>
      </c>
      <c r="B37" s="4" t="s">
        <v>213</v>
      </c>
      <c r="C37" s="55" t="s">
        <v>70</v>
      </c>
      <c r="D37" s="56">
        <v>329</v>
      </c>
      <c r="E37" s="5">
        <v>15</v>
      </c>
      <c r="F37" s="57">
        <f t="shared" si="0"/>
        <v>344</v>
      </c>
      <c r="G37" s="58">
        <f t="shared" si="1"/>
        <v>15</v>
      </c>
      <c r="H37" s="59">
        <f t="shared" si="2"/>
        <v>4.3604651162790699E-2</v>
      </c>
      <c r="I37" s="57">
        <f t="shared" si="3"/>
        <v>83</v>
      </c>
      <c r="J37" s="56">
        <v>9</v>
      </c>
      <c r="K37" s="60">
        <v>0</v>
      </c>
      <c r="L37" s="60">
        <f t="shared" si="4"/>
        <v>9</v>
      </c>
      <c r="M37" s="6">
        <f t="shared" si="5"/>
        <v>2.616279069767442E-2</v>
      </c>
      <c r="N37" s="61">
        <f t="shared" si="6"/>
        <v>36</v>
      </c>
    </row>
    <row r="38" spans="1:14">
      <c r="A38" s="4" t="s">
        <v>71</v>
      </c>
      <c r="B38" s="4" t="s">
        <v>217</v>
      </c>
      <c r="C38" s="55" t="s">
        <v>72</v>
      </c>
      <c r="D38" s="56">
        <v>61</v>
      </c>
      <c r="E38" s="5">
        <v>29</v>
      </c>
      <c r="F38" s="57">
        <f t="shared" si="0"/>
        <v>90</v>
      </c>
      <c r="G38" s="58">
        <f t="shared" si="1"/>
        <v>64</v>
      </c>
      <c r="H38" s="59">
        <f t="shared" si="2"/>
        <v>0.32222222222222224</v>
      </c>
      <c r="I38" s="57">
        <f t="shared" si="3"/>
        <v>2</v>
      </c>
      <c r="J38" s="56">
        <v>1</v>
      </c>
      <c r="K38" s="60">
        <v>2</v>
      </c>
      <c r="L38" s="60">
        <f t="shared" si="4"/>
        <v>3</v>
      </c>
      <c r="M38" s="6">
        <f t="shared" si="5"/>
        <v>3.3333333333333333E-2</v>
      </c>
      <c r="N38" s="61">
        <f t="shared" si="6"/>
        <v>29</v>
      </c>
    </row>
    <row r="39" spans="1:14">
      <c r="A39" s="4" t="s">
        <v>73</v>
      </c>
      <c r="B39" s="4" t="s">
        <v>212</v>
      </c>
      <c r="C39" s="55" t="s">
        <v>74</v>
      </c>
      <c r="D39" s="56">
        <v>117</v>
      </c>
      <c r="E39" s="5">
        <v>27</v>
      </c>
      <c r="F39" s="57">
        <f t="shared" si="0"/>
        <v>144</v>
      </c>
      <c r="G39" s="58">
        <f t="shared" si="1"/>
        <v>51</v>
      </c>
      <c r="H39" s="59">
        <f t="shared" si="2"/>
        <v>0.1875</v>
      </c>
      <c r="I39" s="57">
        <f t="shared" si="3"/>
        <v>15</v>
      </c>
      <c r="J39" s="56">
        <v>0</v>
      </c>
      <c r="K39" s="60">
        <v>2</v>
      </c>
      <c r="L39" s="60">
        <f t="shared" si="4"/>
        <v>2</v>
      </c>
      <c r="M39" s="6">
        <f t="shared" si="5"/>
        <v>1.3888888888888888E-2</v>
      </c>
      <c r="N39" s="61">
        <f t="shared" si="6"/>
        <v>63</v>
      </c>
    </row>
    <row r="40" spans="1:14">
      <c r="A40" s="4" t="s">
        <v>75</v>
      </c>
      <c r="B40" s="4" t="s">
        <v>213</v>
      </c>
      <c r="C40" s="55" t="s">
        <v>76</v>
      </c>
      <c r="D40" s="56">
        <v>136</v>
      </c>
      <c r="E40" s="5">
        <v>10</v>
      </c>
      <c r="F40" s="57">
        <f t="shared" si="0"/>
        <v>146</v>
      </c>
      <c r="G40" s="58">
        <f t="shared" si="1"/>
        <v>50</v>
      </c>
      <c r="H40" s="59">
        <f t="shared" si="2"/>
        <v>6.8493150684931503E-2</v>
      </c>
      <c r="I40" s="57">
        <f t="shared" si="3"/>
        <v>74</v>
      </c>
      <c r="J40" s="56">
        <v>2</v>
      </c>
      <c r="K40" s="60">
        <v>1</v>
      </c>
      <c r="L40" s="60">
        <f t="shared" si="4"/>
        <v>3</v>
      </c>
      <c r="M40" s="6">
        <f t="shared" si="5"/>
        <v>2.0547945205479451E-2</v>
      </c>
      <c r="N40" s="61">
        <f t="shared" si="6"/>
        <v>49</v>
      </c>
    </row>
    <row r="41" spans="1:14">
      <c r="A41" s="4" t="s">
        <v>77</v>
      </c>
      <c r="B41" s="4" t="s">
        <v>213</v>
      </c>
      <c r="C41" s="55" t="s">
        <v>78</v>
      </c>
      <c r="D41" s="56">
        <v>107</v>
      </c>
      <c r="E41" s="5">
        <v>9</v>
      </c>
      <c r="F41" s="57">
        <f t="shared" si="0"/>
        <v>116</v>
      </c>
      <c r="G41" s="58">
        <f t="shared" si="1"/>
        <v>59</v>
      </c>
      <c r="H41" s="59">
        <f t="shared" si="2"/>
        <v>7.7586206896551727E-2</v>
      </c>
      <c r="I41" s="57">
        <f t="shared" si="3"/>
        <v>67</v>
      </c>
      <c r="J41" s="56">
        <v>5</v>
      </c>
      <c r="K41" s="60">
        <v>3</v>
      </c>
      <c r="L41" s="60">
        <f t="shared" si="4"/>
        <v>8</v>
      </c>
      <c r="M41" s="6">
        <f t="shared" si="5"/>
        <v>6.8965517241379309E-2</v>
      </c>
      <c r="N41" s="61">
        <f t="shared" si="6"/>
        <v>5</v>
      </c>
    </row>
    <row r="42" spans="1:14">
      <c r="A42" s="4" t="s">
        <v>79</v>
      </c>
      <c r="B42" s="4" t="s">
        <v>214</v>
      </c>
      <c r="C42" s="55" t="s">
        <v>80</v>
      </c>
      <c r="D42" s="56">
        <v>152</v>
      </c>
      <c r="E42" s="5">
        <v>37</v>
      </c>
      <c r="F42" s="57">
        <f t="shared" si="0"/>
        <v>189</v>
      </c>
      <c r="G42" s="58">
        <f t="shared" si="1"/>
        <v>39</v>
      </c>
      <c r="H42" s="59">
        <f t="shared" si="2"/>
        <v>0.19576719576719576</v>
      </c>
      <c r="I42" s="57">
        <f t="shared" si="3"/>
        <v>14</v>
      </c>
      <c r="J42" s="56">
        <v>6</v>
      </c>
      <c r="K42" s="60">
        <v>3</v>
      </c>
      <c r="L42" s="60">
        <f t="shared" si="4"/>
        <v>9</v>
      </c>
      <c r="M42" s="6">
        <f t="shared" si="5"/>
        <v>4.7619047619047616E-2</v>
      </c>
      <c r="N42" s="61">
        <f t="shared" si="6"/>
        <v>15</v>
      </c>
    </row>
    <row r="43" spans="1:14">
      <c r="A43" s="4" t="s">
        <v>81</v>
      </c>
      <c r="B43" s="4" t="s">
        <v>218</v>
      </c>
      <c r="C43" s="55" t="s">
        <v>82</v>
      </c>
      <c r="D43" s="56">
        <v>33</v>
      </c>
      <c r="E43" s="5">
        <v>9</v>
      </c>
      <c r="F43" s="57">
        <f t="shared" si="0"/>
        <v>42</v>
      </c>
      <c r="G43" s="58">
        <f t="shared" si="1"/>
        <v>83</v>
      </c>
      <c r="H43" s="59">
        <f t="shared" si="2"/>
        <v>0.21428571428571427</v>
      </c>
      <c r="I43" s="57">
        <f t="shared" si="3"/>
        <v>8</v>
      </c>
      <c r="J43" s="56">
        <v>4</v>
      </c>
      <c r="K43" s="60">
        <v>1</v>
      </c>
      <c r="L43" s="60">
        <f t="shared" si="4"/>
        <v>5</v>
      </c>
      <c r="M43" s="6">
        <f t="shared" si="5"/>
        <v>0.11904761904761904</v>
      </c>
      <c r="N43" s="61">
        <f t="shared" si="6"/>
        <v>2</v>
      </c>
    </row>
    <row r="44" spans="1:14">
      <c r="A44" s="4" t="s">
        <v>83</v>
      </c>
      <c r="B44" s="4" t="s">
        <v>213</v>
      </c>
      <c r="C44" s="55" t="s">
        <v>84</v>
      </c>
      <c r="D44" s="56">
        <v>104</v>
      </c>
      <c r="E44" s="5">
        <v>11</v>
      </c>
      <c r="F44" s="57">
        <f t="shared" ref="F44:F75" si="7">SUM(D44:E44)</f>
        <v>115</v>
      </c>
      <c r="G44" s="58">
        <f t="shared" ref="G44:G75" si="8">_xlfn.RANK.EQ(F44,$F$12:$F$97,0)</f>
        <v>60</v>
      </c>
      <c r="H44" s="59">
        <f t="shared" ref="H44:H75" si="9">E44/F44</f>
        <v>9.5652173913043481E-2</v>
      </c>
      <c r="I44" s="57">
        <f t="shared" ref="I44:I75" si="10">_xlfn.RANK.EQ(H44,$H$12:$H$97,0)</f>
        <v>59</v>
      </c>
      <c r="J44" s="56">
        <v>6</v>
      </c>
      <c r="K44" s="60">
        <v>1</v>
      </c>
      <c r="L44" s="60">
        <f t="shared" ref="L44:L75" si="11">SUM(J44:K44)</f>
        <v>7</v>
      </c>
      <c r="M44" s="6">
        <f t="shared" ref="M44:M75" si="12">L44/F44</f>
        <v>6.0869565217391307E-2</v>
      </c>
      <c r="N44" s="61">
        <f t="shared" ref="N44:N75" si="13">_xlfn.RANK.EQ(M44,$M$12:$M$97,0)</f>
        <v>8</v>
      </c>
    </row>
    <row r="45" spans="1:14">
      <c r="A45" s="4" t="s">
        <v>85</v>
      </c>
      <c r="B45" s="4" t="s">
        <v>217</v>
      </c>
      <c r="C45" s="55" t="s">
        <v>86</v>
      </c>
      <c r="D45" s="56">
        <v>239</v>
      </c>
      <c r="E45" s="5">
        <v>41</v>
      </c>
      <c r="F45" s="57">
        <f t="shared" si="7"/>
        <v>280</v>
      </c>
      <c r="G45" s="58">
        <f t="shared" si="8"/>
        <v>24</v>
      </c>
      <c r="H45" s="59">
        <f t="shared" si="9"/>
        <v>0.14642857142857144</v>
      </c>
      <c r="I45" s="57">
        <f t="shared" si="10"/>
        <v>26</v>
      </c>
      <c r="J45" s="56">
        <v>4</v>
      </c>
      <c r="K45" s="60">
        <v>0</v>
      </c>
      <c r="L45" s="60">
        <f t="shared" si="11"/>
        <v>4</v>
      </c>
      <c r="M45" s="6">
        <f t="shared" si="12"/>
        <v>1.4285714285714285E-2</v>
      </c>
      <c r="N45" s="61">
        <f t="shared" si="13"/>
        <v>62</v>
      </c>
    </row>
    <row r="46" spans="1:14">
      <c r="A46" s="4" t="s">
        <v>87</v>
      </c>
      <c r="B46" s="4" t="s">
        <v>218</v>
      </c>
      <c r="C46" s="55" t="s">
        <v>88</v>
      </c>
      <c r="D46" s="56">
        <v>4</v>
      </c>
      <c r="E46" s="5">
        <v>1</v>
      </c>
      <c r="F46" s="57">
        <f t="shared" si="7"/>
        <v>5</v>
      </c>
      <c r="G46" s="58">
        <f t="shared" si="8"/>
        <v>86</v>
      </c>
      <c r="H46" s="59">
        <f t="shared" si="9"/>
        <v>0.2</v>
      </c>
      <c r="I46" s="57">
        <f t="shared" si="10"/>
        <v>12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77</v>
      </c>
    </row>
    <row r="47" spans="1:14">
      <c r="A47" s="4" t="s">
        <v>89</v>
      </c>
      <c r="B47" s="4" t="s">
        <v>211</v>
      </c>
      <c r="C47" s="55" t="s">
        <v>90</v>
      </c>
      <c r="D47" s="56">
        <v>324</v>
      </c>
      <c r="E47" s="5">
        <v>27</v>
      </c>
      <c r="F47" s="57">
        <f t="shared" si="7"/>
        <v>351</v>
      </c>
      <c r="G47" s="58">
        <f t="shared" si="8"/>
        <v>13</v>
      </c>
      <c r="H47" s="59">
        <f t="shared" si="9"/>
        <v>7.6923076923076927E-2</v>
      </c>
      <c r="I47" s="57">
        <f t="shared" si="10"/>
        <v>70</v>
      </c>
      <c r="J47" s="56">
        <v>7</v>
      </c>
      <c r="K47" s="60">
        <v>0</v>
      </c>
      <c r="L47" s="60">
        <f t="shared" si="11"/>
        <v>7</v>
      </c>
      <c r="M47" s="6">
        <f t="shared" si="12"/>
        <v>1.9943019943019943E-2</v>
      </c>
      <c r="N47" s="61">
        <f t="shared" si="13"/>
        <v>51</v>
      </c>
    </row>
    <row r="48" spans="1:14">
      <c r="A48" s="4" t="s">
        <v>91</v>
      </c>
      <c r="B48" s="4" t="s">
        <v>213</v>
      </c>
      <c r="C48" s="55" t="s">
        <v>92</v>
      </c>
      <c r="D48" s="56">
        <v>68</v>
      </c>
      <c r="E48" s="5">
        <v>2</v>
      </c>
      <c r="F48" s="57">
        <f t="shared" si="7"/>
        <v>70</v>
      </c>
      <c r="G48" s="58">
        <f t="shared" si="8"/>
        <v>69</v>
      </c>
      <c r="H48" s="59">
        <f t="shared" si="9"/>
        <v>2.8571428571428571E-2</v>
      </c>
      <c r="I48" s="57">
        <f t="shared" si="10"/>
        <v>86</v>
      </c>
      <c r="J48" s="56">
        <v>3</v>
      </c>
      <c r="K48" s="60">
        <v>0</v>
      </c>
      <c r="L48" s="60">
        <f t="shared" si="11"/>
        <v>3</v>
      </c>
      <c r="M48" s="6">
        <f t="shared" si="12"/>
        <v>4.2857142857142858E-2</v>
      </c>
      <c r="N48" s="61">
        <f t="shared" si="13"/>
        <v>18</v>
      </c>
    </row>
    <row r="49" spans="1:14">
      <c r="A49" s="4" t="s">
        <v>93</v>
      </c>
      <c r="B49" s="4" t="s">
        <v>212</v>
      </c>
      <c r="C49" s="55" t="s">
        <v>94</v>
      </c>
      <c r="D49" s="56">
        <v>57</v>
      </c>
      <c r="E49" s="5">
        <v>19</v>
      </c>
      <c r="F49" s="57">
        <f t="shared" si="7"/>
        <v>76</v>
      </c>
      <c r="G49" s="58">
        <f t="shared" si="8"/>
        <v>67</v>
      </c>
      <c r="H49" s="59">
        <f t="shared" si="9"/>
        <v>0.25</v>
      </c>
      <c r="I49" s="57">
        <f t="shared" si="10"/>
        <v>3</v>
      </c>
      <c r="J49" s="56">
        <v>0</v>
      </c>
      <c r="K49" s="60">
        <v>0</v>
      </c>
      <c r="L49" s="60">
        <f t="shared" si="11"/>
        <v>0</v>
      </c>
      <c r="M49" s="6">
        <f t="shared" si="12"/>
        <v>0</v>
      </c>
      <c r="N49" s="61">
        <f t="shared" si="13"/>
        <v>77</v>
      </c>
    </row>
    <row r="50" spans="1:14">
      <c r="A50" s="4" t="s">
        <v>95</v>
      </c>
      <c r="B50" s="4" t="s">
        <v>216</v>
      </c>
      <c r="C50" s="55" t="s">
        <v>96</v>
      </c>
      <c r="D50" s="56">
        <v>273</v>
      </c>
      <c r="E50" s="5">
        <v>40</v>
      </c>
      <c r="F50" s="57">
        <f t="shared" si="7"/>
        <v>313</v>
      </c>
      <c r="G50" s="58">
        <f t="shared" si="8"/>
        <v>18</v>
      </c>
      <c r="H50" s="59">
        <f t="shared" si="9"/>
        <v>0.12779552715654952</v>
      </c>
      <c r="I50" s="57">
        <f t="shared" si="10"/>
        <v>34</v>
      </c>
      <c r="J50" s="56">
        <v>6</v>
      </c>
      <c r="K50" s="60">
        <v>1</v>
      </c>
      <c r="L50" s="60">
        <f t="shared" si="11"/>
        <v>7</v>
      </c>
      <c r="M50" s="6">
        <f t="shared" si="12"/>
        <v>2.2364217252396165E-2</v>
      </c>
      <c r="N50" s="61">
        <f t="shared" si="13"/>
        <v>44</v>
      </c>
    </row>
    <row r="51" spans="1:14">
      <c r="A51" s="4" t="s">
        <v>97</v>
      </c>
      <c r="B51" s="4" t="s">
        <v>216</v>
      </c>
      <c r="C51" s="55" t="s">
        <v>98</v>
      </c>
      <c r="D51" s="56">
        <v>297</v>
      </c>
      <c r="E51" s="5">
        <v>50</v>
      </c>
      <c r="F51" s="57">
        <f t="shared" si="7"/>
        <v>347</v>
      </c>
      <c r="G51" s="58">
        <f t="shared" si="8"/>
        <v>14</v>
      </c>
      <c r="H51" s="59">
        <f t="shared" si="9"/>
        <v>0.14409221902017291</v>
      </c>
      <c r="I51" s="57">
        <f t="shared" si="10"/>
        <v>29</v>
      </c>
      <c r="J51" s="56">
        <v>6</v>
      </c>
      <c r="K51" s="60">
        <v>1</v>
      </c>
      <c r="L51" s="60">
        <f t="shared" si="11"/>
        <v>7</v>
      </c>
      <c r="M51" s="6">
        <f t="shared" si="12"/>
        <v>2.0172910662824207E-2</v>
      </c>
      <c r="N51" s="61">
        <f t="shared" si="13"/>
        <v>50</v>
      </c>
    </row>
    <row r="52" spans="1:14">
      <c r="A52" s="4" t="s">
        <v>99</v>
      </c>
      <c r="B52" s="4" t="s">
        <v>218</v>
      </c>
      <c r="C52" s="55" t="s">
        <v>100</v>
      </c>
      <c r="D52" s="56">
        <v>64</v>
      </c>
      <c r="E52" s="5">
        <v>2</v>
      </c>
      <c r="F52" s="57">
        <f t="shared" si="7"/>
        <v>66</v>
      </c>
      <c r="G52" s="58">
        <f t="shared" si="8"/>
        <v>71</v>
      </c>
      <c r="H52" s="59">
        <f t="shared" si="9"/>
        <v>3.0303030303030304E-2</v>
      </c>
      <c r="I52" s="57">
        <f t="shared" si="10"/>
        <v>85</v>
      </c>
      <c r="J52" s="56">
        <v>5</v>
      </c>
      <c r="K52" s="60">
        <v>0</v>
      </c>
      <c r="L52" s="60">
        <f t="shared" si="11"/>
        <v>5</v>
      </c>
      <c r="M52" s="6">
        <f t="shared" si="12"/>
        <v>7.575757575757576E-2</v>
      </c>
      <c r="N52" s="61">
        <f t="shared" si="13"/>
        <v>4</v>
      </c>
    </row>
    <row r="53" spans="1:14">
      <c r="A53" s="4" t="s">
        <v>101</v>
      </c>
      <c r="B53" s="4" t="s">
        <v>216</v>
      </c>
      <c r="C53" s="55" t="s">
        <v>102</v>
      </c>
      <c r="D53" s="56">
        <v>155</v>
      </c>
      <c r="E53" s="5">
        <v>14</v>
      </c>
      <c r="F53" s="57">
        <f t="shared" si="7"/>
        <v>169</v>
      </c>
      <c r="G53" s="58">
        <f t="shared" si="8"/>
        <v>45</v>
      </c>
      <c r="H53" s="59">
        <f t="shared" si="9"/>
        <v>8.2840236686390539E-2</v>
      </c>
      <c r="I53" s="57">
        <f t="shared" si="10"/>
        <v>61</v>
      </c>
      <c r="J53" s="56">
        <v>1</v>
      </c>
      <c r="K53" s="60">
        <v>1</v>
      </c>
      <c r="L53" s="60">
        <f t="shared" si="11"/>
        <v>2</v>
      </c>
      <c r="M53" s="6">
        <f t="shared" si="12"/>
        <v>1.1834319526627219E-2</v>
      </c>
      <c r="N53" s="61">
        <f t="shared" si="13"/>
        <v>68</v>
      </c>
    </row>
    <row r="54" spans="1:14">
      <c r="A54" s="4" t="s">
        <v>103</v>
      </c>
      <c r="B54" s="4" t="s">
        <v>216</v>
      </c>
      <c r="C54" s="55" t="s">
        <v>104</v>
      </c>
      <c r="D54" s="56">
        <v>161</v>
      </c>
      <c r="E54" s="5">
        <v>20</v>
      </c>
      <c r="F54" s="57">
        <f t="shared" si="7"/>
        <v>181</v>
      </c>
      <c r="G54" s="58">
        <f t="shared" si="8"/>
        <v>41</v>
      </c>
      <c r="H54" s="59">
        <f t="shared" si="9"/>
        <v>0.11049723756906077</v>
      </c>
      <c r="I54" s="57">
        <f t="shared" si="10"/>
        <v>45</v>
      </c>
      <c r="J54" s="56">
        <v>2</v>
      </c>
      <c r="K54" s="60">
        <v>1</v>
      </c>
      <c r="L54" s="60">
        <f t="shared" si="11"/>
        <v>3</v>
      </c>
      <c r="M54" s="6">
        <f t="shared" si="12"/>
        <v>1.6574585635359115E-2</v>
      </c>
      <c r="N54" s="61">
        <f t="shared" si="13"/>
        <v>56</v>
      </c>
    </row>
    <row r="55" spans="1:14">
      <c r="A55" s="4" t="s">
        <v>105</v>
      </c>
      <c r="B55" s="4" t="s">
        <v>216</v>
      </c>
      <c r="C55" s="55" t="s">
        <v>106</v>
      </c>
      <c r="D55" s="56">
        <v>286</v>
      </c>
      <c r="E55" s="5">
        <v>24</v>
      </c>
      <c r="F55" s="57">
        <f t="shared" si="7"/>
        <v>310</v>
      </c>
      <c r="G55" s="58">
        <f t="shared" si="8"/>
        <v>19</v>
      </c>
      <c r="H55" s="59">
        <f t="shared" si="9"/>
        <v>7.7419354838709681E-2</v>
      </c>
      <c r="I55" s="57">
        <f t="shared" si="10"/>
        <v>68</v>
      </c>
      <c r="J55" s="56">
        <v>8</v>
      </c>
      <c r="K55" s="60">
        <v>0</v>
      </c>
      <c r="L55" s="60">
        <f t="shared" si="11"/>
        <v>8</v>
      </c>
      <c r="M55" s="6">
        <f t="shared" si="12"/>
        <v>2.5806451612903226E-2</v>
      </c>
      <c r="N55" s="61">
        <f t="shared" si="13"/>
        <v>38</v>
      </c>
    </row>
    <row r="56" spans="1:14">
      <c r="A56" s="4" t="s">
        <v>107</v>
      </c>
      <c r="B56" s="4" t="s">
        <v>216</v>
      </c>
      <c r="C56" s="55" t="s">
        <v>108</v>
      </c>
      <c r="D56" s="56">
        <v>221</v>
      </c>
      <c r="E56" s="5">
        <v>24</v>
      </c>
      <c r="F56" s="57">
        <f t="shared" si="7"/>
        <v>245</v>
      </c>
      <c r="G56" s="58">
        <f t="shared" si="8"/>
        <v>31</v>
      </c>
      <c r="H56" s="59">
        <f t="shared" si="9"/>
        <v>9.7959183673469383E-2</v>
      </c>
      <c r="I56" s="57">
        <f t="shared" si="10"/>
        <v>55</v>
      </c>
      <c r="J56" s="56">
        <v>4</v>
      </c>
      <c r="K56" s="60">
        <v>2</v>
      </c>
      <c r="L56" s="60">
        <f t="shared" si="11"/>
        <v>6</v>
      </c>
      <c r="M56" s="6">
        <f t="shared" si="12"/>
        <v>2.4489795918367346E-2</v>
      </c>
      <c r="N56" s="61">
        <f t="shared" si="13"/>
        <v>39</v>
      </c>
    </row>
    <row r="57" spans="1:14">
      <c r="A57" s="4" t="s">
        <v>109</v>
      </c>
      <c r="B57" s="4" t="s">
        <v>217</v>
      </c>
      <c r="C57" s="55" t="s">
        <v>110</v>
      </c>
      <c r="D57" s="56">
        <v>284</v>
      </c>
      <c r="E57" s="5">
        <v>38</v>
      </c>
      <c r="F57" s="57">
        <f t="shared" si="7"/>
        <v>322</v>
      </c>
      <c r="G57" s="58">
        <f t="shared" si="8"/>
        <v>17</v>
      </c>
      <c r="H57" s="59">
        <f t="shared" si="9"/>
        <v>0.11801242236024845</v>
      </c>
      <c r="I57" s="57">
        <f t="shared" si="10"/>
        <v>40</v>
      </c>
      <c r="J57" s="56">
        <v>14</v>
      </c>
      <c r="K57" s="60">
        <v>3</v>
      </c>
      <c r="L57" s="60">
        <f t="shared" si="11"/>
        <v>17</v>
      </c>
      <c r="M57" s="6">
        <f t="shared" si="12"/>
        <v>5.2795031055900624E-2</v>
      </c>
      <c r="N57" s="61">
        <f t="shared" si="13"/>
        <v>12</v>
      </c>
    </row>
    <row r="58" spans="1:14">
      <c r="A58" s="4" t="s">
        <v>111</v>
      </c>
      <c r="B58" s="4" t="s">
        <v>215</v>
      </c>
      <c r="C58" s="55" t="s">
        <v>112</v>
      </c>
      <c r="D58" s="56">
        <v>52</v>
      </c>
      <c r="E58" s="5">
        <v>10</v>
      </c>
      <c r="F58" s="57">
        <f t="shared" si="7"/>
        <v>62</v>
      </c>
      <c r="G58" s="58">
        <f t="shared" si="8"/>
        <v>73</v>
      </c>
      <c r="H58" s="59">
        <f t="shared" si="9"/>
        <v>0.16129032258064516</v>
      </c>
      <c r="I58" s="57">
        <f t="shared" si="10"/>
        <v>22</v>
      </c>
      <c r="J58" s="56">
        <v>0</v>
      </c>
      <c r="K58" s="60">
        <v>0</v>
      </c>
      <c r="L58" s="60">
        <f t="shared" si="11"/>
        <v>0</v>
      </c>
      <c r="M58" s="6">
        <f t="shared" si="12"/>
        <v>0</v>
      </c>
      <c r="N58" s="61">
        <f t="shared" si="13"/>
        <v>77</v>
      </c>
    </row>
    <row r="59" spans="1:14">
      <c r="A59" s="4" t="s">
        <v>113</v>
      </c>
      <c r="B59" s="4" t="s">
        <v>211</v>
      </c>
      <c r="C59" s="55" t="s">
        <v>114</v>
      </c>
      <c r="D59" s="56">
        <v>623</v>
      </c>
      <c r="E59" s="5">
        <v>66</v>
      </c>
      <c r="F59" s="57">
        <f t="shared" si="7"/>
        <v>689</v>
      </c>
      <c r="G59" s="58">
        <f t="shared" si="8"/>
        <v>7</v>
      </c>
      <c r="H59" s="59">
        <f t="shared" si="9"/>
        <v>9.579100145137881E-2</v>
      </c>
      <c r="I59" s="57">
        <f t="shared" si="10"/>
        <v>58</v>
      </c>
      <c r="J59" s="56">
        <v>17</v>
      </c>
      <c r="K59" s="60">
        <v>7</v>
      </c>
      <c r="L59" s="60">
        <f t="shared" si="11"/>
        <v>24</v>
      </c>
      <c r="M59" s="6">
        <f t="shared" si="12"/>
        <v>3.483309143686502E-2</v>
      </c>
      <c r="N59" s="61">
        <f t="shared" si="13"/>
        <v>24</v>
      </c>
    </row>
    <row r="60" spans="1:14">
      <c r="A60" s="1" t="s">
        <v>115</v>
      </c>
      <c r="B60" s="1" t="s">
        <v>213</v>
      </c>
      <c r="C60" s="62" t="s">
        <v>116</v>
      </c>
      <c r="D60" s="31">
        <v>140</v>
      </c>
      <c r="E60" s="2">
        <v>9</v>
      </c>
      <c r="F60" s="57">
        <f t="shared" si="7"/>
        <v>149</v>
      </c>
      <c r="G60" s="58">
        <f t="shared" si="8"/>
        <v>48</v>
      </c>
      <c r="H60" s="59">
        <f t="shared" si="9"/>
        <v>6.0402684563758392E-2</v>
      </c>
      <c r="I60" s="57">
        <f t="shared" si="10"/>
        <v>78</v>
      </c>
      <c r="J60" s="31">
        <v>5</v>
      </c>
      <c r="K60" s="35">
        <v>0</v>
      </c>
      <c r="L60" s="35">
        <f t="shared" si="11"/>
        <v>5</v>
      </c>
      <c r="M60" s="63">
        <f t="shared" si="12"/>
        <v>3.3557046979865772E-2</v>
      </c>
      <c r="N60" s="64">
        <f t="shared" si="13"/>
        <v>27</v>
      </c>
    </row>
    <row r="61" spans="1:14">
      <c r="A61" s="1" t="s">
        <v>117</v>
      </c>
      <c r="B61" s="1" t="s">
        <v>212</v>
      </c>
      <c r="C61" s="62" t="s">
        <v>118</v>
      </c>
      <c r="D61" s="31">
        <v>77</v>
      </c>
      <c r="E61" s="2">
        <v>16</v>
      </c>
      <c r="F61" s="57">
        <f t="shared" si="7"/>
        <v>93</v>
      </c>
      <c r="G61" s="58">
        <f t="shared" si="8"/>
        <v>63</v>
      </c>
      <c r="H61" s="59">
        <f t="shared" si="9"/>
        <v>0.17204301075268819</v>
      </c>
      <c r="I61" s="57">
        <f t="shared" si="10"/>
        <v>19</v>
      </c>
      <c r="J61" s="31">
        <v>2</v>
      </c>
      <c r="K61" s="35">
        <v>0</v>
      </c>
      <c r="L61" s="35">
        <f t="shared" si="11"/>
        <v>2</v>
      </c>
      <c r="M61" s="63">
        <f t="shared" si="12"/>
        <v>2.1505376344086023E-2</v>
      </c>
      <c r="N61" s="64">
        <f t="shared" si="13"/>
        <v>47</v>
      </c>
    </row>
    <row r="62" spans="1:14">
      <c r="A62" s="1" t="s">
        <v>119</v>
      </c>
      <c r="B62" s="1" t="s">
        <v>213</v>
      </c>
      <c r="C62" s="62" t="s">
        <v>120</v>
      </c>
      <c r="D62" s="31">
        <v>72</v>
      </c>
      <c r="E62" s="2">
        <v>5</v>
      </c>
      <c r="F62" s="57">
        <f t="shared" si="7"/>
        <v>77</v>
      </c>
      <c r="G62" s="58">
        <f t="shared" si="8"/>
        <v>66</v>
      </c>
      <c r="H62" s="59">
        <f t="shared" si="9"/>
        <v>6.4935064935064929E-2</v>
      </c>
      <c r="I62" s="57">
        <f t="shared" si="10"/>
        <v>76</v>
      </c>
      <c r="J62" s="31">
        <v>0</v>
      </c>
      <c r="K62" s="35">
        <v>1</v>
      </c>
      <c r="L62" s="35">
        <f t="shared" si="11"/>
        <v>1</v>
      </c>
      <c r="M62" s="63">
        <f t="shared" si="12"/>
        <v>1.2987012987012988E-2</v>
      </c>
      <c r="N62" s="64">
        <f t="shared" si="13"/>
        <v>65</v>
      </c>
    </row>
    <row r="63" spans="1:14">
      <c r="A63" s="1" t="s">
        <v>121</v>
      </c>
      <c r="B63" s="1" t="s">
        <v>216</v>
      </c>
      <c r="C63" s="62" t="s">
        <v>122</v>
      </c>
      <c r="D63" s="31">
        <v>211</v>
      </c>
      <c r="E63" s="2">
        <v>36</v>
      </c>
      <c r="F63" s="57">
        <f t="shared" si="7"/>
        <v>247</v>
      </c>
      <c r="G63" s="58">
        <f t="shared" si="8"/>
        <v>30</v>
      </c>
      <c r="H63" s="59">
        <f t="shared" si="9"/>
        <v>0.145748987854251</v>
      </c>
      <c r="I63" s="57">
        <f t="shared" si="10"/>
        <v>27</v>
      </c>
      <c r="J63" s="31">
        <v>2</v>
      </c>
      <c r="K63" s="35">
        <v>1</v>
      </c>
      <c r="L63" s="35">
        <f t="shared" si="11"/>
        <v>3</v>
      </c>
      <c r="M63" s="63">
        <f t="shared" si="12"/>
        <v>1.2145748987854251E-2</v>
      </c>
      <c r="N63" s="64">
        <f t="shared" si="13"/>
        <v>66</v>
      </c>
    </row>
    <row r="64" spans="1:14">
      <c r="A64" s="1" t="s">
        <v>123</v>
      </c>
      <c r="B64" s="1" t="s">
        <v>214</v>
      </c>
      <c r="C64" s="62" t="s">
        <v>124</v>
      </c>
      <c r="D64" s="31">
        <v>91</v>
      </c>
      <c r="E64" s="2">
        <v>26</v>
      </c>
      <c r="F64" s="57">
        <f t="shared" si="7"/>
        <v>117</v>
      </c>
      <c r="G64" s="58">
        <f t="shared" si="8"/>
        <v>58</v>
      </c>
      <c r="H64" s="59">
        <f t="shared" si="9"/>
        <v>0.22222222222222221</v>
      </c>
      <c r="I64" s="57">
        <f t="shared" si="10"/>
        <v>6</v>
      </c>
      <c r="J64" s="31">
        <v>1</v>
      </c>
      <c r="K64" s="35">
        <v>0</v>
      </c>
      <c r="L64" s="35">
        <f t="shared" si="11"/>
        <v>1</v>
      </c>
      <c r="M64" s="63">
        <f t="shared" si="12"/>
        <v>8.5470085470085479E-3</v>
      </c>
      <c r="N64" s="64">
        <f t="shared" si="13"/>
        <v>72</v>
      </c>
    </row>
    <row r="65" spans="1:14">
      <c r="A65" s="1" t="s">
        <v>125</v>
      </c>
      <c r="B65" s="1" t="s">
        <v>215</v>
      </c>
      <c r="C65" s="62" t="s">
        <v>126</v>
      </c>
      <c r="D65" s="31">
        <v>55</v>
      </c>
      <c r="E65" s="2">
        <v>6</v>
      </c>
      <c r="F65" s="57">
        <f t="shared" si="7"/>
        <v>61</v>
      </c>
      <c r="G65" s="58">
        <f t="shared" si="8"/>
        <v>75</v>
      </c>
      <c r="H65" s="59">
        <f t="shared" si="9"/>
        <v>9.8360655737704916E-2</v>
      </c>
      <c r="I65" s="57">
        <f t="shared" si="10"/>
        <v>54</v>
      </c>
      <c r="J65" s="31">
        <v>1</v>
      </c>
      <c r="K65" s="35">
        <v>0</v>
      </c>
      <c r="L65" s="35">
        <f t="shared" si="11"/>
        <v>1</v>
      </c>
      <c r="M65" s="63">
        <f t="shared" si="12"/>
        <v>1.6393442622950821E-2</v>
      </c>
      <c r="N65" s="64">
        <f t="shared" si="13"/>
        <v>57</v>
      </c>
    </row>
    <row r="66" spans="1:14">
      <c r="A66" s="1" t="s">
        <v>127</v>
      </c>
      <c r="B66" s="1" t="s">
        <v>211</v>
      </c>
      <c r="C66" s="62" t="s">
        <v>128</v>
      </c>
      <c r="D66" s="31">
        <v>949</v>
      </c>
      <c r="E66" s="2">
        <v>85</v>
      </c>
      <c r="F66" s="57">
        <f t="shared" si="7"/>
        <v>1034</v>
      </c>
      <c r="G66" s="58">
        <f t="shared" si="8"/>
        <v>2</v>
      </c>
      <c r="H66" s="59">
        <f t="shared" si="9"/>
        <v>8.2205029013539654E-2</v>
      </c>
      <c r="I66" s="57">
        <f t="shared" si="10"/>
        <v>63</v>
      </c>
      <c r="J66" s="31">
        <v>23</v>
      </c>
      <c r="K66" s="35">
        <v>4</v>
      </c>
      <c r="L66" s="35">
        <f t="shared" si="11"/>
        <v>27</v>
      </c>
      <c r="M66" s="63">
        <f t="shared" si="12"/>
        <v>2.6112185686653772E-2</v>
      </c>
      <c r="N66" s="64">
        <f t="shared" si="13"/>
        <v>37</v>
      </c>
    </row>
    <row r="67" spans="1:14">
      <c r="A67" s="1" t="s">
        <v>129</v>
      </c>
      <c r="B67" s="1" t="s">
        <v>212</v>
      </c>
      <c r="C67" s="62" t="s">
        <v>130</v>
      </c>
      <c r="D67" s="31">
        <v>47</v>
      </c>
      <c r="E67" s="2">
        <v>12</v>
      </c>
      <c r="F67" s="57">
        <f t="shared" si="7"/>
        <v>59</v>
      </c>
      <c r="G67" s="58">
        <f t="shared" si="8"/>
        <v>76</v>
      </c>
      <c r="H67" s="59">
        <f t="shared" si="9"/>
        <v>0.20338983050847459</v>
      </c>
      <c r="I67" s="57">
        <f t="shared" si="10"/>
        <v>11</v>
      </c>
      <c r="J67" s="31">
        <v>0</v>
      </c>
      <c r="K67" s="35">
        <v>0</v>
      </c>
      <c r="L67" s="35">
        <f t="shared" si="11"/>
        <v>0</v>
      </c>
      <c r="M67" s="63">
        <f t="shared" si="12"/>
        <v>0</v>
      </c>
      <c r="N67" s="64">
        <f t="shared" si="13"/>
        <v>77</v>
      </c>
    </row>
    <row r="68" spans="1:14">
      <c r="A68" s="1" t="s">
        <v>131</v>
      </c>
      <c r="B68" s="1" t="s">
        <v>213</v>
      </c>
      <c r="C68" s="62" t="s">
        <v>132</v>
      </c>
      <c r="D68" s="31">
        <v>101</v>
      </c>
      <c r="E68" s="2">
        <v>17</v>
      </c>
      <c r="F68" s="57">
        <f t="shared" si="7"/>
        <v>118</v>
      </c>
      <c r="G68" s="58">
        <f t="shared" si="8"/>
        <v>57</v>
      </c>
      <c r="H68" s="59">
        <f t="shared" si="9"/>
        <v>0.1440677966101695</v>
      </c>
      <c r="I68" s="57">
        <f t="shared" si="10"/>
        <v>30</v>
      </c>
      <c r="J68" s="31">
        <v>0</v>
      </c>
      <c r="K68" s="35">
        <v>1</v>
      </c>
      <c r="L68" s="35">
        <f t="shared" si="11"/>
        <v>1</v>
      </c>
      <c r="M68" s="63">
        <f t="shared" si="12"/>
        <v>8.4745762711864406E-3</v>
      </c>
      <c r="N68" s="64">
        <f t="shared" si="13"/>
        <v>73</v>
      </c>
    </row>
    <row r="69" spans="1:14">
      <c r="A69" s="1" t="s">
        <v>133</v>
      </c>
      <c r="B69" s="1" t="s">
        <v>211</v>
      </c>
      <c r="C69" s="62" t="s">
        <v>134</v>
      </c>
      <c r="D69" s="31">
        <v>888</v>
      </c>
      <c r="E69" s="2">
        <v>108</v>
      </c>
      <c r="F69" s="57">
        <f t="shared" si="7"/>
        <v>996</v>
      </c>
      <c r="G69" s="58">
        <f t="shared" si="8"/>
        <v>3</v>
      </c>
      <c r="H69" s="59">
        <f t="shared" si="9"/>
        <v>0.10843373493975904</v>
      </c>
      <c r="I69" s="57">
        <f t="shared" si="10"/>
        <v>48</v>
      </c>
      <c r="J69" s="31">
        <v>22</v>
      </c>
      <c r="K69" s="35">
        <v>12</v>
      </c>
      <c r="L69" s="35">
        <f t="shared" si="11"/>
        <v>34</v>
      </c>
      <c r="M69" s="63">
        <f t="shared" si="12"/>
        <v>3.4136546184738957E-2</v>
      </c>
      <c r="N69" s="64">
        <f t="shared" si="13"/>
        <v>26</v>
      </c>
    </row>
    <row r="70" spans="1:14">
      <c r="A70" s="1" t="s">
        <v>135</v>
      </c>
      <c r="B70" s="1" t="s">
        <v>212</v>
      </c>
      <c r="C70" s="62" t="s">
        <v>136</v>
      </c>
      <c r="D70" s="31">
        <v>115</v>
      </c>
      <c r="E70" s="2">
        <v>33</v>
      </c>
      <c r="F70" s="57">
        <f t="shared" si="7"/>
        <v>148</v>
      </c>
      <c r="G70" s="58">
        <f t="shared" si="8"/>
        <v>49</v>
      </c>
      <c r="H70" s="59">
        <f t="shared" si="9"/>
        <v>0.22297297297297297</v>
      </c>
      <c r="I70" s="57">
        <f t="shared" si="10"/>
        <v>5</v>
      </c>
      <c r="J70" s="31">
        <v>1</v>
      </c>
      <c r="K70" s="35">
        <v>0</v>
      </c>
      <c r="L70" s="35">
        <f t="shared" si="11"/>
        <v>1</v>
      </c>
      <c r="M70" s="63">
        <f t="shared" si="12"/>
        <v>6.7567567567567571E-3</v>
      </c>
      <c r="N70" s="64">
        <f t="shared" si="13"/>
        <v>74</v>
      </c>
    </row>
    <row r="71" spans="1:14">
      <c r="A71" s="1" t="s">
        <v>137</v>
      </c>
      <c r="B71" s="1" t="s">
        <v>211</v>
      </c>
      <c r="C71" s="62" t="s">
        <v>138</v>
      </c>
      <c r="D71" s="31">
        <v>513</v>
      </c>
      <c r="E71" s="2">
        <v>62</v>
      </c>
      <c r="F71" s="65">
        <f t="shared" si="7"/>
        <v>575</v>
      </c>
      <c r="G71" s="66">
        <f t="shared" si="8"/>
        <v>9</v>
      </c>
      <c r="H71" s="59">
        <f t="shared" si="9"/>
        <v>0.10782608695652174</v>
      </c>
      <c r="I71" s="57">
        <f t="shared" si="10"/>
        <v>50</v>
      </c>
      <c r="J71" s="31">
        <v>18</v>
      </c>
      <c r="K71" s="35">
        <v>7</v>
      </c>
      <c r="L71" s="35">
        <f t="shared" si="11"/>
        <v>25</v>
      </c>
      <c r="M71" s="63">
        <f t="shared" si="12"/>
        <v>4.3478260869565216E-2</v>
      </c>
      <c r="N71" s="64">
        <f t="shared" si="13"/>
        <v>17</v>
      </c>
    </row>
    <row r="72" spans="1:14">
      <c r="A72" s="1" t="s">
        <v>139</v>
      </c>
      <c r="B72" s="1" t="s">
        <v>212</v>
      </c>
      <c r="C72" s="62" t="s">
        <v>140</v>
      </c>
      <c r="D72" s="31">
        <v>60</v>
      </c>
      <c r="E72" s="2">
        <v>15</v>
      </c>
      <c r="F72" s="65">
        <f t="shared" si="7"/>
        <v>75</v>
      </c>
      <c r="G72" s="66">
        <f t="shared" si="8"/>
        <v>68</v>
      </c>
      <c r="H72" s="59">
        <f t="shared" si="9"/>
        <v>0.2</v>
      </c>
      <c r="I72" s="57">
        <f t="shared" si="10"/>
        <v>12</v>
      </c>
      <c r="J72" s="31">
        <v>0</v>
      </c>
      <c r="K72" s="35">
        <v>0</v>
      </c>
      <c r="L72" s="35">
        <f t="shared" si="11"/>
        <v>0</v>
      </c>
      <c r="M72" s="63">
        <f t="shared" si="12"/>
        <v>0</v>
      </c>
      <c r="N72" s="64">
        <f t="shared" si="13"/>
        <v>77</v>
      </c>
    </row>
    <row r="73" spans="1:14">
      <c r="A73" s="1" t="s">
        <v>141</v>
      </c>
      <c r="B73" s="1" t="s">
        <v>212</v>
      </c>
      <c r="C73" s="62" t="s">
        <v>142</v>
      </c>
      <c r="D73" s="31">
        <v>43</v>
      </c>
      <c r="E73" s="2">
        <v>9</v>
      </c>
      <c r="F73" s="65">
        <f t="shared" si="7"/>
        <v>52</v>
      </c>
      <c r="G73" s="66">
        <f t="shared" si="8"/>
        <v>80</v>
      </c>
      <c r="H73" s="59">
        <f t="shared" si="9"/>
        <v>0.17307692307692307</v>
      </c>
      <c r="I73" s="57">
        <f t="shared" si="10"/>
        <v>18</v>
      </c>
      <c r="J73" s="31">
        <v>0</v>
      </c>
      <c r="K73" s="35">
        <v>1</v>
      </c>
      <c r="L73" s="35">
        <f t="shared" si="11"/>
        <v>1</v>
      </c>
      <c r="M73" s="63">
        <f t="shared" si="12"/>
        <v>1.9230769230769232E-2</v>
      </c>
      <c r="N73" s="64">
        <f t="shared" si="13"/>
        <v>54</v>
      </c>
    </row>
    <row r="74" spans="1:14">
      <c r="A74" s="1" t="s">
        <v>143</v>
      </c>
      <c r="B74" s="1" t="s">
        <v>217</v>
      </c>
      <c r="C74" s="62" t="s">
        <v>144</v>
      </c>
      <c r="D74" s="31">
        <v>69</v>
      </c>
      <c r="E74" s="2">
        <v>21</v>
      </c>
      <c r="F74" s="65">
        <f t="shared" si="7"/>
        <v>90</v>
      </c>
      <c r="G74" s="66">
        <f t="shared" si="8"/>
        <v>64</v>
      </c>
      <c r="H74" s="59">
        <f t="shared" si="9"/>
        <v>0.23333333333333334</v>
      </c>
      <c r="I74" s="57">
        <f t="shared" si="10"/>
        <v>4</v>
      </c>
      <c r="J74" s="31">
        <v>0</v>
      </c>
      <c r="K74" s="35">
        <v>0</v>
      </c>
      <c r="L74" s="35">
        <f t="shared" si="11"/>
        <v>0</v>
      </c>
      <c r="M74" s="63">
        <f t="shared" si="12"/>
        <v>0</v>
      </c>
      <c r="N74" s="64">
        <f t="shared" si="13"/>
        <v>77</v>
      </c>
    </row>
    <row r="75" spans="1:14">
      <c r="A75" s="4" t="s">
        <v>145</v>
      </c>
      <c r="B75" s="4" t="s">
        <v>218</v>
      </c>
      <c r="C75" s="55" t="s">
        <v>146</v>
      </c>
      <c r="D75" s="56">
        <v>55</v>
      </c>
      <c r="E75" s="5">
        <v>2</v>
      </c>
      <c r="F75" s="65">
        <f t="shared" si="7"/>
        <v>57</v>
      </c>
      <c r="G75" s="66">
        <f t="shared" si="8"/>
        <v>78</v>
      </c>
      <c r="H75" s="59">
        <f t="shared" si="9"/>
        <v>3.5087719298245612E-2</v>
      </c>
      <c r="I75" s="57">
        <f t="shared" si="10"/>
        <v>84</v>
      </c>
      <c r="J75" s="31">
        <v>2</v>
      </c>
      <c r="K75" s="35">
        <v>0</v>
      </c>
      <c r="L75" s="35">
        <f t="shared" si="11"/>
        <v>2</v>
      </c>
      <c r="M75" s="63">
        <f t="shared" si="12"/>
        <v>3.5087719298245612E-2</v>
      </c>
      <c r="N75" s="64">
        <f t="shared" si="13"/>
        <v>23</v>
      </c>
    </row>
    <row r="76" spans="1:14">
      <c r="A76" s="1" t="s">
        <v>147</v>
      </c>
      <c r="B76" s="1" t="s">
        <v>217</v>
      </c>
      <c r="C76" s="62" t="s">
        <v>148</v>
      </c>
      <c r="D76" s="31">
        <v>109</v>
      </c>
      <c r="E76" s="2">
        <v>22</v>
      </c>
      <c r="F76" s="65">
        <f t="shared" ref="F76:F97" si="14">SUM(D76:E76)</f>
        <v>131</v>
      </c>
      <c r="G76" s="66">
        <f t="shared" ref="G76:G97" si="15">_xlfn.RANK.EQ(F76,$F$12:$F$97,0)</f>
        <v>53</v>
      </c>
      <c r="H76" s="59">
        <f t="shared" ref="H76:H97" si="16">E76/F76</f>
        <v>0.16793893129770993</v>
      </c>
      <c r="I76" s="57">
        <f t="shared" ref="I76:I97" si="17">_xlfn.RANK.EQ(H76,$H$12:$H$97,0)</f>
        <v>20</v>
      </c>
      <c r="J76" s="31">
        <v>7</v>
      </c>
      <c r="K76" s="35">
        <v>1</v>
      </c>
      <c r="L76" s="35">
        <f t="shared" ref="L76:L97" si="18">SUM(J76:K76)</f>
        <v>8</v>
      </c>
      <c r="M76" s="63">
        <f t="shared" ref="M76:M97" si="19">L76/F76</f>
        <v>6.1068702290076333E-2</v>
      </c>
      <c r="N76" s="64">
        <f t="shared" ref="N76:N97" si="20">_xlfn.RANK.EQ(M76,$M$12:$M$97,0)</f>
        <v>7</v>
      </c>
    </row>
    <row r="77" spans="1:14">
      <c r="A77" s="1" t="s">
        <v>149</v>
      </c>
      <c r="B77" s="1" t="s">
        <v>216</v>
      </c>
      <c r="C77" s="62" t="s">
        <v>150</v>
      </c>
      <c r="D77" s="31">
        <v>193</v>
      </c>
      <c r="E77" s="2">
        <v>17</v>
      </c>
      <c r="F77" s="65">
        <f t="shared" si="14"/>
        <v>210</v>
      </c>
      <c r="G77" s="66">
        <f t="shared" si="15"/>
        <v>34</v>
      </c>
      <c r="H77" s="59">
        <f t="shared" si="16"/>
        <v>8.0952380952380956E-2</v>
      </c>
      <c r="I77" s="57">
        <f t="shared" si="17"/>
        <v>65</v>
      </c>
      <c r="J77" s="31">
        <v>2</v>
      </c>
      <c r="K77" s="35">
        <v>0</v>
      </c>
      <c r="L77" s="35">
        <f t="shared" si="18"/>
        <v>2</v>
      </c>
      <c r="M77" s="63">
        <f t="shared" si="19"/>
        <v>9.5238095238095247E-3</v>
      </c>
      <c r="N77" s="64">
        <f t="shared" si="20"/>
        <v>70</v>
      </c>
    </row>
    <row r="78" spans="1:14">
      <c r="A78" s="1" t="s">
        <v>151</v>
      </c>
      <c r="B78" s="1" t="s">
        <v>216</v>
      </c>
      <c r="C78" s="62" t="s">
        <v>152</v>
      </c>
      <c r="D78" s="31">
        <v>196</v>
      </c>
      <c r="E78" s="2">
        <v>29</v>
      </c>
      <c r="F78" s="65">
        <f t="shared" si="14"/>
        <v>225</v>
      </c>
      <c r="G78" s="66">
        <f t="shared" si="15"/>
        <v>32</v>
      </c>
      <c r="H78" s="59">
        <f t="shared" si="16"/>
        <v>0.12888888888888889</v>
      </c>
      <c r="I78" s="57">
        <f t="shared" si="17"/>
        <v>33</v>
      </c>
      <c r="J78" s="31">
        <v>2</v>
      </c>
      <c r="K78" s="35">
        <v>1</v>
      </c>
      <c r="L78" s="35">
        <f t="shared" si="18"/>
        <v>3</v>
      </c>
      <c r="M78" s="63">
        <f t="shared" si="19"/>
        <v>1.3333333333333334E-2</v>
      </c>
      <c r="N78" s="64">
        <f t="shared" si="20"/>
        <v>64</v>
      </c>
    </row>
    <row r="79" spans="1:14">
      <c r="A79" s="1" t="s">
        <v>153</v>
      </c>
      <c r="B79" s="1" t="s">
        <v>211</v>
      </c>
      <c r="C79" s="62" t="s">
        <v>154</v>
      </c>
      <c r="D79" s="31">
        <v>408</v>
      </c>
      <c r="E79" s="2">
        <v>44</v>
      </c>
      <c r="F79" s="65">
        <f t="shared" si="14"/>
        <v>452</v>
      </c>
      <c r="G79" s="66">
        <f t="shared" si="15"/>
        <v>11</v>
      </c>
      <c r="H79" s="59">
        <f t="shared" si="16"/>
        <v>9.7345132743362831E-2</v>
      </c>
      <c r="I79" s="57">
        <f t="shared" si="17"/>
        <v>56</v>
      </c>
      <c r="J79" s="31">
        <v>17</v>
      </c>
      <c r="K79" s="35">
        <v>4</v>
      </c>
      <c r="L79" s="35">
        <f t="shared" si="18"/>
        <v>21</v>
      </c>
      <c r="M79" s="63">
        <f t="shared" si="19"/>
        <v>4.6460176991150445E-2</v>
      </c>
      <c r="N79" s="64">
        <f t="shared" si="20"/>
        <v>16</v>
      </c>
    </row>
    <row r="80" spans="1:14">
      <c r="A80" s="1" t="s">
        <v>155</v>
      </c>
      <c r="B80" s="1" t="s">
        <v>211</v>
      </c>
      <c r="C80" s="62" t="s">
        <v>156</v>
      </c>
      <c r="D80" s="31">
        <v>503</v>
      </c>
      <c r="E80" s="2">
        <v>60</v>
      </c>
      <c r="F80" s="65">
        <f t="shared" si="14"/>
        <v>563</v>
      </c>
      <c r="G80" s="66">
        <f t="shared" si="15"/>
        <v>10</v>
      </c>
      <c r="H80" s="59">
        <f t="shared" si="16"/>
        <v>0.10657193605683836</v>
      </c>
      <c r="I80" s="57">
        <f t="shared" si="17"/>
        <v>52</v>
      </c>
      <c r="J80" s="31">
        <v>10</v>
      </c>
      <c r="K80" s="35">
        <v>2</v>
      </c>
      <c r="L80" s="35">
        <f t="shared" si="18"/>
        <v>12</v>
      </c>
      <c r="M80" s="63">
        <f t="shared" si="19"/>
        <v>2.1314387211367674E-2</v>
      </c>
      <c r="N80" s="64">
        <f t="shared" si="20"/>
        <v>48</v>
      </c>
    </row>
    <row r="81" spans="1:14">
      <c r="A81" s="1" t="s">
        <v>157</v>
      </c>
      <c r="B81" s="1" t="s">
        <v>216</v>
      </c>
      <c r="C81" s="62" t="s">
        <v>158</v>
      </c>
      <c r="D81" s="31">
        <v>270</v>
      </c>
      <c r="E81" s="2">
        <v>33</v>
      </c>
      <c r="F81" s="65">
        <f t="shared" si="14"/>
        <v>303</v>
      </c>
      <c r="G81" s="66">
        <f t="shared" si="15"/>
        <v>20</v>
      </c>
      <c r="H81" s="59">
        <f t="shared" si="16"/>
        <v>0.10891089108910891</v>
      </c>
      <c r="I81" s="57">
        <f t="shared" si="17"/>
        <v>46</v>
      </c>
      <c r="J81" s="31">
        <v>15</v>
      </c>
      <c r="K81" s="35">
        <v>2</v>
      </c>
      <c r="L81" s="35">
        <f t="shared" si="18"/>
        <v>17</v>
      </c>
      <c r="M81" s="63">
        <f t="shared" si="19"/>
        <v>5.6105610561056105E-2</v>
      </c>
      <c r="N81" s="64">
        <f t="shared" si="20"/>
        <v>10</v>
      </c>
    </row>
    <row r="82" spans="1:14">
      <c r="A82" s="1" t="s">
        <v>159</v>
      </c>
      <c r="B82" s="1" t="s">
        <v>216</v>
      </c>
      <c r="C82" s="62" t="s">
        <v>160</v>
      </c>
      <c r="D82" s="31">
        <v>248</v>
      </c>
      <c r="E82" s="2">
        <v>19</v>
      </c>
      <c r="F82" s="65">
        <f t="shared" si="14"/>
        <v>267</v>
      </c>
      <c r="G82" s="66">
        <f t="shared" si="15"/>
        <v>27</v>
      </c>
      <c r="H82" s="67">
        <f t="shared" si="16"/>
        <v>7.116104868913857E-2</v>
      </c>
      <c r="I82" s="65">
        <f t="shared" si="17"/>
        <v>72</v>
      </c>
      <c r="J82" s="31">
        <v>2</v>
      </c>
      <c r="K82" s="35">
        <v>1</v>
      </c>
      <c r="L82" s="35">
        <f t="shared" si="18"/>
        <v>3</v>
      </c>
      <c r="M82" s="63">
        <f t="shared" si="19"/>
        <v>1.1235955056179775E-2</v>
      </c>
      <c r="N82" s="64">
        <f t="shared" si="20"/>
        <v>69</v>
      </c>
    </row>
    <row r="83" spans="1:14">
      <c r="A83" s="1" t="s">
        <v>161</v>
      </c>
      <c r="B83" s="1" t="s">
        <v>212</v>
      </c>
      <c r="C83" s="62" t="s">
        <v>162</v>
      </c>
      <c r="D83" s="31">
        <v>57</v>
      </c>
      <c r="E83" s="2">
        <v>12</v>
      </c>
      <c r="F83" s="65">
        <f t="shared" si="14"/>
        <v>69</v>
      </c>
      <c r="G83" s="66">
        <f t="shared" si="15"/>
        <v>70</v>
      </c>
      <c r="H83" s="67">
        <f t="shared" si="16"/>
        <v>0.17391304347826086</v>
      </c>
      <c r="I83" s="65">
        <f t="shared" si="17"/>
        <v>17</v>
      </c>
      <c r="J83" s="31">
        <v>0</v>
      </c>
      <c r="K83" s="35">
        <v>1</v>
      </c>
      <c r="L83" s="35">
        <f t="shared" si="18"/>
        <v>1</v>
      </c>
      <c r="M83" s="63">
        <f t="shared" si="19"/>
        <v>1.4492753623188406E-2</v>
      </c>
      <c r="N83" s="64">
        <f t="shared" si="20"/>
        <v>60</v>
      </c>
    </row>
    <row r="84" spans="1:14">
      <c r="A84" s="1" t="s">
        <v>163</v>
      </c>
      <c r="B84" s="1" t="s">
        <v>216</v>
      </c>
      <c r="C84" s="62" t="s">
        <v>164</v>
      </c>
      <c r="D84" s="31">
        <v>216</v>
      </c>
      <c r="E84" s="2">
        <v>34</v>
      </c>
      <c r="F84" s="65">
        <f t="shared" si="14"/>
        <v>250</v>
      </c>
      <c r="G84" s="66">
        <f t="shared" si="15"/>
        <v>29</v>
      </c>
      <c r="H84" s="67">
        <f t="shared" si="16"/>
        <v>0.13600000000000001</v>
      </c>
      <c r="I84" s="65">
        <f t="shared" si="17"/>
        <v>31</v>
      </c>
      <c r="J84" s="31">
        <v>7</v>
      </c>
      <c r="K84" s="35">
        <v>2</v>
      </c>
      <c r="L84" s="35">
        <f t="shared" si="18"/>
        <v>9</v>
      </c>
      <c r="M84" s="63">
        <f t="shared" si="19"/>
        <v>3.5999999999999997E-2</v>
      </c>
      <c r="N84" s="64">
        <f t="shared" si="20"/>
        <v>21</v>
      </c>
    </row>
    <row r="85" spans="1:14">
      <c r="A85" s="1" t="s">
        <v>165</v>
      </c>
      <c r="B85" s="1" t="s">
        <v>216</v>
      </c>
      <c r="C85" s="62" t="s">
        <v>166</v>
      </c>
      <c r="D85" s="31">
        <v>237</v>
      </c>
      <c r="E85" s="2">
        <v>32</v>
      </c>
      <c r="F85" s="65">
        <f t="shared" si="14"/>
        <v>269</v>
      </c>
      <c r="G85" s="66">
        <f t="shared" si="15"/>
        <v>26</v>
      </c>
      <c r="H85" s="67">
        <f t="shared" si="16"/>
        <v>0.11895910780669144</v>
      </c>
      <c r="I85" s="65">
        <f t="shared" si="17"/>
        <v>39</v>
      </c>
      <c r="J85" s="31">
        <v>8</v>
      </c>
      <c r="K85" s="35">
        <v>1</v>
      </c>
      <c r="L85" s="35">
        <f t="shared" si="18"/>
        <v>9</v>
      </c>
      <c r="M85" s="63">
        <f t="shared" si="19"/>
        <v>3.3457249070631967E-2</v>
      </c>
      <c r="N85" s="64">
        <f t="shared" si="20"/>
        <v>28</v>
      </c>
    </row>
    <row r="86" spans="1:14">
      <c r="A86" s="9" t="s">
        <v>167</v>
      </c>
      <c r="B86" s="9" t="s">
        <v>216</v>
      </c>
      <c r="C86" s="68" t="s">
        <v>168</v>
      </c>
      <c r="D86" s="69">
        <v>191</v>
      </c>
      <c r="E86" s="70">
        <v>16</v>
      </c>
      <c r="F86" s="71">
        <f t="shared" si="14"/>
        <v>207</v>
      </c>
      <c r="G86" s="72">
        <f t="shared" si="15"/>
        <v>36</v>
      </c>
      <c r="H86" s="73">
        <f t="shared" si="16"/>
        <v>7.7294685990338161E-2</v>
      </c>
      <c r="I86" s="71">
        <f t="shared" si="17"/>
        <v>69</v>
      </c>
      <c r="J86" s="69">
        <v>2</v>
      </c>
      <c r="K86" s="74">
        <v>2</v>
      </c>
      <c r="L86" s="74">
        <f t="shared" si="18"/>
        <v>4</v>
      </c>
      <c r="M86" s="75">
        <f t="shared" si="19"/>
        <v>1.932367149758454E-2</v>
      </c>
      <c r="N86" s="76">
        <f t="shared" si="20"/>
        <v>53</v>
      </c>
    </row>
    <row r="87" spans="1:14">
      <c r="A87" s="1" t="s">
        <v>169</v>
      </c>
      <c r="B87" s="1" t="s">
        <v>213</v>
      </c>
      <c r="C87" s="62" t="s">
        <v>170</v>
      </c>
      <c r="D87" s="31">
        <v>127</v>
      </c>
      <c r="E87" s="2">
        <v>8</v>
      </c>
      <c r="F87" s="65">
        <f t="shared" si="14"/>
        <v>135</v>
      </c>
      <c r="G87" s="66">
        <f t="shared" si="15"/>
        <v>52</v>
      </c>
      <c r="H87" s="67">
        <f t="shared" si="16"/>
        <v>5.9259259259259262E-2</v>
      </c>
      <c r="I87" s="65">
        <f t="shared" si="17"/>
        <v>80</v>
      </c>
      <c r="J87" s="31">
        <v>7</v>
      </c>
      <c r="K87" s="35">
        <v>2</v>
      </c>
      <c r="L87" s="35">
        <f t="shared" si="18"/>
        <v>9</v>
      </c>
      <c r="M87" s="63">
        <f t="shared" si="19"/>
        <v>6.6666666666666666E-2</v>
      </c>
      <c r="N87" s="64">
        <f t="shared" si="20"/>
        <v>6</v>
      </c>
    </row>
    <row r="88" spans="1:14">
      <c r="A88" s="1" t="s">
        <v>171</v>
      </c>
      <c r="B88" s="1" t="s">
        <v>212</v>
      </c>
      <c r="C88" s="62" t="s">
        <v>172</v>
      </c>
      <c r="D88" s="31">
        <v>85</v>
      </c>
      <c r="E88" s="2">
        <v>24</v>
      </c>
      <c r="F88" s="65">
        <f t="shared" si="14"/>
        <v>109</v>
      </c>
      <c r="G88" s="66">
        <f t="shared" si="15"/>
        <v>61</v>
      </c>
      <c r="H88" s="67">
        <f t="shared" si="16"/>
        <v>0.22018348623853212</v>
      </c>
      <c r="I88" s="65">
        <f t="shared" si="17"/>
        <v>7</v>
      </c>
      <c r="J88" s="31">
        <v>1</v>
      </c>
      <c r="K88" s="35">
        <v>0</v>
      </c>
      <c r="L88" s="35">
        <f t="shared" si="18"/>
        <v>1</v>
      </c>
      <c r="M88" s="63">
        <f t="shared" si="19"/>
        <v>9.1743119266055051E-3</v>
      </c>
      <c r="N88" s="64">
        <f t="shared" si="20"/>
        <v>71</v>
      </c>
    </row>
    <row r="89" spans="1:14">
      <c r="A89" s="1" t="s">
        <v>173</v>
      </c>
      <c r="B89" s="1" t="s">
        <v>211</v>
      </c>
      <c r="C89" s="62" t="s">
        <v>174</v>
      </c>
      <c r="D89" s="31">
        <v>658</v>
      </c>
      <c r="E89" s="2">
        <v>41</v>
      </c>
      <c r="F89" s="65">
        <f t="shared" si="14"/>
        <v>699</v>
      </c>
      <c r="G89" s="66">
        <f t="shared" si="15"/>
        <v>6</v>
      </c>
      <c r="H89" s="67">
        <f t="shared" si="16"/>
        <v>5.8655221745350504E-2</v>
      </c>
      <c r="I89" s="65">
        <f t="shared" si="17"/>
        <v>82</v>
      </c>
      <c r="J89" s="31">
        <v>23</v>
      </c>
      <c r="K89" s="35">
        <v>1</v>
      </c>
      <c r="L89" s="35">
        <f t="shared" si="18"/>
        <v>24</v>
      </c>
      <c r="M89" s="63">
        <f t="shared" si="19"/>
        <v>3.4334763948497854E-2</v>
      </c>
      <c r="N89" s="64">
        <f t="shared" si="20"/>
        <v>25</v>
      </c>
    </row>
    <row r="90" spans="1:14">
      <c r="A90" s="1" t="s">
        <v>175</v>
      </c>
      <c r="B90" s="1" t="s">
        <v>216</v>
      </c>
      <c r="C90" s="62" t="s">
        <v>176</v>
      </c>
      <c r="D90" s="31">
        <v>189</v>
      </c>
      <c r="E90" s="2">
        <v>17</v>
      </c>
      <c r="F90" s="65">
        <f t="shared" si="14"/>
        <v>206</v>
      </c>
      <c r="G90" s="66">
        <f t="shared" si="15"/>
        <v>37</v>
      </c>
      <c r="H90" s="67">
        <f t="shared" si="16"/>
        <v>8.2524271844660199E-2</v>
      </c>
      <c r="I90" s="65">
        <f t="shared" si="17"/>
        <v>62</v>
      </c>
      <c r="J90" s="31">
        <v>4</v>
      </c>
      <c r="K90" s="35">
        <v>0</v>
      </c>
      <c r="L90" s="35">
        <f t="shared" si="18"/>
        <v>4</v>
      </c>
      <c r="M90" s="63">
        <f t="shared" si="19"/>
        <v>1.9417475728155338E-2</v>
      </c>
      <c r="N90" s="64">
        <f t="shared" si="20"/>
        <v>52</v>
      </c>
    </row>
    <row r="91" spans="1:14">
      <c r="A91" s="1" t="s">
        <v>177</v>
      </c>
      <c r="B91" s="1" t="s">
        <v>216</v>
      </c>
      <c r="C91" s="62" t="s">
        <v>178</v>
      </c>
      <c r="D91" s="31">
        <v>265</v>
      </c>
      <c r="E91" s="2">
        <v>36</v>
      </c>
      <c r="F91" s="65">
        <f t="shared" si="14"/>
        <v>301</v>
      </c>
      <c r="G91" s="66">
        <f t="shared" si="15"/>
        <v>21</v>
      </c>
      <c r="H91" s="67">
        <f t="shared" si="16"/>
        <v>0.11960132890365449</v>
      </c>
      <c r="I91" s="65">
        <f t="shared" si="17"/>
        <v>38</v>
      </c>
      <c r="J91" s="31">
        <v>9</v>
      </c>
      <c r="K91" s="35">
        <v>6</v>
      </c>
      <c r="L91" s="35">
        <f t="shared" si="18"/>
        <v>15</v>
      </c>
      <c r="M91" s="63">
        <f t="shared" si="19"/>
        <v>4.9833887043189369E-2</v>
      </c>
      <c r="N91" s="64">
        <f t="shared" si="20"/>
        <v>14</v>
      </c>
    </row>
    <row r="92" spans="1:14">
      <c r="A92" s="1" t="s">
        <v>179</v>
      </c>
      <c r="B92" s="1" t="s">
        <v>216</v>
      </c>
      <c r="C92" s="62" t="s">
        <v>180</v>
      </c>
      <c r="D92" s="31">
        <v>251</v>
      </c>
      <c r="E92" s="2">
        <v>30</v>
      </c>
      <c r="F92" s="65">
        <f t="shared" si="14"/>
        <v>281</v>
      </c>
      <c r="G92" s="66">
        <f t="shared" si="15"/>
        <v>23</v>
      </c>
      <c r="H92" s="67">
        <f t="shared" si="16"/>
        <v>0.10676156583629894</v>
      </c>
      <c r="I92" s="65">
        <f t="shared" si="17"/>
        <v>51</v>
      </c>
      <c r="J92" s="31">
        <v>6</v>
      </c>
      <c r="K92" s="35">
        <v>5</v>
      </c>
      <c r="L92" s="35">
        <f t="shared" si="18"/>
        <v>11</v>
      </c>
      <c r="M92" s="63">
        <f t="shared" si="19"/>
        <v>3.9145907473309607E-2</v>
      </c>
      <c r="N92" s="64">
        <f t="shared" si="20"/>
        <v>19</v>
      </c>
    </row>
    <row r="93" spans="1:14">
      <c r="A93" s="1" t="s">
        <v>181</v>
      </c>
      <c r="B93" s="1" t="s">
        <v>216</v>
      </c>
      <c r="C93" s="62" t="s">
        <v>182</v>
      </c>
      <c r="D93" s="31">
        <v>150</v>
      </c>
      <c r="E93" s="2">
        <v>23</v>
      </c>
      <c r="F93" s="65">
        <f t="shared" si="14"/>
        <v>173</v>
      </c>
      <c r="G93" s="66">
        <f t="shared" si="15"/>
        <v>42</v>
      </c>
      <c r="H93" s="67">
        <f t="shared" si="16"/>
        <v>0.13294797687861271</v>
      </c>
      <c r="I93" s="65">
        <f t="shared" si="17"/>
        <v>32</v>
      </c>
      <c r="J93" s="31">
        <v>3</v>
      </c>
      <c r="K93" s="35">
        <v>1</v>
      </c>
      <c r="L93" s="35">
        <f t="shared" si="18"/>
        <v>4</v>
      </c>
      <c r="M93" s="63">
        <f t="shared" si="19"/>
        <v>2.3121387283236993E-2</v>
      </c>
      <c r="N93" s="64">
        <f t="shared" si="20"/>
        <v>41</v>
      </c>
    </row>
    <row r="94" spans="1:14">
      <c r="A94" s="1" t="s">
        <v>183</v>
      </c>
      <c r="B94" s="1" t="s">
        <v>216</v>
      </c>
      <c r="C94" s="62" t="s">
        <v>184</v>
      </c>
      <c r="D94" s="31">
        <v>172</v>
      </c>
      <c r="E94" s="2">
        <v>21</v>
      </c>
      <c r="F94" s="65">
        <f t="shared" si="14"/>
        <v>193</v>
      </c>
      <c r="G94" s="66">
        <f t="shared" si="15"/>
        <v>38</v>
      </c>
      <c r="H94" s="67">
        <f t="shared" si="16"/>
        <v>0.10880829015544041</v>
      </c>
      <c r="I94" s="65">
        <f t="shared" si="17"/>
        <v>47</v>
      </c>
      <c r="J94" s="31">
        <v>2</v>
      </c>
      <c r="K94" s="35">
        <v>1</v>
      </c>
      <c r="L94" s="35">
        <f t="shared" si="18"/>
        <v>3</v>
      </c>
      <c r="M94" s="63">
        <f t="shared" si="19"/>
        <v>1.5544041450777202E-2</v>
      </c>
      <c r="N94" s="64">
        <f t="shared" si="20"/>
        <v>58</v>
      </c>
    </row>
    <row r="95" spans="1:14">
      <c r="A95" s="1" t="s">
        <v>185</v>
      </c>
      <c r="B95" s="1" t="s">
        <v>216</v>
      </c>
      <c r="C95" s="62" t="s">
        <v>186</v>
      </c>
      <c r="D95" s="31">
        <v>291</v>
      </c>
      <c r="E95" s="2">
        <v>34</v>
      </c>
      <c r="F95" s="65">
        <f t="shared" si="14"/>
        <v>325</v>
      </c>
      <c r="G95" s="66">
        <f t="shared" si="15"/>
        <v>16</v>
      </c>
      <c r="H95" s="67">
        <f t="shared" si="16"/>
        <v>0.10461538461538461</v>
      </c>
      <c r="I95" s="65">
        <f t="shared" si="17"/>
        <v>53</v>
      </c>
      <c r="J95" s="31">
        <v>4</v>
      </c>
      <c r="K95" s="35">
        <v>1</v>
      </c>
      <c r="L95" s="35">
        <f t="shared" si="18"/>
        <v>5</v>
      </c>
      <c r="M95" s="63">
        <f t="shared" si="19"/>
        <v>1.5384615384615385E-2</v>
      </c>
      <c r="N95" s="64">
        <f t="shared" si="20"/>
        <v>59</v>
      </c>
    </row>
    <row r="96" spans="1:14">
      <c r="A96" s="1" t="s">
        <v>187</v>
      </c>
      <c r="B96" s="1" t="s">
        <v>213</v>
      </c>
      <c r="C96" s="62" t="s">
        <v>188</v>
      </c>
      <c r="D96" s="31">
        <v>21</v>
      </c>
      <c r="E96" s="2">
        <v>3</v>
      </c>
      <c r="F96" s="65">
        <f t="shared" si="14"/>
        <v>24</v>
      </c>
      <c r="G96" s="66">
        <f t="shared" si="15"/>
        <v>85</v>
      </c>
      <c r="H96" s="67">
        <f t="shared" si="16"/>
        <v>0.125</v>
      </c>
      <c r="I96" s="65">
        <f t="shared" si="17"/>
        <v>35</v>
      </c>
      <c r="J96" s="31">
        <v>0</v>
      </c>
      <c r="K96" s="35">
        <v>0</v>
      </c>
      <c r="L96" s="35">
        <f t="shared" si="18"/>
        <v>0</v>
      </c>
      <c r="M96" s="63">
        <f t="shared" si="19"/>
        <v>0</v>
      </c>
      <c r="N96" s="64">
        <f t="shared" si="20"/>
        <v>77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261</v>
      </c>
      <c r="E97" s="40">
        <v>23</v>
      </c>
      <c r="F97" s="77">
        <f t="shared" si="14"/>
        <v>284</v>
      </c>
      <c r="G97" s="78">
        <f t="shared" si="15"/>
        <v>22</v>
      </c>
      <c r="H97" s="79">
        <f t="shared" si="16"/>
        <v>8.098591549295775E-2</v>
      </c>
      <c r="I97" s="77">
        <f t="shared" si="17"/>
        <v>64</v>
      </c>
      <c r="J97" s="39">
        <v>10</v>
      </c>
      <c r="K97" s="44">
        <v>0</v>
      </c>
      <c r="L97" s="44">
        <f t="shared" si="18"/>
        <v>10</v>
      </c>
      <c r="M97" s="80">
        <f t="shared" si="19"/>
        <v>3.5211267605633804E-2</v>
      </c>
      <c r="N97" s="81">
        <f t="shared" si="20"/>
        <v>22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18655</v>
      </c>
      <c r="E99" s="225">
        <f t="shared" ref="E99:L99" si="21">SUM(E12:E97)</f>
        <v>2262</v>
      </c>
      <c r="F99" s="225">
        <f t="shared" si="21"/>
        <v>20917</v>
      </c>
      <c r="G99" s="227"/>
      <c r="H99" s="227"/>
      <c r="I99" s="227"/>
      <c r="J99" s="225">
        <f t="shared" si="21"/>
        <v>473</v>
      </c>
      <c r="K99" s="225">
        <f t="shared" si="21"/>
        <v>122</v>
      </c>
      <c r="L99" s="226">
        <f t="shared" si="21"/>
        <v>595</v>
      </c>
      <c r="N99" s="37"/>
    </row>
  </sheetData>
  <autoFilter ref="A11:Q11" xr:uid="{00000000-0009-0000-0000-00000E000000}">
    <sortState xmlns:xlrd2="http://schemas.microsoft.com/office/spreadsheetml/2017/richdata2" ref="A12:Q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0E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D10" sqref="D10:N10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191</v>
      </c>
      <c r="E6" s="23">
        <f>INDEX(E12:E97,MATCH(C6,C12:C97,0),0)</f>
        <v>18</v>
      </c>
      <c r="F6" s="23">
        <f>SUM(D6:E6)</f>
        <v>209</v>
      </c>
      <c r="G6" s="24">
        <f>_xlfn.RANK.EQ(F6,$F$12:$F$97,0)</f>
        <v>34</v>
      </c>
      <c r="H6" s="25">
        <f>E6/F6</f>
        <v>8.6124401913875603E-2</v>
      </c>
      <c r="I6" s="26">
        <f>_xlfn.RANK.EQ(H6,$H$12:$H$97,0)</f>
        <v>65</v>
      </c>
      <c r="J6" s="22">
        <f>INDEX(J12:J97,MATCH(C6,C12:C97,0),0)</f>
        <v>3</v>
      </c>
      <c r="K6" s="27">
        <f>INDEX(K12:K97,MATCH(C6,C12:C97,0),0)</f>
        <v>2</v>
      </c>
      <c r="L6" s="27">
        <f>SUM(J6:K6)</f>
        <v>5</v>
      </c>
      <c r="M6" s="28">
        <f>L6/F6</f>
        <v>2.3923444976076555E-2</v>
      </c>
      <c r="N6" s="29">
        <f>_xlfn.RANK.EQ(M6,$M$12:$M$97,0)</f>
        <v>42</v>
      </c>
    </row>
    <row r="7" spans="1:18">
      <c r="C7" s="30" t="s">
        <v>15</v>
      </c>
      <c r="D7" s="97">
        <f>ROUND(SUMIF($B$12:$B$97,"G",D12:D97)/(COUNTIFS(B12:B97,"G",D12:D97,"&lt;&gt;")),1)</f>
        <v>218.8</v>
      </c>
      <c r="E7" s="98">
        <f>ROUND(SUMIF($B$12:$B$97,"G",E12:E97)/(COUNTIFS(B12:B97,"G",D12:D97,"&lt;&gt;")),1)</f>
        <v>27.6</v>
      </c>
      <c r="F7" s="98">
        <f>ROUND(SUM(D7:E7),1)</f>
        <v>246.4</v>
      </c>
      <c r="G7" s="32"/>
      <c r="H7" s="33">
        <f>E7/F7</f>
        <v>0.11201298701298702</v>
      </c>
      <c r="I7" s="34"/>
      <c r="J7" s="97">
        <f>ROUND(SUMIF($B$12:$B$97,"G",J12:J97)/(COUNTIFS(B12:B97,"G",D12:D97,"&lt;&gt;")),1)</f>
        <v>4.8</v>
      </c>
      <c r="K7" s="101">
        <f>ROUND(SUMIF($B$12:$B$97,"G",K12:K97)/(COUNTIFS(B12:B97,"G",D12:D97,"&lt;&gt;")),1)</f>
        <v>1.5</v>
      </c>
      <c r="L7" s="101">
        <f>ROUND(SUM(J7:K7),1)</f>
        <v>6.3</v>
      </c>
      <c r="M7" s="6">
        <f>L7/F7</f>
        <v>2.5568181818181816E-2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215.1</v>
      </c>
      <c r="E8" s="100">
        <f>ROUND(AVERAGE(E12:E97),1)</f>
        <v>27.4</v>
      </c>
      <c r="F8" s="100">
        <f>ROUND(SUM(D8:E8),1)</f>
        <v>242.5</v>
      </c>
      <c r="G8" s="41"/>
      <c r="H8" s="42">
        <f>E8/F8</f>
        <v>0.11298969072164948</v>
      </c>
      <c r="I8" s="43"/>
      <c r="J8" s="102">
        <f>ROUND(AVERAGE(J12:J97),1)</f>
        <v>5.4</v>
      </c>
      <c r="K8" s="100">
        <f>ROUND(AVERAGE(K12:K97),1)</f>
        <v>1.6</v>
      </c>
      <c r="L8" s="103">
        <f>ROUND(SUM(J8:K8),1)</f>
        <v>7</v>
      </c>
      <c r="M8" s="45">
        <f>L8/F8</f>
        <v>2.88659793814433E-2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2021年度（基準日：５月１日）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666</v>
      </c>
      <c r="E12" s="5">
        <v>51</v>
      </c>
      <c r="F12" s="57">
        <f t="shared" ref="F12:F43" si="0">SUM(D12:E12)</f>
        <v>717</v>
      </c>
      <c r="G12" s="58">
        <f t="shared" ref="G12:G43" si="1">_xlfn.RANK.EQ(F12,$F$12:$F$97,0)</f>
        <v>5</v>
      </c>
      <c r="H12" s="59">
        <f t="shared" ref="H12:H43" si="2">E12/F12</f>
        <v>7.1129707112970716E-2</v>
      </c>
      <c r="I12" s="57">
        <f t="shared" ref="I12:I43" si="3">_xlfn.RANK.EQ(H12,$H$12:$H$97,0)</f>
        <v>74</v>
      </c>
      <c r="J12" s="56">
        <v>19</v>
      </c>
      <c r="K12" s="60">
        <v>5</v>
      </c>
      <c r="L12" s="60">
        <f t="shared" ref="L12:L43" si="4">SUM(J12:K12)</f>
        <v>24</v>
      </c>
      <c r="M12" s="6">
        <f t="shared" ref="M12:M43" si="5">L12/F12</f>
        <v>3.3472803347280332E-2</v>
      </c>
      <c r="N12" s="61">
        <f t="shared" ref="N12:N43" si="6">_xlfn.RANK.EQ(M12,$M$12:$M$97,0)</f>
        <v>31</v>
      </c>
    </row>
    <row r="13" spans="1:18">
      <c r="A13" s="4" t="s">
        <v>21</v>
      </c>
      <c r="B13" s="4" t="s">
        <v>212</v>
      </c>
      <c r="C13" s="55" t="s">
        <v>22</v>
      </c>
      <c r="D13" s="56">
        <v>144</v>
      </c>
      <c r="E13" s="5">
        <v>28</v>
      </c>
      <c r="F13" s="57">
        <f t="shared" si="0"/>
        <v>172</v>
      </c>
      <c r="G13" s="58">
        <f t="shared" si="1"/>
        <v>43</v>
      </c>
      <c r="H13" s="59">
        <f t="shared" si="2"/>
        <v>0.16279069767441862</v>
      </c>
      <c r="I13" s="57">
        <f t="shared" si="3"/>
        <v>26</v>
      </c>
      <c r="J13" s="56">
        <v>0</v>
      </c>
      <c r="K13" s="60">
        <v>2</v>
      </c>
      <c r="L13" s="60">
        <f t="shared" si="4"/>
        <v>2</v>
      </c>
      <c r="M13" s="6">
        <f t="shared" si="5"/>
        <v>1.1627906976744186E-2</v>
      </c>
      <c r="N13" s="61">
        <f t="shared" si="6"/>
        <v>68</v>
      </c>
    </row>
    <row r="14" spans="1:18">
      <c r="A14" s="4" t="s">
        <v>23</v>
      </c>
      <c r="B14" s="4" t="s">
        <v>213</v>
      </c>
      <c r="C14" s="55" t="s">
        <v>24</v>
      </c>
      <c r="D14" s="56">
        <v>55</v>
      </c>
      <c r="E14" s="5">
        <v>4</v>
      </c>
      <c r="F14" s="57">
        <f t="shared" si="0"/>
        <v>59</v>
      </c>
      <c r="G14" s="58">
        <f t="shared" si="1"/>
        <v>75</v>
      </c>
      <c r="H14" s="59">
        <f t="shared" si="2"/>
        <v>6.7796610169491525E-2</v>
      </c>
      <c r="I14" s="57">
        <f t="shared" si="3"/>
        <v>77</v>
      </c>
      <c r="J14" s="56">
        <v>1</v>
      </c>
      <c r="K14" s="60">
        <v>1</v>
      </c>
      <c r="L14" s="60">
        <f t="shared" si="4"/>
        <v>2</v>
      </c>
      <c r="M14" s="6">
        <f t="shared" si="5"/>
        <v>3.3898305084745763E-2</v>
      </c>
      <c r="N14" s="61">
        <f t="shared" si="6"/>
        <v>28</v>
      </c>
    </row>
    <row r="15" spans="1:18">
      <c r="A15" s="4" t="s">
        <v>25</v>
      </c>
      <c r="B15" s="4" t="s">
        <v>214</v>
      </c>
      <c r="C15" s="55" t="s">
        <v>26</v>
      </c>
      <c r="D15" s="56">
        <v>57</v>
      </c>
      <c r="E15" s="5">
        <v>8</v>
      </c>
      <c r="F15" s="57">
        <f t="shared" si="0"/>
        <v>65</v>
      </c>
      <c r="G15" s="58">
        <f t="shared" si="1"/>
        <v>72</v>
      </c>
      <c r="H15" s="59">
        <f t="shared" si="2"/>
        <v>0.12307692307692308</v>
      </c>
      <c r="I15" s="57">
        <f t="shared" si="3"/>
        <v>40</v>
      </c>
      <c r="J15" s="56">
        <v>8</v>
      </c>
      <c r="K15" s="60">
        <v>1</v>
      </c>
      <c r="L15" s="60">
        <f t="shared" si="4"/>
        <v>9</v>
      </c>
      <c r="M15" s="6">
        <f t="shared" si="5"/>
        <v>0.13846153846153847</v>
      </c>
      <c r="N15" s="61">
        <f t="shared" si="6"/>
        <v>1</v>
      </c>
    </row>
    <row r="16" spans="1:18">
      <c r="A16" s="4" t="s">
        <v>27</v>
      </c>
      <c r="B16" s="4" t="s">
        <v>213</v>
      </c>
      <c r="C16" s="55" t="s">
        <v>28</v>
      </c>
      <c r="D16" s="56">
        <v>46</v>
      </c>
      <c r="E16" s="5">
        <v>2</v>
      </c>
      <c r="F16" s="57">
        <f t="shared" si="0"/>
        <v>48</v>
      </c>
      <c r="G16" s="58">
        <f t="shared" si="1"/>
        <v>81</v>
      </c>
      <c r="H16" s="59">
        <f t="shared" si="2"/>
        <v>4.1666666666666664E-2</v>
      </c>
      <c r="I16" s="57">
        <f t="shared" si="3"/>
        <v>84</v>
      </c>
      <c r="J16" s="56">
        <v>3</v>
      </c>
      <c r="K16" s="60">
        <v>0</v>
      </c>
      <c r="L16" s="60">
        <f t="shared" si="4"/>
        <v>3</v>
      </c>
      <c r="M16" s="6">
        <f t="shared" si="5"/>
        <v>6.25E-2</v>
      </c>
      <c r="N16" s="61">
        <f t="shared" si="6"/>
        <v>7</v>
      </c>
    </row>
    <row r="17" spans="1:14">
      <c r="A17" s="4" t="s">
        <v>29</v>
      </c>
      <c r="B17" s="4" t="s">
        <v>213</v>
      </c>
      <c r="C17" s="55" t="s">
        <v>30</v>
      </c>
      <c r="D17" s="56">
        <v>43</v>
      </c>
      <c r="E17" s="5">
        <v>5</v>
      </c>
      <c r="F17" s="57">
        <f t="shared" si="0"/>
        <v>48</v>
      </c>
      <c r="G17" s="58">
        <f t="shared" si="1"/>
        <v>81</v>
      </c>
      <c r="H17" s="59">
        <f t="shared" si="2"/>
        <v>0.10416666666666667</v>
      </c>
      <c r="I17" s="57">
        <f t="shared" si="3"/>
        <v>57</v>
      </c>
      <c r="J17" s="56">
        <v>1</v>
      </c>
      <c r="K17" s="60">
        <v>1</v>
      </c>
      <c r="L17" s="60">
        <f t="shared" si="4"/>
        <v>2</v>
      </c>
      <c r="M17" s="6">
        <f t="shared" si="5"/>
        <v>4.1666666666666664E-2</v>
      </c>
      <c r="N17" s="61">
        <f t="shared" si="6"/>
        <v>18</v>
      </c>
    </row>
    <row r="18" spans="1:14">
      <c r="A18" s="4" t="s">
        <v>31</v>
      </c>
      <c r="B18" s="4" t="s">
        <v>215</v>
      </c>
      <c r="C18" s="55" t="s">
        <v>32</v>
      </c>
      <c r="D18" s="56">
        <v>48</v>
      </c>
      <c r="E18" s="5">
        <v>11</v>
      </c>
      <c r="F18" s="57">
        <f t="shared" si="0"/>
        <v>59</v>
      </c>
      <c r="G18" s="58">
        <f t="shared" si="1"/>
        <v>75</v>
      </c>
      <c r="H18" s="59">
        <f t="shared" si="2"/>
        <v>0.1864406779661017</v>
      </c>
      <c r="I18" s="57">
        <f t="shared" si="3"/>
        <v>18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75</v>
      </c>
    </row>
    <row r="19" spans="1:14">
      <c r="A19" s="4" t="s">
        <v>33</v>
      </c>
      <c r="B19" s="4" t="s">
        <v>216</v>
      </c>
      <c r="C19" s="55" t="s">
        <v>34</v>
      </c>
      <c r="D19" s="56">
        <v>189</v>
      </c>
      <c r="E19" s="5">
        <v>23</v>
      </c>
      <c r="F19" s="57">
        <f t="shared" si="0"/>
        <v>212</v>
      </c>
      <c r="G19" s="58">
        <f t="shared" si="1"/>
        <v>33</v>
      </c>
      <c r="H19" s="59">
        <f t="shared" si="2"/>
        <v>0.10849056603773585</v>
      </c>
      <c r="I19" s="57">
        <f t="shared" si="3"/>
        <v>49</v>
      </c>
      <c r="J19" s="56">
        <v>5</v>
      </c>
      <c r="K19" s="60">
        <v>1</v>
      </c>
      <c r="L19" s="60">
        <f t="shared" si="4"/>
        <v>6</v>
      </c>
      <c r="M19" s="6">
        <f t="shared" si="5"/>
        <v>2.8301886792452831E-2</v>
      </c>
      <c r="N19" s="61">
        <f t="shared" si="6"/>
        <v>35</v>
      </c>
    </row>
    <row r="20" spans="1:14">
      <c r="A20" s="4" t="s">
        <v>35</v>
      </c>
      <c r="B20" s="4" t="s">
        <v>217</v>
      </c>
      <c r="C20" s="55" t="s">
        <v>36</v>
      </c>
      <c r="D20" s="56">
        <v>157</v>
      </c>
      <c r="E20" s="5">
        <v>11</v>
      </c>
      <c r="F20" s="57">
        <f t="shared" si="0"/>
        <v>168</v>
      </c>
      <c r="G20" s="58">
        <f t="shared" si="1"/>
        <v>45</v>
      </c>
      <c r="H20" s="59">
        <f t="shared" si="2"/>
        <v>6.5476190476190479E-2</v>
      </c>
      <c r="I20" s="57">
        <f t="shared" si="3"/>
        <v>79</v>
      </c>
      <c r="J20" s="56">
        <v>2</v>
      </c>
      <c r="K20" s="60">
        <v>0</v>
      </c>
      <c r="L20" s="60">
        <f t="shared" si="4"/>
        <v>2</v>
      </c>
      <c r="M20" s="6">
        <f t="shared" si="5"/>
        <v>1.1904761904761904E-2</v>
      </c>
      <c r="N20" s="61">
        <f t="shared" si="6"/>
        <v>65</v>
      </c>
    </row>
    <row r="21" spans="1:14">
      <c r="A21" s="4" t="s">
        <v>37</v>
      </c>
      <c r="B21" s="4" t="s">
        <v>211</v>
      </c>
      <c r="C21" s="55" t="s">
        <v>38</v>
      </c>
      <c r="D21" s="56">
        <v>822</v>
      </c>
      <c r="E21" s="5">
        <v>70</v>
      </c>
      <c r="F21" s="57">
        <f t="shared" si="0"/>
        <v>892</v>
      </c>
      <c r="G21" s="58">
        <f t="shared" si="1"/>
        <v>4</v>
      </c>
      <c r="H21" s="59">
        <f t="shared" si="2"/>
        <v>7.847533632286996E-2</v>
      </c>
      <c r="I21" s="57">
        <f t="shared" si="3"/>
        <v>70</v>
      </c>
      <c r="J21" s="56">
        <v>19</v>
      </c>
      <c r="K21" s="60">
        <v>2</v>
      </c>
      <c r="L21" s="60">
        <f t="shared" si="4"/>
        <v>21</v>
      </c>
      <c r="M21" s="6">
        <f t="shared" si="5"/>
        <v>2.3542600896860985E-2</v>
      </c>
      <c r="N21" s="61">
        <f t="shared" si="6"/>
        <v>44</v>
      </c>
    </row>
    <row r="22" spans="1:14">
      <c r="A22" s="4" t="s">
        <v>39</v>
      </c>
      <c r="B22" s="4" t="s">
        <v>212</v>
      </c>
      <c r="C22" s="55" t="s">
        <v>40</v>
      </c>
      <c r="D22" s="56">
        <v>43</v>
      </c>
      <c r="E22" s="5">
        <v>11</v>
      </c>
      <c r="F22" s="57">
        <f t="shared" si="0"/>
        <v>54</v>
      </c>
      <c r="G22" s="58">
        <f t="shared" si="1"/>
        <v>79</v>
      </c>
      <c r="H22" s="59">
        <f t="shared" si="2"/>
        <v>0.20370370370370369</v>
      </c>
      <c r="I22" s="57">
        <f t="shared" si="3"/>
        <v>13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75</v>
      </c>
    </row>
    <row r="23" spans="1:14">
      <c r="A23" s="4" t="s">
        <v>41</v>
      </c>
      <c r="B23" s="4" t="s">
        <v>216</v>
      </c>
      <c r="C23" s="55" t="s">
        <v>42</v>
      </c>
      <c r="D23" s="56">
        <v>132</v>
      </c>
      <c r="E23" s="5">
        <v>14</v>
      </c>
      <c r="F23" s="57">
        <f t="shared" si="0"/>
        <v>146</v>
      </c>
      <c r="G23" s="58">
        <f t="shared" si="1"/>
        <v>48</v>
      </c>
      <c r="H23" s="59">
        <f t="shared" si="2"/>
        <v>9.5890410958904104E-2</v>
      </c>
      <c r="I23" s="57">
        <f t="shared" si="3"/>
        <v>61</v>
      </c>
      <c r="J23" s="56">
        <v>2</v>
      </c>
      <c r="K23" s="60">
        <v>0</v>
      </c>
      <c r="L23" s="60">
        <f t="shared" si="4"/>
        <v>2</v>
      </c>
      <c r="M23" s="6">
        <f t="shared" si="5"/>
        <v>1.3698630136986301E-2</v>
      </c>
      <c r="N23" s="61">
        <f t="shared" si="6"/>
        <v>63</v>
      </c>
    </row>
    <row r="24" spans="1:14">
      <c r="A24" s="4" t="s">
        <v>43</v>
      </c>
      <c r="B24" s="4" t="s">
        <v>216</v>
      </c>
      <c r="C24" s="55" t="s">
        <v>44</v>
      </c>
      <c r="D24" s="56">
        <v>257</v>
      </c>
      <c r="E24" s="5">
        <v>21</v>
      </c>
      <c r="F24" s="57">
        <f t="shared" si="0"/>
        <v>278</v>
      </c>
      <c r="G24" s="58">
        <f t="shared" si="1"/>
        <v>23</v>
      </c>
      <c r="H24" s="59">
        <f t="shared" si="2"/>
        <v>7.5539568345323743E-2</v>
      </c>
      <c r="I24" s="57">
        <f t="shared" si="3"/>
        <v>72</v>
      </c>
      <c r="J24" s="56">
        <v>6</v>
      </c>
      <c r="K24" s="60">
        <v>2</v>
      </c>
      <c r="L24" s="60">
        <f t="shared" si="4"/>
        <v>8</v>
      </c>
      <c r="M24" s="6">
        <f t="shared" si="5"/>
        <v>2.8776978417266189E-2</v>
      </c>
      <c r="N24" s="61">
        <f t="shared" si="6"/>
        <v>34</v>
      </c>
    </row>
    <row r="25" spans="1:14">
      <c r="A25" s="4" t="s">
        <v>45</v>
      </c>
      <c r="B25" s="4" t="s">
        <v>214</v>
      </c>
      <c r="C25" s="55" t="s">
        <v>46</v>
      </c>
      <c r="D25" s="56">
        <v>113</v>
      </c>
      <c r="E25" s="5">
        <v>17</v>
      </c>
      <c r="F25" s="57">
        <f t="shared" si="0"/>
        <v>130</v>
      </c>
      <c r="G25" s="58">
        <f t="shared" si="1"/>
        <v>53</v>
      </c>
      <c r="H25" s="59">
        <f t="shared" si="2"/>
        <v>0.13076923076923078</v>
      </c>
      <c r="I25" s="57">
        <f t="shared" si="3"/>
        <v>36</v>
      </c>
      <c r="J25" s="56">
        <v>4</v>
      </c>
      <c r="K25" s="60">
        <v>1</v>
      </c>
      <c r="L25" s="60">
        <f t="shared" si="4"/>
        <v>5</v>
      </c>
      <c r="M25" s="6">
        <f t="shared" si="5"/>
        <v>3.8461538461538464E-2</v>
      </c>
      <c r="N25" s="61">
        <f t="shared" si="6"/>
        <v>20</v>
      </c>
    </row>
    <row r="26" spans="1:14">
      <c r="A26" s="4" t="s">
        <v>47</v>
      </c>
      <c r="B26" s="4" t="s">
        <v>217</v>
      </c>
      <c r="C26" s="55" t="s">
        <v>48</v>
      </c>
      <c r="D26" s="56">
        <v>231</v>
      </c>
      <c r="E26" s="5">
        <v>28</v>
      </c>
      <c r="F26" s="57">
        <f t="shared" si="0"/>
        <v>259</v>
      </c>
      <c r="G26" s="58">
        <f t="shared" si="1"/>
        <v>28</v>
      </c>
      <c r="H26" s="59">
        <f t="shared" si="2"/>
        <v>0.10810810810810811</v>
      </c>
      <c r="I26" s="57">
        <f t="shared" si="3"/>
        <v>51</v>
      </c>
      <c r="J26" s="56">
        <v>3</v>
      </c>
      <c r="K26" s="60">
        <v>1</v>
      </c>
      <c r="L26" s="60">
        <f t="shared" si="4"/>
        <v>4</v>
      </c>
      <c r="M26" s="6">
        <f t="shared" si="5"/>
        <v>1.5444015444015444E-2</v>
      </c>
      <c r="N26" s="61">
        <f t="shared" si="6"/>
        <v>55</v>
      </c>
    </row>
    <row r="27" spans="1:14">
      <c r="A27" s="4" t="s">
        <v>49</v>
      </c>
      <c r="B27" s="4" t="s">
        <v>211</v>
      </c>
      <c r="C27" s="55" t="s">
        <v>50</v>
      </c>
      <c r="D27" s="56">
        <v>518</v>
      </c>
      <c r="E27" s="5">
        <v>63</v>
      </c>
      <c r="F27" s="57">
        <f t="shared" si="0"/>
        <v>581</v>
      </c>
      <c r="G27" s="58">
        <f t="shared" si="1"/>
        <v>8</v>
      </c>
      <c r="H27" s="59">
        <f t="shared" si="2"/>
        <v>0.10843373493975904</v>
      </c>
      <c r="I27" s="57">
        <f t="shared" si="3"/>
        <v>50</v>
      </c>
      <c r="J27" s="56">
        <v>11</v>
      </c>
      <c r="K27" s="60">
        <v>4</v>
      </c>
      <c r="L27" s="60">
        <f t="shared" si="4"/>
        <v>15</v>
      </c>
      <c r="M27" s="6">
        <f t="shared" si="5"/>
        <v>2.5817555938037865E-2</v>
      </c>
      <c r="N27" s="61">
        <f t="shared" si="6"/>
        <v>37</v>
      </c>
    </row>
    <row r="28" spans="1:14">
      <c r="A28" s="4" t="s">
        <v>51</v>
      </c>
      <c r="B28" s="4" t="s">
        <v>214</v>
      </c>
      <c r="C28" s="55" t="s">
        <v>52</v>
      </c>
      <c r="D28" s="56">
        <v>27</v>
      </c>
      <c r="E28" s="5">
        <v>9</v>
      </c>
      <c r="F28" s="57">
        <f t="shared" si="0"/>
        <v>36</v>
      </c>
      <c r="G28" s="58">
        <f t="shared" si="1"/>
        <v>84</v>
      </c>
      <c r="H28" s="59">
        <f t="shared" si="2"/>
        <v>0.25</v>
      </c>
      <c r="I28" s="57">
        <f t="shared" si="3"/>
        <v>5</v>
      </c>
      <c r="J28" s="56">
        <v>2</v>
      </c>
      <c r="K28" s="60">
        <v>0</v>
      </c>
      <c r="L28" s="60">
        <f t="shared" si="4"/>
        <v>2</v>
      </c>
      <c r="M28" s="6">
        <f t="shared" si="5"/>
        <v>5.5555555555555552E-2</v>
      </c>
      <c r="N28" s="61">
        <f t="shared" si="6"/>
        <v>11</v>
      </c>
    </row>
    <row r="29" spans="1:14">
      <c r="A29" s="4" t="s">
        <v>53</v>
      </c>
      <c r="B29" s="4" t="s">
        <v>217</v>
      </c>
      <c r="C29" s="55" t="s">
        <v>54</v>
      </c>
      <c r="D29" s="56">
        <v>102</v>
      </c>
      <c r="E29" s="5">
        <v>24</v>
      </c>
      <c r="F29" s="57">
        <f t="shared" si="0"/>
        <v>126</v>
      </c>
      <c r="G29" s="58">
        <f t="shared" si="1"/>
        <v>54</v>
      </c>
      <c r="H29" s="59">
        <f t="shared" si="2"/>
        <v>0.19047619047619047</v>
      </c>
      <c r="I29" s="57">
        <f t="shared" si="3"/>
        <v>15</v>
      </c>
      <c r="J29" s="56">
        <v>2</v>
      </c>
      <c r="K29" s="60">
        <v>2</v>
      </c>
      <c r="L29" s="60">
        <f t="shared" si="4"/>
        <v>4</v>
      </c>
      <c r="M29" s="6">
        <f t="shared" si="5"/>
        <v>3.1746031746031744E-2</v>
      </c>
      <c r="N29" s="61">
        <f t="shared" si="6"/>
        <v>32</v>
      </c>
    </row>
    <row r="30" spans="1:14">
      <c r="A30" s="4" t="s">
        <v>55</v>
      </c>
      <c r="B30" s="4" t="s">
        <v>216</v>
      </c>
      <c r="C30" s="55" t="s">
        <v>56</v>
      </c>
      <c r="D30" s="56">
        <v>182</v>
      </c>
      <c r="E30" s="5">
        <v>23</v>
      </c>
      <c r="F30" s="57">
        <f t="shared" si="0"/>
        <v>205</v>
      </c>
      <c r="G30" s="58">
        <f t="shared" si="1"/>
        <v>37</v>
      </c>
      <c r="H30" s="59">
        <f t="shared" si="2"/>
        <v>0.11219512195121951</v>
      </c>
      <c r="I30" s="57">
        <f t="shared" si="3"/>
        <v>44</v>
      </c>
      <c r="J30" s="56">
        <v>3</v>
      </c>
      <c r="K30" s="60">
        <v>0</v>
      </c>
      <c r="L30" s="60">
        <f t="shared" si="4"/>
        <v>3</v>
      </c>
      <c r="M30" s="6">
        <f t="shared" si="5"/>
        <v>1.4634146341463415E-2</v>
      </c>
      <c r="N30" s="61">
        <f t="shared" si="6"/>
        <v>58</v>
      </c>
    </row>
    <row r="31" spans="1:14">
      <c r="A31" s="4" t="s">
        <v>57</v>
      </c>
      <c r="B31" s="4" t="s">
        <v>217</v>
      </c>
      <c r="C31" s="55" t="s">
        <v>58</v>
      </c>
      <c r="D31" s="56">
        <v>161</v>
      </c>
      <c r="E31" s="5">
        <v>25</v>
      </c>
      <c r="F31" s="57">
        <f t="shared" si="0"/>
        <v>186</v>
      </c>
      <c r="G31" s="58">
        <f t="shared" si="1"/>
        <v>40</v>
      </c>
      <c r="H31" s="59">
        <f t="shared" si="2"/>
        <v>0.13440860215053763</v>
      </c>
      <c r="I31" s="57">
        <f t="shared" si="3"/>
        <v>35</v>
      </c>
      <c r="J31" s="56">
        <v>9</v>
      </c>
      <c r="K31" s="60">
        <v>2</v>
      </c>
      <c r="L31" s="60">
        <f t="shared" si="4"/>
        <v>11</v>
      </c>
      <c r="M31" s="6">
        <f t="shared" si="5"/>
        <v>5.9139784946236562E-2</v>
      </c>
      <c r="N31" s="61">
        <f t="shared" si="6"/>
        <v>10</v>
      </c>
    </row>
    <row r="32" spans="1:14">
      <c r="A32" s="4" t="s">
        <v>59</v>
      </c>
      <c r="B32" s="4" t="s">
        <v>211</v>
      </c>
      <c r="C32" s="55" t="s">
        <v>60</v>
      </c>
      <c r="D32" s="56">
        <v>357</v>
      </c>
      <c r="E32" s="5">
        <v>72</v>
      </c>
      <c r="F32" s="57">
        <f t="shared" si="0"/>
        <v>429</v>
      </c>
      <c r="G32" s="58">
        <f t="shared" si="1"/>
        <v>12</v>
      </c>
      <c r="H32" s="59">
        <f t="shared" si="2"/>
        <v>0.16783216783216784</v>
      </c>
      <c r="I32" s="57">
        <f t="shared" si="3"/>
        <v>23</v>
      </c>
      <c r="J32" s="56">
        <v>10</v>
      </c>
      <c r="K32" s="60">
        <v>0</v>
      </c>
      <c r="L32" s="60">
        <f t="shared" si="4"/>
        <v>10</v>
      </c>
      <c r="M32" s="6">
        <f t="shared" si="5"/>
        <v>2.3310023310023312E-2</v>
      </c>
      <c r="N32" s="61">
        <f t="shared" si="6"/>
        <v>46</v>
      </c>
    </row>
    <row r="33" spans="1:14">
      <c r="A33" s="4" t="s">
        <v>61</v>
      </c>
      <c r="B33" s="4" t="s">
        <v>211</v>
      </c>
      <c r="C33" s="55" t="s">
        <v>62</v>
      </c>
      <c r="D33" s="56">
        <v>1195</v>
      </c>
      <c r="E33" s="5">
        <v>109</v>
      </c>
      <c r="F33" s="57">
        <f t="shared" si="0"/>
        <v>1304</v>
      </c>
      <c r="G33" s="58">
        <f t="shared" si="1"/>
        <v>1</v>
      </c>
      <c r="H33" s="59">
        <f t="shared" si="2"/>
        <v>8.3588957055214727E-2</v>
      </c>
      <c r="I33" s="57">
        <f t="shared" si="3"/>
        <v>69</v>
      </c>
      <c r="J33" s="56">
        <v>27</v>
      </c>
      <c r="K33" s="60">
        <v>4</v>
      </c>
      <c r="L33" s="60">
        <f t="shared" si="4"/>
        <v>31</v>
      </c>
      <c r="M33" s="6">
        <f t="shared" si="5"/>
        <v>2.3773006134969327E-2</v>
      </c>
      <c r="N33" s="61">
        <f t="shared" si="6"/>
        <v>43</v>
      </c>
    </row>
    <row r="34" spans="1:14">
      <c r="A34" s="4" t="s">
        <v>63</v>
      </c>
      <c r="B34" s="4" t="s">
        <v>215</v>
      </c>
      <c r="C34" s="55" t="s">
        <v>64</v>
      </c>
      <c r="D34" s="56">
        <v>148</v>
      </c>
      <c r="E34" s="5">
        <v>23</v>
      </c>
      <c r="F34" s="57">
        <f t="shared" si="0"/>
        <v>171</v>
      </c>
      <c r="G34" s="58">
        <f t="shared" si="1"/>
        <v>44</v>
      </c>
      <c r="H34" s="59">
        <f t="shared" si="2"/>
        <v>0.13450292397660818</v>
      </c>
      <c r="I34" s="57">
        <f t="shared" si="3"/>
        <v>34</v>
      </c>
      <c r="J34" s="56">
        <v>1</v>
      </c>
      <c r="K34" s="60">
        <v>1</v>
      </c>
      <c r="L34" s="60">
        <f t="shared" si="4"/>
        <v>2</v>
      </c>
      <c r="M34" s="6">
        <f t="shared" si="5"/>
        <v>1.1695906432748537E-2</v>
      </c>
      <c r="N34" s="61">
        <f t="shared" si="6"/>
        <v>67</v>
      </c>
    </row>
    <row r="35" spans="1:14">
      <c r="A35" s="4" t="s">
        <v>65</v>
      </c>
      <c r="B35" s="4" t="s">
        <v>214</v>
      </c>
      <c r="C35" s="55" t="s">
        <v>66</v>
      </c>
      <c r="D35" s="56">
        <v>62</v>
      </c>
      <c r="E35" s="5">
        <v>41</v>
      </c>
      <c r="F35" s="57">
        <f t="shared" si="0"/>
        <v>103</v>
      </c>
      <c r="G35" s="58">
        <f t="shared" si="1"/>
        <v>62</v>
      </c>
      <c r="H35" s="59">
        <f t="shared" si="2"/>
        <v>0.39805825242718446</v>
      </c>
      <c r="I35" s="57">
        <f t="shared" si="3"/>
        <v>1</v>
      </c>
      <c r="J35" s="56">
        <v>1</v>
      </c>
      <c r="K35" s="60">
        <v>7</v>
      </c>
      <c r="L35" s="60">
        <f t="shared" si="4"/>
        <v>8</v>
      </c>
      <c r="M35" s="6">
        <f t="shared" si="5"/>
        <v>7.7669902912621352E-2</v>
      </c>
      <c r="N35" s="61">
        <f t="shared" si="6"/>
        <v>5</v>
      </c>
    </row>
    <row r="36" spans="1:14">
      <c r="A36" s="4" t="s">
        <v>67</v>
      </c>
      <c r="B36" s="4" t="s">
        <v>214</v>
      </c>
      <c r="C36" s="55" t="s">
        <v>68</v>
      </c>
      <c r="D36" s="56">
        <v>101</v>
      </c>
      <c r="E36" s="5">
        <v>21</v>
      </c>
      <c r="F36" s="57">
        <f t="shared" si="0"/>
        <v>122</v>
      </c>
      <c r="G36" s="58">
        <f t="shared" si="1"/>
        <v>55</v>
      </c>
      <c r="H36" s="59">
        <f t="shared" si="2"/>
        <v>0.1721311475409836</v>
      </c>
      <c r="I36" s="57">
        <f t="shared" si="3"/>
        <v>22</v>
      </c>
      <c r="J36" s="56">
        <v>0</v>
      </c>
      <c r="K36" s="60">
        <v>0</v>
      </c>
      <c r="L36" s="60">
        <f t="shared" si="4"/>
        <v>0</v>
      </c>
      <c r="M36" s="6">
        <f t="shared" si="5"/>
        <v>0</v>
      </c>
      <c r="N36" s="61">
        <f t="shared" si="6"/>
        <v>75</v>
      </c>
    </row>
    <row r="37" spans="1:14">
      <c r="A37" s="4" t="s">
        <v>69</v>
      </c>
      <c r="B37" s="4" t="s">
        <v>213</v>
      </c>
      <c r="C37" s="55" t="s">
        <v>70</v>
      </c>
      <c r="D37" s="56">
        <v>343</v>
      </c>
      <c r="E37" s="5">
        <v>21</v>
      </c>
      <c r="F37" s="57">
        <f t="shared" si="0"/>
        <v>364</v>
      </c>
      <c r="G37" s="58">
        <f t="shared" si="1"/>
        <v>13</v>
      </c>
      <c r="H37" s="59">
        <f t="shared" si="2"/>
        <v>5.7692307692307696E-2</v>
      </c>
      <c r="I37" s="57">
        <f t="shared" si="3"/>
        <v>81</v>
      </c>
      <c r="J37" s="56">
        <v>9</v>
      </c>
      <c r="K37" s="60">
        <v>0</v>
      </c>
      <c r="L37" s="60">
        <f t="shared" si="4"/>
        <v>9</v>
      </c>
      <c r="M37" s="6">
        <f t="shared" si="5"/>
        <v>2.4725274725274724E-2</v>
      </c>
      <c r="N37" s="61">
        <f t="shared" si="6"/>
        <v>39</v>
      </c>
    </row>
    <row r="38" spans="1:14">
      <c r="A38" s="4" t="s">
        <v>71</v>
      </c>
      <c r="B38" s="4" t="s">
        <v>217</v>
      </c>
      <c r="C38" s="55" t="s">
        <v>72</v>
      </c>
      <c r="D38" s="56">
        <v>52</v>
      </c>
      <c r="E38" s="5">
        <v>26</v>
      </c>
      <c r="F38" s="57">
        <f t="shared" si="0"/>
        <v>78</v>
      </c>
      <c r="G38" s="58">
        <f t="shared" si="1"/>
        <v>65</v>
      </c>
      <c r="H38" s="59">
        <f t="shared" si="2"/>
        <v>0.33333333333333331</v>
      </c>
      <c r="I38" s="57">
        <f t="shared" si="3"/>
        <v>2</v>
      </c>
      <c r="J38" s="56">
        <v>1</v>
      </c>
      <c r="K38" s="60">
        <v>2</v>
      </c>
      <c r="L38" s="60">
        <f t="shared" si="4"/>
        <v>3</v>
      </c>
      <c r="M38" s="6">
        <f t="shared" si="5"/>
        <v>3.8461538461538464E-2</v>
      </c>
      <c r="N38" s="61">
        <f t="shared" si="6"/>
        <v>20</v>
      </c>
    </row>
    <row r="39" spans="1:14">
      <c r="A39" s="4" t="s">
        <v>73</v>
      </c>
      <c r="B39" s="4" t="s">
        <v>212</v>
      </c>
      <c r="C39" s="55" t="s">
        <v>74</v>
      </c>
      <c r="D39" s="56">
        <v>118</v>
      </c>
      <c r="E39" s="5">
        <v>25</v>
      </c>
      <c r="F39" s="57">
        <f t="shared" si="0"/>
        <v>143</v>
      </c>
      <c r="G39" s="58">
        <f t="shared" si="1"/>
        <v>50</v>
      </c>
      <c r="H39" s="59">
        <f t="shared" si="2"/>
        <v>0.17482517482517482</v>
      </c>
      <c r="I39" s="57">
        <f t="shared" si="3"/>
        <v>21</v>
      </c>
      <c r="J39" s="56">
        <v>0</v>
      </c>
      <c r="K39" s="60">
        <v>2</v>
      </c>
      <c r="L39" s="60">
        <f t="shared" si="4"/>
        <v>2</v>
      </c>
      <c r="M39" s="6">
        <f t="shared" si="5"/>
        <v>1.3986013986013986E-2</v>
      </c>
      <c r="N39" s="61">
        <f t="shared" si="6"/>
        <v>61</v>
      </c>
    </row>
    <row r="40" spans="1:14">
      <c r="A40" s="4" t="s">
        <v>75</v>
      </c>
      <c r="B40" s="4" t="s">
        <v>213</v>
      </c>
      <c r="C40" s="55" t="s">
        <v>76</v>
      </c>
      <c r="D40" s="56">
        <v>145</v>
      </c>
      <c r="E40" s="5">
        <v>12</v>
      </c>
      <c r="F40" s="57">
        <f t="shared" si="0"/>
        <v>157</v>
      </c>
      <c r="G40" s="58">
        <f t="shared" si="1"/>
        <v>47</v>
      </c>
      <c r="H40" s="59">
        <f t="shared" si="2"/>
        <v>7.6433121019108277E-2</v>
      </c>
      <c r="I40" s="57">
        <f t="shared" si="3"/>
        <v>71</v>
      </c>
      <c r="J40" s="56">
        <v>2</v>
      </c>
      <c r="K40" s="60">
        <v>1</v>
      </c>
      <c r="L40" s="60">
        <f t="shared" si="4"/>
        <v>3</v>
      </c>
      <c r="M40" s="6">
        <f t="shared" si="5"/>
        <v>1.9108280254777069E-2</v>
      </c>
      <c r="N40" s="61">
        <f t="shared" si="6"/>
        <v>50</v>
      </c>
    </row>
    <row r="41" spans="1:14">
      <c r="A41" s="4" t="s">
        <v>77</v>
      </c>
      <c r="B41" s="4" t="s">
        <v>213</v>
      </c>
      <c r="C41" s="55" t="s">
        <v>78</v>
      </c>
      <c r="D41" s="56">
        <v>107</v>
      </c>
      <c r="E41" s="5">
        <v>8</v>
      </c>
      <c r="F41" s="57">
        <f t="shared" si="0"/>
        <v>115</v>
      </c>
      <c r="G41" s="58">
        <f t="shared" si="1"/>
        <v>59</v>
      </c>
      <c r="H41" s="59">
        <f t="shared" si="2"/>
        <v>6.9565217391304349E-2</v>
      </c>
      <c r="I41" s="57">
        <f t="shared" si="3"/>
        <v>76</v>
      </c>
      <c r="J41" s="56">
        <v>7</v>
      </c>
      <c r="K41" s="60">
        <v>3</v>
      </c>
      <c r="L41" s="60">
        <f t="shared" si="4"/>
        <v>10</v>
      </c>
      <c r="M41" s="6">
        <f t="shared" si="5"/>
        <v>8.6956521739130432E-2</v>
      </c>
      <c r="N41" s="61">
        <f t="shared" si="6"/>
        <v>4</v>
      </c>
    </row>
    <row r="42" spans="1:14">
      <c r="A42" s="4" t="s">
        <v>79</v>
      </c>
      <c r="B42" s="4" t="s">
        <v>214</v>
      </c>
      <c r="C42" s="55" t="s">
        <v>80</v>
      </c>
      <c r="D42" s="56">
        <v>150</v>
      </c>
      <c r="E42" s="5">
        <v>39</v>
      </c>
      <c r="F42" s="57">
        <f t="shared" si="0"/>
        <v>189</v>
      </c>
      <c r="G42" s="58">
        <f t="shared" si="1"/>
        <v>39</v>
      </c>
      <c r="H42" s="59">
        <f t="shared" si="2"/>
        <v>0.20634920634920634</v>
      </c>
      <c r="I42" s="57">
        <f t="shared" si="3"/>
        <v>11</v>
      </c>
      <c r="J42" s="56">
        <v>7</v>
      </c>
      <c r="K42" s="60">
        <v>3</v>
      </c>
      <c r="L42" s="60">
        <f t="shared" si="4"/>
        <v>10</v>
      </c>
      <c r="M42" s="6">
        <f t="shared" si="5"/>
        <v>5.2910052910052907E-2</v>
      </c>
      <c r="N42" s="61">
        <f t="shared" si="6"/>
        <v>13</v>
      </c>
    </row>
    <row r="43" spans="1:14">
      <c r="A43" s="4" t="s">
        <v>81</v>
      </c>
      <c r="B43" s="4" t="s">
        <v>218</v>
      </c>
      <c r="C43" s="55" t="s">
        <v>82</v>
      </c>
      <c r="D43" s="56">
        <v>35</v>
      </c>
      <c r="E43" s="5">
        <v>9</v>
      </c>
      <c r="F43" s="57">
        <f t="shared" si="0"/>
        <v>44</v>
      </c>
      <c r="G43" s="58">
        <f t="shared" si="1"/>
        <v>83</v>
      </c>
      <c r="H43" s="59">
        <f t="shared" si="2"/>
        <v>0.20454545454545456</v>
      </c>
      <c r="I43" s="57">
        <f t="shared" si="3"/>
        <v>12</v>
      </c>
      <c r="J43" s="56">
        <v>4</v>
      </c>
      <c r="K43" s="60">
        <v>2</v>
      </c>
      <c r="L43" s="60">
        <f t="shared" si="4"/>
        <v>6</v>
      </c>
      <c r="M43" s="6">
        <f t="shared" si="5"/>
        <v>0.13636363636363635</v>
      </c>
      <c r="N43" s="61">
        <f t="shared" si="6"/>
        <v>2</v>
      </c>
    </row>
    <row r="44" spans="1:14">
      <c r="A44" s="4" t="s">
        <v>83</v>
      </c>
      <c r="B44" s="4" t="s">
        <v>213</v>
      </c>
      <c r="C44" s="55" t="s">
        <v>84</v>
      </c>
      <c r="D44" s="56">
        <v>102</v>
      </c>
      <c r="E44" s="5">
        <v>12</v>
      </c>
      <c r="F44" s="57">
        <f t="shared" ref="F44:F75" si="7">SUM(D44:E44)</f>
        <v>114</v>
      </c>
      <c r="G44" s="58">
        <f t="shared" ref="G44:G75" si="8">_xlfn.RANK.EQ(F44,$F$12:$F$97,0)</f>
        <v>60</v>
      </c>
      <c r="H44" s="59">
        <f t="shared" ref="H44:H75" si="9">E44/F44</f>
        <v>0.10526315789473684</v>
      </c>
      <c r="I44" s="57">
        <f t="shared" ref="I44:I75" si="10">_xlfn.RANK.EQ(H44,$H$12:$H$97,0)</f>
        <v>55</v>
      </c>
      <c r="J44" s="56">
        <v>6</v>
      </c>
      <c r="K44" s="60">
        <v>1</v>
      </c>
      <c r="L44" s="60">
        <f t="shared" ref="L44:L75" si="11">SUM(J44:K44)</f>
        <v>7</v>
      </c>
      <c r="M44" s="6">
        <f t="shared" ref="M44:M75" si="12">L44/F44</f>
        <v>6.1403508771929821E-2</v>
      </c>
      <c r="N44" s="61">
        <f t="shared" ref="N44:N75" si="13">_xlfn.RANK.EQ(M44,$M$12:$M$97,0)</f>
        <v>8</v>
      </c>
    </row>
    <row r="45" spans="1:14">
      <c r="A45" s="4" t="s">
        <v>85</v>
      </c>
      <c r="B45" s="4" t="s">
        <v>217</v>
      </c>
      <c r="C45" s="55" t="s">
        <v>86</v>
      </c>
      <c r="D45" s="56">
        <v>230</v>
      </c>
      <c r="E45" s="5">
        <v>40</v>
      </c>
      <c r="F45" s="57">
        <f t="shared" si="7"/>
        <v>270</v>
      </c>
      <c r="G45" s="58">
        <f t="shared" si="8"/>
        <v>26</v>
      </c>
      <c r="H45" s="59">
        <f t="shared" si="9"/>
        <v>0.14814814814814814</v>
      </c>
      <c r="I45" s="57">
        <f t="shared" si="10"/>
        <v>29</v>
      </c>
      <c r="J45" s="56">
        <v>4</v>
      </c>
      <c r="K45" s="60">
        <v>0</v>
      </c>
      <c r="L45" s="60">
        <f t="shared" si="11"/>
        <v>4</v>
      </c>
      <c r="M45" s="6">
        <f t="shared" si="12"/>
        <v>1.4814814814814815E-2</v>
      </c>
      <c r="N45" s="61">
        <f t="shared" si="13"/>
        <v>57</v>
      </c>
    </row>
    <row r="46" spans="1:14">
      <c r="A46" s="4" t="s">
        <v>87</v>
      </c>
      <c r="B46" s="4" t="s">
        <v>218</v>
      </c>
      <c r="C46" s="55" t="s">
        <v>88</v>
      </c>
      <c r="D46" s="56">
        <v>4</v>
      </c>
      <c r="E46" s="5">
        <v>1</v>
      </c>
      <c r="F46" s="57">
        <f t="shared" si="7"/>
        <v>5</v>
      </c>
      <c r="G46" s="58">
        <f t="shared" si="8"/>
        <v>86</v>
      </c>
      <c r="H46" s="59">
        <f t="shared" si="9"/>
        <v>0.2</v>
      </c>
      <c r="I46" s="57">
        <f t="shared" si="10"/>
        <v>14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75</v>
      </c>
    </row>
    <row r="47" spans="1:14">
      <c r="A47" s="4" t="s">
        <v>89</v>
      </c>
      <c r="B47" s="4" t="s">
        <v>211</v>
      </c>
      <c r="C47" s="55" t="s">
        <v>90</v>
      </c>
      <c r="D47" s="56">
        <v>313</v>
      </c>
      <c r="E47" s="5">
        <v>29</v>
      </c>
      <c r="F47" s="57">
        <f t="shared" si="7"/>
        <v>342</v>
      </c>
      <c r="G47" s="58">
        <f t="shared" si="8"/>
        <v>15</v>
      </c>
      <c r="H47" s="59">
        <f t="shared" si="9"/>
        <v>8.4795321637426896E-2</v>
      </c>
      <c r="I47" s="57">
        <f t="shared" si="10"/>
        <v>67</v>
      </c>
      <c r="J47" s="56">
        <v>5</v>
      </c>
      <c r="K47" s="60">
        <v>0</v>
      </c>
      <c r="L47" s="60">
        <f t="shared" si="11"/>
        <v>5</v>
      </c>
      <c r="M47" s="6">
        <f t="shared" si="12"/>
        <v>1.4619883040935672E-2</v>
      </c>
      <c r="N47" s="61">
        <f t="shared" si="13"/>
        <v>59</v>
      </c>
    </row>
    <row r="48" spans="1:14">
      <c r="A48" s="4" t="s">
        <v>91</v>
      </c>
      <c r="B48" s="4" t="s">
        <v>213</v>
      </c>
      <c r="C48" s="55" t="s">
        <v>92</v>
      </c>
      <c r="D48" s="56">
        <v>66</v>
      </c>
      <c r="E48" s="5">
        <v>1</v>
      </c>
      <c r="F48" s="57">
        <f t="shared" si="7"/>
        <v>67</v>
      </c>
      <c r="G48" s="58">
        <f t="shared" si="8"/>
        <v>71</v>
      </c>
      <c r="H48" s="59">
        <f t="shared" si="9"/>
        <v>1.4925373134328358E-2</v>
      </c>
      <c r="I48" s="57">
        <f t="shared" si="10"/>
        <v>86</v>
      </c>
      <c r="J48" s="56">
        <v>4</v>
      </c>
      <c r="K48" s="60">
        <v>0</v>
      </c>
      <c r="L48" s="60">
        <f t="shared" si="11"/>
        <v>4</v>
      </c>
      <c r="M48" s="6">
        <f t="shared" si="12"/>
        <v>5.9701492537313432E-2</v>
      </c>
      <c r="N48" s="61">
        <f t="shared" si="13"/>
        <v>9</v>
      </c>
    </row>
    <row r="49" spans="1:14">
      <c r="A49" s="4" t="s">
        <v>93</v>
      </c>
      <c r="B49" s="4" t="s">
        <v>212</v>
      </c>
      <c r="C49" s="55" t="s">
        <v>94</v>
      </c>
      <c r="D49" s="56">
        <v>55</v>
      </c>
      <c r="E49" s="5">
        <v>19</v>
      </c>
      <c r="F49" s="57">
        <f t="shared" si="7"/>
        <v>74</v>
      </c>
      <c r="G49" s="58">
        <f t="shared" si="8"/>
        <v>66</v>
      </c>
      <c r="H49" s="59">
        <f t="shared" si="9"/>
        <v>0.25675675675675674</v>
      </c>
      <c r="I49" s="57">
        <f t="shared" si="10"/>
        <v>4</v>
      </c>
      <c r="J49" s="56">
        <v>0</v>
      </c>
      <c r="K49" s="60">
        <v>0</v>
      </c>
      <c r="L49" s="60">
        <f t="shared" si="11"/>
        <v>0</v>
      </c>
      <c r="M49" s="6">
        <f t="shared" si="12"/>
        <v>0</v>
      </c>
      <c r="N49" s="61">
        <f t="shared" si="13"/>
        <v>75</v>
      </c>
    </row>
    <row r="50" spans="1:14">
      <c r="A50" s="4" t="s">
        <v>95</v>
      </c>
      <c r="B50" s="4" t="s">
        <v>216</v>
      </c>
      <c r="C50" s="55" t="s">
        <v>96</v>
      </c>
      <c r="D50" s="56">
        <v>258</v>
      </c>
      <c r="E50" s="5">
        <v>41</v>
      </c>
      <c r="F50" s="57">
        <f t="shared" si="7"/>
        <v>299</v>
      </c>
      <c r="G50" s="58">
        <f t="shared" si="8"/>
        <v>21</v>
      </c>
      <c r="H50" s="59">
        <f t="shared" si="9"/>
        <v>0.13712374581939799</v>
      </c>
      <c r="I50" s="57">
        <f t="shared" si="10"/>
        <v>32</v>
      </c>
      <c r="J50" s="56">
        <v>6</v>
      </c>
      <c r="K50" s="60">
        <v>1</v>
      </c>
      <c r="L50" s="60">
        <f t="shared" si="11"/>
        <v>7</v>
      </c>
      <c r="M50" s="6">
        <f t="shared" si="12"/>
        <v>2.3411371237458192E-2</v>
      </c>
      <c r="N50" s="61">
        <f t="shared" si="13"/>
        <v>45</v>
      </c>
    </row>
    <row r="51" spans="1:14">
      <c r="A51" s="4" t="s">
        <v>97</v>
      </c>
      <c r="B51" s="4" t="s">
        <v>216</v>
      </c>
      <c r="C51" s="55" t="s">
        <v>98</v>
      </c>
      <c r="D51" s="56">
        <v>304</v>
      </c>
      <c r="E51" s="5">
        <v>53</v>
      </c>
      <c r="F51" s="57">
        <f t="shared" si="7"/>
        <v>357</v>
      </c>
      <c r="G51" s="58">
        <f t="shared" si="8"/>
        <v>14</v>
      </c>
      <c r="H51" s="59">
        <f t="shared" si="9"/>
        <v>0.1484593837535014</v>
      </c>
      <c r="I51" s="57">
        <f t="shared" si="10"/>
        <v>27</v>
      </c>
      <c r="J51" s="56">
        <v>7</v>
      </c>
      <c r="K51" s="60">
        <v>1</v>
      </c>
      <c r="L51" s="60">
        <f t="shared" si="11"/>
        <v>8</v>
      </c>
      <c r="M51" s="6">
        <f t="shared" si="12"/>
        <v>2.2408963585434174E-2</v>
      </c>
      <c r="N51" s="61">
        <f t="shared" si="13"/>
        <v>47</v>
      </c>
    </row>
    <row r="52" spans="1:14">
      <c r="A52" s="4" t="s">
        <v>99</v>
      </c>
      <c r="B52" s="4" t="s">
        <v>218</v>
      </c>
      <c r="C52" s="55" t="s">
        <v>100</v>
      </c>
      <c r="D52" s="56">
        <v>70</v>
      </c>
      <c r="E52" s="5">
        <v>2</v>
      </c>
      <c r="F52" s="57">
        <f t="shared" si="7"/>
        <v>72</v>
      </c>
      <c r="G52" s="58">
        <f t="shared" si="8"/>
        <v>69</v>
      </c>
      <c r="H52" s="59">
        <f t="shared" si="9"/>
        <v>2.7777777777777776E-2</v>
      </c>
      <c r="I52" s="57">
        <f t="shared" si="10"/>
        <v>85</v>
      </c>
      <c r="J52" s="56">
        <v>7</v>
      </c>
      <c r="K52" s="60">
        <v>0</v>
      </c>
      <c r="L52" s="60">
        <f t="shared" si="11"/>
        <v>7</v>
      </c>
      <c r="M52" s="6">
        <f t="shared" si="12"/>
        <v>9.7222222222222224E-2</v>
      </c>
      <c r="N52" s="61">
        <f t="shared" si="13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159</v>
      </c>
      <c r="E53" s="5">
        <v>19</v>
      </c>
      <c r="F53" s="57">
        <f t="shared" si="7"/>
        <v>178</v>
      </c>
      <c r="G53" s="58">
        <f t="shared" si="8"/>
        <v>42</v>
      </c>
      <c r="H53" s="59">
        <f t="shared" si="9"/>
        <v>0.10674157303370786</v>
      </c>
      <c r="I53" s="57">
        <f t="shared" si="10"/>
        <v>53</v>
      </c>
      <c r="J53" s="56">
        <v>1</v>
      </c>
      <c r="K53" s="60">
        <v>1</v>
      </c>
      <c r="L53" s="60">
        <f t="shared" si="11"/>
        <v>2</v>
      </c>
      <c r="M53" s="6">
        <f t="shared" si="12"/>
        <v>1.1235955056179775E-2</v>
      </c>
      <c r="N53" s="61">
        <f t="shared" si="13"/>
        <v>69</v>
      </c>
    </row>
    <row r="54" spans="1:14">
      <c r="A54" s="4" t="s">
        <v>103</v>
      </c>
      <c r="B54" s="4" t="s">
        <v>216</v>
      </c>
      <c r="C54" s="55" t="s">
        <v>104</v>
      </c>
      <c r="D54" s="56">
        <v>161</v>
      </c>
      <c r="E54" s="5">
        <v>18</v>
      </c>
      <c r="F54" s="57">
        <f t="shared" si="7"/>
        <v>179</v>
      </c>
      <c r="G54" s="58">
        <f t="shared" si="8"/>
        <v>41</v>
      </c>
      <c r="H54" s="59">
        <f t="shared" si="9"/>
        <v>0.1005586592178771</v>
      </c>
      <c r="I54" s="57">
        <f t="shared" si="10"/>
        <v>60</v>
      </c>
      <c r="J54" s="56">
        <v>2</v>
      </c>
      <c r="K54" s="60">
        <v>1</v>
      </c>
      <c r="L54" s="60">
        <f t="shared" si="11"/>
        <v>3</v>
      </c>
      <c r="M54" s="6">
        <f t="shared" si="12"/>
        <v>1.6759776536312849E-2</v>
      </c>
      <c r="N54" s="61">
        <f t="shared" si="13"/>
        <v>53</v>
      </c>
    </row>
    <row r="55" spans="1:14">
      <c r="A55" s="4" t="s">
        <v>105</v>
      </c>
      <c r="B55" s="4" t="s">
        <v>216</v>
      </c>
      <c r="C55" s="55" t="s">
        <v>106</v>
      </c>
      <c r="D55" s="56">
        <v>287</v>
      </c>
      <c r="E55" s="5">
        <v>27</v>
      </c>
      <c r="F55" s="57">
        <f t="shared" si="7"/>
        <v>314</v>
      </c>
      <c r="G55" s="58">
        <f t="shared" si="8"/>
        <v>18</v>
      </c>
      <c r="H55" s="59">
        <f t="shared" si="9"/>
        <v>8.598726114649681E-2</v>
      </c>
      <c r="I55" s="57">
        <f t="shared" si="10"/>
        <v>66</v>
      </c>
      <c r="J55" s="56">
        <v>9</v>
      </c>
      <c r="K55" s="60">
        <v>3</v>
      </c>
      <c r="L55" s="60">
        <f t="shared" si="11"/>
        <v>12</v>
      </c>
      <c r="M55" s="6">
        <f t="shared" si="12"/>
        <v>3.8216560509554139E-2</v>
      </c>
      <c r="N55" s="61">
        <f t="shared" si="13"/>
        <v>22</v>
      </c>
    </row>
    <row r="56" spans="1:14">
      <c r="A56" s="4" t="s">
        <v>107</v>
      </c>
      <c r="B56" s="4" t="s">
        <v>216</v>
      </c>
      <c r="C56" s="55" t="s">
        <v>108</v>
      </c>
      <c r="D56" s="56">
        <v>220</v>
      </c>
      <c r="E56" s="5">
        <v>26</v>
      </c>
      <c r="F56" s="57">
        <f t="shared" si="7"/>
        <v>246</v>
      </c>
      <c r="G56" s="58">
        <f t="shared" si="8"/>
        <v>30</v>
      </c>
      <c r="H56" s="59">
        <f t="shared" si="9"/>
        <v>0.10569105691056911</v>
      </c>
      <c r="I56" s="57">
        <f t="shared" si="10"/>
        <v>54</v>
      </c>
      <c r="J56" s="56">
        <v>4</v>
      </c>
      <c r="K56" s="60">
        <v>2</v>
      </c>
      <c r="L56" s="60">
        <f t="shared" si="11"/>
        <v>6</v>
      </c>
      <c r="M56" s="6">
        <f t="shared" si="12"/>
        <v>2.4390243902439025E-2</v>
      </c>
      <c r="N56" s="61">
        <f t="shared" si="13"/>
        <v>40</v>
      </c>
    </row>
    <row r="57" spans="1:14">
      <c r="A57" s="4" t="s">
        <v>109</v>
      </c>
      <c r="B57" s="4" t="s">
        <v>217</v>
      </c>
      <c r="C57" s="55" t="s">
        <v>110</v>
      </c>
      <c r="D57" s="56">
        <v>278</v>
      </c>
      <c r="E57" s="5">
        <v>39</v>
      </c>
      <c r="F57" s="57">
        <f t="shared" si="7"/>
        <v>317</v>
      </c>
      <c r="G57" s="58">
        <f t="shared" si="8"/>
        <v>16</v>
      </c>
      <c r="H57" s="59">
        <f t="shared" si="9"/>
        <v>0.12302839116719243</v>
      </c>
      <c r="I57" s="57">
        <f t="shared" si="10"/>
        <v>41</v>
      </c>
      <c r="J57" s="56">
        <v>12</v>
      </c>
      <c r="K57" s="60">
        <v>5</v>
      </c>
      <c r="L57" s="60">
        <f t="shared" si="11"/>
        <v>17</v>
      </c>
      <c r="M57" s="6">
        <f t="shared" si="12"/>
        <v>5.362776025236593E-2</v>
      </c>
      <c r="N57" s="61">
        <f t="shared" si="13"/>
        <v>12</v>
      </c>
    </row>
    <row r="58" spans="1:14">
      <c r="A58" s="4" t="s">
        <v>111</v>
      </c>
      <c r="B58" s="4" t="s">
        <v>215</v>
      </c>
      <c r="C58" s="55" t="s">
        <v>112</v>
      </c>
      <c r="D58" s="56">
        <v>51</v>
      </c>
      <c r="E58" s="5">
        <v>11</v>
      </c>
      <c r="F58" s="57">
        <f t="shared" si="7"/>
        <v>62</v>
      </c>
      <c r="G58" s="58">
        <f t="shared" si="8"/>
        <v>73</v>
      </c>
      <c r="H58" s="59">
        <f t="shared" si="9"/>
        <v>0.17741935483870969</v>
      </c>
      <c r="I58" s="57">
        <f t="shared" si="10"/>
        <v>20</v>
      </c>
      <c r="J58" s="56">
        <v>0</v>
      </c>
      <c r="K58" s="60">
        <v>0</v>
      </c>
      <c r="L58" s="60">
        <f t="shared" si="11"/>
        <v>0</v>
      </c>
      <c r="M58" s="6">
        <f t="shared" si="12"/>
        <v>0</v>
      </c>
      <c r="N58" s="61">
        <f t="shared" si="13"/>
        <v>75</v>
      </c>
    </row>
    <row r="59" spans="1:14">
      <c r="A59" s="4" t="s">
        <v>113</v>
      </c>
      <c r="B59" s="4" t="s">
        <v>211</v>
      </c>
      <c r="C59" s="55" t="s">
        <v>114</v>
      </c>
      <c r="D59" s="56">
        <v>623</v>
      </c>
      <c r="E59" s="5">
        <v>64</v>
      </c>
      <c r="F59" s="57">
        <f t="shared" si="7"/>
        <v>687</v>
      </c>
      <c r="G59" s="58">
        <f t="shared" si="8"/>
        <v>7</v>
      </c>
      <c r="H59" s="59">
        <f t="shared" si="9"/>
        <v>9.3158660844250368E-2</v>
      </c>
      <c r="I59" s="57">
        <f t="shared" si="10"/>
        <v>63</v>
      </c>
      <c r="J59" s="56">
        <v>17</v>
      </c>
      <c r="K59" s="60">
        <v>6</v>
      </c>
      <c r="L59" s="60">
        <f t="shared" si="11"/>
        <v>23</v>
      </c>
      <c r="M59" s="6">
        <f t="shared" si="12"/>
        <v>3.3478893740902474E-2</v>
      </c>
      <c r="N59" s="61">
        <f t="shared" si="13"/>
        <v>30</v>
      </c>
    </row>
    <row r="60" spans="1:14">
      <c r="A60" s="1" t="s">
        <v>115</v>
      </c>
      <c r="B60" s="1" t="s">
        <v>213</v>
      </c>
      <c r="C60" s="62" t="s">
        <v>116</v>
      </c>
      <c r="D60" s="31">
        <v>135</v>
      </c>
      <c r="E60" s="2">
        <v>9</v>
      </c>
      <c r="F60" s="57">
        <f t="shared" si="7"/>
        <v>144</v>
      </c>
      <c r="G60" s="58">
        <f t="shared" si="8"/>
        <v>49</v>
      </c>
      <c r="H60" s="59">
        <f t="shared" si="9"/>
        <v>6.25E-2</v>
      </c>
      <c r="I60" s="57">
        <f t="shared" si="10"/>
        <v>80</v>
      </c>
      <c r="J60" s="31">
        <v>5</v>
      </c>
      <c r="K60" s="35">
        <v>0</v>
      </c>
      <c r="L60" s="35">
        <f t="shared" si="11"/>
        <v>5</v>
      </c>
      <c r="M60" s="63">
        <f t="shared" si="12"/>
        <v>3.4722222222222224E-2</v>
      </c>
      <c r="N60" s="64">
        <f t="shared" si="13"/>
        <v>27</v>
      </c>
    </row>
    <row r="61" spans="1:14">
      <c r="A61" s="1" t="s">
        <v>117</v>
      </c>
      <c r="B61" s="1" t="s">
        <v>212</v>
      </c>
      <c r="C61" s="62" t="s">
        <v>118</v>
      </c>
      <c r="D61" s="31">
        <v>76</v>
      </c>
      <c r="E61" s="2">
        <v>17</v>
      </c>
      <c r="F61" s="57">
        <f t="shared" si="7"/>
        <v>93</v>
      </c>
      <c r="G61" s="58">
        <f t="shared" si="8"/>
        <v>64</v>
      </c>
      <c r="H61" s="59">
        <f t="shared" si="9"/>
        <v>0.18279569892473119</v>
      </c>
      <c r="I61" s="57">
        <f t="shared" si="10"/>
        <v>19</v>
      </c>
      <c r="J61" s="31">
        <v>2</v>
      </c>
      <c r="K61" s="35">
        <v>0</v>
      </c>
      <c r="L61" s="35">
        <f t="shared" si="11"/>
        <v>2</v>
      </c>
      <c r="M61" s="63">
        <f t="shared" si="12"/>
        <v>2.1505376344086023E-2</v>
      </c>
      <c r="N61" s="64">
        <f t="shared" si="13"/>
        <v>48</v>
      </c>
    </row>
    <row r="62" spans="1:14">
      <c r="A62" s="1" t="s">
        <v>119</v>
      </c>
      <c r="B62" s="1" t="s">
        <v>213</v>
      </c>
      <c r="C62" s="62" t="s">
        <v>120</v>
      </c>
      <c r="D62" s="31">
        <v>69</v>
      </c>
      <c r="E62" s="2">
        <v>4</v>
      </c>
      <c r="F62" s="57">
        <f t="shared" si="7"/>
        <v>73</v>
      </c>
      <c r="G62" s="58">
        <f t="shared" si="8"/>
        <v>67</v>
      </c>
      <c r="H62" s="59">
        <f t="shared" si="9"/>
        <v>5.4794520547945202E-2</v>
      </c>
      <c r="I62" s="57">
        <f t="shared" si="10"/>
        <v>82</v>
      </c>
      <c r="J62" s="31">
        <v>0</v>
      </c>
      <c r="K62" s="35">
        <v>1</v>
      </c>
      <c r="L62" s="35">
        <f t="shared" si="11"/>
        <v>1</v>
      </c>
      <c r="M62" s="63">
        <f t="shared" si="12"/>
        <v>1.3698630136986301E-2</v>
      </c>
      <c r="N62" s="64">
        <f t="shared" si="13"/>
        <v>63</v>
      </c>
    </row>
    <row r="63" spans="1:14">
      <c r="A63" s="1" t="s">
        <v>121</v>
      </c>
      <c r="B63" s="1" t="s">
        <v>216</v>
      </c>
      <c r="C63" s="62" t="s">
        <v>122</v>
      </c>
      <c r="D63" s="31">
        <v>218</v>
      </c>
      <c r="E63" s="2">
        <v>38</v>
      </c>
      <c r="F63" s="57">
        <f t="shared" si="7"/>
        <v>256</v>
      </c>
      <c r="G63" s="58">
        <f t="shared" si="8"/>
        <v>29</v>
      </c>
      <c r="H63" s="59">
        <f t="shared" si="9"/>
        <v>0.1484375</v>
      </c>
      <c r="I63" s="57">
        <f t="shared" si="10"/>
        <v>28</v>
      </c>
      <c r="J63" s="31">
        <v>2</v>
      </c>
      <c r="K63" s="35">
        <v>1</v>
      </c>
      <c r="L63" s="35">
        <f t="shared" si="11"/>
        <v>3</v>
      </c>
      <c r="M63" s="63">
        <f t="shared" si="12"/>
        <v>1.171875E-2</v>
      </c>
      <c r="N63" s="64">
        <f t="shared" si="13"/>
        <v>66</v>
      </c>
    </row>
    <row r="64" spans="1:14">
      <c r="A64" s="1" t="s">
        <v>123</v>
      </c>
      <c r="B64" s="1" t="s">
        <v>214</v>
      </c>
      <c r="C64" s="62" t="s">
        <v>124</v>
      </c>
      <c r="D64" s="31">
        <v>92</v>
      </c>
      <c r="E64" s="2">
        <v>27</v>
      </c>
      <c r="F64" s="57">
        <f t="shared" si="7"/>
        <v>119</v>
      </c>
      <c r="G64" s="58">
        <f t="shared" si="8"/>
        <v>57</v>
      </c>
      <c r="H64" s="59">
        <f t="shared" si="9"/>
        <v>0.22689075630252101</v>
      </c>
      <c r="I64" s="57">
        <f t="shared" si="10"/>
        <v>9</v>
      </c>
      <c r="J64" s="31">
        <v>1</v>
      </c>
      <c r="K64" s="35">
        <v>0</v>
      </c>
      <c r="L64" s="35">
        <f t="shared" si="11"/>
        <v>1</v>
      </c>
      <c r="M64" s="63">
        <f t="shared" si="12"/>
        <v>8.4033613445378148E-3</v>
      </c>
      <c r="N64" s="64">
        <f t="shared" si="13"/>
        <v>73</v>
      </c>
    </row>
    <row r="65" spans="1:14">
      <c r="A65" s="1" t="s">
        <v>125</v>
      </c>
      <c r="B65" s="1" t="s">
        <v>215</v>
      </c>
      <c r="C65" s="62" t="s">
        <v>126</v>
      </c>
      <c r="D65" s="31">
        <v>53</v>
      </c>
      <c r="E65" s="2">
        <v>7</v>
      </c>
      <c r="F65" s="57">
        <f t="shared" si="7"/>
        <v>60</v>
      </c>
      <c r="G65" s="58">
        <f t="shared" si="8"/>
        <v>74</v>
      </c>
      <c r="H65" s="59">
        <f t="shared" si="9"/>
        <v>0.11666666666666667</v>
      </c>
      <c r="I65" s="57">
        <f t="shared" si="10"/>
        <v>43</v>
      </c>
      <c r="J65" s="31">
        <v>0</v>
      </c>
      <c r="K65" s="35">
        <v>0</v>
      </c>
      <c r="L65" s="35">
        <f t="shared" si="11"/>
        <v>0</v>
      </c>
      <c r="M65" s="63">
        <f t="shared" si="12"/>
        <v>0</v>
      </c>
      <c r="N65" s="64">
        <f t="shared" si="13"/>
        <v>75</v>
      </c>
    </row>
    <row r="66" spans="1:14">
      <c r="A66" s="1" t="s">
        <v>127</v>
      </c>
      <c r="B66" s="1" t="s">
        <v>211</v>
      </c>
      <c r="C66" s="62" t="s">
        <v>128</v>
      </c>
      <c r="D66" s="31">
        <v>950</v>
      </c>
      <c r="E66" s="2">
        <v>88</v>
      </c>
      <c r="F66" s="57">
        <f t="shared" si="7"/>
        <v>1038</v>
      </c>
      <c r="G66" s="58">
        <f t="shared" si="8"/>
        <v>2</v>
      </c>
      <c r="H66" s="59">
        <f t="shared" si="9"/>
        <v>8.477842003853564E-2</v>
      </c>
      <c r="I66" s="57">
        <f t="shared" si="10"/>
        <v>68</v>
      </c>
      <c r="J66" s="31">
        <v>22</v>
      </c>
      <c r="K66" s="35">
        <v>6</v>
      </c>
      <c r="L66" s="35">
        <f t="shared" si="11"/>
        <v>28</v>
      </c>
      <c r="M66" s="63">
        <f t="shared" si="12"/>
        <v>2.6974951830443159E-2</v>
      </c>
      <c r="N66" s="64">
        <f t="shared" si="13"/>
        <v>36</v>
      </c>
    </row>
    <row r="67" spans="1:14">
      <c r="A67" s="1" t="s">
        <v>129</v>
      </c>
      <c r="B67" s="1" t="s">
        <v>212</v>
      </c>
      <c r="C67" s="62" t="s">
        <v>130</v>
      </c>
      <c r="D67" s="31">
        <v>42</v>
      </c>
      <c r="E67" s="2">
        <v>14</v>
      </c>
      <c r="F67" s="57">
        <f t="shared" si="7"/>
        <v>56</v>
      </c>
      <c r="G67" s="58">
        <f t="shared" si="8"/>
        <v>78</v>
      </c>
      <c r="H67" s="59">
        <f t="shared" si="9"/>
        <v>0.25</v>
      </c>
      <c r="I67" s="57">
        <f t="shared" si="10"/>
        <v>5</v>
      </c>
      <c r="J67" s="31">
        <v>0</v>
      </c>
      <c r="K67" s="35">
        <v>0</v>
      </c>
      <c r="L67" s="35">
        <f t="shared" si="11"/>
        <v>0</v>
      </c>
      <c r="M67" s="63">
        <f t="shared" si="12"/>
        <v>0</v>
      </c>
      <c r="N67" s="64">
        <f t="shared" si="13"/>
        <v>75</v>
      </c>
    </row>
    <row r="68" spans="1:14">
      <c r="A68" s="1" t="s">
        <v>131</v>
      </c>
      <c r="B68" s="1" t="s">
        <v>213</v>
      </c>
      <c r="C68" s="62" t="s">
        <v>132</v>
      </c>
      <c r="D68" s="31">
        <v>101</v>
      </c>
      <c r="E68" s="2">
        <v>15</v>
      </c>
      <c r="F68" s="57">
        <f t="shared" si="7"/>
        <v>116</v>
      </c>
      <c r="G68" s="58">
        <f t="shared" si="8"/>
        <v>58</v>
      </c>
      <c r="H68" s="59">
        <f t="shared" si="9"/>
        <v>0.12931034482758622</v>
      </c>
      <c r="I68" s="57">
        <f t="shared" si="10"/>
        <v>37</v>
      </c>
      <c r="J68" s="31">
        <v>0</v>
      </c>
      <c r="K68" s="35">
        <v>0</v>
      </c>
      <c r="L68" s="35">
        <f t="shared" si="11"/>
        <v>0</v>
      </c>
      <c r="M68" s="63">
        <f t="shared" si="12"/>
        <v>0</v>
      </c>
      <c r="N68" s="64">
        <f t="shared" si="13"/>
        <v>75</v>
      </c>
    </row>
    <row r="69" spans="1:14">
      <c r="A69" s="1" t="s">
        <v>133</v>
      </c>
      <c r="B69" s="1" t="s">
        <v>211</v>
      </c>
      <c r="C69" s="62" t="s">
        <v>134</v>
      </c>
      <c r="D69" s="31">
        <v>875</v>
      </c>
      <c r="E69" s="2">
        <v>117</v>
      </c>
      <c r="F69" s="57">
        <f t="shared" si="7"/>
        <v>992</v>
      </c>
      <c r="G69" s="58">
        <f t="shared" si="8"/>
        <v>3</v>
      </c>
      <c r="H69" s="59">
        <f t="shared" si="9"/>
        <v>0.11794354838709678</v>
      </c>
      <c r="I69" s="57">
        <f t="shared" si="10"/>
        <v>42</v>
      </c>
      <c r="J69" s="31">
        <v>22</v>
      </c>
      <c r="K69" s="35">
        <v>15</v>
      </c>
      <c r="L69" s="35">
        <f t="shared" si="11"/>
        <v>37</v>
      </c>
      <c r="M69" s="63">
        <f t="shared" si="12"/>
        <v>3.7298387096774195E-2</v>
      </c>
      <c r="N69" s="64">
        <f t="shared" si="13"/>
        <v>23</v>
      </c>
    </row>
    <row r="70" spans="1:14">
      <c r="A70" s="1" t="s">
        <v>135</v>
      </c>
      <c r="B70" s="1" t="s">
        <v>212</v>
      </c>
      <c r="C70" s="62" t="s">
        <v>136</v>
      </c>
      <c r="D70" s="31">
        <v>105</v>
      </c>
      <c r="E70" s="2">
        <v>35</v>
      </c>
      <c r="F70" s="57">
        <f t="shared" si="7"/>
        <v>140</v>
      </c>
      <c r="G70" s="58">
        <f t="shared" si="8"/>
        <v>52</v>
      </c>
      <c r="H70" s="59">
        <f t="shared" si="9"/>
        <v>0.25</v>
      </c>
      <c r="I70" s="57">
        <f t="shared" si="10"/>
        <v>5</v>
      </c>
      <c r="J70" s="31">
        <v>1</v>
      </c>
      <c r="K70" s="35">
        <v>0</v>
      </c>
      <c r="L70" s="35">
        <f t="shared" si="11"/>
        <v>1</v>
      </c>
      <c r="M70" s="63">
        <f t="shared" si="12"/>
        <v>7.1428571428571426E-3</v>
      </c>
      <c r="N70" s="64">
        <f t="shared" si="13"/>
        <v>74</v>
      </c>
    </row>
    <row r="71" spans="1:14">
      <c r="A71" s="1" t="s">
        <v>137</v>
      </c>
      <c r="B71" s="1" t="s">
        <v>211</v>
      </c>
      <c r="C71" s="62" t="s">
        <v>138</v>
      </c>
      <c r="D71" s="31">
        <v>509</v>
      </c>
      <c r="E71" s="2">
        <v>62</v>
      </c>
      <c r="F71" s="65">
        <f t="shared" si="7"/>
        <v>571</v>
      </c>
      <c r="G71" s="66">
        <f t="shared" si="8"/>
        <v>10</v>
      </c>
      <c r="H71" s="59">
        <f t="shared" si="9"/>
        <v>0.10858143607705779</v>
      </c>
      <c r="I71" s="57">
        <f t="shared" si="10"/>
        <v>48</v>
      </c>
      <c r="J71" s="31">
        <v>17</v>
      </c>
      <c r="K71" s="35">
        <v>6</v>
      </c>
      <c r="L71" s="35">
        <f t="shared" si="11"/>
        <v>23</v>
      </c>
      <c r="M71" s="63">
        <f t="shared" si="12"/>
        <v>4.0280210157618214E-2</v>
      </c>
      <c r="N71" s="64">
        <f t="shared" si="13"/>
        <v>19</v>
      </c>
    </row>
    <row r="72" spans="1:14">
      <c r="A72" s="1" t="s">
        <v>139</v>
      </c>
      <c r="B72" s="1" t="s">
        <v>212</v>
      </c>
      <c r="C72" s="62" t="s">
        <v>140</v>
      </c>
      <c r="D72" s="31">
        <v>55</v>
      </c>
      <c r="E72" s="2">
        <v>18</v>
      </c>
      <c r="F72" s="65">
        <f t="shared" si="7"/>
        <v>73</v>
      </c>
      <c r="G72" s="66">
        <f t="shared" si="8"/>
        <v>67</v>
      </c>
      <c r="H72" s="59">
        <f t="shared" si="9"/>
        <v>0.24657534246575341</v>
      </c>
      <c r="I72" s="57">
        <f t="shared" si="10"/>
        <v>8</v>
      </c>
      <c r="J72" s="31">
        <v>0</v>
      </c>
      <c r="K72" s="35">
        <v>0</v>
      </c>
      <c r="L72" s="35">
        <f t="shared" si="11"/>
        <v>0</v>
      </c>
      <c r="M72" s="63">
        <f t="shared" si="12"/>
        <v>0</v>
      </c>
      <c r="N72" s="64">
        <f t="shared" si="13"/>
        <v>75</v>
      </c>
    </row>
    <row r="73" spans="1:14">
      <c r="A73" s="1" t="s">
        <v>141</v>
      </c>
      <c r="B73" s="1" t="s">
        <v>212</v>
      </c>
      <c r="C73" s="62" t="s">
        <v>142</v>
      </c>
      <c r="D73" s="31">
        <v>45</v>
      </c>
      <c r="E73" s="2">
        <v>9</v>
      </c>
      <c r="F73" s="65">
        <f t="shared" si="7"/>
        <v>54</v>
      </c>
      <c r="G73" s="66">
        <f t="shared" si="8"/>
        <v>79</v>
      </c>
      <c r="H73" s="59">
        <f t="shared" si="9"/>
        <v>0.16666666666666666</v>
      </c>
      <c r="I73" s="57">
        <f t="shared" si="10"/>
        <v>24</v>
      </c>
      <c r="J73" s="31">
        <v>0</v>
      </c>
      <c r="K73" s="35">
        <v>1</v>
      </c>
      <c r="L73" s="35">
        <f t="shared" si="11"/>
        <v>1</v>
      </c>
      <c r="M73" s="63">
        <f t="shared" si="12"/>
        <v>1.8518518518518517E-2</v>
      </c>
      <c r="N73" s="64">
        <f t="shared" si="13"/>
        <v>51</v>
      </c>
    </row>
    <row r="74" spans="1:14">
      <c r="A74" s="1" t="s">
        <v>143</v>
      </c>
      <c r="B74" s="1" t="s">
        <v>217</v>
      </c>
      <c r="C74" s="62" t="s">
        <v>144</v>
      </c>
      <c r="D74" s="31">
        <v>68</v>
      </c>
      <c r="E74" s="2">
        <v>28</v>
      </c>
      <c r="F74" s="65">
        <f t="shared" si="7"/>
        <v>96</v>
      </c>
      <c r="G74" s="66">
        <f t="shared" si="8"/>
        <v>63</v>
      </c>
      <c r="H74" s="59">
        <f t="shared" si="9"/>
        <v>0.29166666666666669</v>
      </c>
      <c r="I74" s="57">
        <f t="shared" si="10"/>
        <v>3</v>
      </c>
      <c r="J74" s="31">
        <v>0</v>
      </c>
      <c r="K74" s="35">
        <v>0</v>
      </c>
      <c r="L74" s="35">
        <f t="shared" si="11"/>
        <v>0</v>
      </c>
      <c r="M74" s="63">
        <f t="shared" si="12"/>
        <v>0</v>
      </c>
      <c r="N74" s="64">
        <f t="shared" si="13"/>
        <v>75</v>
      </c>
    </row>
    <row r="75" spans="1:14">
      <c r="A75" s="4" t="s">
        <v>145</v>
      </c>
      <c r="B75" s="4" t="s">
        <v>218</v>
      </c>
      <c r="C75" s="55" t="s">
        <v>146</v>
      </c>
      <c r="D75" s="56">
        <v>56</v>
      </c>
      <c r="E75" s="5">
        <v>3</v>
      </c>
      <c r="F75" s="65">
        <f t="shared" si="7"/>
        <v>59</v>
      </c>
      <c r="G75" s="66">
        <f t="shared" si="8"/>
        <v>75</v>
      </c>
      <c r="H75" s="59">
        <f t="shared" si="9"/>
        <v>5.0847457627118647E-2</v>
      </c>
      <c r="I75" s="57">
        <f t="shared" si="10"/>
        <v>83</v>
      </c>
      <c r="J75" s="31">
        <v>1</v>
      </c>
      <c r="K75" s="35">
        <v>0</v>
      </c>
      <c r="L75" s="35">
        <f t="shared" si="11"/>
        <v>1</v>
      </c>
      <c r="M75" s="63">
        <f t="shared" si="12"/>
        <v>1.6949152542372881E-2</v>
      </c>
      <c r="N75" s="64">
        <f t="shared" si="13"/>
        <v>52</v>
      </c>
    </row>
    <row r="76" spans="1:14">
      <c r="A76" s="1" t="s">
        <v>147</v>
      </c>
      <c r="B76" s="1" t="s">
        <v>217</v>
      </c>
      <c r="C76" s="62" t="s">
        <v>148</v>
      </c>
      <c r="D76" s="31">
        <v>98</v>
      </c>
      <c r="E76" s="2">
        <v>23</v>
      </c>
      <c r="F76" s="65">
        <f t="shared" ref="F76:F97" si="14">SUM(D76:E76)</f>
        <v>121</v>
      </c>
      <c r="G76" s="66">
        <f t="shared" ref="G76:G97" si="15">_xlfn.RANK.EQ(F76,$F$12:$F$97,0)</f>
        <v>56</v>
      </c>
      <c r="H76" s="59">
        <f t="shared" ref="H76:H97" si="16">E76/F76</f>
        <v>0.19008264462809918</v>
      </c>
      <c r="I76" s="57">
        <f t="shared" ref="I76:I97" si="17">_xlfn.RANK.EQ(H76,$H$12:$H$97,0)</f>
        <v>17</v>
      </c>
      <c r="J76" s="31">
        <v>2</v>
      </c>
      <c r="K76" s="35">
        <v>1</v>
      </c>
      <c r="L76" s="35">
        <f t="shared" ref="L76:L97" si="18">SUM(J76:K76)</f>
        <v>3</v>
      </c>
      <c r="M76" s="63">
        <f t="shared" ref="M76:M97" si="19">L76/F76</f>
        <v>2.4793388429752067E-2</v>
      </c>
      <c r="N76" s="64">
        <f t="shared" ref="N76:N97" si="20">_xlfn.RANK.EQ(M76,$M$12:$M$97,0)</f>
        <v>38</v>
      </c>
    </row>
    <row r="77" spans="1:14">
      <c r="A77" s="1" t="s">
        <v>149</v>
      </c>
      <c r="B77" s="1" t="s">
        <v>216</v>
      </c>
      <c r="C77" s="62" t="s">
        <v>150</v>
      </c>
      <c r="D77" s="31">
        <v>184</v>
      </c>
      <c r="E77" s="2">
        <v>22</v>
      </c>
      <c r="F77" s="65">
        <f t="shared" si="14"/>
        <v>206</v>
      </c>
      <c r="G77" s="66">
        <f t="shared" si="15"/>
        <v>36</v>
      </c>
      <c r="H77" s="59">
        <f t="shared" si="16"/>
        <v>0.10679611650485436</v>
      </c>
      <c r="I77" s="57">
        <f t="shared" si="17"/>
        <v>52</v>
      </c>
      <c r="J77" s="31">
        <v>2</v>
      </c>
      <c r="K77" s="35">
        <v>2</v>
      </c>
      <c r="L77" s="35">
        <f t="shared" si="18"/>
        <v>4</v>
      </c>
      <c r="M77" s="63">
        <f t="shared" si="19"/>
        <v>1.9417475728155338E-2</v>
      </c>
      <c r="N77" s="64">
        <f t="shared" si="20"/>
        <v>49</v>
      </c>
    </row>
    <row r="78" spans="1:14">
      <c r="A78" s="1" t="s">
        <v>151</v>
      </c>
      <c r="B78" s="1" t="s">
        <v>216</v>
      </c>
      <c r="C78" s="62" t="s">
        <v>152</v>
      </c>
      <c r="D78" s="31">
        <v>196</v>
      </c>
      <c r="E78" s="2">
        <v>28</v>
      </c>
      <c r="F78" s="65">
        <f t="shared" si="14"/>
        <v>224</v>
      </c>
      <c r="G78" s="66">
        <f t="shared" si="15"/>
        <v>32</v>
      </c>
      <c r="H78" s="59">
        <f t="shared" si="16"/>
        <v>0.125</v>
      </c>
      <c r="I78" s="57">
        <f t="shared" si="17"/>
        <v>39</v>
      </c>
      <c r="J78" s="31">
        <v>1</v>
      </c>
      <c r="K78" s="35">
        <v>1</v>
      </c>
      <c r="L78" s="35">
        <f t="shared" si="18"/>
        <v>2</v>
      </c>
      <c r="M78" s="63">
        <f t="shared" si="19"/>
        <v>8.9285714285714281E-3</v>
      </c>
      <c r="N78" s="64">
        <f t="shared" si="20"/>
        <v>72</v>
      </c>
    </row>
    <row r="79" spans="1:14">
      <c r="A79" s="1" t="s">
        <v>153</v>
      </c>
      <c r="B79" s="1" t="s">
        <v>211</v>
      </c>
      <c r="C79" s="62" t="s">
        <v>154</v>
      </c>
      <c r="D79" s="31">
        <v>404</v>
      </c>
      <c r="E79" s="2">
        <v>46</v>
      </c>
      <c r="F79" s="65">
        <f t="shared" si="14"/>
        <v>450</v>
      </c>
      <c r="G79" s="66">
        <f t="shared" si="15"/>
        <v>11</v>
      </c>
      <c r="H79" s="59">
        <f t="shared" si="16"/>
        <v>0.10222222222222223</v>
      </c>
      <c r="I79" s="57">
        <f t="shared" si="17"/>
        <v>59</v>
      </c>
      <c r="J79" s="31">
        <v>17</v>
      </c>
      <c r="K79" s="35">
        <v>4</v>
      </c>
      <c r="L79" s="35">
        <f t="shared" si="18"/>
        <v>21</v>
      </c>
      <c r="M79" s="63">
        <f t="shared" si="19"/>
        <v>4.6666666666666669E-2</v>
      </c>
      <c r="N79" s="64">
        <f t="shared" si="20"/>
        <v>15</v>
      </c>
    </row>
    <row r="80" spans="1:14">
      <c r="A80" s="1" t="s">
        <v>155</v>
      </c>
      <c r="B80" s="1" t="s">
        <v>211</v>
      </c>
      <c r="C80" s="62" t="s">
        <v>156</v>
      </c>
      <c r="D80" s="31">
        <v>513</v>
      </c>
      <c r="E80" s="2">
        <v>59</v>
      </c>
      <c r="F80" s="65">
        <f t="shared" si="14"/>
        <v>572</v>
      </c>
      <c r="G80" s="66">
        <f t="shared" si="15"/>
        <v>9</v>
      </c>
      <c r="H80" s="59">
        <f t="shared" si="16"/>
        <v>0.10314685314685315</v>
      </c>
      <c r="I80" s="57">
        <f t="shared" si="17"/>
        <v>58</v>
      </c>
      <c r="J80" s="31">
        <v>15</v>
      </c>
      <c r="K80" s="35">
        <v>2</v>
      </c>
      <c r="L80" s="35">
        <f t="shared" si="18"/>
        <v>17</v>
      </c>
      <c r="M80" s="63">
        <f t="shared" si="19"/>
        <v>2.972027972027972E-2</v>
      </c>
      <c r="N80" s="64">
        <f t="shared" si="20"/>
        <v>33</v>
      </c>
    </row>
    <row r="81" spans="1:14">
      <c r="A81" s="1" t="s">
        <v>157</v>
      </c>
      <c r="B81" s="1" t="s">
        <v>216</v>
      </c>
      <c r="C81" s="62" t="s">
        <v>158</v>
      </c>
      <c r="D81" s="31">
        <v>274</v>
      </c>
      <c r="E81" s="2">
        <v>34</v>
      </c>
      <c r="F81" s="65">
        <f t="shared" si="14"/>
        <v>308</v>
      </c>
      <c r="G81" s="66">
        <f t="shared" si="15"/>
        <v>20</v>
      </c>
      <c r="H81" s="59">
        <f t="shared" si="16"/>
        <v>0.11038961038961038</v>
      </c>
      <c r="I81" s="57">
        <f t="shared" si="17"/>
        <v>45</v>
      </c>
      <c r="J81" s="31">
        <v>14</v>
      </c>
      <c r="K81" s="35">
        <v>2</v>
      </c>
      <c r="L81" s="35">
        <f t="shared" si="18"/>
        <v>16</v>
      </c>
      <c r="M81" s="63">
        <f t="shared" si="19"/>
        <v>5.1948051948051951E-2</v>
      </c>
      <c r="N81" s="64">
        <f t="shared" si="20"/>
        <v>14</v>
      </c>
    </row>
    <row r="82" spans="1:14">
      <c r="A82" s="1" t="s">
        <v>159</v>
      </c>
      <c r="B82" s="1" t="s">
        <v>216</v>
      </c>
      <c r="C82" s="62" t="s">
        <v>160</v>
      </c>
      <c r="D82" s="31">
        <v>252</v>
      </c>
      <c r="E82" s="2">
        <v>20</v>
      </c>
      <c r="F82" s="65">
        <f t="shared" si="14"/>
        <v>272</v>
      </c>
      <c r="G82" s="66">
        <f t="shared" si="15"/>
        <v>25</v>
      </c>
      <c r="H82" s="67">
        <f t="shared" si="16"/>
        <v>7.3529411764705885E-2</v>
      </c>
      <c r="I82" s="65">
        <f t="shared" si="17"/>
        <v>73</v>
      </c>
      <c r="J82" s="31">
        <v>2</v>
      </c>
      <c r="K82" s="35">
        <v>1</v>
      </c>
      <c r="L82" s="35">
        <f t="shared" si="18"/>
        <v>3</v>
      </c>
      <c r="M82" s="63">
        <f t="shared" si="19"/>
        <v>1.1029411764705883E-2</v>
      </c>
      <c r="N82" s="64">
        <f t="shared" si="20"/>
        <v>70</v>
      </c>
    </row>
    <row r="83" spans="1:14">
      <c r="A83" s="1" t="s">
        <v>161</v>
      </c>
      <c r="B83" s="1" t="s">
        <v>212</v>
      </c>
      <c r="C83" s="62" t="s">
        <v>162</v>
      </c>
      <c r="D83" s="31">
        <v>60</v>
      </c>
      <c r="E83" s="2">
        <v>12</v>
      </c>
      <c r="F83" s="65">
        <f t="shared" si="14"/>
        <v>72</v>
      </c>
      <c r="G83" s="66">
        <f t="shared" si="15"/>
        <v>69</v>
      </c>
      <c r="H83" s="67">
        <f t="shared" si="16"/>
        <v>0.16666666666666666</v>
      </c>
      <c r="I83" s="65">
        <f t="shared" si="17"/>
        <v>24</v>
      </c>
      <c r="J83" s="31">
        <v>0</v>
      </c>
      <c r="K83" s="35">
        <v>1</v>
      </c>
      <c r="L83" s="35">
        <f t="shared" si="18"/>
        <v>1</v>
      </c>
      <c r="M83" s="63">
        <f t="shared" si="19"/>
        <v>1.3888888888888888E-2</v>
      </c>
      <c r="N83" s="64">
        <f t="shared" si="20"/>
        <v>62</v>
      </c>
    </row>
    <row r="84" spans="1:14">
      <c r="A84" s="1" t="s">
        <v>163</v>
      </c>
      <c r="B84" s="1" t="s">
        <v>216</v>
      </c>
      <c r="C84" s="62" t="s">
        <v>164</v>
      </c>
      <c r="D84" s="31">
        <v>211</v>
      </c>
      <c r="E84" s="2">
        <v>35</v>
      </c>
      <c r="F84" s="65">
        <f t="shared" si="14"/>
        <v>246</v>
      </c>
      <c r="G84" s="66">
        <f t="shared" si="15"/>
        <v>30</v>
      </c>
      <c r="H84" s="67">
        <f t="shared" si="16"/>
        <v>0.14227642276422764</v>
      </c>
      <c r="I84" s="65">
        <f t="shared" si="17"/>
        <v>31</v>
      </c>
      <c r="J84" s="31">
        <v>7</v>
      </c>
      <c r="K84" s="35">
        <v>2</v>
      </c>
      <c r="L84" s="35">
        <f t="shared" si="18"/>
        <v>9</v>
      </c>
      <c r="M84" s="63">
        <f t="shared" si="19"/>
        <v>3.6585365853658534E-2</v>
      </c>
      <c r="N84" s="64">
        <f t="shared" si="20"/>
        <v>24</v>
      </c>
    </row>
    <row r="85" spans="1:14">
      <c r="A85" s="1" t="s">
        <v>165</v>
      </c>
      <c r="B85" s="1" t="s">
        <v>216</v>
      </c>
      <c r="C85" s="62" t="s">
        <v>166</v>
      </c>
      <c r="D85" s="31">
        <v>237</v>
      </c>
      <c r="E85" s="2">
        <v>29</v>
      </c>
      <c r="F85" s="65">
        <f t="shared" si="14"/>
        <v>266</v>
      </c>
      <c r="G85" s="66">
        <f t="shared" si="15"/>
        <v>27</v>
      </c>
      <c r="H85" s="67">
        <f t="shared" si="16"/>
        <v>0.10902255639097744</v>
      </c>
      <c r="I85" s="65">
        <f t="shared" si="17"/>
        <v>47</v>
      </c>
      <c r="J85" s="31">
        <v>8</v>
      </c>
      <c r="K85" s="35">
        <v>1</v>
      </c>
      <c r="L85" s="35">
        <f t="shared" si="18"/>
        <v>9</v>
      </c>
      <c r="M85" s="63">
        <f t="shared" si="19"/>
        <v>3.3834586466165412E-2</v>
      </c>
      <c r="N85" s="64">
        <f t="shared" si="20"/>
        <v>29</v>
      </c>
    </row>
    <row r="86" spans="1:14">
      <c r="A86" s="9" t="s">
        <v>167</v>
      </c>
      <c r="B86" s="9" t="s">
        <v>216</v>
      </c>
      <c r="C86" s="68" t="s">
        <v>168</v>
      </c>
      <c r="D86" s="69">
        <v>191</v>
      </c>
      <c r="E86" s="70">
        <v>18</v>
      </c>
      <c r="F86" s="71">
        <f t="shared" si="14"/>
        <v>209</v>
      </c>
      <c r="G86" s="72">
        <f t="shared" si="15"/>
        <v>34</v>
      </c>
      <c r="H86" s="73">
        <f t="shared" si="16"/>
        <v>8.6124401913875603E-2</v>
      </c>
      <c r="I86" s="71">
        <f t="shared" si="17"/>
        <v>65</v>
      </c>
      <c r="J86" s="69">
        <v>3</v>
      </c>
      <c r="K86" s="74">
        <v>2</v>
      </c>
      <c r="L86" s="74">
        <f t="shared" si="18"/>
        <v>5</v>
      </c>
      <c r="M86" s="75">
        <f t="shared" si="19"/>
        <v>2.3923444976076555E-2</v>
      </c>
      <c r="N86" s="76">
        <f t="shared" si="20"/>
        <v>42</v>
      </c>
    </row>
    <row r="87" spans="1:14">
      <c r="A87" s="1" t="s">
        <v>169</v>
      </c>
      <c r="B87" s="1" t="s">
        <v>213</v>
      </c>
      <c r="C87" s="62" t="s">
        <v>170</v>
      </c>
      <c r="D87" s="31">
        <v>133</v>
      </c>
      <c r="E87" s="2">
        <v>10</v>
      </c>
      <c r="F87" s="65">
        <f t="shared" si="14"/>
        <v>143</v>
      </c>
      <c r="G87" s="66">
        <f t="shared" si="15"/>
        <v>50</v>
      </c>
      <c r="H87" s="67">
        <f t="shared" si="16"/>
        <v>6.9930069930069935E-2</v>
      </c>
      <c r="I87" s="65">
        <f t="shared" si="17"/>
        <v>75</v>
      </c>
      <c r="J87" s="31">
        <v>7</v>
      </c>
      <c r="K87" s="35">
        <v>2</v>
      </c>
      <c r="L87" s="35">
        <f t="shared" si="18"/>
        <v>9</v>
      </c>
      <c r="M87" s="63">
        <f t="shared" si="19"/>
        <v>6.2937062937062943E-2</v>
      </c>
      <c r="N87" s="64">
        <f t="shared" si="20"/>
        <v>6</v>
      </c>
    </row>
    <row r="88" spans="1:14">
      <c r="A88" s="1" t="s">
        <v>171</v>
      </c>
      <c r="B88" s="1" t="s">
        <v>212</v>
      </c>
      <c r="C88" s="62" t="s">
        <v>172</v>
      </c>
      <c r="D88" s="31">
        <v>87</v>
      </c>
      <c r="E88" s="2">
        <v>24</v>
      </c>
      <c r="F88" s="65">
        <f t="shared" si="14"/>
        <v>111</v>
      </c>
      <c r="G88" s="66">
        <f t="shared" si="15"/>
        <v>61</v>
      </c>
      <c r="H88" s="67">
        <f t="shared" si="16"/>
        <v>0.21621621621621623</v>
      </c>
      <c r="I88" s="65">
        <f t="shared" si="17"/>
        <v>10</v>
      </c>
      <c r="J88" s="31">
        <v>1</v>
      </c>
      <c r="K88" s="35">
        <v>0</v>
      </c>
      <c r="L88" s="35">
        <f t="shared" si="18"/>
        <v>1</v>
      </c>
      <c r="M88" s="63">
        <f t="shared" si="19"/>
        <v>9.0090090090090089E-3</v>
      </c>
      <c r="N88" s="64">
        <f t="shared" si="20"/>
        <v>71</v>
      </c>
    </row>
    <row r="89" spans="1:14">
      <c r="A89" s="1" t="s">
        <v>173</v>
      </c>
      <c r="B89" s="1" t="s">
        <v>211</v>
      </c>
      <c r="C89" s="62" t="s">
        <v>174</v>
      </c>
      <c r="D89" s="31">
        <v>644</v>
      </c>
      <c r="E89" s="2">
        <v>46</v>
      </c>
      <c r="F89" s="65">
        <f t="shared" si="14"/>
        <v>690</v>
      </c>
      <c r="G89" s="66">
        <f t="shared" si="15"/>
        <v>6</v>
      </c>
      <c r="H89" s="67">
        <f t="shared" si="16"/>
        <v>6.6666666666666666E-2</v>
      </c>
      <c r="I89" s="65">
        <f t="shared" si="17"/>
        <v>78</v>
      </c>
      <c r="J89" s="31">
        <v>27</v>
      </c>
      <c r="K89" s="35">
        <v>2</v>
      </c>
      <c r="L89" s="35">
        <f t="shared" si="18"/>
        <v>29</v>
      </c>
      <c r="M89" s="63">
        <f t="shared" si="19"/>
        <v>4.2028985507246375E-2</v>
      </c>
      <c r="N89" s="64">
        <f t="shared" si="20"/>
        <v>17</v>
      </c>
    </row>
    <row r="90" spans="1:14">
      <c r="A90" s="1" t="s">
        <v>175</v>
      </c>
      <c r="B90" s="1" t="s">
        <v>216</v>
      </c>
      <c r="C90" s="62" t="s">
        <v>176</v>
      </c>
      <c r="D90" s="31">
        <v>181</v>
      </c>
      <c r="E90" s="2">
        <v>18</v>
      </c>
      <c r="F90" s="65">
        <f t="shared" si="14"/>
        <v>199</v>
      </c>
      <c r="G90" s="66">
        <f t="shared" si="15"/>
        <v>38</v>
      </c>
      <c r="H90" s="67">
        <f t="shared" si="16"/>
        <v>9.0452261306532666E-2</v>
      </c>
      <c r="I90" s="65">
        <f t="shared" si="17"/>
        <v>64</v>
      </c>
      <c r="J90" s="31">
        <v>3</v>
      </c>
      <c r="K90" s="35">
        <v>0</v>
      </c>
      <c r="L90" s="35">
        <f t="shared" si="18"/>
        <v>3</v>
      </c>
      <c r="M90" s="63">
        <f t="shared" si="19"/>
        <v>1.507537688442211E-2</v>
      </c>
      <c r="N90" s="64">
        <f t="shared" si="20"/>
        <v>56</v>
      </c>
    </row>
    <row r="91" spans="1:14">
      <c r="A91" s="1" t="s">
        <v>177</v>
      </c>
      <c r="B91" s="1" t="s">
        <v>216</v>
      </c>
      <c r="C91" s="62" t="s">
        <v>178</v>
      </c>
      <c r="D91" s="31">
        <v>268</v>
      </c>
      <c r="E91" s="2">
        <v>42</v>
      </c>
      <c r="F91" s="65">
        <f t="shared" si="14"/>
        <v>310</v>
      </c>
      <c r="G91" s="66">
        <f t="shared" si="15"/>
        <v>19</v>
      </c>
      <c r="H91" s="67">
        <f t="shared" si="16"/>
        <v>0.13548387096774195</v>
      </c>
      <c r="I91" s="65">
        <f t="shared" si="17"/>
        <v>33</v>
      </c>
      <c r="J91" s="31">
        <v>8</v>
      </c>
      <c r="K91" s="35">
        <v>6</v>
      </c>
      <c r="L91" s="35">
        <f t="shared" si="18"/>
        <v>14</v>
      </c>
      <c r="M91" s="63">
        <f t="shared" si="19"/>
        <v>4.5161290322580643E-2</v>
      </c>
      <c r="N91" s="64">
        <f t="shared" si="20"/>
        <v>16</v>
      </c>
    </row>
    <row r="92" spans="1:14">
      <c r="A92" s="1" t="s">
        <v>179</v>
      </c>
      <c r="B92" s="1" t="s">
        <v>216</v>
      </c>
      <c r="C92" s="62" t="s">
        <v>180</v>
      </c>
      <c r="D92" s="31">
        <v>244</v>
      </c>
      <c r="E92" s="2">
        <v>30</v>
      </c>
      <c r="F92" s="65">
        <f t="shared" si="14"/>
        <v>274</v>
      </c>
      <c r="G92" s="66">
        <f t="shared" si="15"/>
        <v>24</v>
      </c>
      <c r="H92" s="67">
        <f t="shared" si="16"/>
        <v>0.10948905109489052</v>
      </c>
      <c r="I92" s="65">
        <f t="shared" si="17"/>
        <v>46</v>
      </c>
      <c r="J92" s="31">
        <v>5</v>
      </c>
      <c r="K92" s="35">
        <v>5</v>
      </c>
      <c r="L92" s="35">
        <f t="shared" si="18"/>
        <v>10</v>
      </c>
      <c r="M92" s="63">
        <f t="shared" si="19"/>
        <v>3.6496350364963501E-2</v>
      </c>
      <c r="N92" s="64">
        <f t="shared" si="20"/>
        <v>25</v>
      </c>
    </row>
    <row r="93" spans="1:14">
      <c r="A93" s="1" t="s">
        <v>181</v>
      </c>
      <c r="B93" s="1" t="s">
        <v>216</v>
      </c>
      <c r="C93" s="62" t="s">
        <v>182</v>
      </c>
      <c r="D93" s="31">
        <v>143</v>
      </c>
      <c r="E93" s="2">
        <v>24</v>
      </c>
      <c r="F93" s="65">
        <f t="shared" si="14"/>
        <v>167</v>
      </c>
      <c r="G93" s="66">
        <f t="shared" si="15"/>
        <v>46</v>
      </c>
      <c r="H93" s="67">
        <f t="shared" si="16"/>
        <v>0.1437125748502994</v>
      </c>
      <c r="I93" s="65">
        <f t="shared" si="17"/>
        <v>30</v>
      </c>
      <c r="J93" s="31">
        <v>3</v>
      </c>
      <c r="K93" s="35">
        <v>1</v>
      </c>
      <c r="L93" s="35">
        <f t="shared" si="18"/>
        <v>4</v>
      </c>
      <c r="M93" s="63">
        <f t="shared" si="19"/>
        <v>2.3952095808383235E-2</v>
      </c>
      <c r="N93" s="64">
        <f t="shared" si="20"/>
        <v>41</v>
      </c>
    </row>
    <row r="94" spans="1:14">
      <c r="A94" s="1" t="s">
        <v>183</v>
      </c>
      <c r="B94" s="1" t="s">
        <v>216</v>
      </c>
      <c r="C94" s="62" t="s">
        <v>184</v>
      </c>
      <c r="D94" s="31">
        <v>181</v>
      </c>
      <c r="E94" s="2">
        <v>26</v>
      </c>
      <c r="F94" s="65">
        <f t="shared" si="14"/>
        <v>207</v>
      </c>
      <c r="G94" s="66">
        <f t="shared" si="15"/>
        <v>35</v>
      </c>
      <c r="H94" s="67">
        <f t="shared" si="16"/>
        <v>0.12560386473429952</v>
      </c>
      <c r="I94" s="65">
        <f t="shared" si="17"/>
        <v>38</v>
      </c>
      <c r="J94" s="31">
        <v>2</v>
      </c>
      <c r="K94" s="35">
        <v>1</v>
      </c>
      <c r="L94" s="35">
        <f t="shared" si="18"/>
        <v>3</v>
      </c>
      <c r="M94" s="63">
        <f t="shared" si="19"/>
        <v>1.4492753623188406E-2</v>
      </c>
      <c r="N94" s="64">
        <f t="shared" si="20"/>
        <v>60</v>
      </c>
    </row>
    <row r="95" spans="1:14">
      <c r="A95" s="1" t="s">
        <v>185</v>
      </c>
      <c r="B95" s="1" t="s">
        <v>216</v>
      </c>
      <c r="C95" s="62" t="s">
        <v>186</v>
      </c>
      <c r="D95" s="31">
        <v>282</v>
      </c>
      <c r="E95" s="2">
        <v>33</v>
      </c>
      <c r="F95" s="65">
        <f t="shared" si="14"/>
        <v>315</v>
      </c>
      <c r="G95" s="66">
        <f t="shared" si="15"/>
        <v>17</v>
      </c>
      <c r="H95" s="67">
        <f t="shared" si="16"/>
        <v>0.10476190476190476</v>
      </c>
      <c r="I95" s="65">
        <f t="shared" si="17"/>
        <v>56</v>
      </c>
      <c r="J95" s="31">
        <v>4</v>
      </c>
      <c r="K95" s="35">
        <v>1</v>
      </c>
      <c r="L95" s="35">
        <f t="shared" si="18"/>
        <v>5</v>
      </c>
      <c r="M95" s="63">
        <f t="shared" si="19"/>
        <v>1.5873015873015872E-2</v>
      </c>
      <c r="N95" s="64">
        <f t="shared" si="20"/>
        <v>54</v>
      </c>
    </row>
    <row r="96" spans="1:14">
      <c r="A96" s="1" t="s">
        <v>187</v>
      </c>
      <c r="B96" s="1" t="s">
        <v>213</v>
      </c>
      <c r="C96" s="62" t="s">
        <v>188</v>
      </c>
      <c r="D96" s="31">
        <v>17</v>
      </c>
      <c r="E96" s="2">
        <v>4</v>
      </c>
      <c r="F96" s="65">
        <f t="shared" si="14"/>
        <v>21</v>
      </c>
      <c r="G96" s="66">
        <f t="shared" si="15"/>
        <v>85</v>
      </c>
      <c r="H96" s="67">
        <f t="shared" si="16"/>
        <v>0.19047619047619047</v>
      </c>
      <c r="I96" s="65">
        <f t="shared" si="17"/>
        <v>15</v>
      </c>
      <c r="J96" s="31">
        <v>0</v>
      </c>
      <c r="K96" s="35">
        <v>0</v>
      </c>
      <c r="L96" s="35">
        <f t="shared" si="18"/>
        <v>0</v>
      </c>
      <c r="M96" s="63">
        <f t="shared" si="19"/>
        <v>0</v>
      </c>
      <c r="N96" s="64">
        <f t="shared" si="20"/>
        <v>75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260</v>
      </c>
      <c r="E97" s="40">
        <v>27</v>
      </c>
      <c r="F97" s="77">
        <f t="shared" si="14"/>
        <v>287</v>
      </c>
      <c r="G97" s="78">
        <f t="shared" si="15"/>
        <v>22</v>
      </c>
      <c r="H97" s="79">
        <f t="shared" si="16"/>
        <v>9.4076655052264813E-2</v>
      </c>
      <c r="I97" s="77">
        <f t="shared" si="17"/>
        <v>62</v>
      </c>
      <c r="J97" s="39">
        <v>10</v>
      </c>
      <c r="K97" s="44">
        <v>0</v>
      </c>
      <c r="L97" s="44">
        <f t="shared" si="18"/>
        <v>10</v>
      </c>
      <c r="M97" s="80">
        <f t="shared" si="19"/>
        <v>3.484320557491289E-2</v>
      </c>
      <c r="N97" s="81">
        <f t="shared" si="20"/>
        <v>26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18496</v>
      </c>
      <c r="E99" s="225">
        <f t="shared" ref="E99:L99" si="21">SUM(E12:E97)</f>
        <v>2357</v>
      </c>
      <c r="F99" s="225">
        <f t="shared" si="21"/>
        <v>20853</v>
      </c>
      <c r="G99" s="227"/>
      <c r="H99" s="227"/>
      <c r="I99" s="227"/>
      <c r="J99" s="225">
        <f t="shared" si="21"/>
        <v>467</v>
      </c>
      <c r="K99" s="225">
        <f t="shared" si="21"/>
        <v>138</v>
      </c>
      <c r="L99" s="226">
        <f t="shared" si="21"/>
        <v>605</v>
      </c>
      <c r="N99" s="37"/>
    </row>
  </sheetData>
  <autoFilter ref="A11:Q11" xr:uid="{00000000-0009-0000-0000-00000F000000}">
    <sortState xmlns:xlrd2="http://schemas.microsoft.com/office/spreadsheetml/2017/richdata2" ref="A12:Q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F11" sqref="F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196</v>
      </c>
      <c r="E6" s="23">
        <f>INDEX(E12:E97,MATCH(C6,C12:C97,0),0)</f>
        <v>28</v>
      </c>
      <c r="F6" s="23">
        <f>SUM(D6:E6)</f>
        <v>224</v>
      </c>
      <c r="G6" s="24">
        <f>_xlfn.RANK.EQ(F6,$F$12:$F$97,0)</f>
        <v>32</v>
      </c>
      <c r="H6" s="25">
        <f>E6/F6</f>
        <v>0.125</v>
      </c>
      <c r="I6" s="26">
        <f>_xlfn.RANK.EQ(H6,$H$12:$H$97,0)</f>
        <v>41</v>
      </c>
      <c r="J6" s="22">
        <f>INDEX(J12:J97,MATCH(C6,C12:C97,0),0)</f>
        <v>3</v>
      </c>
      <c r="K6" s="27">
        <f>INDEX(K12:K97,MATCH(C6,C12:C97,0),0)</f>
        <v>2</v>
      </c>
      <c r="L6" s="27">
        <f>SUM(J6:K6)</f>
        <v>5</v>
      </c>
      <c r="M6" s="28">
        <f>L6/F6</f>
        <v>2.2321428571428572E-2</v>
      </c>
      <c r="N6" s="29">
        <f>_xlfn.RANK.EQ(M6,$M$12:$M$97,0)</f>
        <v>49</v>
      </c>
    </row>
    <row r="7" spans="1:18">
      <c r="C7" s="30" t="s">
        <v>15</v>
      </c>
      <c r="D7" s="97">
        <f>ROUND(SUMIF($B$12:$B$97,"G",D12:D97)/(COUNTIFS(B12:B97,"G",D12:D97,"&lt;&gt;")),1)</f>
        <v>218</v>
      </c>
      <c r="E7" s="98">
        <f>ROUND(SUMIF($B$12:$B$97,"G",E12:E97)/(COUNTIFS(B12:B97,"G",D12:D97,"&lt;&gt;")),1)</f>
        <v>27.5</v>
      </c>
      <c r="F7" s="98">
        <f>ROUND(SUM(D7:E7),1)</f>
        <v>245.5</v>
      </c>
      <c r="G7" s="32"/>
      <c r="H7" s="33">
        <f>E7/F7</f>
        <v>0.11201629327902241</v>
      </c>
      <c r="I7" s="34"/>
      <c r="J7" s="97">
        <f>ROUND(SUMIF($B$12:$B$97,"G",J12:J97)/(COUNTIFS(B12:B97,"G",D12:D97,"&lt;&gt;")),1)</f>
        <v>4.8</v>
      </c>
      <c r="K7" s="101">
        <f>ROUND(SUMIF($B$12:$B$97,"G",K12:K97)/(COUNTIFS(B12:B97,"G",D12:D97,"&lt;&gt;")),1)</f>
        <v>1.4</v>
      </c>
      <c r="L7" s="101">
        <f>ROUND(SUM(J7:K7),1)</f>
        <v>6.2</v>
      </c>
      <c r="M7" s="6">
        <f>L7/F7</f>
        <v>2.5254582484725053E-2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213.8</v>
      </c>
      <c r="E8" s="100">
        <f>ROUND(AVERAGE(E12:E97),1)</f>
        <v>28</v>
      </c>
      <c r="F8" s="100">
        <f>ROUND(SUM(D8:E8),1)</f>
        <v>241.8</v>
      </c>
      <c r="G8" s="41"/>
      <c r="H8" s="42">
        <f>E8/F8</f>
        <v>0.11579818031430934</v>
      </c>
      <c r="I8" s="43"/>
      <c r="J8" s="102">
        <f>ROUND(AVERAGE(J12:J97),1)</f>
        <v>5.6</v>
      </c>
      <c r="K8" s="100">
        <f>ROUND(AVERAGE(K12:K97),1)</f>
        <v>1.6</v>
      </c>
      <c r="L8" s="103">
        <f>ROUND(SUM(J8:K8),1)</f>
        <v>7.2</v>
      </c>
      <c r="M8" s="45">
        <f>L8/F8</f>
        <v>2.9776674937965261E-2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2022年度（基準日：５月１日）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689</v>
      </c>
      <c r="E12" s="5">
        <v>54</v>
      </c>
      <c r="F12" s="57">
        <f t="shared" ref="F12:F43" si="0">SUM(D12:E12)</f>
        <v>743</v>
      </c>
      <c r="G12" s="58">
        <f t="shared" ref="G12:G43" si="1">_xlfn.RANK.EQ(F12,$F$12:$F$97,0)</f>
        <v>5</v>
      </c>
      <c r="H12" s="59">
        <f t="shared" ref="H12:H43" si="2">E12/F12</f>
        <v>7.2678331090174964E-2</v>
      </c>
      <c r="I12" s="57">
        <f t="shared" ref="I12:I43" si="3">_xlfn.RANK.EQ(H12,$H$12:$H$97,0)</f>
        <v>76</v>
      </c>
      <c r="J12" s="56">
        <v>31</v>
      </c>
      <c r="K12" s="60">
        <v>6</v>
      </c>
      <c r="L12" s="60">
        <f t="shared" ref="L12:L43" si="4">SUM(J12:K12)</f>
        <v>37</v>
      </c>
      <c r="M12" s="6">
        <f t="shared" ref="M12:M43" si="5">L12/F12</f>
        <v>4.9798115746971738E-2</v>
      </c>
      <c r="N12" s="61">
        <f t="shared" ref="N12:N43" si="6">_xlfn.RANK.EQ(M12,$M$12:$M$97,0)</f>
        <v>12</v>
      </c>
    </row>
    <row r="13" spans="1:18">
      <c r="A13" s="4" t="s">
        <v>21</v>
      </c>
      <c r="B13" s="4" t="s">
        <v>212</v>
      </c>
      <c r="C13" s="55" t="s">
        <v>22</v>
      </c>
      <c r="D13" s="56">
        <v>137</v>
      </c>
      <c r="E13" s="5">
        <v>27</v>
      </c>
      <c r="F13" s="57">
        <f t="shared" si="0"/>
        <v>164</v>
      </c>
      <c r="G13" s="58">
        <f t="shared" si="1"/>
        <v>45</v>
      </c>
      <c r="H13" s="59">
        <f t="shared" si="2"/>
        <v>0.16463414634146342</v>
      </c>
      <c r="I13" s="57">
        <f t="shared" si="3"/>
        <v>23</v>
      </c>
      <c r="J13" s="56">
        <v>0</v>
      </c>
      <c r="K13" s="60">
        <v>2</v>
      </c>
      <c r="L13" s="60">
        <f t="shared" si="4"/>
        <v>2</v>
      </c>
      <c r="M13" s="6">
        <f t="shared" si="5"/>
        <v>1.2195121951219513E-2</v>
      </c>
      <c r="N13" s="61">
        <f t="shared" si="6"/>
        <v>68</v>
      </c>
    </row>
    <row r="14" spans="1:18">
      <c r="A14" s="4" t="s">
        <v>23</v>
      </c>
      <c r="B14" s="4" t="s">
        <v>213</v>
      </c>
      <c r="C14" s="55" t="s">
        <v>24</v>
      </c>
      <c r="D14" s="56">
        <v>58</v>
      </c>
      <c r="E14" s="5">
        <v>5</v>
      </c>
      <c r="F14" s="57">
        <f t="shared" si="0"/>
        <v>63</v>
      </c>
      <c r="G14" s="58">
        <f t="shared" si="1"/>
        <v>73</v>
      </c>
      <c r="H14" s="59">
        <f t="shared" si="2"/>
        <v>7.9365079365079361E-2</v>
      </c>
      <c r="I14" s="57">
        <f t="shared" si="3"/>
        <v>71</v>
      </c>
      <c r="J14" s="56">
        <v>1</v>
      </c>
      <c r="K14" s="60">
        <v>2</v>
      </c>
      <c r="L14" s="60">
        <f t="shared" si="4"/>
        <v>3</v>
      </c>
      <c r="M14" s="6">
        <f t="shared" si="5"/>
        <v>4.7619047619047616E-2</v>
      </c>
      <c r="N14" s="61">
        <f t="shared" si="6"/>
        <v>14</v>
      </c>
    </row>
    <row r="15" spans="1:18">
      <c r="A15" s="4" t="s">
        <v>25</v>
      </c>
      <c r="B15" s="4" t="s">
        <v>214</v>
      </c>
      <c r="C15" s="55" t="s">
        <v>26</v>
      </c>
      <c r="D15" s="56">
        <v>55</v>
      </c>
      <c r="E15" s="5">
        <v>6</v>
      </c>
      <c r="F15" s="57">
        <f t="shared" si="0"/>
        <v>61</v>
      </c>
      <c r="G15" s="58">
        <f t="shared" si="1"/>
        <v>74</v>
      </c>
      <c r="H15" s="59">
        <f t="shared" si="2"/>
        <v>9.8360655737704916E-2</v>
      </c>
      <c r="I15" s="57">
        <f t="shared" si="3"/>
        <v>60</v>
      </c>
      <c r="J15" s="56">
        <v>7</v>
      </c>
      <c r="K15" s="60">
        <v>0</v>
      </c>
      <c r="L15" s="60">
        <f t="shared" si="4"/>
        <v>7</v>
      </c>
      <c r="M15" s="6">
        <f t="shared" si="5"/>
        <v>0.11475409836065574</v>
      </c>
      <c r="N15" s="61">
        <f t="shared" si="6"/>
        <v>2</v>
      </c>
    </row>
    <row r="16" spans="1:18">
      <c r="A16" s="4" t="s">
        <v>27</v>
      </c>
      <c r="B16" s="4" t="s">
        <v>213</v>
      </c>
      <c r="C16" s="55" t="s">
        <v>28</v>
      </c>
      <c r="D16" s="56">
        <v>44</v>
      </c>
      <c r="E16" s="5">
        <v>2</v>
      </c>
      <c r="F16" s="57">
        <f t="shared" si="0"/>
        <v>46</v>
      </c>
      <c r="G16" s="58">
        <f t="shared" si="1"/>
        <v>82</v>
      </c>
      <c r="H16" s="59">
        <f t="shared" si="2"/>
        <v>4.3478260869565216E-2</v>
      </c>
      <c r="I16" s="57">
        <f t="shared" si="3"/>
        <v>84</v>
      </c>
      <c r="J16" s="56">
        <v>3</v>
      </c>
      <c r="K16" s="60">
        <v>0</v>
      </c>
      <c r="L16" s="60">
        <f t="shared" si="4"/>
        <v>3</v>
      </c>
      <c r="M16" s="6">
        <f t="shared" si="5"/>
        <v>6.5217391304347824E-2</v>
      </c>
      <c r="N16" s="61">
        <f t="shared" si="6"/>
        <v>7</v>
      </c>
    </row>
    <row r="17" spans="1:14">
      <c r="A17" s="4" t="s">
        <v>29</v>
      </c>
      <c r="B17" s="4" t="s">
        <v>213</v>
      </c>
      <c r="C17" s="55" t="s">
        <v>30</v>
      </c>
      <c r="D17" s="56">
        <v>45</v>
      </c>
      <c r="E17" s="5">
        <v>5</v>
      </c>
      <c r="F17" s="57">
        <f t="shared" si="0"/>
        <v>50</v>
      </c>
      <c r="G17" s="58">
        <f t="shared" si="1"/>
        <v>81</v>
      </c>
      <c r="H17" s="59">
        <f t="shared" si="2"/>
        <v>0.1</v>
      </c>
      <c r="I17" s="57">
        <f t="shared" si="3"/>
        <v>56</v>
      </c>
      <c r="J17" s="56">
        <v>1</v>
      </c>
      <c r="K17" s="60">
        <v>1</v>
      </c>
      <c r="L17" s="60">
        <f t="shared" si="4"/>
        <v>2</v>
      </c>
      <c r="M17" s="6">
        <f t="shared" si="5"/>
        <v>0.04</v>
      </c>
      <c r="N17" s="61">
        <f t="shared" si="6"/>
        <v>17</v>
      </c>
    </row>
    <row r="18" spans="1:14">
      <c r="A18" s="4" t="s">
        <v>31</v>
      </c>
      <c r="B18" s="4" t="s">
        <v>215</v>
      </c>
      <c r="C18" s="55" t="s">
        <v>32</v>
      </c>
      <c r="D18" s="56">
        <v>44</v>
      </c>
      <c r="E18" s="5">
        <v>10</v>
      </c>
      <c r="F18" s="57">
        <f t="shared" si="0"/>
        <v>54</v>
      </c>
      <c r="G18" s="58">
        <f t="shared" si="1"/>
        <v>78</v>
      </c>
      <c r="H18" s="59">
        <f t="shared" si="2"/>
        <v>0.18518518518518517</v>
      </c>
      <c r="I18" s="57">
        <f t="shared" si="3"/>
        <v>18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79</v>
      </c>
    </row>
    <row r="19" spans="1:14">
      <c r="A19" s="4" t="s">
        <v>33</v>
      </c>
      <c r="B19" s="4" t="s">
        <v>216</v>
      </c>
      <c r="C19" s="55" t="s">
        <v>34</v>
      </c>
      <c r="D19" s="56">
        <v>193</v>
      </c>
      <c r="E19" s="5">
        <v>27</v>
      </c>
      <c r="F19" s="57">
        <f t="shared" si="0"/>
        <v>220</v>
      </c>
      <c r="G19" s="58">
        <f t="shared" si="1"/>
        <v>33</v>
      </c>
      <c r="H19" s="59">
        <f t="shared" si="2"/>
        <v>0.12272727272727273</v>
      </c>
      <c r="I19" s="57">
        <f t="shared" si="3"/>
        <v>42</v>
      </c>
      <c r="J19" s="56">
        <v>5</v>
      </c>
      <c r="K19" s="60">
        <v>1</v>
      </c>
      <c r="L19" s="60">
        <f t="shared" si="4"/>
        <v>6</v>
      </c>
      <c r="M19" s="6">
        <f t="shared" si="5"/>
        <v>2.7272727272727271E-2</v>
      </c>
      <c r="N19" s="61">
        <f t="shared" si="6"/>
        <v>37</v>
      </c>
    </row>
    <row r="20" spans="1:14">
      <c r="A20" s="4" t="s">
        <v>35</v>
      </c>
      <c r="B20" s="4" t="s">
        <v>217</v>
      </c>
      <c r="C20" s="55" t="s">
        <v>36</v>
      </c>
      <c r="D20" s="56">
        <v>150</v>
      </c>
      <c r="E20" s="5">
        <v>11</v>
      </c>
      <c r="F20" s="57">
        <f t="shared" si="0"/>
        <v>161</v>
      </c>
      <c r="G20" s="58">
        <f t="shared" si="1"/>
        <v>46</v>
      </c>
      <c r="H20" s="59">
        <f t="shared" si="2"/>
        <v>6.8322981366459631E-2</v>
      </c>
      <c r="I20" s="57">
        <f t="shared" si="3"/>
        <v>79</v>
      </c>
      <c r="J20" s="56">
        <v>3</v>
      </c>
      <c r="K20" s="60">
        <v>0</v>
      </c>
      <c r="L20" s="60">
        <f t="shared" si="4"/>
        <v>3</v>
      </c>
      <c r="M20" s="6">
        <f t="shared" si="5"/>
        <v>1.8633540372670808E-2</v>
      </c>
      <c r="N20" s="61">
        <f t="shared" si="6"/>
        <v>56</v>
      </c>
    </row>
    <row r="21" spans="1:14">
      <c r="A21" s="4" t="s">
        <v>37</v>
      </c>
      <c r="B21" s="4" t="s">
        <v>211</v>
      </c>
      <c r="C21" s="55" t="s">
        <v>38</v>
      </c>
      <c r="D21" s="56">
        <v>835</v>
      </c>
      <c r="E21" s="5">
        <v>84</v>
      </c>
      <c r="F21" s="57">
        <f t="shared" si="0"/>
        <v>919</v>
      </c>
      <c r="G21" s="58">
        <f t="shared" si="1"/>
        <v>4</v>
      </c>
      <c r="H21" s="59">
        <f t="shared" si="2"/>
        <v>9.1403699673558214E-2</v>
      </c>
      <c r="I21" s="57">
        <f t="shared" si="3"/>
        <v>65</v>
      </c>
      <c r="J21" s="56">
        <v>19</v>
      </c>
      <c r="K21" s="60">
        <v>5</v>
      </c>
      <c r="L21" s="60">
        <f t="shared" si="4"/>
        <v>24</v>
      </c>
      <c r="M21" s="6">
        <f t="shared" si="5"/>
        <v>2.6115342763873776E-2</v>
      </c>
      <c r="N21" s="61">
        <f t="shared" si="6"/>
        <v>40</v>
      </c>
    </row>
    <row r="22" spans="1:14">
      <c r="A22" s="4" t="s">
        <v>39</v>
      </c>
      <c r="B22" s="4" t="s">
        <v>212</v>
      </c>
      <c r="C22" s="55" t="s">
        <v>40</v>
      </c>
      <c r="D22" s="56">
        <v>44</v>
      </c>
      <c r="E22" s="5">
        <v>9</v>
      </c>
      <c r="F22" s="57">
        <f t="shared" si="0"/>
        <v>53</v>
      </c>
      <c r="G22" s="58">
        <f t="shared" si="1"/>
        <v>79</v>
      </c>
      <c r="H22" s="59">
        <f t="shared" si="2"/>
        <v>0.16981132075471697</v>
      </c>
      <c r="I22" s="57">
        <f t="shared" si="3"/>
        <v>21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79</v>
      </c>
    </row>
    <row r="23" spans="1:14">
      <c r="A23" s="4" t="s">
        <v>41</v>
      </c>
      <c r="B23" s="4" t="s">
        <v>216</v>
      </c>
      <c r="C23" s="55" t="s">
        <v>42</v>
      </c>
      <c r="D23" s="56">
        <v>128</v>
      </c>
      <c r="E23" s="5">
        <v>12</v>
      </c>
      <c r="F23" s="57">
        <f t="shared" si="0"/>
        <v>140</v>
      </c>
      <c r="G23" s="58">
        <f t="shared" si="1"/>
        <v>49</v>
      </c>
      <c r="H23" s="59">
        <f t="shared" si="2"/>
        <v>8.5714285714285715E-2</v>
      </c>
      <c r="I23" s="57">
        <f t="shared" si="3"/>
        <v>68</v>
      </c>
      <c r="J23" s="56">
        <v>2</v>
      </c>
      <c r="K23" s="60">
        <v>0</v>
      </c>
      <c r="L23" s="60">
        <f t="shared" si="4"/>
        <v>2</v>
      </c>
      <c r="M23" s="6">
        <f t="shared" si="5"/>
        <v>1.4285714285714285E-2</v>
      </c>
      <c r="N23" s="61">
        <f t="shared" si="6"/>
        <v>64</v>
      </c>
    </row>
    <row r="24" spans="1:14">
      <c r="A24" s="4" t="s">
        <v>43</v>
      </c>
      <c r="B24" s="4" t="s">
        <v>216</v>
      </c>
      <c r="C24" s="55" t="s">
        <v>44</v>
      </c>
      <c r="D24" s="56">
        <v>248</v>
      </c>
      <c r="E24" s="5">
        <v>22</v>
      </c>
      <c r="F24" s="57">
        <f t="shared" si="0"/>
        <v>270</v>
      </c>
      <c r="G24" s="58">
        <f t="shared" si="1"/>
        <v>26</v>
      </c>
      <c r="H24" s="59">
        <f t="shared" si="2"/>
        <v>8.1481481481481488E-2</v>
      </c>
      <c r="I24" s="57">
        <f t="shared" si="3"/>
        <v>70</v>
      </c>
      <c r="J24" s="56">
        <v>7</v>
      </c>
      <c r="K24" s="60">
        <v>2</v>
      </c>
      <c r="L24" s="60">
        <f t="shared" si="4"/>
        <v>9</v>
      </c>
      <c r="M24" s="6">
        <f t="shared" si="5"/>
        <v>3.3333333333333333E-2</v>
      </c>
      <c r="N24" s="61">
        <f t="shared" si="6"/>
        <v>30</v>
      </c>
    </row>
    <row r="25" spans="1:14">
      <c r="A25" s="4" t="s">
        <v>45</v>
      </c>
      <c r="B25" s="4" t="s">
        <v>214</v>
      </c>
      <c r="C25" s="55" t="s">
        <v>46</v>
      </c>
      <c r="D25" s="56">
        <v>111</v>
      </c>
      <c r="E25" s="5">
        <v>17</v>
      </c>
      <c r="F25" s="57">
        <f t="shared" si="0"/>
        <v>128</v>
      </c>
      <c r="G25" s="58">
        <f t="shared" si="1"/>
        <v>53</v>
      </c>
      <c r="H25" s="59">
        <f t="shared" si="2"/>
        <v>0.1328125</v>
      </c>
      <c r="I25" s="57">
        <f t="shared" si="3"/>
        <v>36</v>
      </c>
      <c r="J25" s="56">
        <v>4</v>
      </c>
      <c r="K25" s="60">
        <v>1</v>
      </c>
      <c r="L25" s="60">
        <f t="shared" si="4"/>
        <v>5</v>
      </c>
      <c r="M25" s="6">
        <f t="shared" si="5"/>
        <v>3.90625E-2</v>
      </c>
      <c r="N25" s="61">
        <f t="shared" si="6"/>
        <v>18</v>
      </c>
    </row>
    <row r="26" spans="1:14">
      <c r="A26" s="4" t="s">
        <v>47</v>
      </c>
      <c r="B26" s="4" t="s">
        <v>217</v>
      </c>
      <c r="C26" s="55" t="s">
        <v>48</v>
      </c>
      <c r="D26" s="56">
        <v>225</v>
      </c>
      <c r="E26" s="5">
        <v>27</v>
      </c>
      <c r="F26" s="57">
        <f t="shared" si="0"/>
        <v>252</v>
      </c>
      <c r="G26" s="58">
        <f t="shared" si="1"/>
        <v>29</v>
      </c>
      <c r="H26" s="59">
        <f t="shared" si="2"/>
        <v>0.10714285714285714</v>
      </c>
      <c r="I26" s="57">
        <f t="shared" si="3"/>
        <v>53</v>
      </c>
      <c r="J26" s="56">
        <v>2</v>
      </c>
      <c r="K26" s="60">
        <v>1</v>
      </c>
      <c r="L26" s="60">
        <f t="shared" si="4"/>
        <v>3</v>
      </c>
      <c r="M26" s="6">
        <f t="shared" si="5"/>
        <v>1.1904761904761904E-2</v>
      </c>
      <c r="N26" s="61">
        <f t="shared" si="6"/>
        <v>72</v>
      </c>
    </row>
    <row r="27" spans="1:14">
      <c r="A27" s="4" t="s">
        <v>49</v>
      </c>
      <c r="B27" s="4" t="s">
        <v>211</v>
      </c>
      <c r="C27" s="55" t="s">
        <v>50</v>
      </c>
      <c r="D27" s="56">
        <v>492</v>
      </c>
      <c r="E27" s="5">
        <v>72</v>
      </c>
      <c r="F27" s="57">
        <f t="shared" si="0"/>
        <v>564</v>
      </c>
      <c r="G27" s="58">
        <f t="shared" si="1"/>
        <v>9</v>
      </c>
      <c r="H27" s="59">
        <f t="shared" si="2"/>
        <v>0.1276595744680851</v>
      </c>
      <c r="I27" s="57">
        <f t="shared" si="3"/>
        <v>40</v>
      </c>
      <c r="J27" s="56">
        <v>11</v>
      </c>
      <c r="K27" s="60">
        <v>4</v>
      </c>
      <c r="L27" s="60">
        <f t="shared" si="4"/>
        <v>15</v>
      </c>
      <c r="M27" s="6">
        <f t="shared" si="5"/>
        <v>2.6595744680851064E-2</v>
      </c>
      <c r="N27" s="61">
        <f t="shared" si="6"/>
        <v>38</v>
      </c>
    </row>
    <row r="28" spans="1:14">
      <c r="A28" s="4" t="s">
        <v>51</v>
      </c>
      <c r="B28" s="4" t="s">
        <v>214</v>
      </c>
      <c r="C28" s="55" t="s">
        <v>52</v>
      </c>
      <c r="D28" s="56">
        <v>31</v>
      </c>
      <c r="E28" s="5">
        <v>10</v>
      </c>
      <c r="F28" s="57">
        <f t="shared" si="0"/>
        <v>41</v>
      </c>
      <c r="G28" s="58">
        <f t="shared" si="1"/>
        <v>84</v>
      </c>
      <c r="H28" s="59">
        <f t="shared" si="2"/>
        <v>0.24390243902439024</v>
      </c>
      <c r="I28" s="57">
        <f t="shared" si="3"/>
        <v>10</v>
      </c>
      <c r="J28" s="56">
        <v>2</v>
      </c>
      <c r="K28" s="60">
        <v>0</v>
      </c>
      <c r="L28" s="60">
        <f t="shared" si="4"/>
        <v>2</v>
      </c>
      <c r="M28" s="6">
        <f t="shared" si="5"/>
        <v>4.878048780487805E-2</v>
      </c>
      <c r="N28" s="61">
        <f t="shared" si="6"/>
        <v>13</v>
      </c>
    </row>
    <row r="29" spans="1:14">
      <c r="A29" s="4" t="s">
        <v>53</v>
      </c>
      <c r="B29" s="4" t="s">
        <v>217</v>
      </c>
      <c r="C29" s="55" t="s">
        <v>54</v>
      </c>
      <c r="D29" s="56">
        <v>102</v>
      </c>
      <c r="E29" s="5">
        <v>25</v>
      </c>
      <c r="F29" s="57">
        <f t="shared" si="0"/>
        <v>127</v>
      </c>
      <c r="G29" s="58">
        <f t="shared" si="1"/>
        <v>54</v>
      </c>
      <c r="H29" s="59">
        <f t="shared" si="2"/>
        <v>0.19685039370078741</v>
      </c>
      <c r="I29" s="57">
        <f t="shared" si="3"/>
        <v>12</v>
      </c>
      <c r="J29" s="56">
        <v>2</v>
      </c>
      <c r="K29" s="60">
        <v>2</v>
      </c>
      <c r="L29" s="60">
        <f t="shared" si="4"/>
        <v>4</v>
      </c>
      <c r="M29" s="6">
        <f t="shared" si="5"/>
        <v>3.1496062992125984E-2</v>
      </c>
      <c r="N29" s="61">
        <f t="shared" si="6"/>
        <v>31</v>
      </c>
    </row>
    <row r="30" spans="1:14">
      <c r="A30" s="4" t="s">
        <v>55</v>
      </c>
      <c r="B30" s="4" t="s">
        <v>216</v>
      </c>
      <c r="C30" s="55" t="s">
        <v>56</v>
      </c>
      <c r="D30" s="56">
        <v>190</v>
      </c>
      <c r="E30" s="5">
        <v>23</v>
      </c>
      <c r="F30" s="57">
        <f t="shared" si="0"/>
        <v>213</v>
      </c>
      <c r="G30" s="58">
        <f t="shared" si="1"/>
        <v>34</v>
      </c>
      <c r="H30" s="59">
        <f t="shared" si="2"/>
        <v>0.107981220657277</v>
      </c>
      <c r="I30" s="57">
        <f t="shared" si="3"/>
        <v>52</v>
      </c>
      <c r="J30" s="56">
        <v>4</v>
      </c>
      <c r="K30" s="60">
        <v>0</v>
      </c>
      <c r="L30" s="60">
        <f t="shared" si="4"/>
        <v>4</v>
      </c>
      <c r="M30" s="6">
        <f t="shared" si="5"/>
        <v>1.8779342723004695E-2</v>
      </c>
      <c r="N30" s="61">
        <f t="shared" si="6"/>
        <v>55</v>
      </c>
    </row>
    <row r="31" spans="1:14">
      <c r="A31" s="4" t="s">
        <v>57</v>
      </c>
      <c r="B31" s="4" t="s">
        <v>217</v>
      </c>
      <c r="C31" s="55" t="s">
        <v>58</v>
      </c>
      <c r="D31" s="56">
        <v>162</v>
      </c>
      <c r="E31" s="5">
        <v>26</v>
      </c>
      <c r="F31" s="57">
        <f t="shared" si="0"/>
        <v>188</v>
      </c>
      <c r="G31" s="58">
        <f t="shared" si="1"/>
        <v>41</v>
      </c>
      <c r="H31" s="59">
        <f t="shared" si="2"/>
        <v>0.13829787234042554</v>
      </c>
      <c r="I31" s="57">
        <f t="shared" si="3"/>
        <v>32</v>
      </c>
      <c r="J31" s="56">
        <v>9</v>
      </c>
      <c r="K31" s="60">
        <v>3</v>
      </c>
      <c r="L31" s="60">
        <f t="shared" si="4"/>
        <v>12</v>
      </c>
      <c r="M31" s="6">
        <f t="shared" si="5"/>
        <v>6.3829787234042548E-2</v>
      </c>
      <c r="N31" s="61">
        <f t="shared" si="6"/>
        <v>8</v>
      </c>
    </row>
    <row r="32" spans="1:14">
      <c r="A32" s="4" t="s">
        <v>59</v>
      </c>
      <c r="B32" s="4" t="s">
        <v>211</v>
      </c>
      <c r="C32" s="55" t="s">
        <v>60</v>
      </c>
      <c r="D32" s="56">
        <v>342</v>
      </c>
      <c r="E32" s="5">
        <v>69</v>
      </c>
      <c r="F32" s="57">
        <f t="shared" si="0"/>
        <v>411</v>
      </c>
      <c r="G32" s="58">
        <f t="shared" si="1"/>
        <v>12</v>
      </c>
      <c r="H32" s="59">
        <f t="shared" si="2"/>
        <v>0.16788321167883211</v>
      </c>
      <c r="I32" s="57">
        <f t="shared" si="3"/>
        <v>22</v>
      </c>
      <c r="J32" s="56">
        <v>8</v>
      </c>
      <c r="K32" s="60">
        <v>0</v>
      </c>
      <c r="L32" s="60">
        <f t="shared" si="4"/>
        <v>8</v>
      </c>
      <c r="M32" s="6">
        <f t="shared" si="5"/>
        <v>1.9464720194647202E-2</v>
      </c>
      <c r="N32" s="61">
        <f t="shared" si="6"/>
        <v>54</v>
      </c>
    </row>
    <row r="33" spans="1:14">
      <c r="A33" s="4" t="s">
        <v>61</v>
      </c>
      <c r="B33" s="4" t="s">
        <v>211</v>
      </c>
      <c r="C33" s="55" t="s">
        <v>62</v>
      </c>
      <c r="D33" s="56">
        <v>1231</v>
      </c>
      <c r="E33" s="5">
        <v>125</v>
      </c>
      <c r="F33" s="57">
        <f t="shared" si="0"/>
        <v>1356</v>
      </c>
      <c r="G33" s="58">
        <f t="shared" si="1"/>
        <v>1</v>
      </c>
      <c r="H33" s="59">
        <f t="shared" si="2"/>
        <v>9.2182890855457222E-2</v>
      </c>
      <c r="I33" s="57">
        <f t="shared" si="3"/>
        <v>64</v>
      </c>
      <c r="J33" s="56">
        <v>31</v>
      </c>
      <c r="K33" s="60">
        <v>7</v>
      </c>
      <c r="L33" s="60">
        <f t="shared" si="4"/>
        <v>38</v>
      </c>
      <c r="M33" s="6">
        <f t="shared" si="5"/>
        <v>2.8023598820058997E-2</v>
      </c>
      <c r="N33" s="61">
        <f t="shared" si="6"/>
        <v>36</v>
      </c>
    </row>
    <row r="34" spans="1:14">
      <c r="A34" s="4" t="s">
        <v>63</v>
      </c>
      <c r="B34" s="4" t="s">
        <v>215</v>
      </c>
      <c r="C34" s="55" t="s">
        <v>64</v>
      </c>
      <c r="D34" s="56">
        <v>142</v>
      </c>
      <c r="E34" s="5">
        <v>25</v>
      </c>
      <c r="F34" s="57">
        <f t="shared" si="0"/>
        <v>167</v>
      </c>
      <c r="G34" s="58">
        <f t="shared" si="1"/>
        <v>44</v>
      </c>
      <c r="H34" s="59">
        <f t="shared" si="2"/>
        <v>0.1497005988023952</v>
      </c>
      <c r="I34" s="57">
        <f t="shared" si="3"/>
        <v>27</v>
      </c>
      <c r="J34" s="56">
        <v>1</v>
      </c>
      <c r="K34" s="60">
        <v>1</v>
      </c>
      <c r="L34" s="60">
        <f t="shared" si="4"/>
        <v>2</v>
      </c>
      <c r="M34" s="6">
        <f t="shared" si="5"/>
        <v>1.1976047904191617E-2</v>
      </c>
      <c r="N34" s="61">
        <f t="shared" si="6"/>
        <v>71</v>
      </c>
    </row>
    <row r="35" spans="1:14">
      <c r="A35" s="4" t="s">
        <v>65</v>
      </c>
      <c r="B35" s="4" t="s">
        <v>214</v>
      </c>
      <c r="C35" s="55" t="s">
        <v>66</v>
      </c>
      <c r="D35" s="56">
        <v>65</v>
      </c>
      <c r="E35" s="5">
        <v>39</v>
      </c>
      <c r="F35" s="57">
        <f t="shared" si="0"/>
        <v>104</v>
      </c>
      <c r="G35" s="58">
        <f t="shared" si="1"/>
        <v>62</v>
      </c>
      <c r="H35" s="59">
        <f t="shared" si="2"/>
        <v>0.375</v>
      </c>
      <c r="I35" s="57">
        <f t="shared" si="3"/>
        <v>1</v>
      </c>
      <c r="J35" s="56">
        <v>2</v>
      </c>
      <c r="K35" s="60">
        <v>6</v>
      </c>
      <c r="L35" s="60">
        <f t="shared" si="4"/>
        <v>8</v>
      </c>
      <c r="M35" s="6">
        <f t="shared" si="5"/>
        <v>7.6923076923076927E-2</v>
      </c>
      <c r="N35" s="61">
        <f t="shared" si="6"/>
        <v>5</v>
      </c>
    </row>
    <row r="36" spans="1:14">
      <c r="A36" s="4" t="s">
        <v>67</v>
      </c>
      <c r="B36" s="4" t="s">
        <v>214</v>
      </c>
      <c r="C36" s="55" t="s">
        <v>68</v>
      </c>
      <c r="D36" s="56">
        <v>103</v>
      </c>
      <c r="E36" s="5">
        <v>24</v>
      </c>
      <c r="F36" s="57">
        <f t="shared" si="0"/>
        <v>127</v>
      </c>
      <c r="G36" s="58">
        <f t="shared" si="1"/>
        <v>54</v>
      </c>
      <c r="H36" s="59">
        <f t="shared" si="2"/>
        <v>0.1889763779527559</v>
      </c>
      <c r="I36" s="57">
        <f t="shared" si="3"/>
        <v>15</v>
      </c>
      <c r="J36" s="56">
        <v>4</v>
      </c>
      <c r="K36" s="60">
        <v>0</v>
      </c>
      <c r="L36" s="60">
        <f t="shared" si="4"/>
        <v>4</v>
      </c>
      <c r="M36" s="6">
        <f t="shared" si="5"/>
        <v>3.1496062992125984E-2</v>
      </c>
      <c r="N36" s="61">
        <f t="shared" si="6"/>
        <v>31</v>
      </c>
    </row>
    <row r="37" spans="1:14">
      <c r="A37" s="4" t="s">
        <v>69</v>
      </c>
      <c r="B37" s="4" t="s">
        <v>213</v>
      </c>
      <c r="C37" s="55" t="s">
        <v>70</v>
      </c>
      <c r="D37" s="56">
        <v>345</v>
      </c>
      <c r="E37" s="5">
        <v>24</v>
      </c>
      <c r="F37" s="57">
        <f t="shared" si="0"/>
        <v>369</v>
      </c>
      <c r="G37" s="58">
        <f t="shared" si="1"/>
        <v>13</v>
      </c>
      <c r="H37" s="59">
        <f t="shared" si="2"/>
        <v>6.5040650406504072E-2</v>
      </c>
      <c r="I37" s="57">
        <f t="shared" si="3"/>
        <v>81</v>
      </c>
      <c r="J37" s="56">
        <v>9</v>
      </c>
      <c r="K37" s="60">
        <v>0</v>
      </c>
      <c r="L37" s="60">
        <f t="shared" si="4"/>
        <v>9</v>
      </c>
      <c r="M37" s="6">
        <f t="shared" si="5"/>
        <v>2.4390243902439025E-2</v>
      </c>
      <c r="N37" s="61">
        <f t="shared" si="6"/>
        <v>45</v>
      </c>
    </row>
    <row r="38" spans="1:14">
      <c r="A38" s="4" t="s">
        <v>71</v>
      </c>
      <c r="B38" s="4" t="s">
        <v>217</v>
      </c>
      <c r="C38" s="55" t="s">
        <v>72</v>
      </c>
      <c r="D38" s="56">
        <v>50</v>
      </c>
      <c r="E38" s="5">
        <v>28</v>
      </c>
      <c r="F38" s="57">
        <f t="shared" si="0"/>
        <v>78</v>
      </c>
      <c r="G38" s="58">
        <f t="shared" si="1"/>
        <v>66</v>
      </c>
      <c r="H38" s="59">
        <f t="shared" si="2"/>
        <v>0.35897435897435898</v>
      </c>
      <c r="I38" s="57">
        <f t="shared" si="3"/>
        <v>2</v>
      </c>
      <c r="J38" s="56">
        <v>1</v>
      </c>
      <c r="K38" s="60">
        <v>1</v>
      </c>
      <c r="L38" s="60">
        <f t="shared" si="4"/>
        <v>2</v>
      </c>
      <c r="M38" s="6">
        <f t="shared" si="5"/>
        <v>2.564102564102564E-2</v>
      </c>
      <c r="N38" s="61">
        <f t="shared" si="6"/>
        <v>41</v>
      </c>
    </row>
    <row r="39" spans="1:14">
      <c r="A39" s="4" t="s">
        <v>73</v>
      </c>
      <c r="B39" s="4" t="s">
        <v>212</v>
      </c>
      <c r="C39" s="55" t="s">
        <v>74</v>
      </c>
      <c r="D39" s="56">
        <v>116</v>
      </c>
      <c r="E39" s="5">
        <v>24</v>
      </c>
      <c r="F39" s="57">
        <f t="shared" si="0"/>
        <v>140</v>
      </c>
      <c r="G39" s="58">
        <f t="shared" si="1"/>
        <v>49</v>
      </c>
      <c r="H39" s="59">
        <f t="shared" si="2"/>
        <v>0.17142857142857143</v>
      </c>
      <c r="I39" s="57">
        <f t="shared" si="3"/>
        <v>20</v>
      </c>
      <c r="J39" s="56">
        <v>0</v>
      </c>
      <c r="K39" s="60">
        <v>2</v>
      </c>
      <c r="L39" s="60">
        <f t="shared" si="4"/>
        <v>2</v>
      </c>
      <c r="M39" s="6">
        <f t="shared" si="5"/>
        <v>1.4285714285714285E-2</v>
      </c>
      <c r="N39" s="61">
        <f t="shared" si="6"/>
        <v>64</v>
      </c>
    </row>
    <row r="40" spans="1:14">
      <c r="A40" s="4" t="s">
        <v>75</v>
      </c>
      <c r="B40" s="4" t="s">
        <v>213</v>
      </c>
      <c r="C40" s="55" t="s">
        <v>76</v>
      </c>
      <c r="D40" s="56">
        <v>143</v>
      </c>
      <c r="E40" s="5">
        <v>11</v>
      </c>
      <c r="F40" s="57">
        <f t="shared" si="0"/>
        <v>154</v>
      </c>
      <c r="G40" s="58">
        <f t="shared" si="1"/>
        <v>47</v>
      </c>
      <c r="H40" s="59">
        <f t="shared" si="2"/>
        <v>7.1428571428571425E-2</v>
      </c>
      <c r="I40" s="57">
        <f t="shared" si="3"/>
        <v>77</v>
      </c>
      <c r="J40" s="56">
        <v>2</v>
      </c>
      <c r="K40" s="60">
        <v>0</v>
      </c>
      <c r="L40" s="60">
        <f t="shared" si="4"/>
        <v>2</v>
      </c>
      <c r="M40" s="6">
        <f t="shared" si="5"/>
        <v>1.2987012987012988E-2</v>
      </c>
      <c r="N40" s="61">
        <f t="shared" si="6"/>
        <v>67</v>
      </c>
    </row>
    <row r="41" spans="1:14">
      <c r="A41" s="4" t="s">
        <v>77</v>
      </c>
      <c r="B41" s="4" t="s">
        <v>213</v>
      </c>
      <c r="C41" s="55" t="s">
        <v>78</v>
      </c>
      <c r="D41" s="56">
        <v>112</v>
      </c>
      <c r="E41" s="5">
        <v>7</v>
      </c>
      <c r="F41" s="57">
        <f t="shared" si="0"/>
        <v>119</v>
      </c>
      <c r="G41" s="58">
        <f t="shared" si="1"/>
        <v>57</v>
      </c>
      <c r="H41" s="59">
        <f t="shared" si="2"/>
        <v>5.8823529411764705E-2</v>
      </c>
      <c r="I41" s="57">
        <f t="shared" si="3"/>
        <v>82</v>
      </c>
      <c r="J41" s="56">
        <v>7</v>
      </c>
      <c r="K41" s="60">
        <v>3</v>
      </c>
      <c r="L41" s="60">
        <f t="shared" si="4"/>
        <v>10</v>
      </c>
      <c r="M41" s="6">
        <f t="shared" si="5"/>
        <v>8.4033613445378158E-2</v>
      </c>
      <c r="N41" s="61">
        <f t="shared" si="6"/>
        <v>4</v>
      </c>
    </row>
    <row r="42" spans="1:14">
      <c r="A42" s="4" t="s">
        <v>79</v>
      </c>
      <c r="B42" s="4" t="s">
        <v>214</v>
      </c>
      <c r="C42" s="55" t="s">
        <v>80</v>
      </c>
      <c r="D42" s="56">
        <v>156</v>
      </c>
      <c r="E42" s="5">
        <v>37</v>
      </c>
      <c r="F42" s="57">
        <f t="shared" si="0"/>
        <v>193</v>
      </c>
      <c r="G42" s="58">
        <f t="shared" si="1"/>
        <v>39</v>
      </c>
      <c r="H42" s="59">
        <f t="shared" si="2"/>
        <v>0.19170984455958548</v>
      </c>
      <c r="I42" s="57">
        <f t="shared" si="3"/>
        <v>13</v>
      </c>
      <c r="J42" s="56">
        <v>6</v>
      </c>
      <c r="K42" s="60">
        <v>1</v>
      </c>
      <c r="L42" s="60">
        <f t="shared" si="4"/>
        <v>7</v>
      </c>
      <c r="M42" s="6">
        <f t="shared" si="5"/>
        <v>3.6269430051813469E-2</v>
      </c>
      <c r="N42" s="61">
        <f t="shared" si="6"/>
        <v>26</v>
      </c>
    </row>
    <row r="43" spans="1:14">
      <c r="A43" s="4" t="s">
        <v>81</v>
      </c>
      <c r="B43" s="4" t="s">
        <v>218</v>
      </c>
      <c r="C43" s="55" t="s">
        <v>82</v>
      </c>
      <c r="D43" s="56">
        <v>39</v>
      </c>
      <c r="E43" s="5">
        <v>6</v>
      </c>
      <c r="F43" s="57">
        <f t="shared" si="0"/>
        <v>45</v>
      </c>
      <c r="G43" s="58">
        <f t="shared" si="1"/>
        <v>83</v>
      </c>
      <c r="H43" s="59">
        <f t="shared" si="2"/>
        <v>0.13333333333333333</v>
      </c>
      <c r="I43" s="57">
        <f t="shared" si="3"/>
        <v>35</v>
      </c>
      <c r="J43" s="56">
        <v>7</v>
      </c>
      <c r="K43" s="60">
        <v>1</v>
      </c>
      <c r="L43" s="60">
        <f t="shared" si="4"/>
        <v>8</v>
      </c>
      <c r="M43" s="6">
        <f t="shared" si="5"/>
        <v>0.17777777777777778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108</v>
      </c>
      <c r="E44" s="5">
        <v>15</v>
      </c>
      <c r="F44" s="57">
        <f t="shared" ref="F44:F75" si="7">SUM(D44:E44)</f>
        <v>123</v>
      </c>
      <c r="G44" s="58">
        <f t="shared" ref="G44:G75" si="8">_xlfn.RANK.EQ(F44,$F$12:$F$97,0)</f>
        <v>56</v>
      </c>
      <c r="H44" s="59">
        <f t="shared" ref="H44:H75" si="9">E44/F44</f>
        <v>0.12195121951219512</v>
      </c>
      <c r="I44" s="57">
        <f t="shared" ref="I44:I75" si="10">_xlfn.RANK.EQ(H44,$H$12:$H$97,0)</f>
        <v>43</v>
      </c>
      <c r="J44" s="56">
        <v>6</v>
      </c>
      <c r="K44" s="60">
        <v>1</v>
      </c>
      <c r="L44" s="60">
        <f t="shared" ref="L44:L75" si="11">SUM(J44:K44)</f>
        <v>7</v>
      </c>
      <c r="M44" s="6">
        <f t="shared" ref="M44:M75" si="12">L44/F44</f>
        <v>5.6910569105691054E-2</v>
      </c>
      <c r="N44" s="61">
        <f t="shared" ref="N44:N75" si="13">_xlfn.RANK.EQ(M44,$M$12:$M$97,0)</f>
        <v>11</v>
      </c>
    </row>
    <row r="45" spans="1:14">
      <c r="A45" s="4" t="s">
        <v>85</v>
      </c>
      <c r="B45" s="4" t="s">
        <v>217</v>
      </c>
      <c r="C45" s="55" t="s">
        <v>86</v>
      </c>
      <c r="D45" s="56">
        <v>229</v>
      </c>
      <c r="E45" s="5">
        <v>43</v>
      </c>
      <c r="F45" s="57">
        <f t="shared" si="7"/>
        <v>272</v>
      </c>
      <c r="G45" s="58">
        <f t="shared" si="8"/>
        <v>25</v>
      </c>
      <c r="H45" s="59">
        <f t="shared" si="9"/>
        <v>0.15808823529411764</v>
      </c>
      <c r="I45" s="57">
        <f t="shared" si="10"/>
        <v>25</v>
      </c>
      <c r="J45" s="56">
        <v>5</v>
      </c>
      <c r="K45" s="60">
        <v>1</v>
      </c>
      <c r="L45" s="60">
        <f t="shared" si="11"/>
        <v>6</v>
      </c>
      <c r="M45" s="6">
        <f t="shared" si="12"/>
        <v>2.2058823529411766E-2</v>
      </c>
      <c r="N45" s="61">
        <f t="shared" si="13"/>
        <v>50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1</v>
      </c>
      <c r="F46" s="57">
        <f t="shared" si="7"/>
        <v>4</v>
      </c>
      <c r="G46" s="58">
        <f t="shared" si="8"/>
        <v>86</v>
      </c>
      <c r="H46" s="59">
        <f t="shared" si="9"/>
        <v>0.25</v>
      </c>
      <c r="I46" s="57">
        <f t="shared" si="10"/>
        <v>6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79</v>
      </c>
    </row>
    <row r="47" spans="1:14">
      <c r="A47" s="4" t="s">
        <v>89</v>
      </c>
      <c r="B47" s="4" t="s">
        <v>211</v>
      </c>
      <c r="C47" s="55" t="s">
        <v>90</v>
      </c>
      <c r="D47" s="56">
        <v>305</v>
      </c>
      <c r="E47" s="5">
        <v>28</v>
      </c>
      <c r="F47" s="57">
        <f t="shared" si="7"/>
        <v>333</v>
      </c>
      <c r="G47" s="58">
        <f t="shared" si="8"/>
        <v>15</v>
      </c>
      <c r="H47" s="59">
        <f t="shared" si="9"/>
        <v>8.408408408408409E-2</v>
      </c>
      <c r="I47" s="57">
        <f t="shared" si="10"/>
        <v>69</v>
      </c>
      <c r="J47" s="56">
        <v>1</v>
      </c>
      <c r="K47" s="60">
        <v>0</v>
      </c>
      <c r="L47" s="60">
        <f t="shared" si="11"/>
        <v>1</v>
      </c>
      <c r="M47" s="6">
        <f t="shared" si="12"/>
        <v>3.003003003003003E-3</v>
      </c>
      <c r="N47" s="61">
        <f t="shared" si="13"/>
        <v>78</v>
      </c>
    </row>
    <row r="48" spans="1:14">
      <c r="A48" s="4" t="s">
        <v>91</v>
      </c>
      <c r="B48" s="4" t="s">
        <v>213</v>
      </c>
      <c r="C48" s="55" t="s">
        <v>92</v>
      </c>
      <c r="D48" s="56">
        <v>63</v>
      </c>
      <c r="E48" s="5">
        <v>2</v>
      </c>
      <c r="F48" s="57">
        <f t="shared" si="7"/>
        <v>65</v>
      </c>
      <c r="G48" s="58">
        <f t="shared" si="8"/>
        <v>72</v>
      </c>
      <c r="H48" s="59">
        <f t="shared" si="9"/>
        <v>3.0769230769230771E-2</v>
      </c>
      <c r="I48" s="57">
        <f t="shared" si="10"/>
        <v>85</v>
      </c>
      <c r="J48" s="56">
        <v>4</v>
      </c>
      <c r="K48" s="60">
        <v>0</v>
      </c>
      <c r="L48" s="60">
        <f t="shared" si="11"/>
        <v>4</v>
      </c>
      <c r="M48" s="6">
        <f t="shared" si="12"/>
        <v>6.1538461538461542E-2</v>
      </c>
      <c r="N48" s="61">
        <f t="shared" si="13"/>
        <v>9</v>
      </c>
    </row>
    <row r="49" spans="1:14">
      <c r="A49" s="4" t="s">
        <v>93</v>
      </c>
      <c r="B49" s="4" t="s">
        <v>212</v>
      </c>
      <c r="C49" s="55" t="s">
        <v>94</v>
      </c>
      <c r="D49" s="56">
        <v>58</v>
      </c>
      <c r="E49" s="5">
        <v>19</v>
      </c>
      <c r="F49" s="57">
        <f t="shared" si="7"/>
        <v>77</v>
      </c>
      <c r="G49" s="58">
        <f t="shared" si="8"/>
        <v>67</v>
      </c>
      <c r="H49" s="59">
        <f t="shared" si="9"/>
        <v>0.24675324675324675</v>
      </c>
      <c r="I49" s="57">
        <f t="shared" si="10"/>
        <v>7</v>
      </c>
      <c r="J49" s="56">
        <v>0</v>
      </c>
      <c r="K49" s="60">
        <v>0</v>
      </c>
      <c r="L49" s="60">
        <f t="shared" si="11"/>
        <v>0</v>
      </c>
      <c r="M49" s="6">
        <f t="shared" si="12"/>
        <v>0</v>
      </c>
      <c r="N49" s="61">
        <f t="shared" si="13"/>
        <v>79</v>
      </c>
    </row>
    <row r="50" spans="1:14">
      <c r="A50" s="4" t="s">
        <v>95</v>
      </c>
      <c r="B50" s="4" t="s">
        <v>216</v>
      </c>
      <c r="C50" s="55" t="s">
        <v>96</v>
      </c>
      <c r="D50" s="56">
        <v>250</v>
      </c>
      <c r="E50" s="5">
        <v>37</v>
      </c>
      <c r="F50" s="57">
        <f t="shared" si="7"/>
        <v>287</v>
      </c>
      <c r="G50" s="58">
        <f t="shared" si="8"/>
        <v>21</v>
      </c>
      <c r="H50" s="59">
        <f t="shared" si="9"/>
        <v>0.1289198606271777</v>
      </c>
      <c r="I50" s="57">
        <f t="shared" si="10"/>
        <v>39</v>
      </c>
      <c r="J50" s="56">
        <v>6</v>
      </c>
      <c r="K50" s="60">
        <v>1</v>
      </c>
      <c r="L50" s="60">
        <f t="shared" si="11"/>
        <v>7</v>
      </c>
      <c r="M50" s="6">
        <f t="shared" si="12"/>
        <v>2.4390243902439025E-2</v>
      </c>
      <c r="N50" s="61">
        <f t="shared" si="13"/>
        <v>45</v>
      </c>
    </row>
    <row r="51" spans="1:14">
      <c r="A51" s="4" t="s">
        <v>97</v>
      </c>
      <c r="B51" s="4" t="s">
        <v>216</v>
      </c>
      <c r="C51" s="55" t="s">
        <v>98</v>
      </c>
      <c r="D51" s="56">
        <v>305</v>
      </c>
      <c r="E51" s="5">
        <v>50</v>
      </c>
      <c r="F51" s="57">
        <f t="shared" si="7"/>
        <v>355</v>
      </c>
      <c r="G51" s="58">
        <f t="shared" si="8"/>
        <v>14</v>
      </c>
      <c r="H51" s="59">
        <f t="shared" si="9"/>
        <v>0.14084507042253522</v>
      </c>
      <c r="I51" s="57">
        <f t="shared" si="10"/>
        <v>30</v>
      </c>
      <c r="J51" s="56">
        <v>7</v>
      </c>
      <c r="K51" s="60">
        <v>1</v>
      </c>
      <c r="L51" s="60">
        <f t="shared" si="11"/>
        <v>8</v>
      </c>
      <c r="M51" s="6">
        <f t="shared" si="12"/>
        <v>2.2535211267605635E-2</v>
      </c>
      <c r="N51" s="61">
        <f t="shared" si="13"/>
        <v>48</v>
      </c>
    </row>
    <row r="52" spans="1:14">
      <c r="A52" s="4" t="s">
        <v>99</v>
      </c>
      <c r="B52" s="4" t="s">
        <v>218</v>
      </c>
      <c r="C52" s="55" t="s">
        <v>100</v>
      </c>
      <c r="D52" s="56">
        <v>72</v>
      </c>
      <c r="E52" s="5">
        <v>2</v>
      </c>
      <c r="F52" s="57">
        <f t="shared" si="7"/>
        <v>74</v>
      </c>
      <c r="G52" s="58">
        <f t="shared" si="8"/>
        <v>68</v>
      </c>
      <c r="H52" s="59">
        <f t="shared" si="9"/>
        <v>2.7027027027027029E-2</v>
      </c>
      <c r="I52" s="57">
        <f t="shared" si="10"/>
        <v>86</v>
      </c>
      <c r="J52" s="56">
        <v>7</v>
      </c>
      <c r="K52" s="60">
        <v>0</v>
      </c>
      <c r="L52" s="60">
        <f t="shared" si="11"/>
        <v>7</v>
      </c>
      <c r="M52" s="6">
        <f t="shared" si="12"/>
        <v>9.45945945945946E-2</v>
      </c>
      <c r="N52" s="61">
        <f t="shared" si="13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164</v>
      </c>
      <c r="E53" s="5">
        <v>14</v>
      </c>
      <c r="F53" s="57">
        <f t="shared" si="7"/>
        <v>178</v>
      </c>
      <c r="G53" s="58">
        <f t="shared" si="8"/>
        <v>42</v>
      </c>
      <c r="H53" s="59">
        <f t="shared" si="9"/>
        <v>7.8651685393258425E-2</v>
      </c>
      <c r="I53" s="57">
        <f t="shared" si="10"/>
        <v>72</v>
      </c>
      <c r="J53" s="56">
        <v>1</v>
      </c>
      <c r="K53" s="60">
        <v>1</v>
      </c>
      <c r="L53" s="60">
        <f t="shared" si="11"/>
        <v>2</v>
      </c>
      <c r="M53" s="6">
        <f t="shared" si="12"/>
        <v>1.1235955056179775E-2</v>
      </c>
      <c r="N53" s="61">
        <f t="shared" si="13"/>
        <v>73</v>
      </c>
    </row>
    <row r="54" spans="1:14">
      <c r="A54" s="4" t="s">
        <v>103</v>
      </c>
      <c r="B54" s="4" t="s">
        <v>216</v>
      </c>
      <c r="C54" s="55" t="s">
        <v>104</v>
      </c>
      <c r="D54" s="56">
        <v>169</v>
      </c>
      <c r="E54" s="5">
        <v>23</v>
      </c>
      <c r="F54" s="57">
        <f t="shared" si="7"/>
        <v>192</v>
      </c>
      <c r="G54" s="58">
        <f t="shared" si="8"/>
        <v>40</v>
      </c>
      <c r="H54" s="59">
        <f t="shared" si="9"/>
        <v>0.11979166666666667</v>
      </c>
      <c r="I54" s="57">
        <f t="shared" si="10"/>
        <v>45</v>
      </c>
      <c r="J54" s="56">
        <v>2</v>
      </c>
      <c r="K54" s="60">
        <v>2</v>
      </c>
      <c r="L54" s="60">
        <f t="shared" si="11"/>
        <v>4</v>
      </c>
      <c r="M54" s="6">
        <f t="shared" si="12"/>
        <v>2.0833333333333332E-2</v>
      </c>
      <c r="N54" s="61">
        <f t="shared" si="13"/>
        <v>53</v>
      </c>
    </row>
    <row r="55" spans="1:14">
      <c r="A55" s="4" t="s">
        <v>105</v>
      </c>
      <c r="B55" s="4" t="s">
        <v>216</v>
      </c>
      <c r="C55" s="55" t="s">
        <v>106</v>
      </c>
      <c r="D55" s="56">
        <v>286</v>
      </c>
      <c r="E55" s="5">
        <v>31</v>
      </c>
      <c r="F55" s="57">
        <f t="shared" si="7"/>
        <v>317</v>
      </c>
      <c r="G55" s="58">
        <f t="shared" si="8"/>
        <v>16</v>
      </c>
      <c r="H55" s="59">
        <f t="shared" si="9"/>
        <v>9.7791798107255523E-2</v>
      </c>
      <c r="I55" s="57">
        <f t="shared" si="10"/>
        <v>62</v>
      </c>
      <c r="J55" s="56">
        <v>9</v>
      </c>
      <c r="K55" s="60">
        <v>3</v>
      </c>
      <c r="L55" s="60">
        <f t="shared" si="11"/>
        <v>12</v>
      </c>
      <c r="M55" s="6">
        <f t="shared" si="12"/>
        <v>3.7854889589905363E-2</v>
      </c>
      <c r="N55" s="61">
        <f t="shared" si="13"/>
        <v>21</v>
      </c>
    </row>
    <row r="56" spans="1:14">
      <c r="A56" s="4" t="s">
        <v>107</v>
      </c>
      <c r="B56" s="4" t="s">
        <v>216</v>
      </c>
      <c r="C56" s="55" t="s">
        <v>108</v>
      </c>
      <c r="D56" s="56">
        <v>247</v>
      </c>
      <c r="E56" s="5">
        <v>26</v>
      </c>
      <c r="F56" s="57">
        <f t="shared" si="7"/>
        <v>273</v>
      </c>
      <c r="G56" s="58">
        <f t="shared" si="8"/>
        <v>24</v>
      </c>
      <c r="H56" s="59">
        <f t="shared" si="9"/>
        <v>9.5238095238095233E-2</v>
      </c>
      <c r="I56" s="57">
        <f t="shared" si="10"/>
        <v>63</v>
      </c>
      <c r="J56" s="56">
        <v>4</v>
      </c>
      <c r="K56" s="60">
        <v>2</v>
      </c>
      <c r="L56" s="60">
        <f t="shared" si="11"/>
        <v>6</v>
      </c>
      <c r="M56" s="6">
        <f t="shared" si="12"/>
        <v>2.197802197802198E-2</v>
      </c>
      <c r="N56" s="61">
        <f t="shared" si="13"/>
        <v>52</v>
      </c>
    </row>
    <row r="57" spans="1:14">
      <c r="A57" s="4" t="s">
        <v>109</v>
      </c>
      <c r="B57" s="4" t="s">
        <v>217</v>
      </c>
      <c r="C57" s="55" t="s">
        <v>110</v>
      </c>
      <c r="D57" s="56">
        <v>269</v>
      </c>
      <c r="E57" s="5">
        <v>42</v>
      </c>
      <c r="F57" s="57">
        <f t="shared" si="7"/>
        <v>311</v>
      </c>
      <c r="G57" s="58">
        <f t="shared" si="8"/>
        <v>17</v>
      </c>
      <c r="H57" s="59">
        <f t="shared" si="9"/>
        <v>0.13504823151125403</v>
      </c>
      <c r="I57" s="57">
        <f t="shared" si="10"/>
        <v>34</v>
      </c>
      <c r="J57" s="56">
        <v>13</v>
      </c>
      <c r="K57" s="60">
        <v>5</v>
      </c>
      <c r="L57" s="60">
        <f t="shared" si="11"/>
        <v>18</v>
      </c>
      <c r="M57" s="6">
        <f t="shared" si="12"/>
        <v>5.7877813504823149E-2</v>
      </c>
      <c r="N57" s="61">
        <f t="shared" si="13"/>
        <v>10</v>
      </c>
    </row>
    <row r="58" spans="1:14">
      <c r="A58" s="4" t="s">
        <v>111</v>
      </c>
      <c r="B58" s="4" t="s">
        <v>215</v>
      </c>
      <c r="C58" s="55" t="s">
        <v>112</v>
      </c>
      <c r="D58" s="56">
        <v>51</v>
      </c>
      <c r="E58" s="5">
        <v>10</v>
      </c>
      <c r="F58" s="57">
        <f t="shared" si="7"/>
        <v>61</v>
      </c>
      <c r="G58" s="58">
        <f t="shared" si="8"/>
        <v>74</v>
      </c>
      <c r="H58" s="59">
        <f t="shared" si="9"/>
        <v>0.16393442622950818</v>
      </c>
      <c r="I58" s="57">
        <f t="shared" si="10"/>
        <v>24</v>
      </c>
      <c r="J58" s="56">
        <v>0</v>
      </c>
      <c r="K58" s="60">
        <v>0</v>
      </c>
      <c r="L58" s="60">
        <f t="shared" si="11"/>
        <v>0</v>
      </c>
      <c r="M58" s="6">
        <f t="shared" si="12"/>
        <v>0</v>
      </c>
      <c r="N58" s="61">
        <f t="shared" si="13"/>
        <v>79</v>
      </c>
    </row>
    <row r="59" spans="1:14">
      <c r="A59" s="4" t="s">
        <v>113</v>
      </c>
      <c r="B59" s="4" t="s">
        <v>211</v>
      </c>
      <c r="C59" s="55" t="s">
        <v>114</v>
      </c>
      <c r="D59" s="56">
        <v>612</v>
      </c>
      <c r="E59" s="5">
        <v>60</v>
      </c>
      <c r="F59" s="57">
        <f t="shared" si="7"/>
        <v>672</v>
      </c>
      <c r="G59" s="58">
        <f t="shared" si="8"/>
        <v>7</v>
      </c>
      <c r="H59" s="59">
        <f t="shared" si="9"/>
        <v>8.9285714285714288E-2</v>
      </c>
      <c r="I59" s="57">
        <f t="shared" si="10"/>
        <v>67</v>
      </c>
      <c r="J59" s="56">
        <v>20</v>
      </c>
      <c r="K59" s="60">
        <v>5</v>
      </c>
      <c r="L59" s="60">
        <f t="shared" si="11"/>
        <v>25</v>
      </c>
      <c r="M59" s="6">
        <f t="shared" si="12"/>
        <v>3.7202380952380952E-2</v>
      </c>
      <c r="N59" s="61">
        <f t="shared" si="13"/>
        <v>22</v>
      </c>
    </row>
    <row r="60" spans="1:14">
      <c r="A60" s="1" t="s">
        <v>115</v>
      </c>
      <c r="B60" s="1" t="s">
        <v>213</v>
      </c>
      <c r="C60" s="62" t="s">
        <v>116</v>
      </c>
      <c r="D60" s="31">
        <v>125</v>
      </c>
      <c r="E60" s="2">
        <v>10</v>
      </c>
      <c r="F60" s="57">
        <f t="shared" si="7"/>
        <v>135</v>
      </c>
      <c r="G60" s="58">
        <f t="shared" si="8"/>
        <v>51</v>
      </c>
      <c r="H60" s="59">
        <f t="shared" si="9"/>
        <v>7.407407407407407E-2</v>
      </c>
      <c r="I60" s="57">
        <f t="shared" si="10"/>
        <v>73</v>
      </c>
      <c r="J60" s="31">
        <v>5</v>
      </c>
      <c r="K60" s="35">
        <v>0</v>
      </c>
      <c r="L60" s="35">
        <f t="shared" si="11"/>
        <v>5</v>
      </c>
      <c r="M60" s="63">
        <f t="shared" si="12"/>
        <v>3.7037037037037035E-2</v>
      </c>
      <c r="N60" s="64">
        <f t="shared" si="13"/>
        <v>23</v>
      </c>
    </row>
    <row r="61" spans="1:14">
      <c r="A61" s="1" t="s">
        <v>117</v>
      </c>
      <c r="B61" s="1" t="s">
        <v>212</v>
      </c>
      <c r="C61" s="62" t="s">
        <v>118</v>
      </c>
      <c r="D61" s="31">
        <v>83</v>
      </c>
      <c r="E61" s="2">
        <v>19</v>
      </c>
      <c r="F61" s="57">
        <f t="shared" si="7"/>
        <v>102</v>
      </c>
      <c r="G61" s="58">
        <f t="shared" si="8"/>
        <v>63</v>
      </c>
      <c r="H61" s="59">
        <f t="shared" si="9"/>
        <v>0.18627450980392157</v>
      </c>
      <c r="I61" s="57">
        <f t="shared" si="10"/>
        <v>17</v>
      </c>
      <c r="J61" s="31">
        <v>1</v>
      </c>
      <c r="K61" s="35">
        <v>0</v>
      </c>
      <c r="L61" s="35">
        <f t="shared" si="11"/>
        <v>1</v>
      </c>
      <c r="M61" s="63">
        <f t="shared" si="12"/>
        <v>9.8039215686274508E-3</v>
      </c>
      <c r="N61" s="64">
        <f t="shared" si="13"/>
        <v>75</v>
      </c>
    </row>
    <row r="62" spans="1:14">
      <c r="A62" s="1" t="s">
        <v>119</v>
      </c>
      <c r="B62" s="1" t="s">
        <v>213</v>
      </c>
      <c r="C62" s="62" t="s">
        <v>120</v>
      </c>
      <c r="D62" s="31">
        <v>76</v>
      </c>
      <c r="E62" s="2">
        <v>6</v>
      </c>
      <c r="F62" s="57">
        <f t="shared" si="7"/>
        <v>82</v>
      </c>
      <c r="G62" s="58">
        <f t="shared" si="8"/>
        <v>65</v>
      </c>
      <c r="H62" s="59">
        <f t="shared" si="9"/>
        <v>7.3170731707317069E-2</v>
      </c>
      <c r="I62" s="57">
        <f t="shared" si="10"/>
        <v>75</v>
      </c>
      <c r="J62" s="31">
        <v>0</v>
      </c>
      <c r="K62" s="35">
        <v>1</v>
      </c>
      <c r="L62" s="35">
        <f t="shared" si="11"/>
        <v>1</v>
      </c>
      <c r="M62" s="63">
        <f t="shared" si="12"/>
        <v>1.2195121951219513E-2</v>
      </c>
      <c r="N62" s="64">
        <f t="shared" si="13"/>
        <v>68</v>
      </c>
    </row>
    <row r="63" spans="1:14">
      <c r="A63" s="1" t="s">
        <v>121</v>
      </c>
      <c r="B63" s="1" t="s">
        <v>216</v>
      </c>
      <c r="C63" s="62" t="s">
        <v>122</v>
      </c>
      <c r="D63" s="31">
        <v>217</v>
      </c>
      <c r="E63" s="2">
        <v>33</v>
      </c>
      <c r="F63" s="57">
        <f t="shared" si="7"/>
        <v>250</v>
      </c>
      <c r="G63" s="58">
        <f t="shared" si="8"/>
        <v>30</v>
      </c>
      <c r="H63" s="59">
        <f t="shared" si="9"/>
        <v>0.13200000000000001</v>
      </c>
      <c r="I63" s="57">
        <f t="shared" si="10"/>
        <v>38</v>
      </c>
      <c r="J63" s="31">
        <v>2</v>
      </c>
      <c r="K63" s="35">
        <v>1</v>
      </c>
      <c r="L63" s="35">
        <f t="shared" si="11"/>
        <v>3</v>
      </c>
      <c r="M63" s="63">
        <f t="shared" si="12"/>
        <v>1.2E-2</v>
      </c>
      <c r="N63" s="64">
        <f t="shared" si="13"/>
        <v>70</v>
      </c>
    </row>
    <row r="64" spans="1:14">
      <c r="A64" s="1" t="s">
        <v>123</v>
      </c>
      <c r="B64" s="1" t="s">
        <v>214</v>
      </c>
      <c r="C64" s="62" t="s">
        <v>124</v>
      </c>
      <c r="D64" s="31">
        <v>91</v>
      </c>
      <c r="E64" s="2">
        <v>27</v>
      </c>
      <c r="F64" s="57">
        <f t="shared" si="7"/>
        <v>118</v>
      </c>
      <c r="G64" s="58">
        <f t="shared" si="8"/>
        <v>58</v>
      </c>
      <c r="H64" s="59">
        <f t="shared" si="9"/>
        <v>0.2288135593220339</v>
      </c>
      <c r="I64" s="57">
        <f t="shared" si="10"/>
        <v>11</v>
      </c>
      <c r="J64" s="31">
        <v>2</v>
      </c>
      <c r="K64" s="35">
        <v>1</v>
      </c>
      <c r="L64" s="35">
        <f t="shared" si="11"/>
        <v>3</v>
      </c>
      <c r="M64" s="63">
        <f t="shared" si="12"/>
        <v>2.5423728813559324E-2</v>
      </c>
      <c r="N64" s="64">
        <f t="shared" si="13"/>
        <v>42</v>
      </c>
    </row>
    <row r="65" spans="1:14">
      <c r="A65" s="1" t="s">
        <v>125</v>
      </c>
      <c r="B65" s="1" t="s">
        <v>215</v>
      </c>
      <c r="C65" s="62" t="s">
        <v>126</v>
      </c>
      <c r="D65" s="31">
        <v>57</v>
      </c>
      <c r="E65" s="2">
        <v>9</v>
      </c>
      <c r="F65" s="57">
        <f t="shared" si="7"/>
        <v>66</v>
      </c>
      <c r="G65" s="58">
        <f t="shared" si="8"/>
        <v>71</v>
      </c>
      <c r="H65" s="59">
        <f t="shared" si="9"/>
        <v>0.13636363636363635</v>
      </c>
      <c r="I65" s="57">
        <f t="shared" si="10"/>
        <v>33</v>
      </c>
      <c r="J65" s="31">
        <v>0</v>
      </c>
      <c r="K65" s="35">
        <v>1</v>
      </c>
      <c r="L65" s="35">
        <f t="shared" si="11"/>
        <v>1</v>
      </c>
      <c r="M65" s="63">
        <f t="shared" si="12"/>
        <v>1.5151515151515152E-2</v>
      </c>
      <c r="N65" s="64">
        <f t="shared" si="13"/>
        <v>60</v>
      </c>
    </row>
    <row r="66" spans="1:14">
      <c r="A66" s="1" t="s">
        <v>127</v>
      </c>
      <c r="B66" s="1" t="s">
        <v>211</v>
      </c>
      <c r="C66" s="62" t="s">
        <v>128</v>
      </c>
      <c r="D66" s="31">
        <v>941</v>
      </c>
      <c r="E66" s="2">
        <v>93</v>
      </c>
      <c r="F66" s="57">
        <f t="shared" si="7"/>
        <v>1034</v>
      </c>
      <c r="G66" s="58">
        <f t="shared" si="8"/>
        <v>2</v>
      </c>
      <c r="H66" s="59">
        <f t="shared" si="9"/>
        <v>8.994197292069632E-2</v>
      </c>
      <c r="I66" s="57">
        <f t="shared" si="10"/>
        <v>66</v>
      </c>
      <c r="J66" s="31">
        <v>22</v>
      </c>
      <c r="K66" s="35">
        <v>8</v>
      </c>
      <c r="L66" s="35">
        <f t="shared" si="11"/>
        <v>30</v>
      </c>
      <c r="M66" s="63">
        <f t="shared" si="12"/>
        <v>2.9013539651837523E-2</v>
      </c>
      <c r="N66" s="64">
        <f t="shared" si="13"/>
        <v>34</v>
      </c>
    </row>
    <row r="67" spans="1:14">
      <c r="A67" s="1" t="s">
        <v>129</v>
      </c>
      <c r="B67" s="1" t="s">
        <v>212</v>
      </c>
      <c r="C67" s="62" t="s">
        <v>130</v>
      </c>
      <c r="D67" s="31">
        <v>40</v>
      </c>
      <c r="E67" s="2">
        <v>13</v>
      </c>
      <c r="F67" s="57">
        <f t="shared" si="7"/>
        <v>53</v>
      </c>
      <c r="G67" s="58">
        <f t="shared" si="8"/>
        <v>79</v>
      </c>
      <c r="H67" s="59">
        <f t="shared" si="9"/>
        <v>0.24528301886792453</v>
      </c>
      <c r="I67" s="57">
        <f t="shared" si="10"/>
        <v>8</v>
      </c>
      <c r="J67" s="31">
        <v>0</v>
      </c>
      <c r="K67" s="35">
        <v>0</v>
      </c>
      <c r="L67" s="35">
        <f t="shared" si="11"/>
        <v>0</v>
      </c>
      <c r="M67" s="6">
        <f t="shared" si="12"/>
        <v>0</v>
      </c>
      <c r="N67" s="64">
        <f t="shared" si="13"/>
        <v>79</v>
      </c>
    </row>
    <row r="68" spans="1:14">
      <c r="A68" s="1" t="s">
        <v>131</v>
      </c>
      <c r="B68" s="1" t="s">
        <v>213</v>
      </c>
      <c r="C68" s="62" t="s">
        <v>132</v>
      </c>
      <c r="D68" s="31">
        <v>98</v>
      </c>
      <c r="E68" s="2">
        <v>15</v>
      </c>
      <c r="F68" s="57">
        <f t="shared" si="7"/>
        <v>113</v>
      </c>
      <c r="G68" s="58">
        <f t="shared" si="8"/>
        <v>60</v>
      </c>
      <c r="H68" s="59">
        <f t="shared" si="9"/>
        <v>0.13274336283185842</v>
      </c>
      <c r="I68" s="57">
        <f t="shared" si="10"/>
        <v>37</v>
      </c>
      <c r="J68" s="31">
        <v>2</v>
      </c>
      <c r="K68" s="35">
        <v>1</v>
      </c>
      <c r="L68" s="35">
        <f t="shared" si="11"/>
        <v>3</v>
      </c>
      <c r="M68" s="63">
        <f t="shared" si="12"/>
        <v>2.6548672566371681E-2</v>
      </c>
      <c r="N68" s="64">
        <f t="shared" si="13"/>
        <v>39</v>
      </c>
    </row>
    <row r="69" spans="1:14">
      <c r="A69" s="1" t="s">
        <v>133</v>
      </c>
      <c r="B69" s="1" t="s">
        <v>211</v>
      </c>
      <c r="C69" s="62" t="s">
        <v>134</v>
      </c>
      <c r="D69" s="31">
        <v>857</v>
      </c>
      <c r="E69" s="2">
        <v>113</v>
      </c>
      <c r="F69" s="57">
        <f t="shared" si="7"/>
        <v>970</v>
      </c>
      <c r="G69" s="58">
        <f t="shared" si="8"/>
        <v>3</v>
      </c>
      <c r="H69" s="59">
        <f t="shared" si="9"/>
        <v>0.11649484536082474</v>
      </c>
      <c r="I69" s="57">
        <f t="shared" si="10"/>
        <v>47</v>
      </c>
      <c r="J69" s="31">
        <v>17</v>
      </c>
      <c r="K69" s="35">
        <v>11</v>
      </c>
      <c r="L69" s="35">
        <f t="shared" si="11"/>
        <v>28</v>
      </c>
      <c r="M69" s="63">
        <f t="shared" si="12"/>
        <v>2.88659793814433E-2</v>
      </c>
      <c r="N69" s="64">
        <f t="shared" si="13"/>
        <v>35</v>
      </c>
    </row>
    <row r="70" spans="1:14">
      <c r="A70" s="1" t="s">
        <v>135</v>
      </c>
      <c r="B70" s="1" t="s">
        <v>212</v>
      </c>
      <c r="C70" s="62" t="s">
        <v>136</v>
      </c>
      <c r="D70" s="31">
        <v>98</v>
      </c>
      <c r="E70" s="2">
        <v>35</v>
      </c>
      <c r="F70" s="57">
        <f t="shared" si="7"/>
        <v>133</v>
      </c>
      <c r="G70" s="58">
        <f t="shared" si="8"/>
        <v>52</v>
      </c>
      <c r="H70" s="59">
        <f t="shared" si="9"/>
        <v>0.26315789473684209</v>
      </c>
      <c r="I70" s="57">
        <f t="shared" si="10"/>
        <v>4</v>
      </c>
      <c r="J70" s="31">
        <v>1</v>
      </c>
      <c r="K70" s="35">
        <v>0</v>
      </c>
      <c r="L70" s="35">
        <f t="shared" si="11"/>
        <v>1</v>
      </c>
      <c r="M70" s="63">
        <f t="shared" si="12"/>
        <v>7.5187969924812026E-3</v>
      </c>
      <c r="N70" s="64">
        <f t="shared" si="13"/>
        <v>77</v>
      </c>
    </row>
    <row r="71" spans="1:14">
      <c r="A71" s="1" t="s">
        <v>137</v>
      </c>
      <c r="B71" s="1" t="s">
        <v>211</v>
      </c>
      <c r="C71" s="62" t="s">
        <v>138</v>
      </c>
      <c r="D71" s="31">
        <v>503</v>
      </c>
      <c r="E71" s="2">
        <v>63</v>
      </c>
      <c r="F71" s="65">
        <f t="shared" si="7"/>
        <v>566</v>
      </c>
      <c r="G71" s="66">
        <f t="shared" si="8"/>
        <v>8</v>
      </c>
      <c r="H71" s="59">
        <f t="shared" si="9"/>
        <v>0.11130742049469965</v>
      </c>
      <c r="I71" s="57">
        <f t="shared" si="10"/>
        <v>50</v>
      </c>
      <c r="J71" s="31">
        <v>16</v>
      </c>
      <c r="K71" s="35">
        <v>4</v>
      </c>
      <c r="L71" s="35">
        <f t="shared" si="11"/>
        <v>20</v>
      </c>
      <c r="M71" s="63">
        <f t="shared" si="12"/>
        <v>3.5335689045936397E-2</v>
      </c>
      <c r="N71" s="64">
        <f t="shared" si="13"/>
        <v>27</v>
      </c>
    </row>
    <row r="72" spans="1:14">
      <c r="A72" s="1" t="s">
        <v>139</v>
      </c>
      <c r="B72" s="1" t="s">
        <v>212</v>
      </c>
      <c r="C72" s="62" t="s">
        <v>140</v>
      </c>
      <c r="D72" s="31">
        <v>53</v>
      </c>
      <c r="E72" s="2">
        <v>18</v>
      </c>
      <c r="F72" s="65">
        <f t="shared" si="7"/>
        <v>71</v>
      </c>
      <c r="G72" s="66">
        <f t="shared" si="8"/>
        <v>69</v>
      </c>
      <c r="H72" s="59">
        <f t="shared" si="9"/>
        <v>0.25352112676056338</v>
      </c>
      <c r="I72" s="57">
        <f t="shared" si="10"/>
        <v>5</v>
      </c>
      <c r="J72" s="31">
        <v>0</v>
      </c>
      <c r="K72" s="35">
        <v>0</v>
      </c>
      <c r="L72" s="35">
        <f t="shared" si="11"/>
        <v>0</v>
      </c>
      <c r="M72" s="6">
        <f t="shared" si="12"/>
        <v>0</v>
      </c>
      <c r="N72" s="64">
        <f t="shared" si="13"/>
        <v>79</v>
      </c>
    </row>
    <row r="73" spans="1:14">
      <c r="A73" s="1" t="s">
        <v>141</v>
      </c>
      <c r="B73" s="1" t="s">
        <v>212</v>
      </c>
      <c r="C73" s="62" t="s">
        <v>142</v>
      </c>
      <c r="D73" s="31">
        <v>46</v>
      </c>
      <c r="E73" s="2">
        <v>10</v>
      </c>
      <c r="F73" s="65">
        <f t="shared" si="7"/>
        <v>56</v>
      </c>
      <c r="G73" s="66">
        <f t="shared" si="8"/>
        <v>77</v>
      </c>
      <c r="H73" s="59">
        <f t="shared" si="9"/>
        <v>0.17857142857142858</v>
      </c>
      <c r="I73" s="57">
        <f t="shared" si="10"/>
        <v>19</v>
      </c>
      <c r="J73" s="31">
        <v>0</v>
      </c>
      <c r="K73" s="35">
        <v>1</v>
      </c>
      <c r="L73" s="35">
        <f t="shared" si="11"/>
        <v>1</v>
      </c>
      <c r="M73" s="63">
        <f t="shared" si="12"/>
        <v>1.7857142857142856E-2</v>
      </c>
      <c r="N73" s="64">
        <f t="shared" si="13"/>
        <v>57</v>
      </c>
    </row>
    <row r="74" spans="1:14">
      <c r="A74" s="1" t="s">
        <v>143</v>
      </c>
      <c r="B74" s="1" t="s">
        <v>217</v>
      </c>
      <c r="C74" s="62" t="s">
        <v>144</v>
      </c>
      <c r="D74" s="31">
        <v>71</v>
      </c>
      <c r="E74" s="2">
        <v>28</v>
      </c>
      <c r="F74" s="65">
        <f t="shared" si="7"/>
        <v>99</v>
      </c>
      <c r="G74" s="66">
        <f t="shared" si="8"/>
        <v>64</v>
      </c>
      <c r="H74" s="59">
        <f t="shared" si="9"/>
        <v>0.28282828282828282</v>
      </c>
      <c r="I74" s="57">
        <f t="shared" si="10"/>
        <v>3</v>
      </c>
      <c r="J74" s="31">
        <v>2</v>
      </c>
      <c r="K74" s="35">
        <v>1</v>
      </c>
      <c r="L74" s="35">
        <f t="shared" si="11"/>
        <v>3</v>
      </c>
      <c r="M74" s="63">
        <f t="shared" si="12"/>
        <v>3.0303030303030304E-2</v>
      </c>
      <c r="N74" s="64">
        <f t="shared" si="13"/>
        <v>33</v>
      </c>
    </row>
    <row r="75" spans="1:14">
      <c r="A75" s="4" t="s">
        <v>145</v>
      </c>
      <c r="B75" s="4" t="s">
        <v>218</v>
      </c>
      <c r="C75" s="55" t="s">
        <v>146</v>
      </c>
      <c r="D75" s="56">
        <v>55</v>
      </c>
      <c r="E75" s="5">
        <v>3</v>
      </c>
      <c r="F75" s="65">
        <f t="shared" si="7"/>
        <v>58</v>
      </c>
      <c r="G75" s="66">
        <f t="shared" si="8"/>
        <v>76</v>
      </c>
      <c r="H75" s="59">
        <f t="shared" si="9"/>
        <v>5.1724137931034482E-2</v>
      </c>
      <c r="I75" s="57">
        <f t="shared" si="10"/>
        <v>83</v>
      </c>
      <c r="J75" s="31">
        <v>1</v>
      </c>
      <c r="K75" s="35">
        <v>0</v>
      </c>
      <c r="L75" s="35">
        <f t="shared" si="11"/>
        <v>1</v>
      </c>
      <c r="M75" s="63">
        <f t="shared" si="12"/>
        <v>1.7241379310344827E-2</v>
      </c>
      <c r="N75" s="64">
        <f t="shared" si="13"/>
        <v>58</v>
      </c>
    </row>
    <row r="76" spans="1:14">
      <c r="A76" s="1" t="s">
        <v>147</v>
      </c>
      <c r="B76" s="1" t="s">
        <v>217</v>
      </c>
      <c r="C76" s="62" t="s">
        <v>148</v>
      </c>
      <c r="D76" s="31">
        <v>95</v>
      </c>
      <c r="E76" s="2">
        <v>22</v>
      </c>
      <c r="F76" s="65">
        <f t="shared" ref="F76:F97" si="14">SUM(D76:E76)</f>
        <v>117</v>
      </c>
      <c r="G76" s="66">
        <f t="shared" ref="G76:G97" si="15">_xlfn.RANK.EQ(F76,$F$12:$F$97,0)</f>
        <v>59</v>
      </c>
      <c r="H76" s="59">
        <f t="shared" ref="H76:H97" si="16">E76/F76</f>
        <v>0.18803418803418803</v>
      </c>
      <c r="I76" s="57">
        <f t="shared" ref="I76:I97" si="17">_xlfn.RANK.EQ(H76,$H$12:$H$97,0)</f>
        <v>16</v>
      </c>
      <c r="J76" s="31">
        <v>2</v>
      </c>
      <c r="K76" s="35">
        <v>0</v>
      </c>
      <c r="L76" s="35">
        <f t="shared" ref="L76:L97" si="18">SUM(J76:K76)</f>
        <v>2</v>
      </c>
      <c r="M76" s="63">
        <f t="shared" ref="M76:M97" si="19">L76/F76</f>
        <v>1.7094017094017096E-2</v>
      </c>
      <c r="N76" s="64">
        <f t="shared" ref="N76:N97" si="20">_xlfn.RANK.EQ(M76,$M$12:$M$97,0)</f>
        <v>59</v>
      </c>
    </row>
    <row r="77" spans="1:14">
      <c r="A77" s="1" t="s">
        <v>149</v>
      </c>
      <c r="B77" s="1" t="s">
        <v>216</v>
      </c>
      <c r="C77" s="62" t="s">
        <v>150</v>
      </c>
      <c r="D77" s="31">
        <v>177</v>
      </c>
      <c r="E77" s="2">
        <v>24</v>
      </c>
      <c r="F77" s="65">
        <f t="shared" si="14"/>
        <v>201</v>
      </c>
      <c r="G77" s="66">
        <f t="shared" si="15"/>
        <v>36</v>
      </c>
      <c r="H77" s="59">
        <f t="shared" si="16"/>
        <v>0.11940298507462686</v>
      </c>
      <c r="I77" s="57">
        <f t="shared" si="17"/>
        <v>46</v>
      </c>
      <c r="J77" s="31">
        <v>3</v>
      </c>
      <c r="K77" s="35">
        <v>2</v>
      </c>
      <c r="L77" s="35">
        <f t="shared" si="18"/>
        <v>5</v>
      </c>
      <c r="M77" s="63">
        <f t="shared" si="19"/>
        <v>2.4875621890547265E-2</v>
      </c>
      <c r="N77" s="64">
        <f t="shared" si="20"/>
        <v>44</v>
      </c>
    </row>
    <row r="78" spans="1:14">
      <c r="A78" s="1" t="s">
        <v>151</v>
      </c>
      <c r="B78" s="1" t="s">
        <v>216</v>
      </c>
      <c r="C78" s="62" t="s">
        <v>152</v>
      </c>
      <c r="D78" s="31">
        <v>182</v>
      </c>
      <c r="E78" s="2">
        <v>25</v>
      </c>
      <c r="F78" s="65">
        <f t="shared" si="14"/>
        <v>207</v>
      </c>
      <c r="G78" s="66">
        <f t="shared" si="15"/>
        <v>35</v>
      </c>
      <c r="H78" s="59">
        <f t="shared" si="16"/>
        <v>0.12077294685990338</v>
      </c>
      <c r="I78" s="57">
        <f t="shared" si="17"/>
        <v>44</v>
      </c>
      <c r="J78" s="31">
        <v>1</v>
      </c>
      <c r="K78" s="35">
        <v>2</v>
      </c>
      <c r="L78" s="35">
        <f t="shared" si="18"/>
        <v>3</v>
      </c>
      <c r="M78" s="63">
        <f t="shared" si="19"/>
        <v>1.4492753623188406E-2</v>
      </c>
      <c r="N78" s="64">
        <f t="shared" si="20"/>
        <v>62</v>
      </c>
    </row>
    <row r="79" spans="1:14">
      <c r="A79" s="1" t="s">
        <v>153</v>
      </c>
      <c r="B79" s="1" t="s">
        <v>211</v>
      </c>
      <c r="C79" s="62" t="s">
        <v>154</v>
      </c>
      <c r="D79" s="31">
        <v>394</v>
      </c>
      <c r="E79" s="2">
        <v>47</v>
      </c>
      <c r="F79" s="65">
        <f t="shared" si="14"/>
        <v>441</v>
      </c>
      <c r="G79" s="66">
        <f t="shared" si="15"/>
        <v>11</v>
      </c>
      <c r="H79" s="59">
        <f t="shared" si="16"/>
        <v>0.10657596371882086</v>
      </c>
      <c r="I79" s="57">
        <f t="shared" si="17"/>
        <v>54</v>
      </c>
      <c r="J79" s="31">
        <v>16</v>
      </c>
      <c r="K79" s="35">
        <v>4</v>
      </c>
      <c r="L79" s="35">
        <f t="shared" si="18"/>
        <v>20</v>
      </c>
      <c r="M79" s="63">
        <f t="shared" si="19"/>
        <v>4.5351473922902494E-2</v>
      </c>
      <c r="N79" s="64">
        <f t="shared" si="20"/>
        <v>15</v>
      </c>
    </row>
    <row r="80" spans="1:14">
      <c r="A80" s="1" t="s">
        <v>155</v>
      </c>
      <c r="B80" s="1" t="s">
        <v>211</v>
      </c>
      <c r="C80" s="62" t="s">
        <v>156</v>
      </c>
      <c r="D80" s="31">
        <v>489</v>
      </c>
      <c r="E80" s="2">
        <v>56</v>
      </c>
      <c r="F80" s="65">
        <f t="shared" si="14"/>
        <v>545</v>
      </c>
      <c r="G80" s="66">
        <f t="shared" si="15"/>
        <v>10</v>
      </c>
      <c r="H80" s="59">
        <f t="shared" si="16"/>
        <v>0.10275229357798166</v>
      </c>
      <c r="I80" s="57">
        <f t="shared" si="17"/>
        <v>55</v>
      </c>
      <c r="J80" s="31">
        <v>11</v>
      </c>
      <c r="K80" s="35">
        <v>1</v>
      </c>
      <c r="L80" s="35">
        <f t="shared" si="18"/>
        <v>12</v>
      </c>
      <c r="M80" s="63">
        <f t="shared" si="19"/>
        <v>2.2018348623853212E-2</v>
      </c>
      <c r="N80" s="64">
        <f t="shared" si="20"/>
        <v>51</v>
      </c>
    </row>
    <row r="81" spans="1:14">
      <c r="A81" s="1" t="s">
        <v>157</v>
      </c>
      <c r="B81" s="1" t="s">
        <v>216</v>
      </c>
      <c r="C81" s="62" t="s">
        <v>158</v>
      </c>
      <c r="D81" s="31">
        <v>272</v>
      </c>
      <c r="E81" s="2">
        <v>30</v>
      </c>
      <c r="F81" s="65">
        <f t="shared" si="14"/>
        <v>302</v>
      </c>
      <c r="G81" s="66">
        <f t="shared" si="15"/>
        <v>19</v>
      </c>
      <c r="H81" s="59">
        <f t="shared" si="16"/>
        <v>9.9337748344370855E-2</v>
      </c>
      <c r="I81" s="57">
        <f t="shared" si="17"/>
        <v>57</v>
      </c>
      <c r="J81" s="31">
        <v>11</v>
      </c>
      <c r="K81" s="35">
        <v>0</v>
      </c>
      <c r="L81" s="35">
        <f t="shared" si="18"/>
        <v>11</v>
      </c>
      <c r="M81" s="63">
        <f t="shared" si="19"/>
        <v>3.6423841059602648E-2</v>
      </c>
      <c r="N81" s="64">
        <f t="shared" si="20"/>
        <v>25</v>
      </c>
    </row>
    <row r="82" spans="1:14">
      <c r="A82" s="1" t="s">
        <v>159</v>
      </c>
      <c r="B82" s="1" t="s">
        <v>216</v>
      </c>
      <c r="C82" s="62" t="s">
        <v>160</v>
      </c>
      <c r="D82" s="31">
        <v>251</v>
      </c>
      <c r="E82" s="2">
        <v>19</v>
      </c>
      <c r="F82" s="65">
        <f t="shared" si="14"/>
        <v>270</v>
      </c>
      <c r="G82" s="66">
        <f t="shared" si="15"/>
        <v>26</v>
      </c>
      <c r="H82" s="67">
        <f t="shared" si="16"/>
        <v>7.0370370370370375E-2</v>
      </c>
      <c r="I82" s="65">
        <f t="shared" si="17"/>
        <v>78</v>
      </c>
      <c r="J82" s="31">
        <v>3</v>
      </c>
      <c r="K82" s="35">
        <v>0</v>
      </c>
      <c r="L82" s="35">
        <f t="shared" si="18"/>
        <v>3</v>
      </c>
      <c r="M82" s="63">
        <f t="shared" si="19"/>
        <v>1.1111111111111112E-2</v>
      </c>
      <c r="N82" s="64">
        <f t="shared" si="20"/>
        <v>74</v>
      </c>
    </row>
    <row r="83" spans="1:14">
      <c r="A83" s="1" t="s">
        <v>161</v>
      </c>
      <c r="B83" s="1" t="s">
        <v>212</v>
      </c>
      <c r="C83" s="62" t="s">
        <v>162</v>
      </c>
      <c r="D83" s="31">
        <v>59</v>
      </c>
      <c r="E83" s="2">
        <v>10</v>
      </c>
      <c r="F83" s="65">
        <f t="shared" si="14"/>
        <v>69</v>
      </c>
      <c r="G83" s="66">
        <f t="shared" si="15"/>
        <v>70</v>
      </c>
      <c r="H83" s="67">
        <f t="shared" si="16"/>
        <v>0.14492753623188406</v>
      </c>
      <c r="I83" s="65">
        <f t="shared" si="17"/>
        <v>29</v>
      </c>
      <c r="J83" s="31">
        <v>0</v>
      </c>
      <c r="K83" s="35">
        <v>1</v>
      </c>
      <c r="L83" s="35">
        <f t="shared" si="18"/>
        <v>1</v>
      </c>
      <c r="M83" s="63">
        <f t="shared" si="19"/>
        <v>1.4492753623188406E-2</v>
      </c>
      <c r="N83" s="64">
        <f t="shared" si="20"/>
        <v>62</v>
      </c>
    </row>
    <row r="84" spans="1:14">
      <c r="A84" s="1" t="s">
        <v>163</v>
      </c>
      <c r="B84" s="1" t="s">
        <v>216</v>
      </c>
      <c r="C84" s="62" t="s">
        <v>164</v>
      </c>
      <c r="D84" s="31">
        <v>203</v>
      </c>
      <c r="E84" s="2">
        <v>35</v>
      </c>
      <c r="F84" s="65">
        <f t="shared" si="14"/>
        <v>238</v>
      </c>
      <c r="G84" s="66">
        <f t="shared" si="15"/>
        <v>31</v>
      </c>
      <c r="H84" s="67">
        <f t="shared" si="16"/>
        <v>0.14705882352941177</v>
      </c>
      <c r="I84" s="65">
        <f t="shared" si="17"/>
        <v>28</v>
      </c>
      <c r="J84" s="31">
        <v>5</v>
      </c>
      <c r="K84" s="35">
        <v>3</v>
      </c>
      <c r="L84" s="35">
        <f t="shared" si="18"/>
        <v>8</v>
      </c>
      <c r="M84" s="63">
        <f t="shared" si="19"/>
        <v>3.3613445378151259E-2</v>
      </c>
      <c r="N84" s="64">
        <f t="shared" si="20"/>
        <v>29</v>
      </c>
    </row>
    <row r="85" spans="1:14">
      <c r="A85" s="1" t="s">
        <v>165</v>
      </c>
      <c r="B85" s="1" t="s">
        <v>216</v>
      </c>
      <c r="C85" s="62" t="s">
        <v>166</v>
      </c>
      <c r="D85" s="31">
        <v>230</v>
      </c>
      <c r="E85" s="2">
        <v>29</v>
      </c>
      <c r="F85" s="65">
        <f t="shared" si="14"/>
        <v>259</v>
      </c>
      <c r="G85" s="66">
        <f t="shared" si="15"/>
        <v>28</v>
      </c>
      <c r="H85" s="67">
        <f t="shared" si="16"/>
        <v>0.11196911196911197</v>
      </c>
      <c r="I85" s="65">
        <f t="shared" si="17"/>
        <v>49</v>
      </c>
      <c r="J85" s="31">
        <v>10</v>
      </c>
      <c r="K85" s="35">
        <v>1</v>
      </c>
      <c r="L85" s="35">
        <f t="shared" si="18"/>
        <v>11</v>
      </c>
      <c r="M85" s="63">
        <f t="shared" si="19"/>
        <v>4.2471042471042469E-2</v>
      </c>
      <c r="N85" s="64">
        <f t="shared" si="20"/>
        <v>16</v>
      </c>
    </row>
    <row r="86" spans="1:14">
      <c r="A86" s="9" t="s">
        <v>167</v>
      </c>
      <c r="B86" s="9" t="s">
        <v>216</v>
      </c>
      <c r="C86" s="68" t="s">
        <v>168</v>
      </c>
      <c r="D86" s="69">
        <v>196</v>
      </c>
      <c r="E86" s="70">
        <v>28</v>
      </c>
      <c r="F86" s="71">
        <f t="shared" si="14"/>
        <v>224</v>
      </c>
      <c r="G86" s="72">
        <f t="shared" si="15"/>
        <v>32</v>
      </c>
      <c r="H86" s="73">
        <f t="shared" si="16"/>
        <v>0.125</v>
      </c>
      <c r="I86" s="71">
        <f t="shared" si="17"/>
        <v>41</v>
      </c>
      <c r="J86" s="69">
        <v>3</v>
      </c>
      <c r="K86" s="74">
        <v>2</v>
      </c>
      <c r="L86" s="74">
        <f t="shared" si="18"/>
        <v>5</v>
      </c>
      <c r="M86" s="75">
        <f t="shared" si="19"/>
        <v>2.2321428571428572E-2</v>
      </c>
      <c r="N86" s="76">
        <f t="shared" si="20"/>
        <v>49</v>
      </c>
    </row>
    <row r="87" spans="1:14">
      <c r="A87" s="1" t="s">
        <v>169</v>
      </c>
      <c r="B87" s="1" t="s">
        <v>213</v>
      </c>
      <c r="C87" s="62" t="s">
        <v>170</v>
      </c>
      <c r="D87" s="31">
        <v>142</v>
      </c>
      <c r="E87" s="2">
        <v>10</v>
      </c>
      <c r="F87" s="65">
        <f t="shared" si="14"/>
        <v>152</v>
      </c>
      <c r="G87" s="66">
        <f t="shared" si="15"/>
        <v>48</v>
      </c>
      <c r="H87" s="67">
        <f t="shared" si="16"/>
        <v>6.5789473684210523E-2</v>
      </c>
      <c r="I87" s="65">
        <f t="shared" si="17"/>
        <v>80</v>
      </c>
      <c r="J87" s="31">
        <v>8</v>
      </c>
      <c r="K87" s="35">
        <v>2</v>
      </c>
      <c r="L87" s="35">
        <f t="shared" si="18"/>
        <v>10</v>
      </c>
      <c r="M87" s="63">
        <f t="shared" si="19"/>
        <v>6.5789473684210523E-2</v>
      </c>
      <c r="N87" s="64">
        <f t="shared" si="20"/>
        <v>6</v>
      </c>
    </row>
    <row r="88" spans="1:14">
      <c r="A88" s="1" t="s">
        <v>171</v>
      </c>
      <c r="B88" s="1" t="s">
        <v>212</v>
      </c>
      <c r="C88" s="62" t="s">
        <v>172</v>
      </c>
      <c r="D88" s="31">
        <v>80</v>
      </c>
      <c r="E88" s="2">
        <v>26</v>
      </c>
      <c r="F88" s="65">
        <f t="shared" si="14"/>
        <v>106</v>
      </c>
      <c r="G88" s="66">
        <f t="shared" si="15"/>
        <v>61</v>
      </c>
      <c r="H88" s="67">
        <f t="shared" si="16"/>
        <v>0.24528301886792453</v>
      </c>
      <c r="I88" s="65">
        <f t="shared" si="17"/>
        <v>8</v>
      </c>
      <c r="J88" s="31">
        <v>1</v>
      </c>
      <c r="K88" s="35">
        <v>0</v>
      </c>
      <c r="L88" s="35">
        <f t="shared" si="18"/>
        <v>1</v>
      </c>
      <c r="M88" s="63">
        <f t="shared" si="19"/>
        <v>9.433962264150943E-3</v>
      </c>
      <c r="N88" s="64">
        <f t="shared" si="20"/>
        <v>76</v>
      </c>
    </row>
    <row r="89" spans="1:14">
      <c r="A89" s="1" t="s">
        <v>173</v>
      </c>
      <c r="B89" s="1" t="s">
        <v>211</v>
      </c>
      <c r="C89" s="62" t="s">
        <v>174</v>
      </c>
      <c r="D89" s="31">
        <v>630</v>
      </c>
      <c r="E89" s="2">
        <v>50</v>
      </c>
      <c r="F89" s="65">
        <f t="shared" si="14"/>
        <v>680</v>
      </c>
      <c r="G89" s="66">
        <f t="shared" si="15"/>
        <v>6</v>
      </c>
      <c r="H89" s="67">
        <f t="shared" si="16"/>
        <v>7.3529411764705885E-2</v>
      </c>
      <c r="I89" s="65">
        <f t="shared" si="17"/>
        <v>74</v>
      </c>
      <c r="J89" s="31">
        <v>24</v>
      </c>
      <c r="K89" s="35">
        <v>2</v>
      </c>
      <c r="L89" s="35">
        <f t="shared" si="18"/>
        <v>26</v>
      </c>
      <c r="M89" s="63">
        <f t="shared" si="19"/>
        <v>3.8235294117647062E-2</v>
      </c>
      <c r="N89" s="64">
        <f t="shared" si="20"/>
        <v>20</v>
      </c>
    </row>
    <row r="90" spans="1:14">
      <c r="A90" s="1" t="s">
        <v>175</v>
      </c>
      <c r="B90" s="1" t="s">
        <v>216</v>
      </c>
      <c r="C90" s="62" t="s">
        <v>176</v>
      </c>
      <c r="D90" s="31">
        <v>176</v>
      </c>
      <c r="E90" s="2">
        <v>22</v>
      </c>
      <c r="F90" s="65">
        <f t="shared" si="14"/>
        <v>198</v>
      </c>
      <c r="G90" s="66">
        <f t="shared" si="15"/>
        <v>38</v>
      </c>
      <c r="H90" s="67">
        <f t="shared" si="16"/>
        <v>0.1111111111111111</v>
      </c>
      <c r="I90" s="65">
        <f t="shared" si="17"/>
        <v>51</v>
      </c>
      <c r="J90" s="31">
        <v>4</v>
      </c>
      <c r="K90" s="35">
        <v>1</v>
      </c>
      <c r="L90" s="35">
        <f t="shared" si="18"/>
        <v>5</v>
      </c>
      <c r="M90" s="63">
        <f t="shared" si="19"/>
        <v>2.5252525252525252E-2</v>
      </c>
      <c r="N90" s="64">
        <f t="shared" si="20"/>
        <v>43</v>
      </c>
    </row>
    <row r="91" spans="1:14">
      <c r="A91" s="1" t="s">
        <v>177</v>
      </c>
      <c r="B91" s="1" t="s">
        <v>216</v>
      </c>
      <c r="C91" s="62" t="s">
        <v>178</v>
      </c>
      <c r="D91" s="31">
        <v>257</v>
      </c>
      <c r="E91" s="2">
        <v>42</v>
      </c>
      <c r="F91" s="65">
        <f t="shared" si="14"/>
        <v>299</v>
      </c>
      <c r="G91" s="66">
        <f t="shared" si="15"/>
        <v>20</v>
      </c>
      <c r="H91" s="67">
        <f t="shared" si="16"/>
        <v>0.14046822742474915</v>
      </c>
      <c r="I91" s="65">
        <f t="shared" si="17"/>
        <v>31</v>
      </c>
      <c r="J91" s="31">
        <v>7</v>
      </c>
      <c r="K91" s="35">
        <v>4</v>
      </c>
      <c r="L91" s="35">
        <f t="shared" si="18"/>
        <v>11</v>
      </c>
      <c r="M91" s="63">
        <f t="shared" si="19"/>
        <v>3.678929765886288E-2</v>
      </c>
      <c r="N91" s="64">
        <f t="shared" si="20"/>
        <v>24</v>
      </c>
    </row>
    <row r="92" spans="1:14">
      <c r="A92" s="1" t="s">
        <v>179</v>
      </c>
      <c r="B92" s="1" t="s">
        <v>216</v>
      </c>
      <c r="C92" s="62" t="s">
        <v>180</v>
      </c>
      <c r="D92" s="31">
        <v>257</v>
      </c>
      <c r="E92" s="2">
        <v>28</v>
      </c>
      <c r="F92" s="65">
        <f t="shared" si="14"/>
        <v>285</v>
      </c>
      <c r="G92" s="66">
        <f t="shared" si="15"/>
        <v>22</v>
      </c>
      <c r="H92" s="67">
        <f t="shared" si="16"/>
        <v>9.8245614035087719E-2</v>
      </c>
      <c r="I92" s="65">
        <f t="shared" si="17"/>
        <v>61</v>
      </c>
      <c r="J92" s="31">
        <v>7</v>
      </c>
      <c r="K92" s="35">
        <v>4</v>
      </c>
      <c r="L92" s="35">
        <f t="shared" si="18"/>
        <v>11</v>
      </c>
      <c r="M92" s="63">
        <f t="shared" si="19"/>
        <v>3.8596491228070177E-2</v>
      </c>
      <c r="N92" s="64">
        <f t="shared" si="20"/>
        <v>19</v>
      </c>
    </row>
    <row r="93" spans="1:14">
      <c r="A93" s="1" t="s">
        <v>181</v>
      </c>
      <c r="B93" s="1" t="s">
        <v>216</v>
      </c>
      <c r="C93" s="62" t="s">
        <v>182</v>
      </c>
      <c r="D93" s="31">
        <v>148</v>
      </c>
      <c r="E93" s="2">
        <v>27</v>
      </c>
      <c r="F93" s="65">
        <f t="shared" si="14"/>
        <v>175</v>
      </c>
      <c r="G93" s="66">
        <f t="shared" si="15"/>
        <v>43</v>
      </c>
      <c r="H93" s="67">
        <f t="shared" si="16"/>
        <v>0.15428571428571428</v>
      </c>
      <c r="I93" s="65">
        <f t="shared" si="17"/>
        <v>26</v>
      </c>
      <c r="J93" s="31">
        <v>3</v>
      </c>
      <c r="K93" s="35">
        <v>1</v>
      </c>
      <c r="L93" s="35">
        <f t="shared" si="18"/>
        <v>4</v>
      </c>
      <c r="M93" s="63">
        <f t="shared" si="19"/>
        <v>2.2857142857142857E-2</v>
      </c>
      <c r="N93" s="64">
        <f t="shared" si="20"/>
        <v>47</v>
      </c>
    </row>
    <row r="94" spans="1:14">
      <c r="A94" s="1" t="s">
        <v>183</v>
      </c>
      <c r="B94" s="1" t="s">
        <v>216</v>
      </c>
      <c r="C94" s="62" t="s">
        <v>184</v>
      </c>
      <c r="D94" s="31">
        <v>177</v>
      </c>
      <c r="E94" s="2">
        <v>23</v>
      </c>
      <c r="F94" s="65">
        <f t="shared" si="14"/>
        <v>200</v>
      </c>
      <c r="G94" s="66">
        <f t="shared" si="15"/>
        <v>37</v>
      </c>
      <c r="H94" s="67">
        <f t="shared" si="16"/>
        <v>0.115</v>
      </c>
      <c r="I94" s="65">
        <f t="shared" si="17"/>
        <v>48</v>
      </c>
      <c r="J94" s="31">
        <v>2</v>
      </c>
      <c r="K94" s="35">
        <v>1</v>
      </c>
      <c r="L94" s="35">
        <f t="shared" si="18"/>
        <v>3</v>
      </c>
      <c r="M94" s="63">
        <f t="shared" si="19"/>
        <v>1.4999999999999999E-2</v>
      </c>
      <c r="N94" s="64">
        <f t="shared" si="20"/>
        <v>61</v>
      </c>
    </row>
    <row r="95" spans="1:14">
      <c r="A95" s="1" t="s">
        <v>185</v>
      </c>
      <c r="B95" s="1" t="s">
        <v>216</v>
      </c>
      <c r="C95" s="62" t="s">
        <v>186</v>
      </c>
      <c r="D95" s="31">
        <v>273</v>
      </c>
      <c r="E95" s="2">
        <v>30</v>
      </c>
      <c r="F95" s="65">
        <f t="shared" si="14"/>
        <v>303</v>
      </c>
      <c r="G95" s="66">
        <f t="shared" si="15"/>
        <v>18</v>
      </c>
      <c r="H95" s="67">
        <f t="shared" si="16"/>
        <v>9.9009900990099015E-2</v>
      </c>
      <c r="I95" s="65">
        <f t="shared" si="17"/>
        <v>58</v>
      </c>
      <c r="J95" s="31">
        <v>3</v>
      </c>
      <c r="K95" s="35">
        <v>1</v>
      </c>
      <c r="L95" s="35">
        <f t="shared" si="18"/>
        <v>4</v>
      </c>
      <c r="M95" s="63">
        <f t="shared" si="19"/>
        <v>1.3201320132013201E-2</v>
      </c>
      <c r="N95" s="64">
        <f t="shared" si="20"/>
        <v>66</v>
      </c>
    </row>
    <row r="96" spans="1:14">
      <c r="A96" s="1" t="s">
        <v>187</v>
      </c>
      <c r="B96" s="1" t="s">
        <v>213</v>
      </c>
      <c r="C96" s="62" t="s">
        <v>188</v>
      </c>
      <c r="D96" s="31">
        <v>17</v>
      </c>
      <c r="E96" s="2">
        <v>4</v>
      </c>
      <c r="F96" s="65">
        <f t="shared" si="14"/>
        <v>21</v>
      </c>
      <c r="G96" s="66">
        <f t="shared" si="15"/>
        <v>85</v>
      </c>
      <c r="H96" s="67">
        <f t="shared" si="16"/>
        <v>0.19047619047619047</v>
      </c>
      <c r="I96" s="65">
        <f t="shared" si="17"/>
        <v>14</v>
      </c>
      <c r="J96" s="31">
        <v>0</v>
      </c>
      <c r="K96" s="35">
        <v>0</v>
      </c>
      <c r="L96" s="35">
        <f t="shared" si="18"/>
        <v>0</v>
      </c>
      <c r="M96" s="6">
        <f t="shared" si="19"/>
        <v>0</v>
      </c>
      <c r="N96" s="64">
        <f t="shared" si="20"/>
        <v>79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255</v>
      </c>
      <c r="E97" s="40">
        <v>28</v>
      </c>
      <c r="F97" s="77">
        <f t="shared" si="14"/>
        <v>283</v>
      </c>
      <c r="G97" s="78">
        <f t="shared" si="15"/>
        <v>23</v>
      </c>
      <c r="H97" s="79">
        <f t="shared" si="16"/>
        <v>9.8939929328621903E-2</v>
      </c>
      <c r="I97" s="77">
        <f t="shared" si="17"/>
        <v>59</v>
      </c>
      <c r="J97" s="39">
        <v>10</v>
      </c>
      <c r="K97" s="44">
        <v>0</v>
      </c>
      <c r="L97" s="44">
        <f t="shared" si="18"/>
        <v>10</v>
      </c>
      <c r="M97" s="80">
        <f t="shared" si="19"/>
        <v>3.5335689045936397E-2</v>
      </c>
      <c r="N97" s="81">
        <f t="shared" si="20"/>
        <v>27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18389</v>
      </c>
      <c r="E99" s="225">
        <f t="shared" ref="E99:L99" si="21">SUM(E12:E97)</f>
        <v>2406</v>
      </c>
      <c r="F99" s="225">
        <f t="shared" si="21"/>
        <v>20795</v>
      </c>
      <c r="G99" s="227"/>
      <c r="H99" s="227"/>
      <c r="I99" s="227"/>
      <c r="J99" s="225">
        <f t="shared" si="21"/>
        <v>481</v>
      </c>
      <c r="K99" s="225">
        <f t="shared" si="21"/>
        <v>136</v>
      </c>
      <c r="L99" s="226">
        <f t="shared" si="21"/>
        <v>617</v>
      </c>
      <c r="N99" s="37"/>
    </row>
  </sheetData>
  <autoFilter ref="A11:Q11" xr:uid="{00000000-0009-0000-0000-000010000000}">
    <sortState xmlns:xlrd2="http://schemas.microsoft.com/office/spreadsheetml/2017/richdata2" ref="A12:Q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1000-000000000000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40B41-1649-4A2E-909C-94558EE3E8B9}">
  <sheetPr>
    <tabColor theme="9"/>
  </sheetPr>
  <dimension ref="A1:R99"/>
  <sheetViews>
    <sheetView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F12" sqref="F11:F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197</v>
      </c>
      <c r="E6" s="23">
        <f>INDEX(E12:E97,MATCH(C6,C12:C97,0),0)</f>
        <v>27</v>
      </c>
      <c r="F6" s="23">
        <f>SUM(D6:E6)</f>
        <v>224</v>
      </c>
      <c r="G6" s="24">
        <f>_xlfn.RANK.EQ(F6,$F$12:$F$97,0)</f>
        <v>32</v>
      </c>
      <c r="H6" s="25">
        <f>E6/F6</f>
        <v>0.12053571428571429</v>
      </c>
      <c r="I6" s="26">
        <f>_xlfn.RANK.EQ(H6,$H$12:$H$97,0)</f>
        <v>46</v>
      </c>
      <c r="J6" s="22">
        <f>INDEX(J12:J97,MATCH(C6,C12:C97,0),0)</f>
        <v>3</v>
      </c>
      <c r="K6" s="27">
        <f>INDEX(K12:K97,MATCH(C6,C12:C97,0),0)</f>
        <v>2</v>
      </c>
      <c r="L6" s="27">
        <f>SUM(J6:K6)</f>
        <v>5</v>
      </c>
      <c r="M6" s="28">
        <f>L6/F6</f>
        <v>2.2321428571428572E-2</v>
      </c>
      <c r="N6" s="29">
        <f>_xlfn.RANK.EQ(M6,$M$12:$M$97,0)</f>
        <v>52</v>
      </c>
    </row>
    <row r="7" spans="1:18">
      <c r="C7" s="30" t="s">
        <v>15</v>
      </c>
      <c r="D7" s="97">
        <f>ROUND(SUMIF($B$12:$B$97,"G",D12:D97)/(COUNTIFS(B12:B97,"G",D12:D97,"&lt;&gt;")),1)</f>
        <v>217.8</v>
      </c>
      <c r="E7" s="98">
        <f>ROUND(SUMIF($B$12:$B$97,"G",E12:E97)/(COUNTIFS(B12:B97,"G",D12:D97,"&lt;&gt;")),1)</f>
        <v>28.3</v>
      </c>
      <c r="F7" s="98">
        <f>ROUND(SUM(D7:E7),1)</f>
        <v>246.1</v>
      </c>
      <c r="G7" s="32"/>
      <c r="H7" s="33">
        <f>E7/F7</f>
        <v>0.11499390491670053</v>
      </c>
      <c r="I7" s="34"/>
      <c r="J7" s="97">
        <f>ROUND(SUMIF($B$12:$B$97,"G",J12:J97)/(COUNTIFS(B12:B97,"G",D12:D97,"&lt;&gt;")),1)</f>
        <v>5.2</v>
      </c>
      <c r="K7" s="101">
        <f>ROUND(SUMIF($B$12:$B$97,"G",K12:K97)/(COUNTIFS(B12:B97,"G",D12:D97,"&lt;&gt;")),1)</f>
        <v>1.4</v>
      </c>
      <c r="L7" s="101">
        <f>ROUND(SUM(J7:K7),1)</f>
        <v>6.6</v>
      </c>
      <c r="M7" s="6">
        <f>L7/F7</f>
        <v>2.6818366517675742E-2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213</v>
      </c>
      <c r="E8" s="100">
        <f>ROUND(AVERAGE(E12:E97),1)</f>
        <v>29</v>
      </c>
      <c r="F8" s="100">
        <f>ROUND(SUM(D8:E8),1)</f>
        <v>242</v>
      </c>
      <c r="G8" s="41"/>
      <c r="H8" s="42">
        <f>E8/F8</f>
        <v>0.11983471074380166</v>
      </c>
      <c r="I8" s="43"/>
      <c r="J8" s="102">
        <f>ROUND(AVERAGE(J12:J97),1)</f>
        <v>5.5</v>
      </c>
      <c r="K8" s="100">
        <f>ROUND(AVERAGE(K12:K97),1)</f>
        <v>1.7</v>
      </c>
      <c r="L8" s="103">
        <f>ROUND(SUM(J8:K8),1)</f>
        <v>7.2</v>
      </c>
      <c r="M8" s="45">
        <f>L8/F8</f>
        <v>2.9752066115702479E-2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2023年度（基準日：５月１日）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706</v>
      </c>
      <c r="E12" s="5">
        <v>56</v>
      </c>
      <c r="F12" s="57">
        <f t="shared" ref="F12:F43" si="0">SUM(D12:E12)</f>
        <v>762</v>
      </c>
      <c r="G12" s="58">
        <f t="shared" ref="G12:G43" si="1">_xlfn.RANK.EQ(F12,$F$12:$F$97,0)</f>
        <v>5</v>
      </c>
      <c r="H12" s="59">
        <f t="shared" ref="H12:H43" si="2">E12/F12</f>
        <v>7.3490813648293962E-2</v>
      </c>
      <c r="I12" s="57">
        <f t="shared" ref="I12:I43" si="3">_xlfn.RANK.EQ(H12,$H$12:$H$97,0)</f>
        <v>79</v>
      </c>
      <c r="J12" s="56">
        <v>27</v>
      </c>
      <c r="K12" s="60">
        <v>9</v>
      </c>
      <c r="L12" s="60">
        <f t="shared" ref="L12:L43" si="4">SUM(J12:K12)</f>
        <v>36</v>
      </c>
      <c r="M12" s="6">
        <f t="shared" ref="M12:M43" si="5">L12/F12</f>
        <v>4.7244094488188976E-2</v>
      </c>
      <c r="N12" s="61">
        <f t="shared" ref="N12:N43" si="6">_xlfn.RANK.EQ(M12,$M$12:$M$97,0)</f>
        <v>11</v>
      </c>
    </row>
    <row r="13" spans="1:18">
      <c r="A13" s="4" t="s">
        <v>21</v>
      </c>
      <c r="B13" s="4" t="s">
        <v>212</v>
      </c>
      <c r="C13" s="55" t="s">
        <v>22</v>
      </c>
      <c r="D13" s="56">
        <v>133</v>
      </c>
      <c r="E13" s="5">
        <v>25</v>
      </c>
      <c r="F13" s="57">
        <f t="shared" si="0"/>
        <v>158</v>
      </c>
      <c r="G13" s="58">
        <f t="shared" si="1"/>
        <v>48</v>
      </c>
      <c r="H13" s="59">
        <f t="shared" si="2"/>
        <v>0.15822784810126583</v>
      </c>
      <c r="I13" s="57">
        <f t="shared" si="3"/>
        <v>23</v>
      </c>
      <c r="J13" s="56">
        <v>0</v>
      </c>
      <c r="K13" s="60">
        <v>2</v>
      </c>
      <c r="L13" s="60">
        <f t="shared" si="4"/>
        <v>2</v>
      </c>
      <c r="M13" s="6">
        <f t="shared" si="5"/>
        <v>1.2658227848101266E-2</v>
      </c>
      <c r="N13" s="61">
        <f t="shared" si="6"/>
        <v>63</v>
      </c>
    </row>
    <row r="14" spans="1:18">
      <c r="A14" s="4" t="s">
        <v>23</v>
      </c>
      <c r="B14" s="4" t="s">
        <v>213</v>
      </c>
      <c r="C14" s="55" t="s">
        <v>24</v>
      </c>
      <c r="D14" s="56">
        <v>59</v>
      </c>
      <c r="E14" s="5">
        <v>7</v>
      </c>
      <c r="F14" s="57">
        <f t="shared" si="0"/>
        <v>66</v>
      </c>
      <c r="G14" s="58">
        <f t="shared" si="1"/>
        <v>72</v>
      </c>
      <c r="H14" s="59">
        <f t="shared" si="2"/>
        <v>0.10606060606060606</v>
      </c>
      <c r="I14" s="57">
        <f t="shared" si="3"/>
        <v>54</v>
      </c>
      <c r="J14" s="56">
        <v>1</v>
      </c>
      <c r="K14" s="60">
        <v>2</v>
      </c>
      <c r="L14" s="60">
        <f t="shared" si="4"/>
        <v>3</v>
      </c>
      <c r="M14" s="6">
        <f t="shared" si="5"/>
        <v>4.5454545454545456E-2</v>
      </c>
      <c r="N14" s="61">
        <f t="shared" si="6"/>
        <v>13</v>
      </c>
    </row>
    <row r="15" spans="1:18">
      <c r="A15" s="4" t="s">
        <v>25</v>
      </c>
      <c r="B15" s="4" t="s">
        <v>214</v>
      </c>
      <c r="C15" s="55" t="s">
        <v>26</v>
      </c>
      <c r="D15" s="56">
        <v>53</v>
      </c>
      <c r="E15" s="5">
        <v>5</v>
      </c>
      <c r="F15" s="57">
        <f t="shared" si="0"/>
        <v>58</v>
      </c>
      <c r="G15" s="58">
        <f t="shared" si="1"/>
        <v>74</v>
      </c>
      <c r="H15" s="59">
        <f t="shared" si="2"/>
        <v>8.6206896551724144E-2</v>
      </c>
      <c r="I15" s="57">
        <f t="shared" si="3"/>
        <v>72</v>
      </c>
      <c r="J15" s="56">
        <v>5</v>
      </c>
      <c r="K15" s="60">
        <v>0</v>
      </c>
      <c r="L15" s="60">
        <f t="shared" si="4"/>
        <v>5</v>
      </c>
      <c r="M15" s="6">
        <f t="shared" si="5"/>
        <v>8.6206896551724144E-2</v>
      </c>
      <c r="N15" s="61">
        <f t="shared" si="6"/>
        <v>4</v>
      </c>
    </row>
    <row r="16" spans="1:18">
      <c r="A16" s="4" t="s">
        <v>27</v>
      </c>
      <c r="B16" s="4" t="s">
        <v>213</v>
      </c>
      <c r="C16" s="55" t="s">
        <v>28</v>
      </c>
      <c r="D16" s="56">
        <v>47</v>
      </c>
      <c r="E16" s="5">
        <v>3</v>
      </c>
      <c r="F16" s="57">
        <f t="shared" si="0"/>
        <v>50</v>
      </c>
      <c r="G16" s="58">
        <f t="shared" si="1"/>
        <v>81</v>
      </c>
      <c r="H16" s="59">
        <f t="shared" si="2"/>
        <v>0.06</v>
      </c>
      <c r="I16" s="57">
        <f t="shared" si="3"/>
        <v>83</v>
      </c>
      <c r="J16" s="56">
        <v>2</v>
      </c>
      <c r="K16" s="60">
        <v>0</v>
      </c>
      <c r="L16" s="60">
        <f t="shared" si="4"/>
        <v>2</v>
      </c>
      <c r="M16" s="6">
        <f t="shared" si="5"/>
        <v>0.04</v>
      </c>
      <c r="N16" s="61">
        <f t="shared" si="6"/>
        <v>22</v>
      </c>
    </row>
    <row r="17" spans="1:14">
      <c r="A17" s="4" t="s">
        <v>29</v>
      </c>
      <c r="B17" s="4" t="s">
        <v>213</v>
      </c>
      <c r="C17" s="55" t="s">
        <v>30</v>
      </c>
      <c r="D17" s="56">
        <v>40</v>
      </c>
      <c r="E17" s="5">
        <v>5</v>
      </c>
      <c r="F17" s="57">
        <f t="shared" si="0"/>
        <v>45</v>
      </c>
      <c r="G17" s="58">
        <f t="shared" si="1"/>
        <v>82</v>
      </c>
      <c r="H17" s="59">
        <f t="shared" si="2"/>
        <v>0.1111111111111111</v>
      </c>
      <c r="I17" s="57">
        <f t="shared" si="3"/>
        <v>50</v>
      </c>
      <c r="J17" s="56">
        <v>1</v>
      </c>
      <c r="K17" s="60">
        <v>1</v>
      </c>
      <c r="L17" s="60">
        <f t="shared" si="4"/>
        <v>2</v>
      </c>
      <c r="M17" s="6">
        <f t="shared" si="5"/>
        <v>4.4444444444444446E-2</v>
      </c>
      <c r="N17" s="61">
        <f t="shared" si="6"/>
        <v>15</v>
      </c>
    </row>
    <row r="18" spans="1:14">
      <c r="A18" s="4" t="s">
        <v>31</v>
      </c>
      <c r="B18" s="4" t="s">
        <v>215</v>
      </c>
      <c r="C18" s="55" t="s">
        <v>32</v>
      </c>
      <c r="D18" s="56">
        <v>43</v>
      </c>
      <c r="E18" s="5">
        <v>9</v>
      </c>
      <c r="F18" s="57">
        <f t="shared" si="0"/>
        <v>52</v>
      </c>
      <c r="G18" s="58">
        <f t="shared" si="1"/>
        <v>79</v>
      </c>
      <c r="H18" s="59">
        <f t="shared" si="2"/>
        <v>0.17307692307692307</v>
      </c>
      <c r="I18" s="57">
        <f t="shared" si="3"/>
        <v>18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78</v>
      </c>
    </row>
    <row r="19" spans="1:14">
      <c r="A19" s="4" t="s">
        <v>33</v>
      </c>
      <c r="B19" s="4" t="s">
        <v>216</v>
      </c>
      <c r="C19" s="55" t="s">
        <v>34</v>
      </c>
      <c r="D19" s="56">
        <v>185</v>
      </c>
      <c r="E19" s="5">
        <v>30</v>
      </c>
      <c r="F19" s="57">
        <f t="shared" si="0"/>
        <v>215</v>
      </c>
      <c r="G19" s="58">
        <f t="shared" si="1"/>
        <v>33</v>
      </c>
      <c r="H19" s="59">
        <f t="shared" si="2"/>
        <v>0.13953488372093023</v>
      </c>
      <c r="I19" s="57">
        <f t="shared" si="3"/>
        <v>31</v>
      </c>
      <c r="J19" s="56">
        <v>6</v>
      </c>
      <c r="K19" s="60">
        <v>1</v>
      </c>
      <c r="L19" s="60">
        <f t="shared" si="4"/>
        <v>7</v>
      </c>
      <c r="M19" s="6">
        <f t="shared" si="5"/>
        <v>3.255813953488372E-2</v>
      </c>
      <c r="N19" s="61">
        <f t="shared" si="6"/>
        <v>30</v>
      </c>
    </row>
    <row r="20" spans="1:14">
      <c r="A20" s="4" t="s">
        <v>35</v>
      </c>
      <c r="B20" s="4" t="s">
        <v>217</v>
      </c>
      <c r="C20" s="55" t="s">
        <v>36</v>
      </c>
      <c r="D20" s="56">
        <v>156</v>
      </c>
      <c r="E20" s="5">
        <v>12</v>
      </c>
      <c r="F20" s="57">
        <f t="shared" si="0"/>
        <v>168</v>
      </c>
      <c r="G20" s="58">
        <f t="shared" si="1"/>
        <v>45</v>
      </c>
      <c r="H20" s="59">
        <f t="shared" si="2"/>
        <v>7.1428571428571425E-2</v>
      </c>
      <c r="I20" s="57">
        <f t="shared" si="3"/>
        <v>80</v>
      </c>
      <c r="J20" s="56">
        <v>3</v>
      </c>
      <c r="K20" s="60">
        <v>1</v>
      </c>
      <c r="L20" s="60">
        <f t="shared" si="4"/>
        <v>4</v>
      </c>
      <c r="M20" s="6">
        <f t="shared" si="5"/>
        <v>2.3809523809523808E-2</v>
      </c>
      <c r="N20" s="61">
        <f t="shared" si="6"/>
        <v>47</v>
      </c>
    </row>
    <row r="21" spans="1:14">
      <c r="A21" s="4" t="s">
        <v>37</v>
      </c>
      <c r="B21" s="4" t="s">
        <v>211</v>
      </c>
      <c r="C21" s="55" t="s">
        <v>38</v>
      </c>
      <c r="D21" s="56">
        <v>834</v>
      </c>
      <c r="E21" s="5">
        <v>87</v>
      </c>
      <c r="F21" s="57">
        <f t="shared" si="0"/>
        <v>921</v>
      </c>
      <c r="G21" s="58">
        <f t="shared" si="1"/>
        <v>4</v>
      </c>
      <c r="H21" s="59">
        <f t="shared" si="2"/>
        <v>9.4462540716612378E-2</v>
      </c>
      <c r="I21" s="57">
        <f t="shared" si="3"/>
        <v>66</v>
      </c>
      <c r="J21" s="56">
        <v>18</v>
      </c>
      <c r="K21" s="60">
        <v>6</v>
      </c>
      <c r="L21" s="60">
        <f t="shared" si="4"/>
        <v>24</v>
      </c>
      <c r="M21" s="6">
        <f t="shared" si="5"/>
        <v>2.6058631921824105E-2</v>
      </c>
      <c r="N21" s="61">
        <f t="shared" si="6"/>
        <v>41</v>
      </c>
    </row>
    <row r="22" spans="1:14">
      <c r="A22" s="4" t="s">
        <v>39</v>
      </c>
      <c r="B22" s="4" t="s">
        <v>212</v>
      </c>
      <c r="C22" s="55" t="s">
        <v>40</v>
      </c>
      <c r="D22" s="56">
        <v>44</v>
      </c>
      <c r="E22" s="5">
        <v>8</v>
      </c>
      <c r="F22" s="57">
        <f t="shared" si="0"/>
        <v>52</v>
      </c>
      <c r="G22" s="58">
        <f t="shared" si="1"/>
        <v>79</v>
      </c>
      <c r="H22" s="59">
        <f t="shared" si="2"/>
        <v>0.15384615384615385</v>
      </c>
      <c r="I22" s="57">
        <f t="shared" si="3"/>
        <v>26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78</v>
      </c>
    </row>
    <row r="23" spans="1:14">
      <c r="A23" s="4" t="s">
        <v>41</v>
      </c>
      <c r="B23" s="4" t="s">
        <v>216</v>
      </c>
      <c r="C23" s="55" t="s">
        <v>42</v>
      </c>
      <c r="D23" s="56">
        <v>124</v>
      </c>
      <c r="E23" s="5">
        <v>15</v>
      </c>
      <c r="F23" s="57">
        <f t="shared" si="0"/>
        <v>139</v>
      </c>
      <c r="G23" s="58">
        <f t="shared" si="1"/>
        <v>50</v>
      </c>
      <c r="H23" s="59">
        <f t="shared" si="2"/>
        <v>0.1079136690647482</v>
      </c>
      <c r="I23" s="57">
        <f t="shared" si="3"/>
        <v>53</v>
      </c>
      <c r="J23" s="56">
        <v>3</v>
      </c>
      <c r="K23" s="60">
        <v>0</v>
      </c>
      <c r="L23" s="60">
        <f t="shared" si="4"/>
        <v>3</v>
      </c>
      <c r="M23" s="6">
        <f t="shared" si="5"/>
        <v>2.1582733812949641E-2</v>
      </c>
      <c r="N23" s="61">
        <f t="shared" si="6"/>
        <v>54</v>
      </c>
    </row>
    <row r="24" spans="1:14">
      <c r="A24" s="4" t="s">
        <v>43</v>
      </c>
      <c r="B24" s="4" t="s">
        <v>216</v>
      </c>
      <c r="C24" s="55" t="s">
        <v>44</v>
      </c>
      <c r="D24" s="56">
        <v>250</v>
      </c>
      <c r="E24" s="5">
        <v>21</v>
      </c>
      <c r="F24" s="57">
        <f t="shared" si="0"/>
        <v>271</v>
      </c>
      <c r="G24" s="58">
        <f t="shared" si="1"/>
        <v>25</v>
      </c>
      <c r="H24" s="59">
        <f t="shared" si="2"/>
        <v>7.7490774907749083E-2</v>
      </c>
      <c r="I24" s="57">
        <f t="shared" si="3"/>
        <v>77</v>
      </c>
      <c r="J24" s="56">
        <v>7</v>
      </c>
      <c r="K24" s="60">
        <v>0</v>
      </c>
      <c r="L24" s="60">
        <f t="shared" si="4"/>
        <v>7</v>
      </c>
      <c r="M24" s="6">
        <f t="shared" si="5"/>
        <v>2.5830258302583026E-2</v>
      </c>
      <c r="N24" s="61">
        <f t="shared" si="6"/>
        <v>42</v>
      </c>
    </row>
    <row r="25" spans="1:14">
      <c r="A25" s="4" t="s">
        <v>45</v>
      </c>
      <c r="B25" s="4" t="s">
        <v>214</v>
      </c>
      <c r="C25" s="55" t="s">
        <v>46</v>
      </c>
      <c r="D25" s="56">
        <v>138</v>
      </c>
      <c r="E25" s="5">
        <v>24</v>
      </c>
      <c r="F25" s="57">
        <f t="shared" si="0"/>
        <v>162</v>
      </c>
      <c r="G25" s="58">
        <f t="shared" si="1"/>
        <v>46</v>
      </c>
      <c r="H25" s="59">
        <f t="shared" si="2"/>
        <v>0.14814814814814814</v>
      </c>
      <c r="I25" s="57">
        <f t="shared" si="3"/>
        <v>28</v>
      </c>
      <c r="J25" s="56">
        <v>6</v>
      </c>
      <c r="K25" s="60">
        <v>1</v>
      </c>
      <c r="L25" s="60">
        <f t="shared" si="4"/>
        <v>7</v>
      </c>
      <c r="M25" s="6">
        <f t="shared" si="5"/>
        <v>4.3209876543209874E-2</v>
      </c>
      <c r="N25" s="61">
        <f t="shared" si="6"/>
        <v>17</v>
      </c>
    </row>
    <row r="26" spans="1:14">
      <c r="A26" s="4" t="s">
        <v>47</v>
      </c>
      <c r="B26" s="4" t="s">
        <v>217</v>
      </c>
      <c r="C26" s="55" t="s">
        <v>48</v>
      </c>
      <c r="D26" s="56">
        <v>223</v>
      </c>
      <c r="E26" s="5">
        <v>26</v>
      </c>
      <c r="F26" s="57">
        <f t="shared" si="0"/>
        <v>249</v>
      </c>
      <c r="G26" s="58">
        <f t="shared" si="1"/>
        <v>30</v>
      </c>
      <c r="H26" s="59">
        <f t="shared" si="2"/>
        <v>0.10441767068273092</v>
      </c>
      <c r="I26" s="57">
        <f t="shared" si="3"/>
        <v>55</v>
      </c>
      <c r="J26" s="56">
        <v>2</v>
      </c>
      <c r="K26" s="60">
        <v>1</v>
      </c>
      <c r="L26" s="60">
        <f t="shared" si="4"/>
        <v>3</v>
      </c>
      <c r="M26" s="6">
        <f t="shared" si="5"/>
        <v>1.2048192771084338E-2</v>
      </c>
      <c r="N26" s="61">
        <f t="shared" si="6"/>
        <v>65</v>
      </c>
    </row>
    <row r="27" spans="1:14">
      <c r="A27" s="4" t="s">
        <v>49</v>
      </c>
      <c r="B27" s="4" t="s">
        <v>211</v>
      </c>
      <c r="C27" s="55" t="s">
        <v>50</v>
      </c>
      <c r="D27" s="56">
        <v>481</v>
      </c>
      <c r="E27" s="5">
        <v>70</v>
      </c>
      <c r="F27" s="57">
        <f t="shared" si="0"/>
        <v>551</v>
      </c>
      <c r="G27" s="58">
        <f t="shared" si="1"/>
        <v>9</v>
      </c>
      <c r="H27" s="59">
        <f t="shared" si="2"/>
        <v>0.12704174228675136</v>
      </c>
      <c r="I27" s="57">
        <f t="shared" si="3"/>
        <v>41</v>
      </c>
      <c r="J27" s="56">
        <v>10</v>
      </c>
      <c r="K27" s="60">
        <v>5</v>
      </c>
      <c r="L27" s="60">
        <f t="shared" si="4"/>
        <v>15</v>
      </c>
      <c r="M27" s="6">
        <f t="shared" si="5"/>
        <v>2.7223230490018149E-2</v>
      </c>
      <c r="N27" s="61">
        <f t="shared" si="6"/>
        <v>38</v>
      </c>
    </row>
    <row r="28" spans="1:14">
      <c r="A28" s="4" t="s">
        <v>51</v>
      </c>
      <c r="B28" s="4" t="s">
        <v>214</v>
      </c>
      <c r="C28" s="55" t="s">
        <v>52</v>
      </c>
      <c r="D28" s="56">
        <v>31</v>
      </c>
      <c r="E28" s="5">
        <v>6</v>
      </c>
      <c r="F28" s="57">
        <f t="shared" si="0"/>
        <v>37</v>
      </c>
      <c r="G28" s="58">
        <f t="shared" si="1"/>
        <v>84</v>
      </c>
      <c r="H28" s="59">
        <f t="shared" si="2"/>
        <v>0.16216216216216217</v>
      </c>
      <c r="I28" s="57">
        <f t="shared" si="3"/>
        <v>21</v>
      </c>
      <c r="J28" s="56">
        <v>2</v>
      </c>
      <c r="K28" s="60">
        <v>0</v>
      </c>
      <c r="L28" s="60">
        <f t="shared" si="4"/>
        <v>2</v>
      </c>
      <c r="M28" s="6">
        <f t="shared" si="5"/>
        <v>5.4054054054054057E-2</v>
      </c>
      <c r="N28" s="61">
        <f t="shared" si="6"/>
        <v>9</v>
      </c>
    </row>
    <row r="29" spans="1:14">
      <c r="A29" s="4" t="s">
        <v>53</v>
      </c>
      <c r="B29" s="4" t="s">
        <v>217</v>
      </c>
      <c r="C29" s="55" t="s">
        <v>54</v>
      </c>
      <c r="D29" s="56">
        <v>105</v>
      </c>
      <c r="E29" s="5">
        <v>25</v>
      </c>
      <c r="F29" s="57">
        <f t="shared" si="0"/>
        <v>130</v>
      </c>
      <c r="G29" s="58">
        <f t="shared" si="1"/>
        <v>54</v>
      </c>
      <c r="H29" s="59">
        <f t="shared" si="2"/>
        <v>0.19230769230769232</v>
      </c>
      <c r="I29" s="57">
        <f t="shared" si="3"/>
        <v>13</v>
      </c>
      <c r="J29" s="56">
        <v>3</v>
      </c>
      <c r="K29" s="60">
        <v>3</v>
      </c>
      <c r="L29" s="60">
        <f t="shared" si="4"/>
        <v>6</v>
      </c>
      <c r="M29" s="6">
        <f t="shared" si="5"/>
        <v>4.6153846153846156E-2</v>
      </c>
      <c r="N29" s="61">
        <f t="shared" si="6"/>
        <v>12</v>
      </c>
    </row>
    <row r="30" spans="1:14">
      <c r="A30" s="4" t="s">
        <v>55</v>
      </c>
      <c r="B30" s="4" t="s">
        <v>216</v>
      </c>
      <c r="C30" s="55" t="s">
        <v>56</v>
      </c>
      <c r="D30" s="56">
        <v>183</v>
      </c>
      <c r="E30" s="5">
        <v>27</v>
      </c>
      <c r="F30" s="57">
        <f t="shared" si="0"/>
        <v>210</v>
      </c>
      <c r="G30" s="58">
        <f t="shared" si="1"/>
        <v>35</v>
      </c>
      <c r="H30" s="59">
        <f t="shared" si="2"/>
        <v>0.12857142857142856</v>
      </c>
      <c r="I30" s="57">
        <f t="shared" si="3"/>
        <v>40</v>
      </c>
      <c r="J30" s="56">
        <v>4</v>
      </c>
      <c r="K30" s="60">
        <v>1</v>
      </c>
      <c r="L30" s="60">
        <f t="shared" si="4"/>
        <v>5</v>
      </c>
      <c r="M30" s="6">
        <f t="shared" si="5"/>
        <v>2.3809523809523808E-2</v>
      </c>
      <c r="N30" s="61">
        <f t="shared" si="6"/>
        <v>47</v>
      </c>
    </row>
    <row r="31" spans="1:14">
      <c r="A31" s="4" t="s">
        <v>57</v>
      </c>
      <c r="B31" s="4" t="s">
        <v>217</v>
      </c>
      <c r="C31" s="55" t="s">
        <v>58</v>
      </c>
      <c r="D31" s="56">
        <v>167</v>
      </c>
      <c r="E31" s="5">
        <v>25</v>
      </c>
      <c r="F31" s="57">
        <f t="shared" si="0"/>
        <v>192</v>
      </c>
      <c r="G31" s="58">
        <f t="shared" si="1"/>
        <v>41</v>
      </c>
      <c r="H31" s="59">
        <f t="shared" si="2"/>
        <v>0.13020833333333334</v>
      </c>
      <c r="I31" s="57">
        <f t="shared" si="3"/>
        <v>38</v>
      </c>
      <c r="J31" s="56">
        <v>9</v>
      </c>
      <c r="K31" s="60">
        <v>4</v>
      </c>
      <c r="L31" s="60">
        <f t="shared" si="4"/>
        <v>13</v>
      </c>
      <c r="M31" s="6">
        <f t="shared" si="5"/>
        <v>6.7708333333333329E-2</v>
      </c>
      <c r="N31" s="61">
        <f t="shared" si="6"/>
        <v>6</v>
      </c>
    </row>
    <row r="32" spans="1:14">
      <c r="A32" s="4" t="s">
        <v>59</v>
      </c>
      <c r="B32" s="4" t="s">
        <v>211</v>
      </c>
      <c r="C32" s="55" t="s">
        <v>60</v>
      </c>
      <c r="D32" s="56">
        <v>323</v>
      </c>
      <c r="E32" s="5">
        <v>70</v>
      </c>
      <c r="F32" s="57">
        <f t="shared" si="0"/>
        <v>393</v>
      </c>
      <c r="G32" s="58">
        <f t="shared" si="1"/>
        <v>12</v>
      </c>
      <c r="H32" s="59">
        <f t="shared" si="2"/>
        <v>0.17811704834605599</v>
      </c>
      <c r="I32" s="57">
        <f t="shared" si="3"/>
        <v>17</v>
      </c>
      <c r="J32" s="56">
        <v>7</v>
      </c>
      <c r="K32" s="60">
        <v>0</v>
      </c>
      <c r="L32" s="60">
        <f t="shared" si="4"/>
        <v>7</v>
      </c>
      <c r="M32" s="6">
        <f t="shared" si="5"/>
        <v>1.7811704834605598E-2</v>
      </c>
      <c r="N32" s="61">
        <f t="shared" si="6"/>
        <v>59</v>
      </c>
    </row>
    <row r="33" spans="1:14">
      <c r="A33" s="4" t="s">
        <v>61</v>
      </c>
      <c r="B33" s="4" t="s">
        <v>211</v>
      </c>
      <c r="C33" s="55" t="s">
        <v>62</v>
      </c>
      <c r="D33" s="56">
        <v>1214</v>
      </c>
      <c r="E33" s="5">
        <v>137</v>
      </c>
      <c r="F33" s="57">
        <f t="shared" si="0"/>
        <v>1351</v>
      </c>
      <c r="G33" s="58">
        <f t="shared" si="1"/>
        <v>1</v>
      </c>
      <c r="H33" s="59">
        <f t="shared" si="2"/>
        <v>0.10140636565507032</v>
      </c>
      <c r="I33" s="57">
        <f t="shared" si="3"/>
        <v>59</v>
      </c>
      <c r="J33" s="56">
        <v>32</v>
      </c>
      <c r="K33" s="60">
        <v>7</v>
      </c>
      <c r="L33" s="60">
        <f t="shared" si="4"/>
        <v>39</v>
      </c>
      <c r="M33" s="6">
        <f t="shared" si="5"/>
        <v>2.8867505551443375E-2</v>
      </c>
      <c r="N33" s="61">
        <f t="shared" si="6"/>
        <v>35</v>
      </c>
    </row>
    <row r="34" spans="1:14">
      <c r="A34" s="4" t="s">
        <v>63</v>
      </c>
      <c r="B34" s="4" t="s">
        <v>215</v>
      </c>
      <c r="C34" s="55" t="s">
        <v>64</v>
      </c>
      <c r="D34" s="56">
        <v>150</v>
      </c>
      <c r="E34" s="5">
        <v>23</v>
      </c>
      <c r="F34" s="57">
        <f t="shared" si="0"/>
        <v>173</v>
      </c>
      <c r="G34" s="58">
        <f t="shared" si="1"/>
        <v>44</v>
      </c>
      <c r="H34" s="59">
        <f t="shared" si="2"/>
        <v>0.13294797687861271</v>
      </c>
      <c r="I34" s="57">
        <f t="shared" si="3"/>
        <v>35</v>
      </c>
      <c r="J34" s="56">
        <v>1</v>
      </c>
      <c r="K34" s="60">
        <v>0</v>
      </c>
      <c r="L34" s="60">
        <f t="shared" si="4"/>
        <v>1</v>
      </c>
      <c r="M34" s="6">
        <f t="shared" si="5"/>
        <v>5.7803468208092483E-3</v>
      </c>
      <c r="N34" s="61">
        <f t="shared" si="6"/>
        <v>77</v>
      </c>
    </row>
    <row r="35" spans="1:14">
      <c r="A35" s="4" t="s">
        <v>65</v>
      </c>
      <c r="B35" s="4" t="s">
        <v>214</v>
      </c>
      <c r="C35" s="55" t="s">
        <v>66</v>
      </c>
      <c r="D35" s="56">
        <v>61</v>
      </c>
      <c r="E35" s="5">
        <v>35</v>
      </c>
      <c r="F35" s="57">
        <f t="shared" si="0"/>
        <v>96</v>
      </c>
      <c r="G35" s="58">
        <f t="shared" si="1"/>
        <v>63</v>
      </c>
      <c r="H35" s="59">
        <f t="shared" si="2"/>
        <v>0.36458333333333331</v>
      </c>
      <c r="I35" s="57">
        <f t="shared" si="3"/>
        <v>1</v>
      </c>
      <c r="J35" s="56">
        <v>4</v>
      </c>
      <c r="K35" s="60">
        <v>5</v>
      </c>
      <c r="L35" s="60">
        <f t="shared" si="4"/>
        <v>9</v>
      </c>
      <c r="M35" s="6">
        <f t="shared" si="5"/>
        <v>9.375E-2</v>
      </c>
      <c r="N35" s="61">
        <f t="shared" si="6"/>
        <v>3</v>
      </c>
    </row>
    <row r="36" spans="1:14">
      <c r="A36" s="4" t="s">
        <v>67</v>
      </c>
      <c r="B36" s="4" t="s">
        <v>214</v>
      </c>
      <c r="C36" s="55" t="s">
        <v>68</v>
      </c>
      <c r="D36" s="56">
        <v>95</v>
      </c>
      <c r="E36" s="5">
        <v>26</v>
      </c>
      <c r="F36" s="57">
        <f t="shared" si="0"/>
        <v>121</v>
      </c>
      <c r="G36" s="58">
        <f t="shared" si="1"/>
        <v>57</v>
      </c>
      <c r="H36" s="59">
        <f t="shared" si="2"/>
        <v>0.21487603305785125</v>
      </c>
      <c r="I36" s="57">
        <f t="shared" si="3"/>
        <v>12</v>
      </c>
      <c r="J36" s="56">
        <v>1</v>
      </c>
      <c r="K36" s="60">
        <v>0</v>
      </c>
      <c r="L36" s="60">
        <f t="shared" si="4"/>
        <v>1</v>
      </c>
      <c r="M36" s="6">
        <f t="shared" si="5"/>
        <v>8.2644628099173556E-3</v>
      </c>
      <c r="N36" s="61">
        <f t="shared" si="6"/>
        <v>74</v>
      </c>
    </row>
    <row r="37" spans="1:14">
      <c r="A37" s="4" t="s">
        <v>69</v>
      </c>
      <c r="B37" s="4" t="s">
        <v>213</v>
      </c>
      <c r="C37" s="55" t="s">
        <v>70</v>
      </c>
      <c r="D37" s="56">
        <v>342</v>
      </c>
      <c r="E37" s="5">
        <v>34</v>
      </c>
      <c r="F37" s="57">
        <f t="shared" si="0"/>
        <v>376</v>
      </c>
      <c r="G37" s="58">
        <f t="shared" si="1"/>
        <v>13</v>
      </c>
      <c r="H37" s="59">
        <f t="shared" si="2"/>
        <v>9.0425531914893623E-2</v>
      </c>
      <c r="I37" s="57">
        <f t="shared" si="3"/>
        <v>70</v>
      </c>
      <c r="J37" s="56">
        <v>9</v>
      </c>
      <c r="K37" s="60">
        <v>1</v>
      </c>
      <c r="L37" s="60">
        <f t="shared" si="4"/>
        <v>10</v>
      </c>
      <c r="M37" s="6">
        <f t="shared" si="5"/>
        <v>2.6595744680851064E-2</v>
      </c>
      <c r="N37" s="61">
        <f t="shared" si="6"/>
        <v>39</v>
      </c>
    </row>
    <row r="38" spans="1:14">
      <c r="A38" s="4" t="s">
        <v>71</v>
      </c>
      <c r="B38" s="4" t="s">
        <v>217</v>
      </c>
      <c r="C38" s="55" t="s">
        <v>72</v>
      </c>
      <c r="D38" s="56">
        <v>53</v>
      </c>
      <c r="E38" s="5">
        <v>29</v>
      </c>
      <c r="F38" s="57">
        <f t="shared" si="0"/>
        <v>82</v>
      </c>
      <c r="G38" s="58">
        <f t="shared" si="1"/>
        <v>66</v>
      </c>
      <c r="H38" s="59">
        <f t="shared" si="2"/>
        <v>0.35365853658536583</v>
      </c>
      <c r="I38" s="57">
        <f t="shared" si="3"/>
        <v>2</v>
      </c>
      <c r="J38" s="56">
        <v>1</v>
      </c>
      <c r="K38" s="60">
        <v>1</v>
      </c>
      <c r="L38" s="60">
        <f t="shared" si="4"/>
        <v>2</v>
      </c>
      <c r="M38" s="6">
        <f t="shared" si="5"/>
        <v>2.4390243902439025E-2</v>
      </c>
      <c r="N38" s="61">
        <f t="shared" si="6"/>
        <v>46</v>
      </c>
    </row>
    <row r="39" spans="1:14">
      <c r="A39" s="4" t="s">
        <v>73</v>
      </c>
      <c r="B39" s="4" t="s">
        <v>212</v>
      </c>
      <c r="C39" s="55" t="s">
        <v>74</v>
      </c>
      <c r="D39" s="56">
        <v>112</v>
      </c>
      <c r="E39" s="5">
        <v>25</v>
      </c>
      <c r="F39" s="57">
        <f t="shared" si="0"/>
        <v>137</v>
      </c>
      <c r="G39" s="58">
        <f t="shared" si="1"/>
        <v>52</v>
      </c>
      <c r="H39" s="59">
        <f t="shared" si="2"/>
        <v>0.18248175182481752</v>
      </c>
      <c r="I39" s="57">
        <f t="shared" si="3"/>
        <v>16</v>
      </c>
      <c r="J39" s="56">
        <v>0</v>
      </c>
      <c r="K39" s="60">
        <v>2</v>
      </c>
      <c r="L39" s="60">
        <f t="shared" si="4"/>
        <v>2</v>
      </c>
      <c r="M39" s="6">
        <f t="shared" si="5"/>
        <v>1.4598540145985401E-2</v>
      </c>
      <c r="N39" s="61">
        <f t="shared" si="6"/>
        <v>62</v>
      </c>
    </row>
    <row r="40" spans="1:14">
      <c r="A40" s="4" t="s">
        <v>75</v>
      </c>
      <c r="B40" s="4" t="s">
        <v>213</v>
      </c>
      <c r="C40" s="55" t="s">
        <v>76</v>
      </c>
      <c r="D40" s="56">
        <v>143</v>
      </c>
      <c r="E40" s="5">
        <v>16</v>
      </c>
      <c r="F40" s="57">
        <f t="shared" si="0"/>
        <v>159</v>
      </c>
      <c r="G40" s="58">
        <f t="shared" si="1"/>
        <v>47</v>
      </c>
      <c r="H40" s="59">
        <f t="shared" si="2"/>
        <v>0.10062893081761007</v>
      </c>
      <c r="I40" s="57">
        <f t="shared" si="3"/>
        <v>61</v>
      </c>
      <c r="J40" s="56">
        <v>2</v>
      </c>
      <c r="K40" s="60">
        <v>0</v>
      </c>
      <c r="L40" s="60">
        <f t="shared" si="4"/>
        <v>2</v>
      </c>
      <c r="M40" s="6">
        <f t="shared" si="5"/>
        <v>1.2578616352201259E-2</v>
      </c>
      <c r="N40" s="61">
        <f t="shared" si="6"/>
        <v>64</v>
      </c>
    </row>
    <row r="41" spans="1:14">
      <c r="A41" s="4" t="s">
        <v>77</v>
      </c>
      <c r="B41" s="4" t="s">
        <v>213</v>
      </c>
      <c r="C41" s="55" t="s">
        <v>78</v>
      </c>
      <c r="D41" s="56">
        <v>120</v>
      </c>
      <c r="E41" s="5">
        <v>8</v>
      </c>
      <c r="F41" s="57">
        <f t="shared" si="0"/>
        <v>128</v>
      </c>
      <c r="G41" s="58">
        <f t="shared" si="1"/>
        <v>55</v>
      </c>
      <c r="H41" s="59">
        <f t="shared" si="2"/>
        <v>6.25E-2</v>
      </c>
      <c r="I41" s="57">
        <f t="shared" si="3"/>
        <v>82</v>
      </c>
      <c r="J41" s="56">
        <v>6</v>
      </c>
      <c r="K41" s="60">
        <v>3</v>
      </c>
      <c r="L41" s="60">
        <f t="shared" si="4"/>
        <v>9</v>
      </c>
      <c r="M41" s="6">
        <f t="shared" si="5"/>
        <v>7.03125E-2</v>
      </c>
      <c r="N41" s="61">
        <f t="shared" si="6"/>
        <v>5</v>
      </c>
    </row>
    <row r="42" spans="1:14">
      <c r="A42" s="4" t="s">
        <v>79</v>
      </c>
      <c r="B42" s="4" t="s">
        <v>214</v>
      </c>
      <c r="C42" s="55" t="s">
        <v>80</v>
      </c>
      <c r="D42" s="56">
        <v>155</v>
      </c>
      <c r="E42" s="5">
        <v>43</v>
      </c>
      <c r="F42" s="57">
        <f t="shared" si="0"/>
        <v>198</v>
      </c>
      <c r="G42" s="58">
        <f t="shared" si="1"/>
        <v>39</v>
      </c>
      <c r="H42" s="59">
        <f t="shared" si="2"/>
        <v>0.21717171717171718</v>
      </c>
      <c r="I42" s="57">
        <f t="shared" si="3"/>
        <v>11</v>
      </c>
      <c r="J42" s="56">
        <v>7</v>
      </c>
      <c r="K42" s="60">
        <v>3</v>
      </c>
      <c r="L42" s="60">
        <f t="shared" si="4"/>
        <v>10</v>
      </c>
      <c r="M42" s="6">
        <f t="shared" si="5"/>
        <v>5.0505050505050504E-2</v>
      </c>
      <c r="N42" s="61">
        <f t="shared" si="6"/>
        <v>10</v>
      </c>
    </row>
    <row r="43" spans="1:14">
      <c r="A43" s="4" t="s">
        <v>81</v>
      </c>
      <c r="B43" s="4" t="s">
        <v>218</v>
      </c>
      <c r="C43" s="55" t="s">
        <v>82</v>
      </c>
      <c r="D43" s="56">
        <v>38</v>
      </c>
      <c r="E43" s="5">
        <v>5</v>
      </c>
      <c r="F43" s="57">
        <f t="shared" si="0"/>
        <v>43</v>
      </c>
      <c r="G43" s="58">
        <f t="shared" si="1"/>
        <v>83</v>
      </c>
      <c r="H43" s="59">
        <f t="shared" si="2"/>
        <v>0.11627906976744186</v>
      </c>
      <c r="I43" s="57">
        <f t="shared" si="3"/>
        <v>47</v>
      </c>
      <c r="J43" s="56">
        <v>7</v>
      </c>
      <c r="K43" s="60">
        <v>1</v>
      </c>
      <c r="L43" s="60">
        <f t="shared" si="4"/>
        <v>8</v>
      </c>
      <c r="M43" s="6">
        <f t="shared" si="5"/>
        <v>0.18604651162790697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108</v>
      </c>
      <c r="E44" s="5">
        <v>14</v>
      </c>
      <c r="F44" s="57">
        <f t="shared" ref="F44:F75" si="7">SUM(D44:E44)</f>
        <v>122</v>
      </c>
      <c r="G44" s="58">
        <f t="shared" ref="G44:G75" si="8">_xlfn.RANK.EQ(F44,$F$12:$F$97,0)</f>
        <v>56</v>
      </c>
      <c r="H44" s="59">
        <f t="shared" ref="H44:H75" si="9">E44/F44</f>
        <v>0.11475409836065574</v>
      </c>
      <c r="I44" s="57">
        <f t="shared" ref="I44:I75" si="10">_xlfn.RANK.EQ(H44,$H$12:$H$97,0)</f>
        <v>48</v>
      </c>
      <c r="J44" s="56">
        <v>5</v>
      </c>
      <c r="K44" s="60">
        <v>0</v>
      </c>
      <c r="L44" s="60">
        <f t="shared" ref="L44:L75" si="11">SUM(J44:K44)</f>
        <v>5</v>
      </c>
      <c r="M44" s="6">
        <f t="shared" ref="M44:M75" si="12">L44/F44</f>
        <v>4.0983606557377046E-2</v>
      </c>
      <c r="N44" s="61">
        <f t="shared" ref="N44:N75" si="13">_xlfn.RANK.EQ(M44,$M$12:$M$97,0)</f>
        <v>20</v>
      </c>
    </row>
    <row r="45" spans="1:14">
      <c r="A45" s="4" t="s">
        <v>85</v>
      </c>
      <c r="B45" s="4" t="s">
        <v>217</v>
      </c>
      <c r="C45" s="55" t="s">
        <v>86</v>
      </c>
      <c r="D45" s="56">
        <v>224</v>
      </c>
      <c r="E45" s="5">
        <v>42</v>
      </c>
      <c r="F45" s="57">
        <f t="shared" si="7"/>
        <v>266</v>
      </c>
      <c r="G45" s="58">
        <f t="shared" si="8"/>
        <v>27</v>
      </c>
      <c r="H45" s="59">
        <f t="shared" si="9"/>
        <v>0.15789473684210525</v>
      </c>
      <c r="I45" s="57">
        <f t="shared" si="10"/>
        <v>24</v>
      </c>
      <c r="J45" s="56">
        <v>4</v>
      </c>
      <c r="K45" s="60">
        <v>2</v>
      </c>
      <c r="L45" s="60">
        <f t="shared" si="11"/>
        <v>6</v>
      </c>
      <c r="M45" s="6">
        <f t="shared" si="12"/>
        <v>2.2556390977443608E-2</v>
      </c>
      <c r="N45" s="61">
        <f t="shared" si="13"/>
        <v>51</v>
      </c>
    </row>
    <row r="46" spans="1:14">
      <c r="A46" s="4" t="s">
        <v>87</v>
      </c>
      <c r="B46" s="4" t="s">
        <v>218</v>
      </c>
      <c r="C46" s="55" t="s">
        <v>88</v>
      </c>
      <c r="D46" s="56">
        <v>5</v>
      </c>
      <c r="E46" s="5">
        <v>1</v>
      </c>
      <c r="F46" s="57">
        <f t="shared" si="7"/>
        <v>6</v>
      </c>
      <c r="G46" s="58">
        <f t="shared" si="8"/>
        <v>86</v>
      </c>
      <c r="H46" s="59">
        <f t="shared" si="9"/>
        <v>0.16666666666666666</v>
      </c>
      <c r="I46" s="57">
        <f t="shared" si="10"/>
        <v>19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78</v>
      </c>
    </row>
    <row r="47" spans="1:14">
      <c r="A47" s="4" t="s">
        <v>89</v>
      </c>
      <c r="B47" s="4" t="s">
        <v>211</v>
      </c>
      <c r="C47" s="55" t="s">
        <v>90</v>
      </c>
      <c r="D47" s="56">
        <v>289</v>
      </c>
      <c r="E47" s="5">
        <v>32</v>
      </c>
      <c r="F47" s="57">
        <f t="shared" si="7"/>
        <v>321</v>
      </c>
      <c r="G47" s="58">
        <f t="shared" si="8"/>
        <v>15</v>
      </c>
      <c r="H47" s="59">
        <f t="shared" si="9"/>
        <v>9.9688473520249218E-2</v>
      </c>
      <c r="I47" s="57">
        <f t="shared" si="10"/>
        <v>63</v>
      </c>
      <c r="J47" s="56">
        <v>2</v>
      </c>
      <c r="K47" s="60">
        <v>0</v>
      </c>
      <c r="L47" s="60">
        <f t="shared" si="11"/>
        <v>2</v>
      </c>
      <c r="M47" s="6">
        <f t="shared" si="12"/>
        <v>6.2305295950155761E-3</v>
      </c>
      <c r="N47" s="61">
        <f t="shared" si="13"/>
        <v>76</v>
      </c>
    </row>
    <row r="48" spans="1:14">
      <c r="A48" s="4" t="s">
        <v>91</v>
      </c>
      <c r="B48" s="4" t="s">
        <v>213</v>
      </c>
      <c r="C48" s="55" t="s">
        <v>92</v>
      </c>
      <c r="D48" s="56">
        <v>64</v>
      </c>
      <c r="E48" s="5">
        <v>3</v>
      </c>
      <c r="F48" s="57">
        <f t="shared" si="7"/>
        <v>67</v>
      </c>
      <c r="G48" s="58">
        <f t="shared" si="8"/>
        <v>70</v>
      </c>
      <c r="H48" s="59">
        <f t="shared" si="9"/>
        <v>4.4776119402985072E-2</v>
      </c>
      <c r="I48" s="57">
        <f t="shared" si="10"/>
        <v>84</v>
      </c>
      <c r="J48" s="56">
        <v>3</v>
      </c>
      <c r="K48" s="60">
        <v>0</v>
      </c>
      <c r="L48" s="60">
        <f t="shared" si="11"/>
        <v>3</v>
      </c>
      <c r="M48" s="6">
        <f t="shared" si="12"/>
        <v>4.4776119402985072E-2</v>
      </c>
      <c r="N48" s="61">
        <f t="shared" si="13"/>
        <v>14</v>
      </c>
    </row>
    <row r="49" spans="1:14">
      <c r="A49" s="4" t="s">
        <v>93</v>
      </c>
      <c r="B49" s="4" t="s">
        <v>212</v>
      </c>
      <c r="C49" s="55" t="s">
        <v>94</v>
      </c>
      <c r="D49" s="56">
        <v>61</v>
      </c>
      <c r="E49" s="5">
        <v>21</v>
      </c>
      <c r="F49" s="57">
        <f t="shared" si="7"/>
        <v>82</v>
      </c>
      <c r="G49" s="58">
        <f t="shared" si="8"/>
        <v>66</v>
      </c>
      <c r="H49" s="59">
        <f t="shared" si="9"/>
        <v>0.25609756097560976</v>
      </c>
      <c r="I49" s="57">
        <f t="shared" si="10"/>
        <v>6</v>
      </c>
      <c r="J49" s="56">
        <v>0</v>
      </c>
      <c r="K49" s="60">
        <v>0</v>
      </c>
      <c r="L49" s="60">
        <f t="shared" si="11"/>
        <v>0</v>
      </c>
      <c r="M49" s="6">
        <f t="shared" si="12"/>
        <v>0</v>
      </c>
      <c r="N49" s="61">
        <f t="shared" si="13"/>
        <v>78</v>
      </c>
    </row>
    <row r="50" spans="1:14">
      <c r="A50" s="4" t="s">
        <v>95</v>
      </c>
      <c r="B50" s="4" t="s">
        <v>216</v>
      </c>
      <c r="C50" s="55" t="s">
        <v>96</v>
      </c>
      <c r="D50" s="56">
        <v>250</v>
      </c>
      <c r="E50" s="5">
        <v>36</v>
      </c>
      <c r="F50" s="57">
        <f t="shared" si="7"/>
        <v>286</v>
      </c>
      <c r="G50" s="58">
        <f t="shared" si="8"/>
        <v>23</v>
      </c>
      <c r="H50" s="59">
        <f t="shared" si="9"/>
        <v>0.12587412587412589</v>
      </c>
      <c r="I50" s="57">
        <f t="shared" si="10"/>
        <v>43</v>
      </c>
      <c r="J50" s="56">
        <v>6</v>
      </c>
      <c r="K50" s="60">
        <v>1</v>
      </c>
      <c r="L50" s="60">
        <f t="shared" si="11"/>
        <v>7</v>
      </c>
      <c r="M50" s="6">
        <f t="shared" si="12"/>
        <v>2.4475524475524476E-2</v>
      </c>
      <c r="N50" s="61">
        <f t="shared" si="13"/>
        <v>45</v>
      </c>
    </row>
    <row r="51" spans="1:14">
      <c r="A51" s="4" t="s">
        <v>97</v>
      </c>
      <c r="B51" s="4" t="s">
        <v>216</v>
      </c>
      <c r="C51" s="55" t="s">
        <v>98</v>
      </c>
      <c r="D51" s="56">
        <v>298</v>
      </c>
      <c r="E51" s="5">
        <v>51</v>
      </c>
      <c r="F51" s="57">
        <f t="shared" si="7"/>
        <v>349</v>
      </c>
      <c r="G51" s="58">
        <f t="shared" si="8"/>
        <v>14</v>
      </c>
      <c r="H51" s="59">
        <f t="shared" si="9"/>
        <v>0.14613180515759314</v>
      </c>
      <c r="I51" s="57">
        <f t="shared" si="10"/>
        <v>29</v>
      </c>
      <c r="J51" s="56">
        <v>6</v>
      </c>
      <c r="K51" s="60">
        <v>2</v>
      </c>
      <c r="L51" s="60">
        <f t="shared" si="11"/>
        <v>8</v>
      </c>
      <c r="M51" s="6">
        <f t="shared" si="12"/>
        <v>2.2922636103151862E-2</v>
      </c>
      <c r="N51" s="61">
        <f t="shared" si="13"/>
        <v>49</v>
      </c>
    </row>
    <row r="52" spans="1:14">
      <c r="A52" s="4" t="s">
        <v>99</v>
      </c>
      <c r="B52" s="4" t="s">
        <v>218</v>
      </c>
      <c r="C52" s="55" t="s">
        <v>100</v>
      </c>
      <c r="D52" s="56">
        <v>66</v>
      </c>
      <c r="E52" s="5">
        <v>2</v>
      </c>
      <c r="F52" s="57">
        <f t="shared" si="7"/>
        <v>68</v>
      </c>
      <c r="G52" s="58">
        <f t="shared" si="8"/>
        <v>69</v>
      </c>
      <c r="H52" s="59">
        <f t="shared" si="9"/>
        <v>2.9411764705882353E-2</v>
      </c>
      <c r="I52" s="57">
        <f t="shared" si="10"/>
        <v>86</v>
      </c>
      <c r="J52" s="56">
        <v>6</v>
      </c>
      <c r="K52" s="60">
        <v>1</v>
      </c>
      <c r="L52" s="60">
        <f t="shared" si="11"/>
        <v>7</v>
      </c>
      <c r="M52" s="6">
        <f t="shared" si="12"/>
        <v>0.10294117647058823</v>
      </c>
      <c r="N52" s="61">
        <f t="shared" si="13"/>
        <v>2</v>
      </c>
    </row>
    <row r="53" spans="1:14">
      <c r="A53" s="4" t="s">
        <v>101</v>
      </c>
      <c r="B53" s="4" t="s">
        <v>216</v>
      </c>
      <c r="C53" s="55" t="s">
        <v>102</v>
      </c>
      <c r="D53" s="56">
        <v>162</v>
      </c>
      <c r="E53" s="5">
        <v>14</v>
      </c>
      <c r="F53" s="57">
        <f t="shared" si="7"/>
        <v>176</v>
      </c>
      <c r="G53" s="58">
        <f t="shared" si="8"/>
        <v>42</v>
      </c>
      <c r="H53" s="59">
        <f t="shared" si="9"/>
        <v>7.9545454545454544E-2</v>
      </c>
      <c r="I53" s="57">
        <f t="shared" si="10"/>
        <v>76</v>
      </c>
      <c r="J53" s="56">
        <v>3</v>
      </c>
      <c r="K53" s="60">
        <v>0</v>
      </c>
      <c r="L53" s="60">
        <f t="shared" si="11"/>
        <v>3</v>
      </c>
      <c r="M53" s="6">
        <f t="shared" si="12"/>
        <v>1.7045454545454544E-2</v>
      </c>
      <c r="N53" s="61">
        <f t="shared" si="13"/>
        <v>60</v>
      </c>
    </row>
    <row r="54" spans="1:14">
      <c r="A54" s="4" t="s">
        <v>103</v>
      </c>
      <c r="B54" s="4" t="s">
        <v>216</v>
      </c>
      <c r="C54" s="55" t="s">
        <v>104</v>
      </c>
      <c r="D54" s="56">
        <v>181</v>
      </c>
      <c r="E54" s="5">
        <v>23</v>
      </c>
      <c r="F54" s="57">
        <f t="shared" si="7"/>
        <v>204</v>
      </c>
      <c r="G54" s="58">
        <f t="shared" si="8"/>
        <v>37</v>
      </c>
      <c r="H54" s="59">
        <f t="shared" si="9"/>
        <v>0.11274509803921569</v>
      </c>
      <c r="I54" s="57">
        <f t="shared" si="10"/>
        <v>49</v>
      </c>
      <c r="J54" s="56">
        <v>1</v>
      </c>
      <c r="K54" s="60">
        <v>1</v>
      </c>
      <c r="L54" s="60">
        <f t="shared" si="11"/>
        <v>2</v>
      </c>
      <c r="M54" s="6">
        <f t="shared" si="12"/>
        <v>9.8039215686274508E-3</v>
      </c>
      <c r="N54" s="61">
        <f t="shared" si="13"/>
        <v>72</v>
      </c>
    </row>
    <row r="55" spans="1:14">
      <c r="A55" s="4" t="s">
        <v>105</v>
      </c>
      <c r="B55" s="4" t="s">
        <v>216</v>
      </c>
      <c r="C55" s="55" t="s">
        <v>106</v>
      </c>
      <c r="D55" s="56">
        <v>280</v>
      </c>
      <c r="E55" s="5">
        <v>29</v>
      </c>
      <c r="F55" s="57">
        <f t="shared" si="7"/>
        <v>309</v>
      </c>
      <c r="G55" s="58">
        <f t="shared" si="8"/>
        <v>17</v>
      </c>
      <c r="H55" s="59">
        <f t="shared" si="9"/>
        <v>9.3851132686084138E-2</v>
      </c>
      <c r="I55" s="57">
        <f t="shared" si="10"/>
        <v>67</v>
      </c>
      <c r="J55" s="56">
        <v>9</v>
      </c>
      <c r="K55" s="60">
        <v>3</v>
      </c>
      <c r="L55" s="60">
        <f t="shared" si="11"/>
        <v>12</v>
      </c>
      <c r="M55" s="6">
        <f t="shared" si="12"/>
        <v>3.8834951456310676E-2</v>
      </c>
      <c r="N55" s="61">
        <f t="shared" si="13"/>
        <v>25</v>
      </c>
    </row>
    <row r="56" spans="1:14">
      <c r="A56" s="4" t="s">
        <v>107</v>
      </c>
      <c r="B56" s="4" t="s">
        <v>216</v>
      </c>
      <c r="C56" s="55" t="s">
        <v>108</v>
      </c>
      <c r="D56" s="56">
        <v>246</v>
      </c>
      <c r="E56" s="5">
        <v>25</v>
      </c>
      <c r="F56" s="57">
        <f t="shared" si="7"/>
        <v>271</v>
      </c>
      <c r="G56" s="58">
        <f t="shared" si="8"/>
        <v>25</v>
      </c>
      <c r="H56" s="59">
        <f t="shared" si="9"/>
        <v>9.2250922509225092E-2</v>
      </c>
      <c r="I56" s="57">
        <f t="shared" si="10"/>
        <v>68</v>
      </c>
      <c r="J56" s="56">
        <v>4</v>
      </c>
      <c r="K56" s="60">
        <v>2</v>
      </c>
      <c r="L56" s="60">
        <f t="shared" si="11"/>
        <v>6</v>
      </c>
      <c r="M56" s="6">
        <f t="shared" si="12"/>
        <v>2.2140221402214021E-2</v>
      </c>
      <c r="N56" s="61">
        <f t="shared" si="13"/>
        <v>53</v>
      </c>
    </row>
    <row r="57" spans="1:14">
      <c r="A57" s="4" t="s">
        <v>109</v>
      </c>
      <c r="B57" s="4" t="s">
        <v>217</v>
      </c>
      <c r="C57" s="55" t="s">
        <v>110</v>
      </c>
      <c r="D57" s="56">
        <v>268</v>
      </c>
      <c r="E57" s="5">
        <v>42</v>
      </c>
      <c r="F57" s="57">
        <f t="shared" si="7"/>
        <v>310</v>
      </c>
      <c r="G57" s="58">
        <f t="shared" si="8"/>
        <v>16</v>
      </c>
      <c r="H57" s="59">
        <f t="shared" si="9"/>
        <v>0.13548387096774195</v>
      </c>
      <c r="I57" s="57">
        <f t="shared" si="10"/>
        <v>33</v>
      </c>
      <c r="J57" s="56">
        <v>13</v>
      </c>
      <c r="K57" s="60">
        <v>5</v>
      </c>
      <c r="L57" s="60">
        <f t="shared" si="11"/>
        <v>18</v>
      </c>
      <c r="M57" s="6">
        <f t="shared" si="12"/>
        <v>5.8064516129032261E-2</v>
      </c>
      <c r="N57" s="61">
        <f t="shared" si="13"/>
        <v>8</v>
      </c>
    </row>
    <row r="58" spans="1:14">
      <c r="A58" s="4" t="s">
        <v>111</v>
      </c>
      <c r="B58" s="4" t="s">
        <v>215</v>
      </c>
      <c r="C58" s="55" t="s">
        <v>112</v>
      </c>
      <c r="D58" s="56">
        <v>49</v>
      </c>
      <c r="E58" s="5">
        <v>9</v>
      </c>
      <c r="F58" s="57">
        <f t="shared" si="7"/>
        <v>58</v>
      </c>
      <c r="G58" s="58">
        <f t="shared" si="8"/>
        <v>74</v>
      </c>
      <c r="H58" s="59">
        <f t="shared" si="9"/>
        <v>0.15517241379310345</v>
      </c>
      <c r="I58" s="57">
        <f t="shared" si="10"/>
        <v>25</v>
      </c>
      <c r="J58" s="56">
        <v>0</v>
      </c>
      <c r="K58" s="60">
        <v>0</v>
      </c>
      <c r="L58" s="60">
        <f t="shared" si="11"/>
        <v>0</v>
      </c>
      <c r="M58" s="6">
        <f t="shared" si="12"/>
        <v>0</v>
      </c>
      <c r="N58" s="61">
        <f t="shared" si="13"/>
        <v>78</v>
      </c>
    </row>
    <row r="59" spans="1:14">
      <c r="A59" s="4" t="s">
        <v>113</v>
      </c>
      <c r="B59" s="4" t="s">
        <v>211</v>
      </c>
      <c r="C59" s="55" t="s">
        <v>114</v>
      </c>
      <c r="D59" s="56">
        <v>601</v>
      </c>
      <c r="E59" s="5">
        <v>64</v>
      </c>
      <c r="F59" s="57">
        <f t="shared" si="7"/>
        <v>665</v>
      </c>
      <c r="G59" s="58">
        <f t="shared" si="8"/>
        <v>7</v>
      </c>
      <c r="H59" s="59">
        <f t="shared" si="9"/>
        <v>9.6240601503759404E-2</v>
      </c>
      <c r="I59" s="57">
        <f t="shared" si="10"/>
        <v>65</v>
      </c>
      <c r="J59" s="56">
        <v>19</v>
      </c>
      <c r="K59" s="60">
        <v>6</v>
      </c>
      <c r="L59" s="60">
        <f t="shared" si="11"/>
        <v>25</v>
      </c>
      <c r="M59" s="6">
        <f t="shared" si="12"/>
        <v>3.7593984962406013E-2</v>
      </c>
      <c r="N59" s="61">
        <f t="shared" si="13"/>
        <v>27</v>
      </c>
    </row>
    <row r="60" spans="1:14">
      <c r="A60" s="1" t="s">
        <v>115</v>
      </c>
      <c r="B60" s="1" t="s">
        <v>213</v>
      </c>
      <c r="C60" s="62" t="s">
        <v>116</v>
      </c>
      <c r="D60" s="31">
        <v>129</v>
      </c>
      <c r="E60" s="2">
        <v>9</v>
      </c>
      <c r="F60" s="57">
        <f t="shared" si="7"/>
        <v>138</v>
      </c>
      <c r="G60" s="58">
        <f t="shared" si="8"/>
        <v>51</v>
      </c>
      <c r="H60" s="59">
        <f t="shared" si="9"/>
        <v>6.5217391304347824E-2</v>
      </c>
      <c r="I60" s="57">
        <f t="shared" si="10"/>
        <v>81</v>
      </c>
      <c r="J60" s="31">
        <v>4</v>
      </c>
      <c r="K60" s="35">
        <v>0</v>
      </c>
      <c r="L60" s="35">
        <f t="shared" si="11"/>
        <v>4</v>
      </c>
      <c r="M60" s="63">
        <f t="shared" si="12"/>
        <v>2.8985507246376812E-2</v>
      </c>
      <c r="N60" s="64">
        <f t="shared" si="13"/>
        <v>34</v>
      </c>
    </row>
    <row r="61" spans="1:14">
      <c r="A61" s="1" t="s">
        <v>117</v>
      </c>
      <c r="B61" s="1" t="s">
        <v>212</v>
      </c>
      <c r="C61" s="62" t="s">
        <v>118</v>
      </c>
      <c r="D61" s="31">
        <v>77</v>
      </c>
      <c r="E61" s="2">
        <v>18</v>
      </c>
      <c r="F61" s="57">
        <f t="shared" si="7"/>
        <v>95</v>
      </c>
      <c r="G61" s="58">
        <f t="shared" si="8"/>
        <v>64</v>
      </c>
      <c r="H61" s="59">
        <f t="shared" si="9"/>
        <v>0.18947368421052632</v>
      </c>
      <c r="I61" s="57">
        <f t="shared" si="10"/>
        <v>14</v>
      </c>
      <c r="J61" s="31">
        <v>1</v>
      </c>
      <c r="K61" s="35">
        <v>0</v>
      </c>
      <c r="L61" s="35">
        <f t="shared" si="11"/>
        <v>1</v>
      </c>
      <c r="M61" s="63">
        <f t="shared" si="12"/>
        <v>1.0526315789473684E-2</v>
      </c>
      <c r="N61" s="64">
        <f t="shared" si="13"/>
        <v>69</v>
      </c>
    </row>
    <row r="62" spans="1:14">
      <c r="A62" s="1" t="s">
        <v>119</v>
      </c>
      <c r="B62" s="1" t="s">
        <v>213</v>
      </c>
      <c r="C62" s="62" t="s">
        <v>120</v>
      </c>
      <c r="D62" s="31">
        <v>76</v>
      </c>
      <c r="E62" s="2">
        <v>7</v>
      </c>
      <c r="F62" s="57">
        <f t="shared" si="7"/>
        <v>83</v>
      </c>
      <c r="G62" s="58">
        <f t="shared" si="8"/>
        <v>65</v>
      </c>
      <c r="H62" s="59">
        <f t="shared" si="9"/>
        <v>8.4337349397590355E-2</v>
      </c>
      <c r="I62" s="57">
        <f t="shared" si="10"/>
        <v>73</v>
      </c>
      <c r="J62" s="31">
        <v>0</v>
      </c>
      <c r="K62" s="35">
        <v>1</v>
      </c>
      <c r="L62" s="35">
        <f t="shared" si="11"/>
        <v>1</v>
      </c>
      <c r="M62" s="63">
        <f t="shared" si="12"/>
        <v>1.2048192771084338E-2</v>
      </c>
      <c r="N62" s="64">
        <f t="shared" si="13"/>
        <v>65</v>
      </c>
    </row>
    <row r="63" spans="1:14">
      <c r="A63" s="1" t="s">
        <v>121</v>
      </c>
      <c r="B63" s="1" t="s">
        <v>216</v>
      </c>
      <c r="C63" s="62" t="s">
        <v>122</v>
      </c>
      <c r="D63" s="31">
        <v>217</v>
      </c>
      <c r="E63" s="2">
        <v>33</v>
      </c>
      <c r="F63" s="57">
        <f t="shared" si="7"/>
        <v>250</v>
      </c>
      <c r="G63" s="58">
        <f t="shared" si="8"/>
        <v>29</v>
      </c>
      <c r="H63" s="59">
        <f t="shared" si="9"/>
        <v>0.13200000000000001</v>
      </c>
      <c r="I63" s="57">
        <f t="shared" si="10"/>
        <v>37</v>
      </c>
      <c r="J63" s="31">
        <v>2</v>
      </c>
      <c r="K63" s="35">
        <v>1</v>
      </c>
      <c r="L63" s="35">
        <f t="shared" si="11"/>
        <v>3</v>
      </c>
      <c r="M63" s="63">
        <f t="shared" si="12"/>
        <v>1.2E-2</v>
      </c>
      <c r="N63" s="64">
        <f t="shared" si="13"/>
        <v>67</v>
      </c>
    </row>
    <row r="64" spans="1:14">
      <c r="A64" s="1" t="s">
        <v>123</v>
      </c>
      <c r="B64" s="1" t="s">
        <v>214</v>
      </c>
      <c r="C64" s="62" t="s">
        <v>124</v>
      </c>
      <c r="D64" s="31">
        <v>89</v>
      </c>
      <c r="E64" s="2">
        <v>25</v>
      </c>
      <c r="F64" s="57">
        <f t="shared" si="7"/>
        <v>114</v>
      </c>
      <c r="G64" s="58">
        <f t="shared" si="8"/>
        <v>59</v>
      </c>
      <c r="H64" s="59">
        <f t="shared" si="9"/>
        <v>0.21929824561403508</v>
      </c>
      <c r="I64" s="57">
        <f t="shared" si="10"/>
        <v>10</v>
      </c>
      <c r="J64" s="31">
        <v>2</v>
      </c>
      <c r="K64" s="35">
        <v>1</v>
      </c>
      <c r="L64" s="35">
        <f t="shared" si="11"/>
        <v>3</v>
      </c>
      <c r="M64" s="63">
        <f t="shared" si="12"/>
        <v>2.6315789473684209E-2</v>
      </c>
      <c r="N64" s="64">
        <f t="shared" si="13"/>
        <v>40</v>
      </c>
    </row>
    <row r="65" spans="1:14">
      <c r="A65" s="1" t="s">
        <v>125</v>
      </c>
      <c r="B65" s="1" t="s">
        <v>215</v>
      </c>
      <c r="C65" s="62" t="s">
        <v>126</v>
      </c>
      <c r="D65" s="31">
        <v>56</v>
      </c>
      <c r="E65" s="2">
        <v>8</v>
      </c>
      <c r="F65" s="57">
        <f t="shared" si="7"/>
        <v>64</v>
      </c>
      <c r="G65" s="58">
        <f t="shared" si="8"/>
        <v>73</v>
      </c>
      <c r="H65" s="59">
        <f t="shared" si="9"/>
        <v>0.125</v>
      </c>
      <c r="I65" s="57">
        <f t="shared" si="10"/>
        <v>44</v>
      </c>
      <c r="J65" s="31">
        <v>0</v>
      </c>
      <c r="K65" s="35">
        <v>0</v>
      </c>
      <c r="L65" s="35">
        <f t="shared" si="11"/>
        <v>0</v>
      </c>
      <c r="M65" s="6">
        <f t="shared" si="12"/>
        <v>0</v>
      </c>
      <c r="N65" s="64">
        <f t="shared" si="13"/>
        <v>78</v>
      </c>
    </row>
    <row r="66" spans="1:14">
      <c r="A66" s="1" t="s">
        <v>127</v>
      </c>
      <c r="B66" s="1" t="s">
        <v>211</v>
      </c>
      <c r="C66" s="62" t="s">
        <v>128</v>
      </c>
      <c r="D66" s="31">
        <v>935</v>
      </c>
      <c r="E66" s="2">
        <v>105</v>
      </c>
      <c r="F66" s="57">
        <f t="shared" si="7"/>
        <v>1040</v>
      </c>
      <c r="G66" s="58">
        <f t="shared" si="8"/>
        <v>2</v>
      </c>
      <c r="H66" s="59">
        <f t="shared" si="9"/>
        <v>0.10096153846153846</v>
      </c>
      <c r="I66" s="57">
        <f t="shared" si="10"/>
        <v>60</v>
      </c>
      <c r="J66" s="31">
        <v>23</v>
      </c>
      <c r="K66" s="35">
        <v>9</v>
      </c>
      <c r="L66" s="35">
        <f t="shared" si="11"/>
        <v>32</v>
      </c>
      <c r="M66" s="63">
        <f t="shared" si="12"/>
        <v>3.0769230769230771E-2</v>
      </c>
      <c r="N66" s="64">
        <f t="shared" si="13"/>
        <v>31</v>
      </c>
    </row>
    <row r="67" spans="1:14">
      <c r="A67" s="1" t="s">
        <v>129</v>
      </c>
      <c r="B67" s="1" t="s">
        <v>212</v>
      </c>
      <c r="C67" s="62" t="s">
        <v>130</v>
      </c>
      <c r="D67" s="31">
        <v>41</v>
      </c>
      <c r="E67" s="2">
        <v>14</v>
      </c>
      <c r="F67" s="57">
        <f t="shared" si="7"/>
        <v>55</v>
      </c>
      <c r="G67" s="58">
        <f t="shared" si="8"/>
        <v>76</v>
      </c>
      <c r="H67" s="59">
        <f t="shared" si="9"/>
        <v>0.25454545454545452</v>
      </c>
      <c r="I67" s="57">
        <f t="shared" si="10"/>
        <v>7</v>
      </c>
      <c r="J67" s="31">
        <v>0</v>
      </c>
      <c r="K67" s="35">
        <v>0</v>
      </c>
      <c r="L67" s="35">
        <f t="shared" si="11"/>
        <v>0</v>
      </c>
      <c r="M67" s="6">
        <f t="shared" si="12"/>
        <v>0</v>
      </c>
      <c r="N67" s="64">
        <f t="shared" si="13"/>
        <v>78</v>
      </c>
    </row>
    <row r="68" spans="1:14">
      <c r="A68" s="1" t="s">
        <v>131</v>
      </c>
      <c r="B68" s="1" t="s">
        <v>213</v>
      </c>
      <c r="C68" s="62" t="s">
        <v>132</v>
      </c>
      <c r="D68" s="31">
        <v>91</v>
      </c>
      <c r="E68" s="2">
        <v>14</v>
      </c>
      <c r="F68" s="57">
        <f t="shared" si="7"/>
        <v>105</v>
      </c>
      <c r="G68" s="58">
        <f t="shared" si="8"/>
        <v>60</v>
      </c>
      <c r="H68" s="59">
        <f t="shared" si="9"/>
        <v>0.13333333333333333</v>
      </c>
      <c r="I68" s="57">
        <f t="shared" si="10"/>
        <v>34</v>
      </c>
      <c r="J68" s="31">
        <v>2</v>
      </c>
      <c r="K68" s="35">
        <v>1</v>
      </c>
      <c r="L68" s="35">
        <f t="shared" si="11"/>
        <v>3</v>
      </c>
      <c r="M68" s="63">
        <f t="shared" si="12"/>
        <v>2.8571428571428571E-2</v>
      </c>
      <c r="N68" s="64">
        <f t="shared" si="13"/>
        <v>36</v>
      </c>
    </row>
    <row r="69" spans="1:14">
      <c r="A69" s="1" t="s">
        <v>133</v>
      </c>
      <c r="B69" s="1" t="s">
        <v>211</v>
      </c>
      <c r="C69" s="62" t="s">
        <v>134</v>
      </c>
      <c r="D69" s="31">
        <v>876</v>
      </c>
      <c r="E69" s="2">
        <v>130</v>
      </c>
      <c r="F69" s="57">
        <f t="shared" si="7"/>
        <v>1006</v>
      </c>
      <c r="G69" s="58">
        <f t="shared" si="8"/>
        <v>3</v>
      </c>
      <c r="H69" s="59">
        <f t="shared" si="9"/>
        <v>0.12922465208747516</v>
      </c>
      <c r="I69" s="57">
        <f t="shared" si="10"/>
        <v>39</v>
      </c>
      <c r="J69" s="31">
        <v>17</v>
      </c>
      <c r="K69" s="35">
        <v>13</v>
      </c>
      <c r="L69" s="35">
        <f t="shared" si="11"/>
        <v>30</v>
      </c>
      <c r="M69" s="63">
        <f t="shared" si="12"/>
        <v>2.982107355864811E-2</v>
      </c>
      <c r="N69" s="64">
        <f t="shared" si="13"/>
        <v>33</v>
      </c>
    </row>
    <row r="70" spans="1:14">
      <c r="A70" s="1" t="s">
        <v>135</v>
      </c>
      <c r="B70" s="1" t="s">
        <v>212</v>
      </c>
      <c r="C70" s="62" t="s">
        <v>136</v>
      </c>
      <c r="D70" s="31">
        <v>95</v>
      </c>
      <c r="E70" s="2">
        <v>36</v>
      </c>
      <c r="F70" s="57">
        <f t="shared" si="7"/>
        <v>131</v>
      </c>
      <c r="G70" s="58">
        <f t="shared" si="8"/>
        <v>53</v>
      </c>
      <c r="H70" s="59">
        <f t="shared" si="9"/>
        <v>0.27480916030534353</v>
      </c>
      <c r="I70" s="57">
        <f t="shared" si="10"/>
        <v>4</v>
      </c>
      <c r="J70" s="31">
        <v>1</v>
      </c>
      <c r="K70" s="35">
        <v>0</v>
      </c>
      <c r="L70" s="35">
        <f t="shared" si="11"/>
        <v>1</v>
      </c>
      <c r="M70" s="63">
        <f t="shared" si="12"/>
        <v>7.6335877862595417E-3</v>
      </c>
      <c r="N70" s="64">
        <f t="shared" si="13"/>
        <v>75</v>
      </c>
    </row>
    <row r="71" spans="1:14">
      <c r="A71" s="1" t="s">
        <v>137</v>
      </c>
      <c r="B71" s="1" t="s">
        <v>211</v>
      </c>
      <c r="C71" s="62" t="s">
        <v>138</v>
      </c>
      <c r="D71" s="31">
        <v>504</v>
      </c>
      <c r="E71" s="2">
        <v>62</v>
      </c>
      <c r="F71" s="65">
        <f t="shared" si="7"/>
        <v>566</v>
      </c>
      <c r="G71" s="66">
        <f t="shared" si="8"/>
        <v>8</v>
      </c>
      <c r="H71" s="59">
        <f t="shared" si="9"/>
        <v>0.10954063604240283</v>
      </c>
      <c r="I71" s="57">
        <f t="shared" si="10"/>
        <v>51</v>
      </c>
      <c r="J71" s="31">
        <v>17</v>
      </c>
      <c r="K71" s="35">
        <v>4</v>
      </c>
      <c r="L71" s="35">
        <f t="shared" si="11"/>
        <v>21</v>
      </c>
      <c r="M71" s="63">
        <f t="shared" si="12"/>
        <v>3.7102473498233215E-2</v>
      </c>
      <c r="N71" s="64">
        <f t="shared" si="13"/>
        <v>28</v>
      </c>
    </row>
    <row r="72" spans="1:14">
      <c r="A72" s="1" t="s">
        <v>139</v>
      </c>
      <c r="B72" s="1" t="s">
        <v>212</v>
      </c>
      <c r="C72" s="62" t="s">
        <v>140</v>
      </c>
      <c r="D72" s="31">
        <v>51</v>
      </c>
      <c r="E72" s="2">
        <v>18</v>
      </c>
      <c r="F72" s="65">
        <f t="shared" si="7"/>
        <v>69</v>
      </c>
      <c r="G72" s="66">
        <f t="shared" si="8"/>
        <v>68</v>
      </c>
      <c r="H72" s="59">
        <f t="shared" si="9"/>
        <v>0.2608695652173913</v>
      </c>
      <c r="I72" s="57">
        <f t="shared" si="10"/>
        <v>5</v>
      </c>
      <c r="J72" s="31">
        <v>0</v>
      </c>
      <c r="K72" s="35">
        <v>0</v>
      </c>
      <c r="L72" s="35">
        <f t="shared" si="11"/>
        <v>0</v>
      </c>
      <c r="M72" s="6">
        <f t="shared" si="12"/>
        <v>0</v>
      </c>
      <c r="N72" s="64">
        <f t="shared" si="13"/>
        <v>78</v>
      </c>
    </row>
    <row r="73" spans="1:14">
      <c r="A73" s="1" t="s">
        <v>141</v>
      </c>
      <c r="B73" s="1" t="s">
        <v>212</v>
      </c>
      <c r="C73" s="62" t="s">
        <v>142</v>
      </c>
      <c r="D73" s="31">
        <v>42</v>
      </c>
      <c r="E73" s="2">
        <v>13</v>
      </c>
      <c r="F73" s="65">
        <f t="shared" si="7"/>
        <v>55</v>
      </c>
      <c r="G73" s="66">
        <f t="shared" si="8"/>
        <v>76</v>
      </c>
      <c r="H73" s="59">
        <f t="shared" si="9"/>
        <v>0.23636363636363636</v>
      </c>
      <c r="I73" s="57">
        <f t="shared" si="10"/>
        <v>9</v>
      </c>
      <c r="J73" s="31">
        <v>0</v>
      </c>
      <c r="K73" s="35">
        <v>1</v>
      </c>
      <c r="L73" s="35">
        <f t="shared" si="11"/>
        <v>1</v>
      </c>
      <c r="M73" s="63">
        <f t="shared" si="12"/>
        <v>1.8181818181818181E-2</v>
      </c>
      <c r="N73" s="64">
        <f t="shared" si="13"/>
        <v>58</v>
      </c>
    </row>
    <row r="74" spans="1:14">
      <c r="A74" s="1" t="s">
        <v>143</v>
      </c>
      <c r="B74" s="1" t="s">
        <v>217</v>
      </c>
      <c r="C74" s="62" t="s">
        <v>144</v>
      </c>
      <c r="D74" s="31">
        <v>70</v>
      </c>
      <c r="E74" s="2">
        <v>28</v>
      </c>
      <c r="F74" s="65">
        <f t="shared" si="7"/>
        <v>98</v>
      </c>
      <c r="G74" s="66">
        <f t="shared" si="8"/>
        <v>62</v>
      </c>
      <c r="H74" s="59">
        <f t="shared" si="9"/>
        <v>0.2857142857142857</v>
      </c>
      <c r="I74" s="57">
        <f t="shared" si="10"/>
        <v>3</v>
      </c>
      <c r="J74" s="31">
        <v>2</v>
      </c>
      <c r="K74" s="35">
        <v>1</v>
      </c>
      <c r="L74" s="35">
        <f t="shared" si="11"/>
        <v>3</v>
      </c>
      <c r="M74" s="63">
        <f t="shared" si="12"/>
        <v>3.0612244897959183E-2</v>
      </c>
      <c r="N74" s="64">
        <f t="shared" si="13"/>
        <v>32</v>
      </c>
    </row>
    <row r="75" spans="1:14">
      <c r="A75" s="4" t="s">
        <v>145</v>
      </c>
      <c r="B75" s="4" t="s">
        <v>218</v>
      </c>
      <c r="C75" s="55" t="s">
        <v>146</v>
      </c>
      <c r="D75" s="56">
        <v>52</v>
      </c>
      <c r="E75" s="5">
        <v>2</v>
      </c>
      <c r="F75" s="65">
        <f t="shared" si="7"/>
        <v>54</v>
      </c>
      <c r="G75" s="66">
        <f t="shared" si="8"/>
        <v>78</v>
      </c>
      <c r="H75" s="59">
        <f t="shared" si="9"/>
        <v>3.7037037037037035E-2</v>
      </c>
      <c r="I75" s="57">
        <f t="shared" si="10"/>
        <v>85</v>
      </c>
      <c r="J75" s="31">
        <v>1</v>
      </c>
      <c r="K75" s="35">
        <v>0</v>
      </c>
      <c r="L75" s="35">
        <f t="shared" si="11"/>
        <v>1</v>
      </c>
      <c r="M75" s="63">
        <f t="shared" si="12"/>
        <v>1.8518518518518517E-2</v>
      </c>
      <c r="N75" s="64">
        <f t="shared" si="13"/>
        <v>57</v>
      </c>
    </row>
    <row r="76" spans="1:14">
      <c r="A76" s="1" t="s">
        <v>147</v>
      </c>
      <c r="B76" s="1" t="s">
        <v>217</v>
      </c>
      <c r="C76" s="62" t="s">
        <v>148</v>
      </c>
      <c r="D76" s="31">
        <v>97</v>
      </c>
      <c r="E76" s="2">
        <v>22</v>
      </c>
      <c r="F76" s="65">
        <f t="shared" ref="F76:F97" si="14">SUM(D76:E76)</f>
        <v>119</v>
      </c>
      <c r="G76" s="66">
        <f t="shared" ref="G76:G97" si="15">_xlfn.RANK.EQ(F76,$F$12:$F$97,0)</f>
        <v>58</v>
      </c>
      <c r="H76" s="59">
        <f t="shared" ref="H76:H97" si="16">E76/F76</f>
        <v>0.18487394957983194</v>
      </c>
      <c r="I76" s="57">
        <f t="shared" ref="I76:I97" si="17">_xlfn.RANK.EQ(H76,$H$12:$H$97,0)</f>
        <v>15</v>
      </c>
      <c r="J76" s="31">
        <v>1</v>
      </c>
      <c r="K76" s="35">
        <v>0</v>
      </c>
      <c r="L76" s="35">
        <f t="shared" ref="L76:L97" si="18">SUM(J76:K76)</f>
        <v>1</v>
      </c>
      <c r="M76" s="63">
        <f t="shared" ref="M76:M97" si="19">L76/F76</f>
        <v>8.4033613445378148E-3</v>
      </c>
      <c r="N76" s="64">
        <f t="shared" ref="N76:N97" si="20">_xlfn.RANK.EQ(M76,$M$12:$M$97,0)</f>
        <v>73</v>
      </c>
    </row>
    <row r="77" spans="1:14">
      <c r="A77" s="1" t="s">
        <v>149</v>
      </c>
      <c r="B77" s="1" t="s">
        <v>216</v>
      </c>
      <c r="C77" s="62" t="s">
        <v>150</v>
      </c>
      <c r="D77" s="31">
        <v>177</v>
      </c>
      <c r="E77" s="2">
        <v>27</v>
      </c>
      <c r="F77" s="65">
        <f t="shared" si="14"/>
        <v>204</v>
      </c>
      <c r="G77" s="66">
        <f t="shared" si="15"/>
        <v>37</v>
      </c>
      <c r="H77" s="59">
        <f t="shared" si="16"/>
        <v>0.13235294117647059</v>
      </c>
      <c r="I77" s="57">
        <f t="shared" si="17"/>
        <v>36</v>
      </c>
      <c r="J77" s="31">
        <v>3</v>
      </c>
      <c r="K77" s="35">
        <v>2</v>
      </c>
      <c r="L77" s="35">
        <f t="shared" si="18"/>
        <v>5</v>
      </c>
      <c r="M77" s="63">
        <f t="shared" si="19"/>
        <v>2.4509803921568627E-2</v>
      </c>
      <c r="N77" s="64">
        <f t="shared" si="20"/>
        <v>44</v>
      </c>
    </row>
    <row r="78" spans="1:14">
      <c r="A78" s="1" t="s">
        <v>151</v>
      </c>
      <c r="B78" s="1" t="s">
        <v>216</v>
      </c>
      <c r="C78" s="62" t="s">
        <v>152</v>
      </c>
      <c r="D78" s="31">
        <v>187</v>
      </c>
      <c r="E78" s="2">
        <v>27</v>
      </c>
      <c r="F78" s="65">
        <f t="shared" si="14"/>
        <v>214</v>
      </c>
      <c r="G78" s="66">
        <f t="shared" si="15"/>
        <v>34</v>
      </c>
      <c r="H78" s="59">
        <f t="shared" si="16"/>
        <v>0.12616822429906541</v>
      </c>
      <c r="I78" s="57">
        <f t="shared" si="17"/>
        <v>42</v>
      </c>
      <c r="J78" s="31">
        <v>3</v>
      </c>
      <c r="K78" s="35">
        <v>1</v>
      </c>
      <c r="L78" s="35">
        <f t="shared" si="18"/>
        <v>4</v>
      </c>
      <c r="M78" s="63">
        <f t="shared" si="19"/>
        <v>1.8691588785046728E-2</v>
      </c>
      <c r="N78" s="64">
        <f t="shared" si="20"/>
        <v>56</v>
      </c>
    </row>
    <row r="79" spans="1:14">
      <c r="A79" s="1" t="s">
        <v>153</v>
      </c>
      <c r="B79" s="1" t="s">
        <v>211</v>
      </c>
      <c r="C79" s="62" t="s">
        <v>154</v>
      </c>
      <c r="D79" s="31">
        <v>391</v>
      </c>
      <c r="E79" s="2">
        <v>45</v>
      </c>
      <c r="F79" s="65">
        <f t="shared" si="14"/>
        <v>436</v>
      </c>
      <c r="G79" s="66">
        <f t="shared" si="15"/>
        <v>11</v>
      </c>
      <c r="H79" s="59">
        <f t="shared" si="16"/>
        <v>0.10321100917431193</v>
      </c>
      <c r="I79" s="57">
        <f t="shared" si="17"/>
        <v>56</v>
      </c>
      <c r="J79" s="31">
        <v>14</v>
      </c>
      <c r="K79" s="35">
        <v>4</v>
      </c>
      <c r="L79" s="35">
        <f t="shared" si="18"/>
        <v>18</v>
      </c>
      <c r="M79" s="63">
        <f t="shared" si="19"/>
        <v>4.1284403669724773E-2</v>
      </c>
      <c r="N79" s="64">
        <f t="shared" si="20"/>
        <v>19</v>
      </c>
    </row>
    <row r="80" spans="1:14">
      <c r="A80" s="1" t="s">
        <v>155</v>
      </c>
      <c r="B80" s="1" t="s">
        <v>211</v>
      </c>
      <c r="C80" s="62" t="s">
        <v>156</v>
      </c>
      <c r="D80" s="31">
        <v>496</v>
      </c>
      <c r="E80" s="2">
        <v>50</v>
      </c>
      <c r="F80" s="65">
        <f t="shared" si="14"/>
        <v>546</v>
      </c>
      <c r="G80" s="66">
        <f t="shared" si="15"/>
        <v>10</v>
      </c>
      <c r="H80" s="59">
        <f t="shared" si="16"/>
        <v>9.1575091575091569E-2</v>
      </c>
      <c r="I80" s="57">
        <f t="shared" si="17"/>
        <v>69</v>
      </c>
      <c r="J80" s="31">
        <v>13</v>
      </c>
      <c r="K80" s="35">
        <v>2</v>
      </c>
      <c r="L80" s="35">
        <f t="shared" si="18"/>
        <v>15</v>
      </c>
      <c r="M80" s="63">
        <f t="shared" si="19"/>
        <v>2.7472527472527472E-2</v>
      </c>
      <c r="N80" s="64">
        <f t="shared" si="20"/>
        <v>37</v>
      </c>
    </row>
    <row r="81" spans="1:14">
      <c r="A81" s="1" t="s">
        <v>157</v>
      </c>
      <c r="B81" s="1" t="s">
        <v>216</v>
      </c>
      <c r="C81" s="62" t="s">
        <v>158</v>
      </c>
      <c r="D81" s="31">
        <v>269</v>
      </c>
      <c r="E81" s="2">
        <v>33</v>
      </c>
      <c r="F81" s="65">
        <f t="shared" si="14"/>
        <v>302</v>
      </c>
      <c r="G81" s="66">
        <f t="shared" si="15"/>
        <v>18</v>
      </c>
      <c r="H81" s="59">
        <f t="shared" si="16"/>
        <v>0.10927152317880795</v>
      </c>
      <c r="I81" s="57">
        <f t="shared" si="17"/>
        <v>52</v>
      </c>
      <c r="J81" s="31">
        <v>10</v>
      </c>
      <c r="K81" s="35">
        <v>2</v>
      </c>
      <c r="L81" s="35">
        <f t="shared" si="18"/>
        <v>12</v>
      </c>
      <c r="M81" s="63">
        <f t="shared" si="19"/>
        <v>3.9735099337748346E-2</v>
      </c>
      <c r="N81" s="64">
        <f t="shared" si="20"/>
        <v>23</v>
      </c>
    </row>
    <row r="82" spans="1:14">
      <c r="A82" s="1" t="s">
        <v>159</v>
      </c>
      <c r="B82" s="1" t="s">
        <v>216</v>
      </c>
      <c r="C82" s="62" t="s">
        <v>160</v>
      </c>
      <c r="D82" s="31">
        <v>243</v>
      </c>
      <c r="E82" s="2">
        <v>20</v>
      </c>
      <c r="F82" s="65">
        <f t="shared" si="14"/>
        <v>263</v>
      </c>
      <c r="G82" s="66">
        <f t="shared" si="15"/>
        <v>28</v>
      </c>
      <c r="H82" s="67">
        <f t="shared" si="16"/>
        <v>7.6045627376425853E-2</v>
      </c>
      <c r="I82" s="65">
        <f t="shared" si="17"/>
        <v>78</v>
      </c>
      <c r="J82" s="31">
        <v>3</v>
      </c>
      <c r="K82" s="35">
        <v>0</v>
      </c>
      <c r="L82" s="35">
        <f t="shared" si="18"/>
        <v>3</v>
      </c>
      <c r="M82" s="63">
        <f t="shared" si="19"/>
        <v>1.1406844106463879E-2</v>
      </c>
      <c r="N82" s="64">
        <f t="shared" si="20"/>
        <v>68</v>
      </c>
    </row>
    <row r="83" spans="1:14">
      <c r="A83" s="1" t="s">
        <v>161</v>
      </c>
      <c r="B83" s="1" t="s">
        <v>212</v>
      </c>
      <c r="C83" s="62" t="s">
        <v>162</v>
      </c>
      <c r="D83" s="31">
        <v>57</v>
      </c>
      <c r="E83" s="2">
        <v>10</v>
      </c>
      <c r="F83" s="65">
        <f t="shared" si="14"/>
        <v>67</v>
      </c>
      <c r="G83" s="66">
        <f t="shared" si="15"/>
        <v>70</v>
      </c>
      <c r="H83" s="67">
        <f t="shared" si="16"/>
        <v>0.14925373134328357</v>
      </c>
      <c r="I83" s="65">
        <f t="shared" si="17"/>
        <v>27</v>
      </c>
      <c r="J83" s="31">
        <v>0</v>
      </c>
      <c r="K83" s="35">
        <v>1</v>
      </c>
      <c r="L83" s="35">
        <f t="shared" si="18"/>
        <v>1</v>
      </c>
      <c r="M83" s="63">
        <f t="shared" si="19"/>
        <v>1.4925373134328358E-2</v>
      </c>
      <c r="N83" s="64">
        <f t="shared" si="20"/>
        <v>61</v>
      </c>
    </row>
    <row r="84" spans="1:14">
      <c r="A84" s="1" t="s">
        <v>163</v>
      </c>
      <c r="B84" s="1" t="s">
        <v>216</v>
      </c>
      <c r="C84" s="62" t="s">
        <v>164</v>
      </c>
      <c r="D84" s="31">
        <v>205</v>
      </c>
      <c r="E84" s="2">
        <v>34</v>
      </c>
      <c r="F84" s="65">
        <f t="shared" si="14"/>
        <v>239</v>
      </c>
      <c r="G84" s="66">
        <f t="shared" si="15"/>
        <v>31</v>
      </c>
      <c r="H84" s="67">
        <f t="shared" si="16"/>
        <v>0.14225941422594143</v>
      </c>
      <c r="I84" s="65">
        <f t="shared" si="17"/>
        <v>30</v>
      </c>
      <c r="J84" s="31">
        <v>6</v>
      </c>
      <c r="K84" s="35">
        <v>3</v>
      </c>
      <c r="L84" s="35">
        <f t="shared" si="18"/>
        <v>9</v>
      </c>
      <c r="M84" s="63">
        <f t="shared" si="19"/>
        <v>3.7656903765690378E-2</v>
      </c>
      <c r="N84" s="64">
        <f t="shared" si="20"/>
        <v>26</v>
      </c>
    </row>
    <row r="85" spans="1:14">
      <c r="A85" s="1" t="s">
        <v>165</v>
      </c>
      <c r="B85" s="1" t="s">
        <v>216</v>
      </c>
      <c r="C85" s="62" t="s">
        <v>166</v>
      </c>
      <c r="D85" s="31">
        <v>257</v>
      </c>
      <c r="E85" s="2">
        <v>36</v>
      </c>
      <c r="F85" s="65">
        <f t="shared" si="14"/>
        <v>293</v>
      </c>
      <c r="G85" s="66">
        <f t="shared" si="15"/>
        <v>21</v>
      </c>
      <c r="H85" s="67">
        <f t="shared" si="16"/>
        <v>0.12286689419795221</v>
      </c>
      <c r="I85" s="65">
        <f t="shared" si="17"/>
        <v>45</v>
      </c>
      <c r="J85" s="31">
        <v>10</v>
      </c>
      <c r="K85" s="35">
        <v>2</v>
      </c>
      <c r="L85" s="35">
        <f t="shared" si="18"/>
        <v>12</v>
      </c>
      <c r="M85" s="63">
        <f t="shared" si="19"/>
        <v>4.0955631399317405E-2</v>
      </c>
      <c r="N85" s="64">
        <f t="shared" si="20"/>
        <v>21</v>
      </c>
    </row>
    <row r="86" spans="1:14">
      <c r="A86" s="9" t="s">
        <v>167</v>
      </c>
      <c r="B86" s="9" t="s">
        <v>216</v>
      </c>
      <c r="C86" s="68" t="s">
        <v>168</v>
      </c>
      <c r="D86" s="69">
        <v>197</v>
      </c>
      <c r="E86" s="70">
        <v>27</v>
      </c>
      <c r="F86" s="71">
        <f t="shared" si="14"/>
        <v>224</v>
      </c>
      <c r="G86" s="72">
        <f t="shared" si="15"/>
        <v>32</v>
      </c>
      <c r="H86" s="73">
        <f t="shared" si="16"/>
        <v>0.12053571428571429</v>
      </c>
      <c r="I86" s="71">
        <f t="shared" si="17"/>
        <v>46</v>
      </c>
      <c r="J86" s="69">
        <v>3</v>
      </c>
      <c r="K86" s="74">
        <v>2</v>
      </c>
      <c r="L86" s="74">
        <f t="shared" si="18"/>
        <v>5</v>
      </c>
      <c r="M86" s="75">
        <f t="shared" si="19"/>
        <v>2.2321428571428572E-2</v>
      </c>
      <c r="N86" s="76">
        <f t="shared" si="20"/>
        <v>52</v>
      </c>
    </row>
    <row r="87" spans="1:14">
      <c r="A87" s="1" t="s">
        <v>169</v>
      </c>
      <c r="B87" s="1" t="s">
        <v>213</v>
      </c>
      <c r="C87" s="62" t="s">
        <v>170</v>
      </c>
      <c r="D87" s="31">
        <v>137</v>
      </c>
      <c r="E87" s="2">
        <v>12</v>
      </c>
      <c r="F87" s="65">
        <f t="shared" si="14"/>
        <v>149</v>
      </c>
      <c r="G87" s="66">
        <f t="shared" si="15"/>
        <v>49</v>
      </c>
      <c r="H87" s="67">
        <f t="shared" si="16"/>
        <v>8.0536912751677847E-2</v>
      </c>
      <c r="I87" s="65">
        <f t="shared" si="17"/>
        <v>75</v>
      </c>
      <c r="J87" s="31">
        <v>8</v>
      </c>
      <c r="K87" s="35">
        <v>1</v>
      </c>
      <c r="L87" s="35">
        <f t="shared" si="18"/>
        <v>9</v>
      </c>
      <c r="M87" s="63">
        <f t="shared" si="19"/>
        <v>6.0402684563758392E-2</v>
      </c>
      <c r="N87" s="64">
        <f t="shared" si="20"/>
        <v>7</v>
      </c>
    </row>
    <row r="88" spans="1:14">
      <c r="A88" s="1" t="s">
        <v>171</v>
      </c>
      <c r="B88" s="1" t="s">
        <v>212</v>
      </c>
      <c r="C88" s="62" t="s">
        <v>172</v>
      </c>
      <c r="D88" s="31">
        <v>74</v>
      </c>
      <c r="E88" s="2">
        <v>25</v>
      </c>
      <c r="F88" s="65">
        <f t="shared" si="14"/>
        <v>99</v>
      </c>
      <c r="G88" s="66">
        <f t="shared" si="15"/>
        <v>61</v>
      </c>
      <c r="H88" s="67">
        <f t="shared" si="16"/>
        <v>0.25252525252525254</v>
      </c>
      <c r="I88" s="65">
        <f t="shared" si="17"/>
        <v>8</v>
      </c>
      <c r="J88" s="31">
        <v>1</v>
      </c>
      <c r="K88" s="35">
        <v>0</v>
      </c>
      <c r="L88" s="35">
        <f t="shared" si="18"/>
        <v>1</v>
      </c>
      <c r="M88" s="63">
        <f t="shared" si="19"/>
        <v>1.0101010101010102E-2</v>
      </c>
      <c r="N88" s="64">
        <f t="shared" si="20"/>
        <v>71</v>
      </c>
    </row>
    <row r="89" spans="1:14">
      <c r="A89" s="1" t="s">
        <v>173</v>
      </c>
      <c r="B89" s="1" t="s">
        <v>211</v>
      </c>
      <c r="C89" s="62" t="s">
        <v>174</v>
      </c>
      <c r="D89" s="31">
        <v>620</v>
      </c>
      <c r="E89" s="2">
        <v>56</v>
      </c>
      <c r="F89" s="65">
        <f t="shared" si="14"/>
        <v>676</v>
      </c>
      <c r="G89" s="66">
        <f t="shared" si="15"/>
        <v>6</v>
      </c>
      <c r="H89" s="67">
        <f t="shared" si="16"/>
        <v>8.2840236686390539E-2</v>
      </c>
      <c r="I89" s="65">
        <f t="shared" si="17"/>
        <v>74</v>
      </c>
      <c r="J89" s="31">
        <v>22</v>
      </c>
      <c r="K89" s="35">
        <v>2</v>
      </c>
      <c r="L89" s="35">
        <f t="shared" si="18"/>
        <v>24</v>
      </c>
      <c r="M89" s="63">
        <f t="shared" si="19"/>
        <v>3.5502958579881658E-2</v>
      </c>
      <c r="N89" s="64">
        <f t="shared" si="20"/>
        <v>29</v>
      </c>
    </row>
    <row r="90" spans="1:14">
      <c r="A90" s="1" t="s">
        <v>175</v>
      </c>
      <c r="B90" s="1" t="s">
        <v>216</v>
      </c>
      <c r="C90" s="62" t="s">
        <v>176</v>
      </c>
      <c r="D90" s="31">
        <v>175</v>
      </c>
      <c r="E90" s="2">
        <v>20</v>
      </c>
      <c r="F90" s="65">
        <f t="shared" si="14"/>
        <v>195</v>
      </c>
      <c r="G90" s="66">
        <f t="shared" si="15"/>
        <v>40</v>
      </c>
      <c r="H90" s="67">
        <f t="shared" si="16"/>
        <v>0.10256410256410256</v>
      </c>
      <c r="I90" s="65">
        <f t="shared" si="17"/>
        <v>57</v>
      </c>
      <c r="J90" s="31">
        <v>4</v>
      </c>
      <c r="K90" s="35">
        <v>1</v>
      </c>
      <c r="L90" s="35">
        <f t="shared" si="18"/>
        <v>5</v>
      </c>
      <c r="M90" s="63">
        <f t="shared" si="19"/>
        <v>2.564102564102564E-2</v>
      </c>
      <c r="N90" s="64">
        <f t="shared" si="20"/>
        <v>43</v>
      </c>
    </row>
    <row r="91" spans="1:14">
      <c r="A91" s="1" t="s">
        <v>177</v>
      </c>
      <c r="B91" s="1" t="s">
        <v>216</v>
      </c>
      <c r="C91" s="62" t="s">
        <v>178</v>
      </c>
      <c r="D91" s="31">
        <v>246</v>
      </c>
      <c r="E91" s="2">
        <v>49</v>
      </c>
      <c r="F91" s="65">
        <f t="shared" si="14"/>
        <v>295</v>
      </c>
      <c r="G91" s="66">
        <f t="shared" si="15"/>
        <v>19</v>
      </c>
      <c r="H91" s="67">
        <f t="shared" si="16"/>
        <v>0.16610169491525423</v>
      </c>
      <c r="I91" s="65">
        <f t="shared" si="17"/>
        <v>20</v>
      </c>
      <c r="J91" s="31">
        <v>7</v>
      </c>
      <c r="K91" s="35">
        <v>6</v>
      </c>
      <c r="L91" s="35">
        <f t="shared" si="18"/>
        <v>13</v>
      </c>
      <c r="M91" s="63">
        <f t="shared" si="19"/>
        <v>4.4067796610169491E-2</v>
      </c>
      <c r="N91" s="64">
        <f t="shared" si="20"/>
        <v>16</v>
      </c>
    </row>
    <row r="92" spans="1:14">
      <c r="A92" s="1" t="s">
        <v>179</v>
      </c>
      <c r="B92" s="1" t="s">
        <v>216</v>
      </c>
      <c r="C92" s="62" t="s">
        <v>180</v>
      </c>
      <c r="D92" s="31">
        <v>262</v>
      </c>
      <c r="E92" s="2">
        <v>28</v>
      </c>
      <c r="F92" s="65">
        <f t="shared" si="14"/>
        <v>290</v>
      </c>
      <c r="G92" s="66">
        <f t="shared" si="15"/>
        <v>22</v>
      </c>
      <c r="H92" s="67">
        <f t="shared" si="16"/>
        <v>9.6551724137931033E-2</v>
      </c>
      <c r="I92" s="65">
        <f t="shared" si="17"/>
        <v>64</v>
      </c>
      <c r="J92" s="31">
        <v>9</v>
      </c>
      <c r="K92" s="35">
        <v>3</v>
      </c>
      <c r="L92" s="35">
        <f t="shared" si="18"/>
        <v>12</v>
      </c>
      <c r="M92" s="63">
        <f t="shared" si="19"/>
        <v>4.1379310344827586E-2</v>
      </c>
      <c r="N92" s="64">
        <f t="shared" si="20"/>
        <v>18</v>
      </c>
    </row>
    <row r="93" spans="1:14">
      <c r="A93" s="1" t="s">
        <v>181</v>
      </c>
      <c r="B93" s="1" t="s">
        <v>216</v>
      </c>
      <c r="C93" s="62" t="s">
        <v>182</v>
      </c>
      <c r="D93" s="31">
        <v>148</v>
      </c>
      <c r="E93" s="2">
        <v>28</v>
      </c>
      <c r="F93" s="65">
        <f t="shared" si="14"/>
        <v>176</v>
      </c>
      <c r="G93" s="66">
        <f t="shared" si="15"/>
        <v>42</v>
      </c>
      <c r="H93" s="67">
        <f t="shared" si="16"/>
        <v>0.15909090909090909</v>
      </c>
      <c r="I93" s="65">
        <f t="shared" si="17"/>
        <v>22</v>
      </c>
      <c r="J93" s="31">
        <v>3</v>
      </c>
      <c r="K93" s="35">
        <v>1</v>
      </c>
      <c r="L93" s="35">
        <f t="shared" si="18"/>
        <v>4</v>
      </c>
      <c r="M93" s="63">
        <f t="shared" si="19"/>
        <v>2.2727272727272728E-2</v>
      </c>
      <c r="N93" s="64">
        <f t="shared" si="20"/>
        <v>50</v>
      </c>
    </row>
    <row r="94" spans="1:14">
      <c r="A94" s="1" t="s">
        <v>183</v>
      </c>
      <c r="B94" s="1" t="s">
        <v>216</v>
      </c>
      <c r="C94" s="62" t="s">
        <v>184</v>
      </c>
      <c r="D94" s="31">
        <v>184</v>
      </c>
      <c r="E94" s="2">
        <v>21</v>
      </c>
      <c r="F94" s="65">
        <f t="shared" si="14"/>
        <v>205</v>
      </c>
      <c r="G94" s="66">
        <f t="shared" si="15"/>
        <v>36</v>
      </c>
      <c r="H94" s="67">
        <f t="shared" si="16"/>
        <v>0.1024390243902439</v>
      </c>
      <c r="I94" s="65">
        <f t="shared" si="17"/>
        <v>58</v>
      </c>
      <c r="J94" s="31">
        <v>3</v>
      </c>
      <c r="K94" s="35">
        <v>1</v>
      </c>
      <c r="L94" s="35">
        <f t="shared" si="18"/>
        <v>4</v>
      </c>
      <c r="M94" s="63">
        <f t="shared" si="19"/>
        <v>1.9512195121951219E-2</v>
      </c>
      <c r="N94" s="64">
        <f t="shared" si="20"/>
        <v>55</v>
      </c>
    </row>
    <row r="95" spans="1:14">
      <c r="A95" s="1" t="s">
        <v>185</v>
      </c>
      <c r="B95" s="1" t="s">
        <v>216</v>
      </c>
      <c r="C95" s="62" t="s">
        <v>186</v>
      </c>
      <c r="D95" s="31">
        <v>268</v>
      </c>
      <c r="E95" s="2">
        <v>26</v>
      </c>
      <c r="F95" s="65">
        <f t="shared" si="14"/>
        <v>294</v>
      </c>
      <c r="G95" s="66">
        <f t="shared" si="15"/>
        <v>20</v>
      </c>
      <c r="H95" s="67">
        <f t="shared" si="16"/>
        <v>8.8435374149659865E-2</v>
      </c>
      <c r="I95" s="65">
        <f t="shared" si="17"/>
        <v>71</v>
      </c>
      <c r="J95" s="31">
        <v>3</v>
      </c>
      <c r="K95" s="35">
        <v>0</v>
      </c>
      <c r="L95" s="35">
        <f t="shared" si="18"/>
        <v>3</v>
      </c>
      <c r="M95" s="63">
        <f t="shared" si="19"/>
        <v>1.020408163265306E-2</v>
      </c>
      <c r="N95" s="64">
        <f t="shared" si="20"/>
        <v>70</v>
      </c>
    </row>
    <row r="96" spans="1:14">
      <c r="A96" s="1" t="s">
        <v>187</v>
      </c>
      <c r="B96" s="1" t="s">
        <v>213</v>
      </c>
      <c r="C96" s="62" t="s">
        <v>188</v>
      </c>
      <c r="D96" s="31">
        <v>19</v>
      </c>
      <c r="E96" s="2">
        <v>3</v>
      </c>
      <c r="F96" s="65">
        <f t="shared" si="14"/>
        <v>22</v>
      </c>
      <c r="G96" s="66">
        <f t="shared" si="15"/>
        <v>85</v>
      </c>
      <c r="H96" s="67">
        <f t="shared" si="16"/>
        <v>0.13636363636363635</v>
      </c>
      <c r="I96" s="65">
        <f t="shared" si="17"/>
        <v>32</v>
      </c>
      <c r="J96" s="31">
        <v>0</v>
      </c>
      <c r="K96" s="35">
        <v>0</v>
      </c>
      <c r="L96" s="35">
        <f t="shared" si="18"/>
        <v>0</v>
      </c>
      <c r="M96" s="6">
        <f t="shared" si="19"/>
        <v>0</v>
      </c>
      <c r="N96" s="64">
        <f t="shared" si="20"/>
        <v>78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252</v>
      </c>
      <c r="E97" s="40">
        <v>28</v>
      </c>
      <c r="F97" s="77">
        <f t="shared" si="14"/>
        <v>280</v>
      </c>
      <c r="G97" s="78">
        <f t="shared" si="15"/>
        <v>24</v>
      </c>
      <c r="H97" s="79">
        <f t="shared" si="16"/>
        <v>0.1</v>
      </c>
      <c r="I97" s="77">
        <f t="shared" si="17"/>
        <v>62</v>
      </c>
      <c r="J97" s="39">
        <v>11</v>
      </c>
      <c r="K97" s="44">
        <v>0</v>
      </c>
      <c r="L97" s="44">
        <f t="shared" si="18"/>
        <v>11</v>
      </c>
      <c r="M97" s="80">
        <f t="shared" si="19"/>
        <v>3.9285714285714285E-2</v>
      </c>
      <c r="N97" s="81">
        <f t="shared" si="20"/>
        <v>24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18322</v>
      </c>
      <c r="E99" s="225">
        <f t="shared" ref="E99:L99" si="21">SUM(E12:E97)</f>
        <v>2494</v>
      </c>
      <c r="F99" s="225">
        <f t="shared" si="21"/>
        <v>20816</v>
      </c>
      <c r="G99" s="227"/>
      <c r="H99" s="227"/>
      <c r="I99" s="227"/>
      <c r="J99" s="225">
        <f t="shared" si="21"/>
        <v>476</v>
      </c>
      <c r="K99" s="225">
        <f t="shared" si="21"/>
        <v>149</v>
      </c>
      <c r="L99" s="226">
        <f t="shared" si="21"/>
        <v>625</v>
      </c>
      <c r="N99" s="37"/>
    </row>
  </sheetData>
  <autoFilter ref="A11:Q11" xr:uid="{00000000-0009-0000-0000-000010000000}">
    <sortState xmlns:xlrd2="http://schemas.microsoft.com/office/spreadsheetml/2017/richdata2" ref="A12:Q97">
      <sortCondition ref="A11"/>
    </sortState>
  </autoFilter>
  <mergeCells count="1">
    <mergeCell ref="D10:N10"/>
  </mergeCells>
  <phoneticPr fontId="1"/>
  <hyperlinks>
    <hyperlink ref="P1" location="目次!A1" display="目次に戻る" xr:uid="{0D78EBB1-90A3-4D54-9775-0AFB122F5F44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F959B-703E-4B4C-B317-03C5DFC3013E}">
  <sheetPr>
    <tabColor theme="9"/>
  </sheetPr>
  <dimension ref="A1:R99"/>
  <sheetViews>
    <sheetView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D12" sqref="D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189</v>
      </c>
      <c r="E6" s="23">
        <f>INDEX(E12:E97,MATCH(C6,C12:C97,0),0)</f>
        <v>28</v>
      </c>
      <c r="F6" s="23">
        <f>SUM(D6:E6)</f>
        <v>217</v>
      </c>
      <c r="G6" s="24">
        <f>_xlfn.RANK.EQ(F6,$F$12:$F$97,0)</f>
        <v>32</v>
      </c>
      <c r="H6" s="25">
        <f>E6/F6</f>
        <v>0.12903225806451613</v>
      </c>
      <c r="I6" s="26">
        <f>_xlfn.RANK.EQ(H6,$H$12:$H$97,0)</f>
        <v>44</v>
      </c>
      <c r="J6" s="22">
        <f>INDEX(J12:J97,MATCH(C6,C12:C97,0),0)</f>
        <v>2</v>
      </c>
      <c r="K6" s="27">
        <f>INDEX(K12:K97,MATCH(C6,C12:C97,0),0)</f>
        <v>2</v>
      </c>
      <c r="L6" s="27">
        <f>SUM(J6:K6)</f>
        <v>4</v>
      </c>
      <c r="M6" s="28">
        <f>L6/F6</f>
        <v>1.8433179723502304E-2</v>
      </c>
      <c r="N6" s="29">
        <f>_xlfn.RANK.EQ(M6,$M$12:$M$97,0)</f>
        <v>60</v>
      </c>
    </row>
    <row r="7" spans="1:18">
      <c r="C7" s="30" t="s">
        <v>15</v>
      </c>
      <c r="D7" s="97">
        <f>ROUND(SUMIF($B$12:$B$97,"G",D12:D97)/(COUNTIFS(B12:B97,"G",D12:D97,"&lt;&gt;")),1)</f>
        <v>215.7</v>
      </c>
      <c r="E7" s="98">
        <f>ROUND(SUMIF($B$12:$B$97,"G",E12:E97)/(COUNTIFS(B12:B97,"G",D12:D97,"&lt;&gt;")),1)</f>
        <v>29.2</v>
      </c>
      <c r="F7" s="98">
        <f>ROUND(SUM(D7:E7),1)</f>
        <v>244.9</v>
      </c>
      <c r="G7" s="32"/>
      <c r="H7" s="33">
        <f>E7/F7</f>
        <v>0.11923233973050223</v>
      </c>
      <c r="I7" s="34"/>
      <c r="J7" s="97">
        <f>ROUND(SUMIF($B$12:$B$97,"G",J12:J97)/(COUNTIFS(B12:B97,"G",D12:D97,"&lt;&gt;")),1)</f>
        <v>5.0999999999999996</v>
      </c>
      <c r="K7" s="101">
        <f>ROUND(SUMIF($B$12:$B$97,"G",K12:K97)/(COUNTIFS(B12:B97,"G",D12:D97,"&lt;&gt;")),1)</f>
        <v>1.2</v>
      </c>
      <c r="L7" s="101">
        <f>ROUND(SUM(J7:K7),1)</f>
        <v>6.3</v>
      </c>
      <c r="M7" s="6">
        <f>L7/F7</f>
        <v>2.5724785626786442E-2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211.9</v>
      </c>
      <c r="E8" s="100">
        <f>ROUND(AVERAGE(E12:E97),1)</f>
        <v>30.5</v>
      </c>
      <c r="F8" s="100">
        <f>ROUND(SUM(D8:E8),1)</f>
        <v>242.4</v>
      </c>
      <c r="G8" s="41"/>
      <c r="H8" s="42">
        <f>E8/F8</f>
        <v>0.12582508250825084</v>
      </c>
      <c r="I8" s="43"/>
      <c r="J8" s="102">
        <f>ROUND(AVERAGE(J12:J97),1)</f>
        <v>5.8</v>
      </c>
      <c r="K8" s="100">
        <f>ROUND(AVERAGE(K12:K97),1)</f>
        <v>1.8</v>
      </c>
      <c r="L8" s="103">
        <f>ROUND(SUM(J8:K8),1)</f>
        <v>7.6</v>
      </c>
      <c r="M8" s="45">
        <f>L8/F8</f>
        <v>3.1353135313531351E-2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2024年度（基準日：５月１日）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698</v>
      </c>
      <c r="E12" s="5">
        <v>87</v>
      </c>
      <c r="F12" s="57">
        <f t="shared" ref="F12:F43" si="0">SUM(D12:E12)</f>
        <v>785</v>
      </c>
      <c r="G12" s="58">
        <f t="shared" ref="G12:G43" si="1">_xlfn.RANK.EQ(F12,$F$12:$F$97,0)</f>
        <v>5</v>
      </c>
      <c r="H12" s="59">
        <f t="shared" ref="H12:H43" si="2">E12/F12</f>
        <v>0.11082802547770701</v>
      </c>
      <c r="I12" s="57">
        <f t="shared" ref="I12:I43" si="3">_xlfn.RANK.EQ(H12,$H$12:$H$97,0)</f>
        <v>53</v>
      </c>
      <c r="J12" s="56">
        <v>27</v>
      </c>
      <c r="K12" s="60">
        <v>12</v>
      </c>
      <c r="L12" s="60">
        <f t="shared" ref="L12:L43" si="4">SUM(J12:K12)</f>
        <v>39</v>
      </c>
      <c r="M12" s="6">
        <f t="shared" ref="M12:M43" si="5">L12/F12</f>
        <v>4.9681528662420385E-2</v>
      </c>
      <c r="N12" s="61">
        <f t="shared" ref="N12:N43" si="6">_xlfn.RANK.EQ(M12,$M$12:$M$97,0)</f>
        <v>12</v>
      </c>
    </row>
    <row r="13" spans="1:18">
      <c r="A13" s="4" t="s">
        <v>21</v>
      </c>
      <c r="B13" s="4" t="s">
        <v>212</v>
      </c>
      <c r="C13" s="55" t="s">
        <v>22</v>
      </c>
      <c r="D13" s="56">
        <v>131</v>
      </c>
      <c r="E13" s="5">
        <v>25</v>
      </c>
      <c r="F13" s="57">
        <f t="shared" si="0"/>
        <v>156</v>
      </c>
      <c r="G13" s="58">
        <f t="shared" si="1"/>
        <v>48</v>
      </c>
      <c r="H13" s="59">
        <f t="shared" si="2"/>
        <v>0.16025641025641027</v>
      </c>
      <c r="I13" s="57">
        <f t="shared" si="3"/>
        <v>23</v>
      </c>
      <c r="J13" s="56">
        <v>0</v>
      </c>
      <c r="K13" s="60">
        <v>2</v>
      </c>
      <c r="L13" s="60">
        <f t="shared" si="4"/>
        <v>2</v>
      </c>
      <c r="M13" s="6">
        <f t="shared" si="5"/>
        <v>1.282051282051282E-2</v>
      </c>
      <c r="N13" s="61">
        <f t="shared" si="6"/>
        <v>65</v>
      </c>
    </row>
    <row r="14" spans="1:18">
      <c r="A14" s="4" t="s">
        <v>23</v>
      </c>
      <c r="B14" s="4" t="s">
        <v>213</v>
      </c>
      <c r="C14" s="55" t="s">
        <v>24</v>
      </c>
      <c r="D14" s="56">
        <v>64</v>
      </c>
      <c r="E14" s="5">
        <v>6</v>
      </c>
      <c r="F14" s="57">
        <f t="shared" si="0"/>
        <v>70</v>
      </c>
      <c r="G14" s="58">
        <f t="shared" si="1"/>
        <v>70</v>
      </c>
      <c r="H14" s="59">
        <f t="shared" si="2"/>
        <v>8.5714285714285715E-2</v>
      </c>
      <c r="I14" s="57">
        <f t="shared" si="3"/>
        <v>73</v>
      </c>
      <c r="J14" s="56">
        <v>1</v>
      </c>
      <c r="K14" s="60">
        <v>1</v>
      </c>
      <c r="L14" s="60">
        <f t="shared" si="4"/>
        <v>2</v>
      </c>
      <c r="M14" s="6">
        <f t="shared" si="5"/>
        <v>2.8571428571428571E-2</v>
      </c>
      <c r="N14" s="61">
        <f t="shared" si="6"/>
        <v>40</v>
      </c>
    </row>
    <row r="15" spans="1:18">
      <c r="A15" s="4" t="s">
        <v>25</v>
      </c>
      <c r="B15" s="4" t="s">
        <v>214</v>
      </c>
      <c r="C15" s="55" t="s">
        <v>26</v>
      </c>
      <c r="D15" s="56">
        <v>57</v>
      </c>
      <c r="E15" s="5">
        <v>5</v>
      </c>
      <c r="F15" s="57">
        <f t="shared" si="0"/>
        <v>62</v>
      </c>
      <c r="G15" s="58">
        <f t="shared" si="1"/>
        <v>74</v>
      </c>
      <c r="H15" s="59">
        <f t="shared" si="2"/>
        <v>8.0645161290322578E-2</v>
      </c>
      <c r="I15" s="57">
        <f t="shared" si="3"/>
        <v>78</v>
      </c>
      <c r="J15" s="56">
        <v>5</v>
      </c>
      <c r="K15" s="60">
        <v>0</v>
      </c>
      <c r="L15" s="60">
        <f t="shared" si="4"/>
        <v>5</v>
      </c>
      <c r="M15" s="6">
        <f t="shared" si="5"/>
        <v>8.0645161290322578E-2</v>
      </c>
      <c r="N15" s="61">
        <f t="shared" si="6"/>
        <v>5</v>
      </c>
    </row>
    <row r="16" spans="1:18">
      <c r="A16" s="4" t="s">
        <v>27</v>
      </c>
      <c r="B16" s="4" t="s">
        <v>213</v>
      </c>
      <c r="C16" s="55" t="s">
        <v>28</v>
      </c>
      <c r="D16" s="56">
        <v>48</v>
      </c>
      <c r="E16" s="5">
        <v>4</v>
      </c>
      <c r="F16" s="57">
        <f t="shared" si="0"/>
        <v>52</v>
      </c>
      <c r="G16" s="58">
        <f t="shared" si="1"/>
        <v>79</v>
      </c>
      <c r="H16" s="59">
        <f t="shared" si="2"/>
        <v>7.6923076923076927E-2</v>
      </c>
      <c r="I16" s="57">
        <f t="shared" si="3"/>
        <v>80</v>
      </c>
      <c r="J16" s="56">
        <v>2</v>
      </c>
      <c r="K16" s="60">
        <v>0</v>
      </c>
      <c r="L16" s="60">
        <f t="shared" si="4"/>
        <v>2</v>
      </c>
      <c r="M16" s="6">
        <f t="shared" si="5"/>
        <v>3.8461538461538464E-2</v>
      </c>
      <c r="N16" s="61">
        <f t="shared" si="6"/>
        <v>20</v>
      </c>
    </row>
    <row r="17" spans="1:14">
      <c r="A17" s="4" t="s">
        <v>29</v>
      </c>
      <c r="B17" s="4" t="s">
        <v>213</v>
      </c>
      <c r="C17" s="55" t="s">
        <v>30</v>
      </c>
      <c r="D17" s="56">
        <v>41</v>
      </c>
      <c r="E17" s="5">
        <v>4</v>
      </c>
      <c r="F17" s="57">
        <f t="shared" si="0"/>
        <v>45</v>
      </c>
      <c r="G17" s="58">
        <f t="shared" si="1"/>
        <v>82</v>
      </c>
      <c r="H17" s="59">
        <f t="shared" si="2"/>
        <v>8.8888888888888892E-2</v>
      </c>
      <c r="I17" s="57">
        <f t="shared" si="3"/>
        <v>72</v>
      </c>
      <c r="J17" s="56">
        <v>2</v>
      </c>
      <c r="K17" s="60">
        <v>1</v>
      </c>
      <c r="L17" s="60">
        <f t="shared" si="4"/>
        <v>3</v>
      </c>
      <c r="M17" s="6">
        <f t="shared" si="5"/>
        <v>6.6666666666666666E-2</v>
      </c>
      <c r="N17" s="61">
        <f t="shared" si="6"/>
        <v>7</v>
      </c>
    </row>
    <row r="18" spans="1:14">
      <c r="A18" s="4" t="s">
        <v>31</v>
      </c>
      <c r="B18" s="4" t="s">
        <v>215</v>
      </c>
      <c r="C18" s="55" t="s">
        <v>32</v>
      </c>
      <c r="D18" s="56">
        <v>51</v>
      </c>
      <c r="E18" s="5">
        <v>9</v>
      </c>
      <c r="F18" s="57">
        <f t="shared" si="0"/>
        <v>60</v>
      </c>
      <c r="G18" s="58">
        <f t="shared" si="1"/>
        <v>75</v>
      </c>
      <c r="H18" s="59">
        <f t="shared" si="2"/>
        <v>0.15</v>
      </c>
      <c r="I18" s="57">
        <f t="shared" si="3"/>
        <v>27</v>
      </c>
      <c r="J18" s="56">
        <v>0</v>
      </c>
      <c r="K18" s="60">
        <v>0</v>
      </c>
      <c r="L18" s="60">
        <f t="shared" si="4"/>
        <v>0</v>
      </c>
      <c r="M18" s="63">
        <f t="shared" si="5"/>
        <v>0</v>
      </c>
      <c r="N18" s="61">
        <f t="shared" si="6"/>
        <v>78</v>
      </c>
    </row>
    <row r="19" spans="1:14">
      <c r="A19" s="4" t="s">
        <v>33</v>
      </c>
      <c r="B19" s="4" t="s">
        <v>216</v>
      </c>
      <c r="C19" s="55" t="s">
        <v>34</v>
      </c>
      <c r="D19" s="56">
        <v>185</v>
      </c>
      <c r="E19" s="5">
        <v>28</v>
      </c>
      <c r="F19" s="57">
        <f t="shared" si="0"/>
        <v>213</v>
      </c>
      <c r="G19" s="58">
        <f t="shared" si="1"/>
        <v>33</v>
      </c>
      <c r="H19" s="59">
        <f t="shared" si="2"/>
        <v>0.13145539906103287</v>
      </c>
      <c r="I19" s="57">
        <f t="shared" si="3"/>
        <v>41</v>
      </c>
      <c r="J19" s="56">
        <v>6</v>
      </c>
      <c r="K19" s="60">
        <v>1</v>
      </c>
      <c r="L19" s="60">
        <f t="shared" si="4"/>
        <v>7</v>
      </c>
      <c r="M19" s="6">
        <f t="shared" si="5"/>
        <v>3.2863849765258218E-2</v>
      </c>
      <c r="N19" s="61">
        <f t="shared" si="6"/>
        <v>34</v>
      </c>
    </row>
    <row r="20" spans="1:14">
      <c r="A20" s="4" t="s">
        <v>35</v>
      </c>
      <c r="B20" s="4" t="s">
        <v>217</v>
      </c>
      <c r="C20" s="55" t="s">
        <v>36</v>
      </c>
      <c r="D20" s="56">
        <v>153</v>
      </c>
      <c r="E20" s="5">
        <v>15</v>
      </c>
      <c r="F20" s="57">
        <f t="shared" si="0"/>
        <v>168</v>
      </c>
      <c r="G20" s="58">
        <f t="shared" si="1"/>
        <v>45</v>
      </c>
      <c r="H20" s="59">
        <f t="shared" si="2"/>
        <v>8.9285714285714288E-2</v>
      </c>
      <c r="I20" s="57">
        <f t="shared" si="3"/>
        <v>71</v>
      </c>
      <c r="J20" s="56">
        <v>4</v>
      </c>
      <c r="K20" s="60">
        <v>2</v>
      </c>
      <c r="L20" s="60">
        <f t="shared" si="4"/>
        <v>6</v>
      </c>
      <c r="M20" s="6">
        <f t="shared" si="5"/>
        <v>3.5714285714285712E-2</v>
      </c>
      <c r="N20" s="61">
        <f t="shared" si="6"/>
        <v>25</v>
      </c>
    </row>
    <row r="21" spans="1:14">
      <c r="A21" s="4" t="s">
        <v>37</v>
      </c>
      <c r="B21" s="4" t="s">
        <v>211</v>
      </c>
      <c r="C21" s="55" t="s">
        <v>38</v>
      </c>
      <c r="D21" s="56">
        <v>840</v>
      </c>
      <c r="E21" s="5">
        <v>92</v>
      </c>
      <c r="F21" s="57">
        <f t="shared" si="0"/>
        <v>932</v>
      </c>
      <c r="G21" s="58">
        <f t="shared" si="1"/>
        <v>4</v>
      </c>
      <c r="H21" s="59">
        <f t="shared" si="2"/>
        <v>9.8712446351931327E-2</v>
      </c>
      <c r="I21" s="57">
        <f t="shared" si="3"/>
        <v>65</v>
      </c>
      <c r="J21" s="56">
        <v>21</v>
      </c>
      <c r="K21" s="60">
        <v>5</v>
      </c>
      <c r="L21" s="60">
        <f t="shared" si="4"/>
        <v>26</v>
      </c>
      <c r="M21" s="6">
        <f t="shared" si="5"/>
        <v>2.7896995708154508E-2</v>
      </c>
      <c r="N21" s="61">
        <f t="shared" si="6"/>
        <v>41</v>
      </c>
    </row>
    <row r="22" spans="1:14">
      <c r="A22" s="4" t="s">
        <v>39</v>
      </c>
      <c r="B22" s="4" t="s">
        <v>212</v>
      </c>
      <c r="C22" s="55" t="s">
        <v>40</v>
      </c>
      <c r="D22" s="56">
        <v>28</v>
      </c>
      <c r="E22" s="5">
        <v>6</v>
      </c>
      <c r="F22" s="57">
        <f t="shared" si="0"/>
        <v>34</v>
      </c>
      <c r="G22" s="58">
        <f t="shared" si="1"/>
        <v>84</v>
      </c>
      <c r="H22" s="59">
        <f t="shared" si="2"/>
        <v>0.17647058823529413</v>
      </c>
      <c r="I22" s="57">
        <f t="shared" si="3"/>
        <v>18</v>
      </c>
      <c r="J22" s="56">
        <v>0</v>
      </c>
      <c r="K22" s="60">
        <v>0</v>
      </c>
      <c r="L22" s="60">
        <f t="shared" si="4"/>
        <v>0</v>
      </c>
      <c r="M22" s="63">
        <f t="shared" si="5"/>
        <v>0</v>
      </c>
      <c r="N22" s="61">
        <f t="shared" si="6"/>
        <v>78</v>
      </c>
    </row>
    <row r="23" spans="1:14">
      <c r="A23" s="4" t="s">
        <v>41</v>
      </c>
      <c r="B23" s="4" t="s">
        <v>216</v>
      </c>
      <c r="C23" s="55" t="s">
        <v>42</v>
      </c>
      <c r="D23" s="56">
        <v>131</v>
      </c>
      <c r="E23" s="5">
        <v>17</v>
      </c>
      <c r="F23" s="57">
        <f t="shared" si="0"/>
        <v>148</v>
      </c>
      <c r="G23" s="58">
        <f t="shared" si="1"/>
        <v>49</v>
      </c>
      <c r="H23" s="59">
        <f t="shared" si="2"/>
        <v>0.11486486486486487</v>
      </c>
      <c r="I23" s="57">
        <f t="shared" si="3"/>
        <v>50</v>
      </c>
      <c r="J23" s="56">
        <v>3</v>
      </c>
      <c r="K23" s="60">
        <v>0</v>
      </c>
      <c r="L23" s="60">
        <f t="shared" si="4"/>
        <v>3</v>
      </c>
      <c r="M23" s="6">
        <f t="shared" si="5"/>
        <v>2.0270270270270271E-2</v>
      </c>
      <c r="N23" s="61">
        <f t="shared" si="6"/>
        <v>53</v>
      </c>
    </row>
    <row r="24" spans="1:14">
      <c r="A24" s="4" t="s">
        <v>43</v>
      </c>
      <c r="B24" s="4" t="s">
        <v>216</v>
      </c>
      <c r="C24" s="55" t="s">
        <v>44</v>
      </c>
      <c r="D24" s="56">
        <v>251</v>
      </c>
      <c r="E24" s="5">
        <v>21</v>
      </c>
      <c r="F24" s="57">
        <f t="shared" si="0"/>
        <v>272</v>
      </c>
      <c r="G24" s="58">
        <f t="shared" si="1"/>
        <v>26</v>
      </c>
      <c r="H24" s="59">
        <f t="shared" si="2"/>
        <v>7.720588235294118E-2</v>
      </c>
      <c r="I24" s="57">
        <f t="shared" si="3"/>
        <v>79</v>
      </c>
      <c r="J24" s="56">
        <v>7</v>
      </c>
      <c r="K24" s="60">
        <v>0</v>
      </c>
      <c r="L24" s="60">
        <f t="shared" si="4"/>
        <v>7</v>
      </c>
      <c r="M24" s="6">
        <f t="shared" si="5"/>
        <v>2.5735294117647058E-2</v>
      </c>
      <c r="N24" s="61">
        <f t="shared" si="6"/>
        <v>45</v>
      </c>
    </row>
    <row r="25" spans="1:14">
      <c r="A25" s="4" t="s">
        <v>45</v>
      </c>
      <c r="B25" s="4" t="s">
        <v>214</v>
      </c>
      <c r="C25" s="55" t="s">
        <v>46</v>
      </c>
      <c r="D25" s="56">
        <v>143</v>
      </c>
      <c r="E25" s="5">
        <v>24</v>
      </c>
      <c r="F25" s="57">
        <f t="shared" si="0"/>
        <v>167</v>
      </c>
      <c r="G25" s="58">
        <f t="shared" si="1"/>
        <v>46</v>
      </c>
      <c r="H25" s="59">
        <f t="shared" si="2"/>
        <v>0.1437125748502994</v>
      </c>
      <c r="I25" s="57">
        <f t="shared" si="3"/>
        <v>31</v>
      </c>
      <c r="J25" s="56">
        <v>9</v>
      </c>
      <c r="K25" s="60">
        <v>1</v>
      </c>
      <c r="L25" s="60">
        <f t="shared" si="4"/>
        <v>10</v>
      </c>
      <c r="M25" s="6">
        <f t="shared" si="5"/>
        <v>5.9880239520958084E-2</v>
      </c>
      <c r="N25" s="61">
        <f t="shared" si="6"/>
        <v>9</v>
      </c>
    </row>
    <row r="26" spans="1:14">
      <c r="A26" s="4" t="s">
        <v>47</v>
      </c>
      <c r="B26" s="4" t="s">
        <v>217</v>
      </c>
      <c r="C26" s="55" t="s">
        <v>48</v>
      </c>
      <c r="D26" s="56">
        <v>222</v>
      </c>
      <c r="E26" s="5">
        <v>22</v>
      </c>
      <c r="F26" s="57">
        <f t="shared" si="0"/>
        <v>244</v>
      </c>
      <c r="G26" s="58">
        <f t="shared" si="1"/>
        <v>29</v>
      </c>
      <c r="H26" s="59">
        <f t="shared" si="2"/>
        <v>9.0163934426229511E-2</v>
      </c>
      <c r="I26" s="57">
        <f t="shared" si="3"/>
        <v>69</v>
      </c>
      <c r="J26" s="56">
        <v>1</v>
      </c>
      <c r="K26" s="60">
        <v>1</v>
      </c>
      <c r="L26" s="60">
        <f t="shared" si="4"/>
        <v>2</v>
      </c>
      <c r="M26" s="63">
        <f t="shared" si="5"/>
        <v>8.1967213114754103E-3</v>
      </c>
      <c r="N26" s="61">
        <f t="shared" si="6"/>
        <v>76</v>
      </c>
    </row>
    <row r="27" spans="1:14">
      <c r="A27" s="4" t="s">
        <v>49</v>
      </c>
      <c r="B27" s="4" t="s">
        <v>211</v>
      </c>
      <c r="C27" s="55" t="s">
        <v>50</v>
      </c>
      <c r="D27" s="56">
        <v>471</v>
      </c>
      <c r="E27" s="5">
        <v>70</v>
      </c>
      <c r="F27" s="57">
        <f t="shared" si="0"/>
        <v>541</v>
      </c>
      <c r="G27" s="58">
        <f t="shared" si="1"/>
        <v>10</v>
      </c>
      <c r="H27" s="59">
        <f t="shared" si="2"/>
        <v>0.12939001848428835</v>
      </c>
      <c r="I27" s="57">
        <f t="shared" si="3"/>
        <v>43</v>
      </c>
      <c r="J27" s="56">
        <v>10</v>
      </c>
      <c r="K27" s="60">
        <v>4</v>
      </c>
      <c r="L27" s="60">
        <f t="shared" si="4"/>
        <v>14</v>
      </c>
      <c r="M27" s="6">
        <f t="shared" si="5"/>
        <v>2.5878003696857672E-2</v>
      </c>
      <c r="N27" s="61">
        <f t="shared" si="6"/>
        <v>44</v>
      </c>
    </row>
    <row r="28" spans="1:14">
      <c r="A28" s="4" t="s">
        <v>51</v>
      </c>
      <c r="B28" s="4" t="s">
        <v>214</v>
      </c>
      <c r="C28" s="55" t="s">
        <v>52</v>
      </c>
      <c r="D28" s="56">
        <v>32</v>
      </c>
      <c r="E28" s="5">
        <v>6</v>
      </c>
      <c r="F28" s="57">
        <f t="shared" si="0"/>
        <v>38</v>
      </c>
      <c r="G28" s="58">
        <f t="shared" si="1"/>
        <v>83</v>
      </c>
      <c r="H28" s="59">
        <f t="shared" si="2"/>
        <v>0.15789473684210525</v>
      </c>
      <c r="I28" s="57">
        <f t="shared" si="3"/>
        <v>25</v>
      </c>
      <c r="J28" s="56">
        <v>2</v>
      </c>
      <c r="K28" s="60">
        <v>0</v>
      </c>
      <c r="L28" s="60">
        <f t="shared" si="4"/>
        <v>2</v>
      </c>
      <c r="M28" s="6">
        <f t="shared" si="5"/>
        <v>5.2631578947368418E-2</v>
      </c>
      <c r="N28" s="61">
        <f t="shared" si="6"/>
        <v>11</v>
      </c>
    </row>
    <row r="29" spans="1:14">
      <c r="A29" s="4" t="s">
        <v>53</v>
      </c>
      <c r="B29" s="4" t="s">
        <v>217</v>
      </c>
      <c r="C29" s="55" t="s">
        <v>54</v>
      </c>
      <c r="D29" s="56">
        <v>109</v>
      </c>
      <c r="E29" s="5">
        <v>25</v>
      </c>
      <c r="F29" s="57">
        <f t="shared" si="0"/>
        <v>134</v>
      </c>
      <c r="G29" s="58">
        <f t="shared" si="1"/>
        <v>53</v>
      </c>
      <c r="H29" s="59">
        <f t="shared" si="2"/>
        <v>0.18656716417910449</v>
      </c>
      <c r="I29" s="57">
        <f t="shared" si="3"/>
        <v>16</v>
      </c>
      <c r="J29" s="56">
        <v>3</v>
      </c>
      <c r="K29" s="60">
        <v>3</v>
      </c>
      <c r="L29" s="60">
        <f t="shared" si="4"/>
        <v>6</v>
      </c>
      <c r="M29" s="6">
        <f t="shared" si="5"/>
        <v>4.4776119402985072E-2</v>
      </c>
      <c r="N29" s="61">
        <f t="shared" si="6"/>
        <v>15</v>
      </c>
    </row>
    <row r="30" spans="1:14">
      <c r="A30" s="4" t="s">
        <v>55</v>
      </c>
      <c r="B30" s="4" t="s">
        <v>216</v>
      </c>
      <c r="C30" s="55" t="s">
        <v>56</v>
      </c>
      <c r="D30" s="56">
        <v>181</v>
      </c>
      <c r="E30" s="5">
        <v>27</v>
      </c>
      <c r="F30" s="57">
        <f t="shared" si="0"/>
        <v>208</v>
      </c>
      <c r="G30" s="58">
        <f t="shared" si="1"/>
        <v>35</v>
      </c>
      <c r="H30" s="59">
        <f t="shared" si="2"/>
        <v>0.12980769230769232</v>
      </c>
      <c r="I30" s="57">
        <f t="shared" si="3"/>
        <v>42</v>
      </c>
      <c r="J30" s="56">
        <v>4</v>
      </c>
      <c r="K30" s="60">
        <v>1</v>
      </c>
      <c r="L30" s="60">
        <f t="shared" si="4"/>
        <v>5</v>
      </c>
      <c r="M30" s="6">
        <f t="shared" si="5"/>
        <v>2.403846153846154E-2</v>
      </c>
      <c r="N30" s="61">
        <f t="shared" si="6"/>
        <v>52</v>
      </c>
    </row>
    <row r="31" spans="1:14">
      <c r="A31" s="4" t="s">
        <v>57</v>
      </c>
      <c r="B31" s="4" t="s">
        <v>217</v>
      </c>
      <c r="C31" s="55" t="s">
        <v>58</v>
      </c>
      <c r="D31" s="56">
        <v>164</v>
      </c>
      <c r="E31" s="5">
        <v>26</v>
      </c>
      <c r="F31" s="57">
        <f t="shared" si="0"/>
        <v>190</v>
      </c>
      <c r="G31" s="58">
        <f t="shared" si="1"/>
        <v>40</v>
      </c>
      <c r="H31" s="59">
        <f t="shared" si="2"/>
        <v>0.1368421052631579</v>
      </c>
      <c r="I31" s="57">
        <f t="shared" si="3"/>
        <v>36</v>
      </c>
      <c r="J31" s="56">
        <v>10</v>
      </c>
      <c r="K31" s="60">
        <v>4</v>
      </c>
      <c r="L31" s="60">
        <f t="shared" si="4"/>
        <v>14</v>
      </c>
      <c r="M31" s="6">
        <f t="shared" si="5"/>
        <v>7.3684210526315783E-2</v>
      </c>
      <c r="N31" s="61">
        <f t="shared" si="6"/>
        <v>6</v>
      </c>
    </row>
    <row r="32" spans="1:14">
      <c r="A32" s="4" t="s">
        <v>59</v>
      </c>
      <c r="B32" s="4" t="s">
        <v>211</v>
      </c>
      <c r="C32" s="55" t="s">
        <v>60</v>
      </c>
      <c r="D32" s="56">
        <v>309</v>
      </c>
      <c r="E32" s="5">
        <v>68</v>
      </c>
      <c r="F32" s="57">
        <f t="shared" si="0"/>
        <v>377</v>
      </c>
      <c r="G32" s="58">
        <f t="shared" si="1"/>
        <v>13</v>
      </c>
      <c r="H32" s="59">
        <f t="shared" si="2"/>
        <v>0.18037135278514588</v>
      </c>
      <c r="I32" s="57">
        <f t="shared" si="3"/>
        <v>17</v>
      </c>
      <c r="J32" s="56">
        <v>7</v>
      </c>
      <c r="K32" s="60">
        <v>0</v>
      </c>
      <c r="L32" s="60">
        <f t="shared" si="4"/>
        <v>7</v>
      </c>
      <c r="M32" s="6">
        <f t="shared" si="5"/>
        <v>1.8567639257294429E-2</v>
      </c>
      <c r="N32" s="61">
        <f t="shared" si="6"/>
        <v>58</v>
      </c>
    </row>
    <row r="33" spans="1:14">
      <c r="A33" s="4" t="s">
        <v>61</v>
      </c>
      <c r="B33" s="4" t="s">
        <v>211</v>
      </c>
      <c r="C33" s="55" t="s">
        <v>62</v>
      </c>
      <c r="D33" s="56">
        <v>1207</v>
      </c>
      <c r="E33" s="5">
        <v>142</v>
      </c>
      <c r="F33" s="57">
        <f t="shared" si="0"/>
        <v>1349</v>
      </c>
      <c r="G33" s="58">
        <f t="shared" si="1"/>
        <v>1</v>
      </c>
      <c r="H33" s="59">
        <f t="shared" si="2"/>
        <v>0.10526315789473684</v>
      </c>
      <c r="I33" s="57">
        <f t="shared" si="3"/>
        <v>60</v>
      </c>
      <c r="J33" s="56">
        <v>41</v>
      </c>
      <c r="K33" s="60">
        <v>7</v>
      </c>
      <c r="L33" s="60">
        <f t="shared" si="4"/>
        <v>48</v>
      </c>
      <c r="M33" s="6">
        <f t="shared" si="5"/>
        <v>3.5581912527798368E-2</v>
      </c>
      <c r="N33" s="61">
        <f t="shared" si="6"/>
        <v>26</v>
      </c>
    </row>
    <row r="34" spans="1:14">
      <c r="A34" s="4" t="s">
        <v>63</v>
      </c>
      <c r="B34" s="4" t="s">
        <v>215</v>
      </c>
      <c r="C34" s="55" t="s">
        <v>64</v>
      </c>
      <c r="D34" s="56">
        <v>153</v>
      </c>
      <c r="E34" s="5">
        <v>27</v>
      </c>
      <c r="F34" s="57">
        <f t="shared" si="0"/>
        <v>180</v>
      </c>
      <c r="G34" s="58">
        <f t="shared" si="1"/>
        <v>43</v>
      </c>
      <c r="H34" s="59">
        <f t="shared" si="2"/>
        <v>0.15</v>
      </c>
      <c r="I34" s="57">
        <f t="shared" si="3"/>
        <v>27</v>
      </c>
      <c r="J34" s="56">
        <v>1</v>
      </c>
      <c r="K34" s="60">
        <v>0</v>
      </c>
      <c r="L34" s="60">
        <f t="shared" si="4"/>
        <v>1</v>
      </c>
      <c r="M34" s="63">
        <f t="shared" si="5"/>
        <v>5.5555555555555558E-3</v>
      </c>
      <c r="N34" s="61">
        <f t="shared" si="6"/>
        <v>77</v>
      </c>
    </row>
    <row r="35" spans="1:14">
      <c r="A35" s="4" t="s">
        <v>65</v>
      </c>
      <c r="B35" s="4" t="s">
        <v>214</v>
      </c>
      <c r="C35" s="55" t="s">
        <v>66</v>
      </c>
      <c r="D35" s="56">
        <v>64</v>
      </c>
      <c r="E35" s="5">
        <v>37</v>
      </c>
      <c r="F35" s="57">
        <f t="shared" si="0"/>
        <v>101</v>
      </c>
      <c r="G35" s="58">
        <f t="shared" si="1"/>
        <v>61</v>
      </c>
      <c r="H35" s="59">
        <f t="shared" si="2"/>
        <v>0.36633663366336633</v>
      </c>
      <c r="I35" s="57">
        <f t="shared" si="3"/>
        <v>2</v>
      </c>
      <c r="J35" s="56">
        <v>5</v>
      </c>
      <c r="K35" s="60">
        <v>6</v>
      </c>
      <c r="L35" s="60">
        <f t="shared" si="4"/>
        <v>11</v>
      </c>
      <c r="M35" s="6">
        <f t="shared" si="5"/>
        <v>0.10891089108910891</v>
      </c>
      <c r="N35" s="61">
        <f t="shared" si="6"/>
        <v>2</v>
      </c>
    </row>
    <row r="36" spans="1:14">
      <c r="A36" s="4" t="s">
        <v>67</v>
      </c>
      <c r="B36" s="4" t="s">
        <v>214</v>
      </c>
      <c r="C36" s="55" t="s">
        <v>68</v>
      </c>
      <c r="D36" s="56">
        <v>101</v>
      </c>
      <c r="E36" s="5">
        <v>29</v>
      </c>
      <c r="F36" s="57">
        <f t="shared" si="0"/>
        <v>130</v>
      </c>
      <c r="G36" s="58">
        <f t="shared" si="1"/>
        <v>54</v>
      </c>
      <c r="H36" s="59">
        <f t="shared" si="2"/>
        <v>0.22307692307692309</v>
      </c>
      <c r="I36" s="57">
        <f t="shared" si="3"/>
        <v>10</v>
      </c>
      <c r="J36" s="56">
        <v>1</v>
      </c>
      <c r="K36" s="60">
        <v>1</v>
      </c>
      <c r="L36" s="60">
        <f t="shared" si="4"/>
        <v>2</v>
      </c>
      <c r="M36" s="6">
        <f t="shared" si="5"/>
        <v>1.5384615384615385E-2</v>
      </c>
      <c r="N36" s="61">
        <f t="shared" si="6"/>
        <v>63</v>
      </c>
    </row>
    <row r="37" spans="1:14">
      <c r="A37" s="4" t="s">
        <v>69</v>
      </c>
      <c r="B37" s="4" t="s">
        <v>213</v>
      </c>
      <c r="C37" s="55" t="s">
        <v>70</v>
      </c>
      <c r="D37" s="56">
        <v>347</v>
      </c>
      <c r="E37" s="5">
        <v>42</v>
      </c>
      <c r="F37" s="57">
        <f t="shared" si="0"/>
        <v>389</v>
      </c>
      <c r="G37" s="58">
        <f t="shared" si="1"/>
        <v>12</v>
      </c>
      <c r="H37" s="59">
        <f t="shared" si="2"/>
        <v>0.10796915167095116</v>
      </c>
      <c r="I37" s="57">
        <f t="shared" si="3"/>
        <v>55</v>
      </c>
      <c r="J37" s="56">
        <v>9</v>
      </c>
      <c r="K37" s="60">
        <v>1</v>
      </c>
      <c r="L37" s="60">
        <f t="shared" si="4"/>
        <v>10</v>
      </c>
      <c r="M37" s="6">
        <f t="shared" si="5"/>
        <v>2.570694087403599E-2</v>
      </c>
      <c r="N37" s="61">
        <f t="shared" si="6"/>
        <v>46</v>
      </c>
    </row>
    <row r="38" spans="1:14">
      <c r="A38" s="4" t="s">
        <v>71</v>
      </c>
      <c r="B38" s="4" t="s">
        <v>217</v>
      </c>
      <c r="C38" s="55" t="s">
        <v>72</v>
      </c>
      <c r="D38" s="56">
        <v>49</v>
      </c>
      <c r="E38" s="5">
        <v>34</v>
      </c>
      <c r="F38" s="57">
        <f t="shared" si="0"/>
        <v>83</v>
      </c>
      <c r="G38" s="58">
        <f t="shared" si="1"/>
        <v>65</v>
      </c>
      <c r="H38" s="59">
        <f t="shared" si="2"/>
        <v>0.40963855421686746</v>
      </c>
      <c r="I38" s="57">
        <f t="shared" si="3"/>
        <v>1</v>
      </c>
      <c r="J38" s="56">
        <v>1</v>
      </c>
      <c r="K38" s="60">
        <v>1</v>
      </c>
      <c r="L38" s="60">
        <f t="shared" si="4"/>
        <v>2</v>
      </c>
      <c r="M38" s="6">
        <f t="shared" si="5"/>
        <v>2.4096385542168676E-2</v>
      </c>
      <c r="N38" s="61">
        <f t="shared" si="6"/>
        <v>51</v>
      </c>
    </row>
    <row r="39" spans="1:14">
      <c r="A39" s="4" t="s">
        <v>73</v>
      </c>
      <c r="B39" s="4" t="s">
        <v>212</v>
      </c>
      <c r="C39" s="55" t="s">
        <v>74</v>
      </c>
      <c r="D39" s="56">
        <v>107</v>
      </c>
      <c r="E39" s="5">
        <v>29</v>
      </c>
      <c r="F39" s="57">
        <f t="shared" si="0"/>
        <v>136</v>
      </c>
      <c r="G39" s="58">
        <f t="shared" si="1"/>
        <v>52</v>
      </c>
      <c r="H39" s="59">
        <f t="shared" si="2"/>
        <v>0.21323529411764705</v>
      </c>
      <c r="I39" s="57">
        <f t="shared" si="3"/>
        <v>13</v>
      </c>
      <c r="J39" s="56">
        <v>0</v>
      </c>
      <c r="K39" s="60">
        <v>2</v>
      </c>
      <c r="L39" s="60">
        <f t="shared" si="4"/>
        <v>2</v>
      </c>
      <c r="M39" s="6">
        <f t="shared" si="5"/>
        <v>1.4705882352941176E-2</v>
      </c>
      <c r="N39" s="61">
        <f t="shared" si="6"/>
        <v>64</v>
      </c>
    </row>
    <row r="40" spans="1:14">
      <c r="A40" s="4" t="s">
        <v>75</v>
      </c>
      <c r="B40" s="4" t="s">
        <v>213</v>
      </c>
      <c r="C40" s="55" t="s">
        <v>76</v>
      </c>
      <c r="D40" s="56">
        <v>141</v>
      </c>
      <c r="E40" s="5">
        <v>16</v>
      </c>
      <c r="F40" s="57">
        <f t="shared" si="0"/>
        <v>157</v>
      </c>
      <c r="G40" s="58">
        <f t="shared" si="1"/>
        <v>47</v>
      </c>
      <c r="H40" s="59">
        <f t="shared" si="2"/>
        <v>0.10191082802547771</v>
      </c>
      <c r="I40" s="57">
        <f t="shared" si="3"/>
        <v>61</v>
      </c>
      <c r="J40" s="56">
        <v>2</v>
      </c>
      <c r="K40" s="60">
        <v>0</v>
      </c>
      <c r="L40" s="60">
        <f t="shared" si="4"/>
        <v>2</v>
      </c>
      <c r="M40" s="6">
        <f t="shared" si="5"/>
        <v>1.2738853503184714E-2</v>
      </c>
      <c r="N40" s="61">
        <f t="shared" si="6"/>
        <v>66</v>
      </c>
    </row>
    <row r="41" spans="1:14">
      <c r="A41" s="4" t="s">
        <v>77</v>
      </c>
      <c r="B41" s="4" t="s">
        <v>213</v>
      </c>
      <c r="C41" s="55" t="s">
        <v>78</v>
      </c>
      <c r="D41" s="56">
        <v>118</v>
      </c>
      <c r="E41" s="5">
        <v>7</v>
      </c>
      <c r="F41" s="57">
        <f t="shared" si="0"/>
        <v>125</v>
      </c>
      <c r="G41" s="58">
        <f t="shared" si="1"/>
        <v>55</v>
      </c>
      <c r="H41" s="59">
        <f t="shared" si="2"/>
        <v>5.6000000000000001E-2</v>
      </c>
      <c r="I41" s="57">
        <f t="shared" si="3"/>
        <v>83</v>
      </c>
      <c r="J41" s="56">
        <v>9</v>
      </c>
      <c r="K41" s="60">
        <v>3</v>
      </c>
      <c r="L41" s="60">
        <f t="shared" si="4"/>
        <v>12</v>
      </c>
      <c r="M41" s="6">
        <f t="shared" si="5"/>
        <v>9.6000000000000002E-2</v>
      </c>
      <c r="N41" s="61">
        <f t="shared" si="6"/>
        <v>3</v>
      </c>
    </row>
    <row r="42" spans="1:14">
      <c r="A42" s="4" t="s">
        <v>79</v>
      </c>
      <c r="B42" s="4" t="s">
        <v>214</v>
      </c>
      <c r="C42" s="55" t="s">
        <v>80</v>
      </c>
      <c r="D42" s="56">
        <v>155</v>
      </c>
      <c r="E42" s="5">
        <v>44</v>
      </c>
      <c r="F42" s="57">
        <f t="shared" si="0"/>
        <v>199</v>
      </c>
      <c r="G42" s="58">
        <f t="shared" si="1"/>
        <v>39</v>
      </c>
      <c r="H42" s="59">
        <f t="shared" si="2"/>
        <v>0.22110552763819097</v>
      </c>
      <c r="I42" s="57">
        <f t="shared" si="3"/>
        <v>12</v>
      </c>
      <c r="J42" s="56">
        <v>6</v>
      </c>
      <c r="K42" s="60">
        <v>2</v>
      </c>
      <c r="L42" s="60">
        <f t="shared" si="4"/>
        <v>8</v>
      </c>
      <c r="M42" s="6">
        <f t="shared" si="5"/>
        <v>4.0201005025125629E-2</v>
      </c>
      <c r="N42" s="61">
        <f t="shared" si="6"/>
        <v>18</v>
      </c>
    </row>
    <row r="43" spans="1:14">
      <c r="A43" s="4" t="s">
        <v>81</v>
      </c>
      <c r="B43" s="4" t="s">
        <v>218</v>
      </c>
      <c r="C43" s="55" t="s">
        <v>82</v>
      </c>
      <c r="D43" s="56">
        <v>45</v>
      </c>
      <c r="E43" s="5">
        <v>7</v>
      </c>
      <c r="F43" s="57">
        <f t="shared" si="0"/>
        <v>52</v>
      </c>
      <c r="G43" s="58">
        <f t="shared" si="1"/>
        <v>79</v>
      </c>
      <c r="H43" s="59">
        <f t="shared" si="2"/>
        <v>0.13461538461538461</v>
      </c>
      <c r="I43" s="57">
        <f t="shared" si="3"/>
        <v>37</v>
      </c>
      <c r="J43" s="56">
        <v>10</v>
      </c>
      <c r="K43" s="60">
        <v>1</v>
      </c>
      <c r="L43" s="60">
        <f t="shared" si="4"/>
        <v>11</v>
      </c>
      <c r="M43" s="6">
        <f t="shared" si="5"/>
        <v>0.21153846153846154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108</v>
      </c>
      <c r="E44" s="5">
        <v>14</v>
      </c>
      <c r="F44" s="57">
        <f t="shared" ref="F44:F75" si="7">SUM(D44:E44)</f>
        <v>122</v>
      </c>
      <c r="G44" s="58">
        <f t="shared" ref="G44:G75" si="8">_xlfn.RANK.EQ(F44,$F$12:$F$97,0)</f>
        <v>56</v>
      </c>
      <c r="H44" s="59">
        <f t="shared" ref="H44:H75" si="9">E44/F44</f>
        <v>0.11475409836065574</v>
      </c>
      <c r="I44" s="57">
        <f t="shared" ref="I44:I75" si="10">_xlfn.RANK.EQ(H44,$H$12:$H$97,0)</f>
        <v>51</v>
      </c>
      <c r="J44" s="56">
        <v>4</v>
      </c>
      <c r="K44" s="60">
        <v>0</v>
      </c>
      <c r="L44" s="60">
        <f t="shared" ref="L44:L75" si="11">SUM(J44:K44)</f>
        <v>4</v>
      </c>
      <c r="M44" s="6">
        <f t="shared" ref="M44:M75" si="12">L44/F44</f>
        <v>3.2786885245901641E-2</v>
      </c>
      <c r="N44" s="61">
        <f t="shared" ref="N44:N75" si="13">_xlfn.RANK.EQ(M44,$M$12:$M$97,0)</f>
        <v>35</v>
      </c>
    </row>
    <row r="45" spans="1:14">
      <c r="A45" s="4" t="s">
        <v>85</v>
      </c>
      <c r="B45" s="4" t="s">
        <v>217</v>
      </c>
      <c r="C45" s="55" t="s">
        <v>86</v>
      </c>
      <c r="D45" s="56">
        <v>227</v>
      </c>
      <c r="E45" s="5">
        <v>48</v>
      </c>
      <c r="F45" s="57">
        <f t="shared" si="7"/>
        <v>275</v>
      </c>
      <c r="G45" s="58">
        <f t="shared" si="8"/>
        <v>25</v>
      </c>
      <c r="H45" s="59">
        <f t="shared" si="9"/>
        <v>0.17454545454545456</v>
      </c>
      <c r="I45" s="57">
        <f t="shared" si="10"/>
        <v>19</v>
      </c>
      <c r="J45" s="56">
        <v>5</v>
      </c>
      <c r="K45" s="60">
        <v>2</v>
      </c>
      <c r="L45" s="60">
        <f t="shared" si="11"/>
        <v>7</v>
      </c>
      <c r="M45" s="6">
        <f t="shared" si="12"/>
        <v>2.5454545454545455E-2</v>
      </c>
      <c r="N45" s="61">
        <f t="shared" si="13"/>
        <v>48</v>
      </c>
    </row>
    <row r="46" spans="1:14">
      <c r="A46" s="4" t="s">
        <v>87</v>
      </c>
      <c r="B46" s="4" t="s">
        <v>218</v>
      </c>
      <c r="C46" s="55" t="s">
        <v>88</v>
      </c>
      <c r="D46" s="56">
        <v>5</v>
      </c>
      <c r="E46" s="5">
        <v>1</v>
      </c>
      <c r="F46" s="57">
        <f t="shared" si="7"/>
        <v>6</v>
      </c>
      <c r="G46" s="58">
        <f t="shared" si="8"/>
        <v>86</v>
      </c>
      <c r="H46" s="59">
        <f t="shared" si="9"/>
        <v>0.16666666666666666</v>
      </c>
      <c r="I46" s="57">
        <f t="shared" si="10"/>
        <v>21</v>
      </c>
      <c r="J46" s="56">
        <v>0</v>
      </c>
      <c r="K46" s="60">
        <v>0</v>
      </c>
      <c r="L46" s="60">
        <f t="shared" si="11"/>
        <v>0</v>
      </c>
      <c r="M46" s="63">
        <f t="shared" si="12"/>
        <v>0</v>
      </c>
      <c r="N46" s="61">
        <f t="shared" si="13"/>
        <v>78</v>
      </c>
    </row>
    <row r="47" spans="1:14">
      <c r="A47" s="4" t="s">
        <v>89</v>
      </c>
      <c r="B47" s="4" t="s">
        <v>211</v>
      </c>
      <c r="C47" s="55" t="s">
        <v>90</v>
      </c>
      <c r="D47" s="56">
        <v>286</v>
      </c>
      <c r="E47" s="5">
        <v>37</v>
      </c>
      <c r="F47" s="57">
        <f t="shared" si="7"/>
        <v>323</v>
      </c>
      <c r="G47" s="58">
        <f t="shared" si="8"/>
        <v>15</v>
      </c>
      <c r="H47" s="59">
        <f t="shared" si="9"/>
        <v>0.11455108359133127</v>
      </c>
      <c r="I47" s="57">
        <f t="shared" si="10"/>
        <v>52</v>
      </c>
      <c r="J47" s="56">
        <v>3</v>
      </c>
      <c r="K47" s="60">
        <v>0</v>
      </c>
      <c r="L47" s="60">
        <f t="shared" si="11"/>
        <v>3</v>
      </c>
      <c r="M47" s="63">
        <f t="shared" si="12"/>
        <v>9.2879256965944269E-3</v>
      </c>
      <c r="N47" s="61">
        <f t="shared" si="13"/>
        <v>74</v>
      </c>
    </row>
    <row r="48" spans="1:14">
      <c r="A48" s="4" t="s">
        <v>91</v>
      </c>
      <c r="B48" s="4" t="s">
        <v>213</v>
      </c>
      <c r="C48" s="55" t="s">
        <v>92</v>
      </c>
      <c r="D48" s="56">
        <v>60</v>
      </c>
      <c r="E48" s="5">
        <v>3</v>
      </c>
      <c r="F48" s="57">
        <f t="shared" si="7"/>
        <v>63</v>
      </c>
      <c r="G48" s="58">
        <f t="shared" si="8"/>
        <v>73</v>
      </c>
      <c r="H48" s="59">
        <f t="shared" si="9"/>
        <v>4.7619047619047616E-2</v>
      </c>
      <c r="I48" s="57">
        <f t="shared" si="10"/>
        <v>85</v>
      </c>
      <c r="J48" s="56">
        <v>3</v>
      </c>
      <c r="K48" s="60">
        <v>0</v>
      </c>
      <c r="L48" s="60">
        <f t="shared" si="11"/>
        <v>3</v>
      </c>
      <c r="M48" s="6">
        <f t="shared" si="12"/>
        <v>4.7619047619047616E-2</v>
      </c>
      <c r="N48" s="61">
        <f t="shared" si="13"/>
        <v>13</v>
      </c>
    </row>
    <row r="49" spans="1:14">
      <c r="A49" s="4" t="s">
        <v>93</v>
      </c>
      <c r="B49" s="4" t="s">
        <v>212</v>
      </c>
      <c r="C49" s="55" t="s">
        <v>94</v>
      </c>
      <c r="D49" s="56">
        <v>58</v>
      </c>
      <c r="E49" s="5">
        <v>18</v>
      </c>
      <c r="F49" s="57">
        <f t="shared" si="7"/>
        <v>76</v>
      </c>
      <c r="G49" s="58">
        <f t="shared" si="8"/>
        <v>67</v>
      </c>
      <c r="H49" s="59">
        <f t="shared" si="9"/>
        <v>0.23684210526315788</v>
      </c>
      <c r="I49" s="57">
        <f t="shared" si="10"/>
        <v>8</v>
      </c>
      <c r="J49" s="56">
        <v>0</v>
      </c>
      <c r="K49" s="60">
        <v>0</v>
      </c>
      <c r="L49" s="60">
        <f t="shared" si="11"/>
        <v>0</v>
      </c>
      <c r="M49" s="63">
        <f t="shared" si="12"/>
        <v>0</v>
      </c>
      <c r="N49" s="61">
        <f t="shared" si="13"/>
        <v>78</v>
      </c>
    </row>
    <row r="50" spans="1:14">
      <c r="A50" s="4" t="s">
        <v>95</v>
      </c>
      <c r="B50" s="4" t="s">
        <v>216</v>
      </c>
      <c r="C50" s="55" t="s">
        <v>96</v>
      </c>
      <c r="D50" s="56">
        <v>244</v>
      </c>
      <c r="E50" s="5">
        <v>34</v>
      </c>
      <c r="F50" s="57">
        <f t="shared" si="7"/>
        <v>278</v>
      </c>
      <c r="G50" s="58">
        <f t="shared" si="8"/>
        <v>24</v>
      </c>
      <c r="H50" s="59">
        <f t="shared" si="9"/>
        <v>0.1223021582733813</v>
      </c>
      <c r="I50" s="57">
        <f t="shared" si="10"/>
        <v>47</v>
      </c>
      <c r="J50" s="56">
        <v>7</v>
      </c>
      <c r="K50" s="60">
        <v>1</v>
      </c>
      <c r="L50" s="60">
        <f t="shared" si="11"/>
        <v>8</v>
      </c>
      <c r="M50" s="6">
        <f t="shared" si="12"/>
        <v>2.8776978417266189E-2</v>
      </c>
      <c r="N50" s="61">
        <f t="shared" si="13"/>
        <v>39</v>
      </c>
    </row>
    <row r="51" spans="1:14">
      <c r="A51" s="4" t="s">
        <v>97</v>
      </c>
      <c r="B51" s="4" t="s">
        <v>216</v>
      </c>
      <c r="C51" s="55" t="s">
        <v>98</v>
      </c>
      <c r="D51" s="56">
        <v>295</v>
      </c>
      <c r="E51" s="5">
        <v>51</v>
      </c>
      <c r="F51" s="57">
        <f t="shared" si="7"/>
        <v>346</v>
      </c>
      <c r="G51" s="58">
        <f t="shared" si="8"/>
        <v>14</v>
      </c>
      <c r="H51" s="59">
        <f t="shared" si="9"/>
        <v>0.14739884393063585</v>
      </c>
      <c r="I51" s="57">
        <f t="shared" si="10"/>
        <v>29</v>
      </c>
      <c r="J51" s="56">
        <v>6</v>
      </c>
      <c r="K51" s="60">
        <v>1</v>
      </c>
      <c r="L51" s="60">
        <f t="shared" si="11"/>
        <v>7</v>
      </c>
      <c r="M51" s="6">
        <f t="shared" si="12"/>
        <v>2.023121387283237E-2</v>
      </c>
      <c r="N51" s="61">
        <f t="shared" si="13"/>
        <v>54</v>
      </c>
    </row>
    <row r="52" spans="1:14">
      <c r="A52" s="4" t="s">
        <v>99</v>
      </c>
      <c r="B52" s="4" t="s">
        <v>218</v>
      </c>
      <c r="C52" s="55" t="s">
        <v>100</v>
      </c>
      <c r="D52" s="56">
        <v>69</v>
      </c>
      <c r="E52" s="5">
        <v>2</v>
      </c>
      <c r="F52" s="57">
        <f t="shared" si="7"/>
        <v>71</v>
      </c>
      <c r="G52" s="58">
        <f t="shared" si="8"/>
        <v>69</v>
      </c>
      <c r="H52" s="59">
        <f t="shared" si="9"/>
        <v>2.8169014084507043E-2</v>
      </c>
      <c r="I52" s="57">
        <f t="shared" si="10"/>
        <v>86</v>
      </c>
      <c r="J52" s="56">
        <v>5</v>
      </c>
      <c r="K52" s="60">
        <v>1</v>
      </c>
      <c r="L52" s="60">
        <f t="shared" si="11"/>
        <v>6</v>
      </c>
      <c r="M52" s="6">
        <f t="shared" si="12"/>
        <v>8.4507042253521125E-2</v>
      </c>
      <c r="N52" s="61">
        <f t="shared" si="13"/>
        <v>4</v>
      </c>
    </row>
    <row r="53" spans="1:14">
      <c r="A53" s="4" t="s">
        <v>101</v>
      </c>
      <c r="B53" s="4" t="s">
        <v>216</v>
      </c>
      <c r="C53" s="55" t="s">
        <v>102</v>
      </c>
      <c r="D53" s="56">
        <v>166</v>
      </c>
      <c r="E53" s="5">
        <v>18</v>
      </c>
      <c r="F53" s="57">
        <f t="shared" si="7"/>
        <v>184</v>
      </c>
      <c r="G53" s="58">
        <f t="shared" si="8"/>
        <v>42</v>
      </c>
      <c r="H53" s="59">
        <f t="shared" si="9"/>
        <v>9.7826086956521743E-2</v>
      </c>
      <c r="I53" s="57">
        <f t="shared" si="10"/>
        <v>66</v>
      </c>
      <c r="J53" s="56">
        <v>4</v>
      </c>
      <c r="K53" s="60">
        <v>1</v>
      </c>
      <c r="L53" s="60">
        <f t="shared" si="11"/>
        <v>5</v>
      </c>
      <c r="M53" s="6">
        <f t="shared" si="12"/>
        <v>2.717391304347826E-2</v>
      </c>
      <c r="N53" s="61">
        <f t="shared" si="13"/>
        <v>42</v>
      </c>
    </row>
    <row r="54" spans="1:14">
      <c r="A54" s="4" t="s">
        <v>103</v>
      </c>
      <c r="B54" s="4" t="s">
        <v>216</v>
      </c>
      <c r="C54" s="55" t="s">
        <v>104</v>
      </c>
      <c r="D54" s="56">
        <v>177</v>
      </c>
      <c r="E54" s="5">
        <v>24</v>
      </c>
      <c r="F54" s="57">
        <f t="shared" si="7"/>
        <v>201</v>
      </c>
      <c r="G54" s="58">
        <f t="shared" si="8"/>
        <v>37</v>
      </c>
      <c r="H54" s="59">
        <f t="shared" si="9"/>
        <v>0.11940298507462686</v>
      </c>
      <c r="I54" s="57">
        <f t="shared" si="10"/>
        <v>49</v>
      </c>
      <c r="J54" s="56">
        <v>1</v>
      </c>
      <c r="K54" s="60">
        <v>1</v>
      </c>
      <c r="L54" s="60">
        <f t="shared" si="11"/>
        <v>2</v>
      </c>
      <c r="M54" s="6">
        <f t="shared" si="12"/>
        <v>9.9502487562189053E-3</v>
      </c>
      <c r="N54" s="61">
        <f t="shared" si="13"/>
        <v>72</v>
      </c>
    </row>
    <row r="55" spans="1:14">
      <c r="A55" s="4" t="s">
        <v>105</v>
      </c>
      <c r="B55" s="4" t="s">
        <v>216</v>
      </c>
      <c r="C55" s="55" t="s">
        <v>106</v>
      </c>
      <c r="D55" s="56">
        <v>274</v>
      </c>
      <c r="E55" s="5">
        <v>27</v>
      </c>
      <c r="F55" s="57">
        <f t="shared" si="7"/>
        <v>301</v>
      </c>
      <c r="G55" s="58">
        <f t="shared" si="8"/>
        <v>18</v>
      </c>
      <c r="H55" s="59">
        <f t="shared" si="9"/>
        <v>8.9700996677740868E-2</v>
      </c>
      <c r="I55" s="57">
        <f t="shared" si="10"/>
        <v>70</v>
      </c>
      <c r="J55" s="56">
        <v>9</v>
      </c>
      <c r="K55" s="60">
        <v>1</v>
      </c>
      <c r="L55" s="60">
        <f t="shared" si="11"/>
        <v>10</v>
      </c>
      <c r="M55" s="6">
        <f t="shared" si="12"/>
        <v>3.3222591362126248E-2</v>
      </c>
      <c r="N55" s="61">
        <f t="shared" si="13"/>
        <v>33</v>
      </c>
    </row>
    <row r="56" spans="1:14">
      <c r="A56" s="4" t="s">
        <v>107</v>
      </c>
      <c r="B56" s="4" t="s">
        <v>216</v>
      </c>
      <c r="C56" s="55" t="s">
        <v>108</v>
      </c>
      <c r="D56" s="56">
        <v>247</v>
      </c>
      <c r="E56" s="5">
        <v>23</v>
      </c>
      <c r="F56" s="57">
        <f t="shared" si="7"/>
        <v>270</v>
      </c>
      <c r="G56" s="58">
        <f t="shared" si="8"/>
        <v>27</v>
      </c>
      <c r="H56" s="59">
        <f t="shared" si="9"/>
        <v>8.5185185185185183E-2</v>
      </c>
      <c r="I56" s="57">
        <f t="shared" si="10"/>
        <v>74</v>
      </c>
      <c r="J56" s="56">
        <v>4</v>
      </c>
      <c r="K56" s="60">
        <v>1</v>
      </c>
      <c r="L56" s="60">
        <f t="shared" si="11"/>
        <v>5</v>
      </c>
      <c r="M56" s="6">
        <f t="shared" si="12"/>
        <v>1.8518518518518517E-2</v>
      </c>
      <c r="N56" s="61">
        <f t="shared" si="13"/>
        <v>59</v>
      </c>
    </row>
    <row r="57" spans="1:14">
      <c r="A57" s="4" t="s">
        <v>109</v>
      </c>
      <c r="B57" s="4" t="s">
        <v>217</v>
      </c>
      <c r="C57" s="55" t="s">
        <v>110</v>
      </c>
      <c r="D57" s="56">
        <v>261</v>
      </c>
      <c r="E57" s="5">
        <v>40</v>
      </c>
      <c r="F57" s="57">
        <f t="shared" si="7"/>
        <v>301</v>
      </c>
      <c r="G57" s="58">
        <f t="shared" si="8"/>
        <v>18</v>
      </c>
      <c r="H57" s="59">
        <f t="shared" si="9"/>
        <v>0.13289036544850499</v>
      </c>
      <c r="I57" s="57">
        <f t="shared" si="10"/>
        <v>38</v>
      </c>
      <c r="J57" s="56">
        <v>14</v>
      </c>
      <c r="K57" s="60">
        <v>5</v>
      </c>
      <c r="L57" s="60">
        <f t="shared" si="11"/>
        <v>19</v>
      </c>
      <c r="M57" s="6">
        <f t="shared" si="12"/>
        <v>6.3122923588039864E-2</v>
      </c>
      <c r="N57" s="61">
        <f t="shared" si="13"/>
        <v>8</v>
      </c>
    </row>
    <row r="58" spans="1:14">
      <c r="A58" s="4" t="s">
        <v>111</v>
      </c>
      <c r="B58" s="4" t="s">
        <v>215</v>
      </c>
      <c r="C58" s="55" t="s">
        <v>112</v>
      </c>
      <c r="D58" s="56">
        <v>50</v>
      </c>
      <c r="E58" s="5">
        <v>10</v>
      </c>
      <c r="F58" s="57">
        <f t="shared" si="7"/>
        <v>60</v>
      </c>
      <c r="G58" s="58">
        <f t="shared" si="8"/>
        <v>75</v>
      </c>
      <c r="H58" s="59">
        <f t="shared" si="9"/>
        <v>0.16666666666666666</v>
      </c>
      <c r="I58" s="57">
        <f t="shared" si="10"/>
        <v>21</v>
      </c>
      <c r="J58" s="56">
        <v>0</v>
      </c>
      <c r="K58" s="60">
        <v>0</v>
      </c>
      <c r="L58" s="60">
        <f t="shared" si="11"/>
        <v>0</v>
      </c>
      <c r="M58" s="63">
        <f t="shared" si="12"/>
        <v>0</v>
      </c>
      <c r="N58" s="61">
        <f t="shared" si="13"/>
        <v>78</v>
      </c>
    </row>
    <row r="59" spans="1:14">
      <c r="A59" s="4" t="s">
        <v>113</v>
      </c>
      <c r="B59" s="4" t="s">
        <v>211</v>
      </c>
      <c r="C59" s="55" t="s">
        <v>114</v>
      </c>
      <c r="D59" s="56">
        <v>594</v>
      </c>
      <c r="E59" s="5">
        <v>70</v>
      </c>
      <c r="F59" s="57">
        <f t="shared" si="7"/>
        <v>664</v>
      </c>
      <c r="G59" s="58">
        <f t="shared" si="8"/>
        <v>7</v>
      </c>
      <c r="H59" s="59">
        <f t="shared" si="9"/>
        <v>0.10542168674698796</v>
      </c>
      <c r="I59" s="57">
        <f t="shared" si="10"/>
        <v>59</v>
      </c>
      <c r="J59" s="56">
        <v>18</v>
      </c>
      <c r="K59" s="60">
        <v>7</v>
      </c>
      <c r="L59" s="60">
        <f t="shared" si="11"/>
        <v>25</v>
      </c>
      <c r="M59" s="6">
        <f t="shared" si="12"/>
        <v>3.7650602409638557E-2</v>
      </c>
      <c r="N59" s="61">
        <f t="shared" si="13"/>
        <v>22</v>
      </c>
    </row>
    <row r="60" spans="1:14">
      <c r="A60" s="1" t="s">
        <v>115</v>
      </c>
      <c r="B60" s="1" t="s">
        <v>213</v>
      </c>
      <c r="C60" s="62" t="s">
        <v>116</v>
      </c>
      <c r="D60" s="31">
        <v>128</v>
      </c>
      <c r="E60" s="2">
        <v>10</v>
      </c>
      <c r="F60" s="57">
        <f t="shared" si="7"/>
        <v>138</v>
      </c>
      <c r="G60" s="58">
        <f t="shared" si="8"/>
        <v>51</v>
      </c>
      <c r="H60" s="59">
        <f t="shared" si="9"/>
        <v>7.2463768115942032E-2</v>
      </c>
      <c r="I60" s="57">
        <f t="shared" si="10"/>
        <v>82</v>
      </c>
      <c r="J60" s="31">
        <v>4</v>
      </c>
      <c r="K60" s="35">
        <v>0</v>
      </c>
      <c r="L60" s="35">
        <f t="shared" si="11"/>
        <v>4</v>
      </c>
      <c r="M60" s="63">
        <f t="shared" si="12"/>
        <v>2.8985507246376812E-2</v>
      </c>
      <c r="N60" s="64">
        <f t="shared" si="13"/>
        <v>38</v>
      </c>
    </row>
    <row r="61" spans="1:14">
      <c r="A61" s="1" t="s">
        <v>117</v>
      </c>
      <c r="B61" s="1" t="s">
        <v>212</v>
      </c>
      <c r="C61" s="62" t="s">
        <v>118</v>
      </c>
      <c r="D61" s="31">
        <v>74</v>
      </c>
      <c r="E61" s="2">
        <v>14</v>
      </c>
      <c r="F61" s="57">
        <f t="shared" si="7"/>
        <v>88</v>
      </c>
      <c r="G61" s="58">
        <f t="shared" si="8"/>
        <v>64</v>
      </c>
      <c r="H61" s="59">
        <f t="shared" si="9"/>
        <v>0.15909090909090909</v>
      </c>
      <c r="I61" s="57">
        <f t="shared" si="10"/>
        <v>24</v>
      </c>
      <c r="J61" s="31">
        <v>1</v>
      </c>
      <c r="K61" s="35">
        <v>0</v>
      </c>
      <c r="L61" s="35">
        <f t="shared" si="11"/>
        <v>1</v>
      </c>
      <c r="M61" s="63">
        <f t="shared" si="12"/>
        <v>1.1363636363636364E-2</v>
      </c>
      <c r="N61" s="64">
        <f t="shared" si="13"/>
        <v>69</v>
      </c>
    </row>
    <row r="62" spans="1:14">
      <c r="A62" s="1" t="s">
        <v>119</v>
      </c>
      <c r="B62" s="1" t="s">
        <v>213</v>
      </c>
      <c r="C62" s="62" t="s">
        <v>120</v>
      </c>
      <c r="D62" s="31">
        <v>73</v>
      </c>
      <c r="E62" s="2">
        <v>6</v>
      </c>
      <c r="F62" s="57">
        <f t="shared" si="7"/>
        <v>79</v>
      </c>
      <c r="G62" s="58">
        <f t="shared" si="8"/>
        <v>66</v>
      </c>
      <c r="H62" s="59">
        <f t="shared" si="9"/>
        <v>7.5949367088607597E-2</v>
      </c>
      <c r="I62" s="57">
        <f t="shared" si="10"/>
        <v>81</v>
      </c>
      <c r="J62" s="31">
        <v>0</v>
      </c>
      <c r="K62" s="35">
        <v>1</v>
      </c>
      <c r="L62" s="35">
        <f t="shared" si="11"/>
        <v>1</v>
      </c>
      <c r="M62" s="63">
        <f t="shared" si="12"/>
        <v>1.2658227848101266E-2</v>
      </c>
      <c r="N62" s="64">
        <f t="shared" si="13"/>
        <v>67</v>
      </c>
    </row>
    <row r="63" spans="1:14">
      <c r="A63" s="1" t="s">
        <v>121</v>
      </c>
      <c r="B63" s="1" t="s">
        <v>216</v>
      </c>
      <c r="C63" s="62" t="s">
        <v>122</v>
      </c>
      <c r="D63" s="31">
        <v>211</v>
      </c>
      <c r="E63" s="2">
        <v>32</v>
      </c>
      <c r="F63" s="57">
        <f t="shared" si="7"/>
        <v>243</v>
      </c>
      <c r="G63" s="58">
        <f t="shared" si="8"/>
        <v>30</v>
      </c>
      <c r="H63" s="59">
        <f t="shared" si="9"/>
        <v>0.13168724279835392</v>
      </c>
      <c r="I63" s="57">
        <f t="shared" si="10"/>
        <v>40</v>
      </c>
      <c r="J63" s="31">
        <v>3</v>
      </c>
      <c r="K63" s="35">
        <v>1</v>
      </c>
      <c r="L63" s="35">
        <f t="shared" si="11"/>
        <v>4</v>
      </c>
      <c r="M63" s="63">
        <f t="shared" si="12"/>
        <v>1.646090534979424E-2</v>
      </c>
      <c r="N63" s="64">
        <f t="shared" si="13"/>
        <v>61</v>
      </c>
    </row>
    <row r="64" spans="1:14">
      <c r="A64" s="1" t="s">
        <v>123</v>
      </c>
      <c r="B64" s="1" t="s">
        <v>214</v>
      </c>
      <c r="C64" s="62" t="s">
        <v>124</v>
      </c>
      <c r="D64" s="31">
        <v>91</v>
      </c>
      <c r="E64" s="2">
        <v>26</v>
      </c>
      <c r="F64" s="57">
        <f t="shared" si="7"/>
        <v>117</v>
      </c>
      <c r="G64" s="58">
        <f t="shared" si="8"/>
        <v>58</v>
      </c>
      <c r="H64" s="59">
        <f t="shared" si="9"/>
        <v>0.22222222222222221</v>
      </c>
      <c r="I64" s="57">
        <f t="shared" si="10"/>
        <v>11</v>
      </c>
      <c r="J64" s="31">
        <v>2</v>
      </c>
      <c r="K64" s="35">
        <v>1</v>
      </c>
      <c r="L64" s="35">
        <f t="shared" si="11"/>
        <v>3</v>
      </c>
      <c r="M64" s="63">
        <f t="shared" si="12"/>
        <v>2.564102564102564E-2</v>
      </c>
      <c r="N64" s="64">
        <f t="shared" si="13"/>
        <v>47</v>
      </c>
    </row>
    <row r="65" spans="1:14">
      <c r="A65" s="1" t="s">
        <v>125</v>
      </c>
      <c r="B65" s="1" t="s">
        <v>215</v>
      </c>
      <c r="C65" s="62" t="s">
        <v>126</v>
      </c>
      <c r="D65" s="31">
        <v>59</v>
      </c>
      <c r="E65" s="2">
        <v>9</v>
      </c>
      <c r="F65" s="57">
        <f t="shared" si="7"/>
        <v>68</v>
      </c>
      <c r="G65" s="58">
        <f t="shared" si="8"/>
        <v>71</v>
      </c>
      <c r="H65" s="59">
        <f t="shared" si="9"/>
        <v>0.13235294117647059</v>
      </c>
      <c r="I65" s="57">
        <f t="shared" si="10"/>
        <v>39</v>
      </c>
      <c r="J65" s="31">
        <v>0</v>
      </c>
      <c r="K65" s="35">
        <v>0</v>
      </c>
      <c r="L65" s="35">
        <f t="shared" si="11"/>
        <v>0</v>
      </c>
      <c r="M65" s="63">
        <f t="shared" si="12"/>
        <v>0</v>
      </c>
      <c r="N65" s="64">
        <f t="shared" si="13"/>
        <v>78</v>
      </c>
    </row>
    <row r="66" spans="1:14">
      <c r="A66" s="1" t="s">
        <v>127</v>
      </c>
      <c r="B66" s="1" t="s">
        <v>211</v>
      </c>
      <c r="C66" s="62" t="s">
        <v>128</v>
      </c>
      <c r="D66" s="31">
        <v>946</v>
      </c>
      <c r="E66" s="2">
        <v>116</v>
      </c>
      <c r="F66" s="57">
        <f t="shared" si="7"/>
        <v>1062</v>
      </c>
      <c r="G66" s="58">
        <f t="shared" si="8"/>
        <v>2</v>
      </c>
      <c r="H66" s="59">
        <f t="shared" si="9"/>
        <v>0.10922787193973635</v>
      </c>
      <c r="I66" s="57">
        <f t="shared" si="10"/>
        <v>54</v>
      </c>
      <c r="J66" s="31">
        <v>26</v>
      </c>
      <c r="K66" s="35">
        <v>10</v>
      </c>
      <c r="L66" s="35">
        <f t="shared" si="11"/>
        <v>36</v>
      </c>
      <c r="M66" s="63">
        <f t="shared" si="12"/>
        <v>3.3898305084745763E-2</v>
      </c>
      <c r="N66" s="64">
        <f t="shared" si="13"/>
        <v>32</v>
      </c>
    </row>
    <row r="67" spans="1:14">
      <c r="A67" s="1" t="s">
        <v>129</v>
      </c>
      <c r="B67" s="1" t="s">
        <v>212</v>
      </c>
      <c r="C67" s="62" t="s">
        <v>130</v>
      </c>
      <c r="D67" s="31">
        <v>36</v>
      </c>
      <c r="E67" s="2">
        <v>13</v>
      </c>
      <c r="F67" s="57">
        <f t="shared" si="7"/>
        <v>49</v>
      </c>
      <c r="G67" s="58">
        <f t="shared" si="8"/>
        <v>81</v>
      </c>
      <c r="H67" s="59">
        <f t="shared" si="9"/>
        <v>0.26530612244897961</v>
      </c>
      <c r="I67" s="57">
        <f t="shared" si="10"/>
        <v>6</v>
      </c>
      <c r="J67" s="31">
        <v>0</v>
      </c>
      <c r="K67" s="35">
        <v>0</v>
      </c>
      <c r="L67" s="35">
        <f t="shared" si="11"/>
        <v>0</v>
      </c>
      <c r="M67" s="63">
        <f t="shared" si="12"/>
        <v>0</v>
      </c>
      <c r="N67" s="64">
        <f t="shared" si="13"/>
        <v>78</v>
      </c>
    </row>
    <row r="68" spans="1:14">
      <c r="A68" s="1" t="s">
        <v>131</v>
      </c>
      <c r="B68" s="1" t="s">
        <v>213</v>
      </c>
      <c r="C68" s="62" t="s">
        <v>132</v>
      </c>
      <c r="D68" s="31">
        <v>93</v>
      </c>
      <c r="E68" s="2">
        <v>15</v>
      </c>
      <c r="F68" s="57">
        <f t="shared" si="7"/>
        <v>108</v>
      </c>
      <c r="G68" s="58">
        <f t="shared" si="8"/>
        <v>60</v>
      </c>
      <c r="H68" s="59">
        <f t="shared" si="9"/>
        <v>0.1388888888888889</v>
      </c>
      <c r="I68" s="57">
        <f t="shared" si="10"/>
        <v>33</v>
      </c>
      <c r="J68" s="31">
        <v>3</v>
      </c>
      <c r="K68" s="35">
        <v>2</v>
      </c>
      <c r="L68" s="35">
        <f t="shared" si="11"/>
        <v>5</v>
      </c>
      <c r="M68" s="63">
        <f t="shared" si="12"/>
        <v>4.6296296296296294E-2</v>
      </c>
      <c r="N68" s="64">
        <f t="shared" si="13"/>
        <v>14</v>
      </c>
    </row>
    <row r="69" spans="1:14">
      <c r="A69" s="1" t="s">
        <v>133</v>
      </c>
      <c r="B69" s="1" t="s">
        <v>211</v>
      </c>
      <c r="C69" s="62" t="s">
        <v>134</v>
      </c>
      <c r="D69" s="31">
        <v>860</v>
      </c>
      <c r="E69" s="2">
        <v>137</v>
      </c>
      <c r="F69" s="57">
        <f t="shared" si="7"/>
        <v>997</v>
      </c>
      <c r="G69" s="58">
        <f t="shared" si="8"/>
        <v>3</v>
      </c>
      <c r="H69" s="59">
        <f t="shared" si="9"/>
        <v>0.13741223671013039</v>
      </c>
      <c r="I69" s="57">
        <f t="shared" si="10"/>
        <v>35</v>
      </c>
      <c r="J69" s="31">
        <v>15</v>
      </c>
      <c r="K69" s="35">
        <v>17</v>
      </c>
      <c r="L69" s="35">
        <f t="shared" si="11"/>
        <v>32</v>
      </c>
      <c r="M69" s="63">
        <f t="shared" si="12"/>
        <v>3.2096288866599799E-2</v>
      </c>
      <c r="N69" s="64">
        <f t="shared" si="13"/>
        <v>36</v>
      </c>
    </row>
    <row r="70" spans="1:14">
      <c r="A70" s="1" t="s">
        <v>135</v>
      </c>
      <c r="B70" s="1" t="s">
        <v>212</v>
      </c>
      <c r="C70" s="62" t="s">
        <v>136</v>
      </c>
      <c r="D70" s="31">
        <v>84</v>
      </c>
      <c r="E70" s="2">
        <v>31</v>
      </c>
      <c r="F70" s="57">
        <f t="shared" si="7"/>
        <v>115</v>
      </c>
      <c r="G70" s="58">
        <f t="shared" si="8"/>
        <v>59</v>
      </c>
      <c r="H70" s="59">
        <f t="shared" si="9"/>
        <v>0.26956521739130435</v>
      </c>
      <c r="I70" s="57">
        <f t="shared" si="10"/>
        <v>5</v>
      </c>
      <c r="J70" s="31">
        <v>1</v>
      </c>
      <c r="K70" s="35">
        <v>0</v>
      </c>
      <c r="L70" s="35">
        <f t="shared" si="11"/>
        <v>1</v>
      </c>
      <c r="M70" s="63">
        <f t="shared" si="12"/>
        <v>8.6956521739130436E-3</v>
      </c>
      <c r="N70" s="64">
        <f t="shared" si="13"/>
        <v>75</v>
      </c>
    </row>
    <row r="71" spans="1:14">
      <c r="A71" s="1" t="s">
        <v>137</v>
      </c>
      <c r="B71" s="1" t="s">
        <v>211</v>
      </c>
      <c r="C71" s="62" t="s">
        <v>138</v>
      </c>
      <c r="D71" s="31">
        <v>500</v>
      </c>
      <c r="E71" s="2">
        <v>71</v>
      </c>
      <c r="F71" s="65">
        <f t="shared" si="7"/>
        <v>571</v>
      </c>
      <c r="G71" s="66">
        <f t="shared" si="8"/>
        <v>8</v>
      </c>
      <c r="H71" s="59">
        <f t="shared" si="9"/>
        <v>0.12434325744308231</v>
      </c>
      <c r="I71" s="57">
        <f t="shared" si="10"/>
        <v>45</v>
      </c>
      <c r="J71" s="31">
        <v>16</v>
      </c>
      <c r="K71" s="35">
        <v>4</v>
      </c>
      <c r="L71" s="35">
        <f t="shared" si="11"/>
        <v>20</v>
      </c>
      <c r="M71" s="63">
        <f t="shared" si="12"/>
        <v>3.5026269702276708E-2</v>
      </c>
      <c r="N71" s="64">
        <f t="shared" si="13"/>
        <v>27</v>
      </c>
    </row>
    <row r="72" spans="1:14">
      <c r="A72" s="1" t="s">
        <v>139</v>
      </c>
      <c r="B72" s="1" t="s">
        <v>212</v>
      </c>
      <c r="C72" s="62" t="s">
        <v>140</v>
      </c>
      <c r="D72" s="31">
        <v>53</v>
      </c>
      <c r="E72" s="2">
        <v>19</v>
      </c>
      <c r="F72" s="65">
        <f t="shared" si="7"/>
        <v>72</v>
      </c>
      <c r="G72" s="66">
        <f t="shared" si="8"/>
        <v>68</v>
      </c>
      <c r="H72" s="59">
        <f t="shared" si="9"/>
        <v>0.2638888888888889</v>
      </c>
      <c r="I72" s="57">
        <f t="shared" si="10"/>
        <v>7</v>
      </c>
      <c r="J72" s="31">
        <v>0</v>
      </c>
      <c r="K72" s="35">
        <v>0</v>
      </c>
      <c r="L72" s="35">
        <f t="shared" si="11"/>
        <v>0</v>
      </c>
      <c r="M72" s="63">
        <f t="shared" si="12"/>
        <v>0</v>
      </c>
      <c r="N72" s="64">
        <f t="shared" si="13"/>
        <v>78</v>
      </c>
    </row>
    <row r="73" spans="1:14">
      <c r="A73" s="1" t="s">
        <v>141</v>
      </c>
      <c r="B73" s="1" t="s">
        <v>212</v>
      </c>
      <c r="C73" s="62" t="s">
        <v>142</v>
      </c>
      <c r="D73" s="31">
        <v>41</v>
      </c>
      <c r="E73" s="2">
        <v>12</v>
      </c>
      <c r="F73" s="65">
        <f t="shared" si="7"/>
        <v>53</v>
      </c>
      <c r="G73" s="66">
        <f t="shared" si="8"/>
        <v>78</v>
      </c>
      <c r="H73" s="59">
        <f t="shared" si="9"/>
        <v>0.22641509433962265</v>
      </c>
      <c r="I73" s="57">
        <f t="shared" si="10"/>
        <v>9</v>
      </c>
      <c r="J73" s="31">
        <v>0</v>
      </c>
      <c r="K73" s="35">
        <v>1</v>
      </c>
      <c r="L73" s="35">
        <f t="shared" si="11"/>
        <v>1</v>
      </c>
      <c r="M73" s="63">
        <f t="shared" si="12"/>
        <v>1.8867924528301886E-2</v>
      </c>
      <c r="N73" s="64">
        <f t="shared" si="13"/>
        <v>57</v>
      </c>
    </row>
    <row r="74" spans="1:14">
      <c r="A74" s="1" t="s">
        <v>143</v>
      </c>
      <c r="B74" s="1" t="s">
        <v>217</v>
      </c>
      <c r="C74" s="62" t="s">
        <v>144</v>
      </c>
      <c r="D74" s="31">
        <v>67</v>
      </c>
      <c r="E74" s="2">
        <v>32</v>
      </c>
      <c r="F74" s="65">
        <f t="shared" si="7"/>
        <v>99</v>
      </c>
      <c r="G74" s="66">
        <f t="shared" si="8"/>
        <v>62</v>
      </c>
      <c r="H74" s="59">
        <f t="shared" si="9"/>
        <v>0.32323232323232326</v>
      </c>
      <c r="I74" s="57">
        <f t="shared" si="10"/>
        <v>3</v>
      </c>
      <c r="J74" s="31">
        <v>2</v>
      </c>
      <c r="K74" s="35">
        <v>1</v>
      </c>
      <c r="L74" s="35">
        <f t="shared" si="11"/>
        <v>3</v>
      </c>
      <c r="M74" s="63">
        <f t="shared" si="12"/>
        <v>3.0303030303030304E-2</v>
      </c>
      <c r="N74" s="64">
        <f t="shared" si="13"/>
        <v>37</v>
      </c>
    </row>
    <row r="75" spans="1:14">
      <c r="A75" s="4" t="s">
        <v>145</v>
      </c>
      <c r="B75" s="4" t="s">
        <v>218</v>
      </c>
      <c r="C75" s="55" t="s">
        <v>146</v>
      </c>
      <c r="D75" s="56">
        <v>55</v>
      </c>
      <c r="E75" s="5">
        <v>3</v>
      </c>
      <c r="F75" s="65">
        <f t="shared" si="7"/>
        <v>58</v>
      </c>
      <c r="G75" s="66">
        <f t="shared" si="8"/>
        <v>77</v>
      </c>
      <c r="H75" s="59">
        <f t="shared" si="9"/>
        <v>5.1724137931034482E-2</v>
      </c>
      <c r="I75" s="57">
        <f t="shared" si="10"/>
        <v>84</v>
      </c>
      <c r="J75" s="31">
        <v>1</v>
      </c>
      <c r="K75" s="35">
        <v>1</v>
      </c>
      <c r="L75" s="35">
        <f t="shared" si="11"/>
        <v>2</v>
      </c>
      <c r="M75" s="63">
        <f t="shared" si="12"/>
        <v>3.4482758620689655E-2</v>
      </c>
      <c r="N75" s="64">
        <f t="shared" si="13"/>
        <v>30</v>
      </c>
    </row>
    <row r="76" spans="1:14">
      <c r="A76" s="1" t="s">
        <v>147</v>
      </c>
      <c r="B76" s="1" t="s">
        <v>217</v>
      </c>
      <c r="C76" s="62" t="s">
        <v>148</v>
      </c>
      <c r="D76" s="31">
        <v>97</v>
      </c>
      <c r="E76" s="2">
        <v>24</v>
      </c>
      <c r="F76" s="65">
        <f t="shared" ref="F76:F97" si="14">SUM(D76:E76)</f>
        <v>121</v>
      </c>
      <c r="G76" s="66">
        <f t="shared" ref="G76:G97" si="15">_xlfn.RANK.EQ(F76,$F$12:$F$97,0)</f>
        <v>57</v>
      </c>
      <c r="H76" s="59">
        <f t="shared" ref="H76:H97" si="16">E76/F76</f>
        <v>0.19834710743801653</v>
      </c>
      <c r="I76" s="57">
        <f t="shared" ref="I76:I97" si="17">_xlfn.RANK.EQ(H76,$H$12:$H$97,0)</f>
        <v>14</v>
      </c>
      <c r="J76" s="31">
        <v>2</v>
      </c>
      <c r="K76" s="35">
        <v>1</v>
      </c>
      <c r="L76" s="35">
        <f t="shared" ref="L76:L97" si="18">SUM(J76:K76)</f>
        <v>3</v>
      </c>
      <c r="M76" s="63">
        <f t="shared" ref="M76:M97" si="19">L76/F76</f>
        <v>2.4793388429752067E-2</v>
      </c>
      <c r="N76" s="64">
        <f t="shared" ref="N76:N97" si="20">_xlfn.RANK.EQ(M76,$M$12:$M$97,0)</f>
        <v>50</v>
      </c>
    </row>
    <row r="77" spans="1:14">
      <c r="A77" s="1" t="s">
        <v>149</v>
      </c>
      <c r="B77" s="1" t="s">
        <v>216</v>
      </c>
      <c r="C77" s="62" t="s">
        <v>150</v>
      </c>
      <c r="D77" s="31">
        <v>178</v>
      </c>
      <c r="E77" s="2">
        <v>29</v>
      </c>
      <c r="F77" s="65">
        <f t="shared" si="14"/>
        <v>207</v>
      </c>
      <c r="G77" s="66">
        <f t="shared" si="15"/>
        <v>36</v>
      </c>
      <c r="H77" s="59">
        <f t="shared" si="16"/>
        <v>0.14009661835748793</v>
      </c>
      <c r="I77" s="57">
        <f t="shared" si="17"/>
        <v>32</v>
      </c>
      <c r="J77" s="31">
        <v>3</v>
      </c>
      <c r="K77" s="35">
        <v>1</v>
      </c>
      <c r="L77" s="35">
        <f t="shared" si="18"/>
        <v>4</v>
      </c>
      <c r="M77" s="63">
        <f t="shared" si="19"/>
        <v>1.932367149758454E-2</v>
      </c>
      <c r="N77" s="64">
        <f t="shared" si="20"/>
        <v>55</v>
      </c>
    </row>
    <row r="78" spans="1:14">
      <c r="A78" s="1" t="s">
        <v>151</v>
      </c>
      <c r="B78" s="1" t="s">
        <v>216</v>
      </c>
      <c r="C78" s="62" t="s">
        <v>152</v>
      </c>
      <c r="D78" s="31">
        <v>181</v>
      </c>
      <c r="E78" s="2">
        <v>29</v>
      </c>
      <c r="F78" s="65">
        <f t="shared" si="14"/>
        <v>210</v>
      </c>
      <c r="G78" s="66">
        <f t="shared" si="15"/>
        <v>34</v>
      </c>
      <c r="H78" s="59">
        <f t="shared" si="16"/>
        <v>0.1380952380952381</v>
      </c>
      <c r="I78" s="57">
        <f t="shared" si="17"/>
        <v>34</v>
      </c>
      <c r="J78" s="31">
        <v>3</v>
      </c>
      <c r="K78" s="35">
        <v>1</v>
      </c>
      <c r="L78" s="35">
        <f t="shared" si="18"/>
        <v>4</v>
      </c>
      <c r="M78" s="63">
        <f t="shared" si="19"/>
        <v>1.9047619047619049E-2</v>
      </c>
      <c r="N78" s="64">
        <f t="shared" si="20"/>
        <v>56</v>
      </c>
    </row>
    <row r="79" spans="1:14">
      <c r="A79" s="1" t="s">
        <v>153</v>
      </c>
      <c r="B79" s="1" t="s">
        <v>211</v>
      </c>
      <c r="C79" s="62" t="s">
        <v>154</v>
      </c>
      <c r="D79" s="31">
        <v>386</v>
      </c>
      <c r="E79" s="2">
        <v>46</v>
      </c>
      <c r="F79" s="65">
        <f t="shared" si="14"/>
        <v>432</v>
      </c>
      <c r="G79" s="66">
        <f t="shared" si="15"/>
        <v>11</v>
      </c>
      <c r="H79" s="59">
        <f t="shared" si="16"/>
        <v>0.10648148148148148</v>
      </c>
      <c r="I79" s="57">
        <f t="shared" si="17"/>
        <v>58</v>
      </c>
      <c r="J79" s="31">
        <v>12</v>
      </c>
      <c r="K79" s="35">
        <v>3</v>
      </c>
      <c r="L79" s="35">
        <f t="shared" si="18"/>
        <v>15</v>
      </c>
      <c r="M79" s="63">
        <f t="shared" si="19"/>
        <v>3.4722222222222224E-2</v>
      </c>
      <c r="N79" s="64">
        <f t="shared" si="20"/>
        <v>28</v>
      </c>
    </row>
    <row r="80" spans="1:14">
      <c r="A80" s="1" t="s">
        <v>155</v>
      </c>
      <c r="B80" s="1" t="s">
        <v>211</v>
      </c>
      <c r="C80" s="62" t="s">
        <v>156</v>
      </c>
      <c r="D80" s="31">
        <v>498</v>
      </c>
      <c r="E80" s="2">
        <v>51</v>
      </c>
      <c r="F80" s="65">
        <f t="shared" si="14"/>
        <v>549</v>
      </c>
      <c r="G80" s="66">
        <f t="shared" si="15"/>
        <v>9</v>
      </c>
      <c r="H80" s="59">
        <f t="shared" si="16"/>
        <v>9.2896174863387984E-2</v>
      </c>
      <c r="I80" s="57">
        <f t="shared" si="17"/>
        <v>67</v>
      </c>
      <c r="J80" s="31">
        <v>16</v>
      </c>
      <c r="K80" s="35">
        <v>3</v>
      </c>
      <c r="L80" s="35">
        <f t="shared" si="18"/>
        <v>19</v>
      </c>
      <c r="M80" s="63">
        <f t="shared" si="19"/>
        <v>3.4608378870673952E-2</v>
      </c>
      <c r="N80" s="64">
        <f t="shared" si="20"/>
        <v>29</v>
      </c>
    </row>
    <row r="81" spans="1:14">
      <c r="A81" s="1" t="s">
        <v>157</v>
      </c>
      <c r="B81" s="1" t="s">
        <v>216</v>
      </c>
      <c r="C81" s="62" t="s">
        <v>158</v>
      </c>
      <c r="D81" s="31">
        <v>256</v>
      </c>
      <c r="E81" s="2">
        <v>35</v>
      </c>
      <c r="F81" s="65">
        <f t="shared" si="14"/>
        <v>291</v>
      </c>
      <c r="G81" s="66">
        <f t="shared" si="15"/>
        <v>22</v>
      </c>
      <c r="H81" s="59">
        <f t="shared" si="16"/>
        <v>0.12027491408934708</v>
      </c>
      <c r="I81" s="57">
        <f t="shared" si="17"/>
        <v>48</v>
      </c>
      <c r="J81" s="31">
        <v>10</v>
      </c>
      <c r="K81" s="35">
        <v>0</v>
      </c>
      <c r="L81" s="35">
        <f t="shared" si="18"/>
        <v>10</v>
      </c>
      <c r="M81" s="63">
        <f t="shared" si="19"/>
        <v>3.4364261168384883E-2</v>
      </c>
      <c r="N81" s="64">
        <f t="shared" si="20"/>
        <v>31</v>
      </c>
    </row>
    <row r="82" spans="1:14">
      <c r="A82" s="1" t="s">
        <v>159</v>
      </c>
      <c r="B82" s="1" t="s">
        <v>216</v>
      </c>
      <c r="C82" s="62" t="s">
        <v>160</v>
      </c>
      <c r="D82" s="31">
        <v>242</v>
      </c>
      <c r="E82" s="2">
        <v>22</v>
      </c>
      <c r="F82" s="65">
        <f t="shared" si="14"/>
        <v>264</v>
      </c>
      <c r="G82" s="66">
        <f t="shared" si="15"/>
        <v>28</v>
      </c>
      <c r="H82" s="67">
        <f t="shared" si="16"/>
        <v>8.3333333333333329E-2</v>
      </c>
      <c r="I82" s="65">
        <f t="shared" si="17"/>
        <v>76</v>
      </c>
      <c r="J82" s="31">
        <v>3</v>
      </c>
      <c r="K82" s="35">
        <v>0</v>
      </c>
      <c r="L82" s="35">
        <f t="shared" si="18"/>
        <v>3</v>
      </c>
      <c r="M82" s="63">
        <f t="shared" si="19"/>
        <v>1.1363636363636364E-2</v>
      </c>
      <c r="N82" s="64">
        <f t="shared" si="20"/>
        <v>69</v>
      </c>
    </row>
    <row r="83" spans="1:14">
      <c r="A83" s="1" t="s">
        <v>161</v>
      </c>
      <c r="B83" s="1" t="s">
        <v>212</v>
      </c>
      <c r="C83" s="62" t="s">
        <v>162</v>
      </c>
      <c r="D83" s="31">
        <v>53</v>
      </c>
      <c r="E83" s="2">
        <v>11</v>
      </c>
      <c r="F83" s="65">
        <f t="shared" si="14"/>
        <v>64</v>
      </c>
      <c r="G83" s="66">
        <f t="shared" si="15"/>
        <v>72</v>
      </c>
      <c r="H83" s="67">
        <f t="shared" si="16"/>
        <v>0.171875</v>
      </c>
      <c r="I83" s="65">
        <f t="shared" si="17"/>
        <v>20</v>
      </c>
      <c r="J83" s="31">
        <v>0</v>
      </c>
      <c r="K83" s="35">
        <v>1</v>
      </c>
      <c r="L83" s="35">
        <f t="shared" si="18"/>
        <v>1</v>
      </c>
      <c r="M83" s="63">
        <f t="shared" si="19"/>
        <v>1.5625E-2</v>
      </c>
      <c r="N83" s="64">
        <f t="shared" si="20"/>
        <v>62</v>
      </c>
    </row>
    <row r="84" spans="1:14">
      <c r="A84" s="1" t="s">
        <v>163</v>
      </c>
      <c r="B84" s="1" t="s">
        <v>216</v>
      </c>
      <c r="C84" s="62" t="s">
        <v>164</v>
      </c>
      <c r="D84" s="31">
        <v>200</v>
      </c>
      <c r="E84" s="2">
        <v>36</v>
      </c>
      <c r="F84" s="65">
        <f t="shared" si="14"/>
        <v>236</v>
      </c>
      <c r="G84" s="66">
        <f t="shared" si="15"/>
        <v>31</v>
      </c>
      <c r="H84" s="67">
        <f t="shared" si="16"/>
        <v>0.15254237288135594</v>
      </c>
      <c r="I84" s="65">
        <f t="shared" si="17"/>
        <v>26</v>
      </c>
      <c r="J84" s="31">
        <v>7</v>
      </c>
      <c r="K84" s="35">
        <v>3</v>
      </c>
      <c r="L84" s="35">
        <f t="shared" si="18"/>
        <v>10</v>
      </c>
      <c r="M84" s="63">
        <f t="shared" si="19"/>
        <v>4.2372881355932202E-2</v>
      </c>
      <c r="N84" s="64">
        <f t="shared" si="20"/>
        <v>16</v>
      </c>
    </row>
    <row r="85" spans="1:14">
      <c r="A85" s="1" t="s">
        <v>165</v>
      </c>
      <c r="B85" s="1" t="s">
        <v>216</v>
      </c>
      <c r="C85" s="62" t="s">
        <v>166</v>
      </c>
      <c r="D85" s="31">
        <v>268</v>
      </c>
      <c r="E85" s="2">
        <v>38</v>
      </c>
      <c r="F85" s="65">
        <f t="shared" si="14"/>
        <v>306</v>
      </c>
      <c r="G85" s="66">
        <f t="shared" si="15"/>
        <v>16</v>
      </c>
      <c r="H85" s="67">
        <f t="shared" si="16"/>
        <v>0.12418300653594772</v>
      </c>
      <c r="I85" s="65">
        <f t="shared" si="17"/>
        <v>46</v>
      </c>
      <c r="J85" s="31">
        <v>10</v>
      </c>
      <c r="K85" s="35">
        <v>2</v>
      </c>
      <c r="L85" s="35">
        <f t="shared" si="18"/>
        <v>12</v>
      </c>
      <c r="M85" s="63">
        <f t="shared" si="19"/>
        <v>3.9215686274509803E-2</v>
      </c>
      <c r="N85" s="64">
        <f t="shared" si="20"/>
        <v>19</v>
      </c>
    </row>
    <row r="86" spans="1:14">
      <c r="A86" s="9" t="s">
        <v>167</v>
      </c>
      <c r="B86" s="9" t="s">
        <v>216</v>
      </c>
      <c r="C86" s="68" t="s">
        <v>168</v>
      </c>
      <c r="D86" s="69">
        <v>189</v>
      </c>
      <c r="E86" s="70">
        <v>28</v>
      </c>
      <c r="F86" s="71">
        <f t="shared" si="14"/>
        <v>217</v>
      </c>
      <c r="G86" s="72">
        <f t="shared" si="15"/>
        <v>32</v>
      </c>
      <c r="H86" s="73">
        <f t="shared" si="16"/>
        <v>0.12903225806451613</v>
      </c>
      <c r="I86" s="71">
        <f t="shared" si="17"/>
        <v>44</v>
      </c>
      <c r="J86" s="69">
        <v>2</v>
      </c>
      <c r="K86" s="74">
        <v>2</v>
      </c>
      <c r="L86" s="74">
        <f t="shared" si="18"/>
        <v>4</v>
      </c>
      <c r="M86" s="75">
        <f t="shared" si="19"/>
        <v>1.8433179723502304E-2</v>
      </c>
      <c r="N86" s="76">
        <f t="shared" si="20"/>
        <v>60</v>
      </c>
    </row>
    <row r="87" spans="1:14">
      <c r="A87" s="1" t="s">
        <v>169</v>
      </c>
      <c r="B87" s="1" t="s">
        <v>213</v>
      </c>
      <c r="C87" s="62" t="s">
        <v>170</v>
      </c>
      <c r="D87" s="31">
        <v>132</v>
      </c>
      <c r="E87" s="2">
        <v>12</v>
      </c>
      <c r="F87" s="65">
        <f t="shared" si="14"/>
        <v>144</v>
      </c>
      <c r="G87" s="66">
        <f t="shared" si="15"/>
        <v>50</v>
      </c>
      <c r="H87" s="67">
        <f t="shared" si="16"/>
        <v>8.3333333333333329E-2</v>
      </c>
      <c r="I87" s="65">
        <f t="shared" si="17"/>
        <v>76</v>
      </c>
      <c r="J87" s="31">
        <v>7</v>
      </c>
      <c r="K87" s="35">
        <v>1</v>
      </c>
      <c r="L87" s="35">
        <f t="shared" si="18"/>
        <v>8</v>
      </c>
      <c r="M87" s="63">
        <f t="shared" si="19"/>
        <v>5.5555555555555552E-2</v>
      </c>
      <c r="N87" s="64">
        <f t="shared" si="20"/>
        <v>10</v>
      </c>
    </row>
    <row r="88" spans="1:14">
      <c r="A88" s="1" t="s">
        <v>171</v>
      </c>
      <c r="B88" s="1" t="s">
        <v>212</v>
      </c>
      <c r="C88" s="62" t="s">
        <v>172</v>
      </c>
      <c r="D88" s="31">
        <v>69</v>
      </c>
      <c r="E88" s="2">
        <v>26</v>
      </c>
      <c r="F88" s="65">
        <f t="shared" si="14"/>
        <v>95</v>
      </c>
      <c r="G88" s="66">
        <f t="shared" si="15"/>
        <v>63</v>
      </c>
      <c r="H88" s="67">
        <f t="shared" si="16"/>
        <v>0.27368421052631581</v>
      </c>
      <c r="I88" s="65">
        <f t="shared" si="17"/>
        <v>4</v>
      </c>
      <c r="J88" s="31">
        <v>1</v>
      </c>
      <c r="K88" s="35">
        <v>0</v>
      </c>
      <c r="L88" s="35">
        <f t="shared" si="18"/>
        <v>1</v>
      </c>
      <c r="M88" s="63">
        <f t="shared" si="19"/>
        <v>1.0526315789473684E-2</v>
      </c>
      <c r="N88" s="64">
        <f t="shared" si="20"/>
        <v>71</v>
      </c>
    </row>
    <row r="89" spans="1:14">
      <c r="A89" s="1" t="s">
        <v>173</v>
      </c>
      <c r="B89" s="1" t="s">
        <v>211</v>
      </c>
      <c r="C89" s="62" t="s">
        <v>174</v>
      </c>
      <c r="D89" s="31">
        <v>646</v>
      </c>
      <c r="E89" s="2">
        <v>60</v>
      </c>
      <c r="F89" s="65">
        <f t="shared" si="14"/>
        <v>706</v>
      </c>
      <c r="G89" s="66">
        <f t="shared" si="15"/>
        <v>6</v>
      </c>
      <c r="H89" s="67">
        <f t="shared" si="16"/>
        <v>8.4985835694050993E-2</v>
      </c>
      <c r="I89" s="65">
        <f t="shared" si="17"/>
        <v>75</v>
      </c>
      <c r="J89" s="31">
        <v>24</v>
      </c>
      <c r="K89" s="35">
        <v>2</v>
      </c>
      <c r="L89" s="35">
        <f t="shared" si="18"/>
        <v>26</v>
      </c>
      <c r="M89" s="63">
        <f t="shared" si="19"/>
        <v>3.6827195467422094E-2</v>
      </c>
      <c r="N89" s="64">
        <f t="shared" si="20"/>
        <v>23</v>
      </c>
    </row>
    <row r="90" spans="1:14">
      <c r="A90" s="1" t="s">
        <v>175</v>
      </c>
      <c r="B90" s="1" t="s">
        <v>216</v>
      </c>
      <c r="C90" s="62" t="s">
        <v>176</v>
      </c>
      <c r="D90" s="31">
        <v>167</v>
      </c>
      <c r="E90" s="2">
        <v>20</v>
      </c>
      <c r="F90" s="65">
        <f t="shared" si="14"/>
        <v>187</v>
      </c>
      <c r="G90" s="66">
        <f t="shared" si="15"/>
        <v>41</v>
      </c>
      <c r="H90" s="67">
        <f t="shared" si="16"/>
        <v>0.10695187165775401</v>
      </c>
      <c r="I90" s="65">
        <f t="shared" si="17"/>
        <v>57</v>
      </c>
      <c r="J90" s="31">
        <v>4</v>
      </c>
      <c r="K90" s="35">
        <v>1</v>
      </c>
      <c r="L90" s="35">
        <f t="shared" si="18"/>
        <v>5</v>
      </c>
      <c r="M90" s="63">
        <f t="shared" si="19"/>
        <v>2.6737967914438502E-2</v>
      </c>
      <c r="N90" s="64">
        <f t="shared" si="20"/>
        <v>43</v>
      </c>
    </row>
    <row r="91" spans="1:14">
      <c r="A91" s="1" t="s">
        <v>177</v>
      </c>
      <c r="B91" s="1" t="s">
        <v>216</v>
      </c>
      <c r="C91" s="62" t="s">
        <v>178</v>
      </c>
      <c r="D91" s="31">
        <v>236</v>
      </c>
      <c r="E91" s="2">
        <v>57</v>
      </c>
      <c r="F91" s="65">
        <f t="shared" si="14"/>
        <v>293</v>
      </c>
      <c r="G91" s="66">
        <f t="shared" si="15"/>
        <v>20</v>
      </c>
      <c r="H91" s="67">
        <f t="shared" si="16"/>
        <v>0.19453924914675769</v>
      </c>
      <c r="I91" s="65">
        <f t="shared" si="17"/>
        <v>15</v>
      </c>
      <c r="J91" s="31">
        <v>5</v>
      </c>
      <c r="K91" s="35">
        <v>7</v>
      </c>
      <c r="L91" s="35">
        <f t="shared" si="18"/>
        <v>12</v>
      </c>
      <c r="M91" s="63">
        <f t="shared" si="19"/>
        <v>4.0955631399317405E-2</v>
      </c>
      <c r="N91" s="64">
        <f t="shared" si="20"/>
        <v>17</v>
      </c>
    </row>
    <row r="92" spans="1:14">
      <c r="A92" s="1" t="s">
        <v>179</v>
      </c>
      <c r="B92" s="1" t="s">
        <v>216</v>
      </c>
      <c r="C92" s="62" t="s">
        <v>180</v>
      </c>
      <c r="D92" s="31">
        <v>263</v>
      </c>
      <c r="E92" s="2">
        <v>29</v>
      </c>
      <c r="F92" s="65">
        <f t="shared" si="14"/>
        <v>292</v>
      </c>
      <c r="G92" s="66">
        <f t="shared" si="15"/>
        <v>21</v>
      </c>
      <c r="H92" s="67">
        <f t="shared" si="16"/>
        <v>9.9315068493150679E-2</v>
      </c>
      <c r="I92" s="65">
        <f t="shared" si="17"/>
        <v>63</v>
      </c>
      <c r="J92" s="31">
        <v>9</v>
      </c>
      <c r="K92" s="35">
        <v>2</v>
      </c>
      <c r="L92" s="35">
        <f t="shared" si="18"/>
        <v>11</v>
      </c>
      <c r="M92" s="63">
        <f t="shared" si="19"/>
        <v>3.7671232876712327E-2</v>
      </c>
      <c r="N92" s="64">
        <f t="shared" si="20"/>
        <v>21</v>
      </c>
    </row>
    <row r="93" spans="1:14">
      <c r="A93" s="1" t="s">
        <v>181</v>
      </c>
      <c r="B93" s="1" t="s">
        <v>216</v>
      </c>
      <c r="C93" s="62" t="s">
        <v>182</v>
      </c>
      <c r="D93" s="31">
        <v>148</v>
      </c>
      <c r="E93" s="2">
        <v>25</v>
      </c>
      <c r="F93" s="65">
        <f t="shared" si="14"/>
        <v>173</v>
      </c>
      <c r="G93" s="66">
        <f t="shared" si="15"/>
        <v>44</v>
      </c>
      <c r="H93" s="67">
        <f t="shared" si="16"/>
        <v>0.14450867052023122</v>
      </c>
      <c r="I93" s="65">
        <f t="shared" si="17"/>
        <v>30</v>
      </c>
      <c r="J93" s="31">
        <v>1</v>
      </c>
      <c r="K93" s="35">
        <v>1</v>
      </c>
      <c r="L93" s="35">
        <f t="shared" si="18"/>
        <v>2</v>
      </c>
      <c r="M93" s="63">
        <f t="shared" si="19"/>
        <v>1.1560693641618497E-2</v>
      </c>
      <c r="N93" s="64">
        <f t="shared" si="20"/>
        <v>68</v>
      </c>
    </row>
    <row r="94" spans="1:14">
      <c r="A94" s="1" t="s">
        <v>183</v>
      </c>
      <c r="B94" s="1" t="s">
        <v>216</v>
      </c>
      <c r="C94" s="62" t="s">
        <v>184</v>
      </c>
      <c r="D94" s="31">
        <v>181</v>
      </c>
      <c r="E94" s="2">
        <v>20</v>
      </c>
      <c r="F94" s="65">
        <f t="shared" si="14"/>
        <v>201</v>
      </c>
      <c r="G94" s="66">
        <f t="shared" si="15"/>
        <v>37</v>
      </c>
      <c r="H94" s="67">
        <f t="shared" si="16"/>
        <v>9.950248756218906E-2</v>
      </c>
      <c r="I94" s="65">
        <f t="shared" si="17"/>
        <v>62</v>
      </c>
      <c r="J94" s="31">
        <v>3</v>
      </c>
      <c r="K94" s="35">
        <v>2</v>
      </c>
      <c r="L94" s="35">
        <f t="shared" si="18"/>
        <v>5</v>
      </c>
      <c r="M94" s="63">
        <f t="shared" si="19"/>
        <v>2.4875621890547265E-2</v>
      </c>
      <c r="N94" s="64">
        <f t="shared" si="20"/>
        <v>49</v>
      </c>
    </row>
    <row r="95" spans="1:14">
      <c r="A95" s="1" t="s">
        <v>185</v>
      </c>
      <c r="B95" s="1" t="s">
        <v>216</v>
      </c>
      <c r="C95" s="62" t="s">
        <v>186</v>
      </c>
      <c r="D95" s="31">
        <v>273</v>
      </c>
      <c r="E95" s="2">
        <v>30</v>
      </c>
      <c r="F95" s="65">
        <f t="shared" si="14"/>
        <v>303</v>
      </c>
      <c r="G95" s="66">
        <f t="shared" si="15"/>
        <v>17</v>
      </c>
      <c r="H95" s="67">
        <f t="shared" si="16"/>
        <v>9.9009900990099015E-2</v>
      </c>
      <c r="I95" s="65">
        <f t="shared" si="17"/>
        <v>64</v>
      </c>
      <c r="J95" s="31">
        <v>3</v>
      </c>
      <c r="K95" s="35">
        <v>0</v>
      </c>
      <c r="L95" s="35">
        <f t="shared" si="18"/>
        <v>3</v>
      </c>
      <c r="M95" s="63">
        <f t="shared" si="19"/>
        <v>9.9009900990099011E-3</v>
      </c>
      <c r="N95" s="64">
        <f t="shared" si="20"/>
        <v>73</v>
      </c>
    </row>
    <row r="96" spans="1:14">
      <c r="A96" s="1" t="s">
        <v>187</v>
      </c>
      <c r="B96" s="1" t="s">
        <v>213</v>
      </c>
      <c r="C96" s="62" t="s">
        <v>188</v>
      </c>
      <c r="D96" s="31">
        <v>20</v>
      </c>
      <c r="E96" s="2">
        <v>2</v>
      </c>
      <c r="F96" s="65">
        <f t="shared" si="14"/>
        <v>22</v>
      </c>
      <c r="G96" s="66">
        <f t="shared" si="15"/>
        <v>85</v>
      </c>
      <c r="H96" s="67">
        <f t="shared" si="16"/>
        <v>9.0909090909090912E-2</v>
      </c>
      <c r="I96" s="65">
        <f t="shared" si="17"/>
        <v>68</v>
      </c>
      <c r="J96" s="31">
        <v>0</v>
      </c>
      <c r="K96" s="35">
        <v>0</v>
      </c>
      <c r="L96" s="35">
        <f t="shared" si="18"/>
        <v>0</v>
      </c>
      <c r="M96" s="63">
        <f t="shared" si="19"/>
        <v>0</v>
      </c>
      <c r="N96" s="64">
        <f t="shared" si="20"/>
        <v>78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249</v>
      </c>
      <c r="E97" s="40">
        <v>30</v>
      </c>
      <c r="F97" s="77">
        <f t="shared" si="14"/>
        <v>279</v>
      </c>
      <c r="G97" s="78">
        <f t="shared" si="15"/>
        <v>23</v>
      </c>
      <c r="H97" s="79">
        <f t="shared" si="16"/>
        <v>0.10752688172043011</v>
      </c>
      <c r="I97" s="77">
        <f t="shared" si="17"/>
        <v>56</v>
      </c>
      <c r="J97" s="39">
        <v>10</v>
      </c>
      <c r="K97" s="44">
        <v>0</v>
      </c>
      <c r="L97" s="44">
        <f t="shared" si="18"/>
        <v>10</v>
      </c>
      <c r="M97" s="80">
        <f t="shared" si="19"/>
        <v>3.5842293906810034E-2</v>
      </c>
      <c r="N97" s="81">
        <f t="shared" si="20"/>
        <v>24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18220</v>
      </c>
      <c r="E99" s="225">
        <f t="shared" ref="E99:L99" si="21">SUM(E12:E97)</f>
        <v>2627</v>
      </c>
      <c r="F99" s="225">
        <f t="shared" si="21"/>
        <v>20847</v>
      </c>
      <c r="G99" s="227"/>
      <c r="H99" s="227"/>
      <c r="I99" s="227"/>
      <c r="J99" s="225">
        <f t="shared" si="21"/>
        <v>501</v>
      </c>
      <c r="K99" s="225">
        <f t="shared" si="21"/>
        <v>155</v>
      </c>
      <c r="L99" s="226">
        <f t="shared" si="21"/>
        <v>656</v>
      </c>
      <c r="N99" s="37"/>
    </row>
  </sheetData>
  <autoFilter ref="A11:Q11" xr:uid="{00000000-0009-0000-0000-000010000000}">
    <sortState xmlns:xlrd2="http://schemas.microsoft.com/office/spreadsheetml/2017/richdata2" ref="A12:Q97">
      <sortCondition ref="A11"/>
    </sortState>
  </autoFilter>
  <mergeCells count="1">
    <mergeCell ref="D10:N10"/>
  </mergeCells>
  <phoneticPr fontId="1"/>
  <hyperlinks>
    <hyperlink ref="P1" location="目次!A1" display="目次に戻る" xr:uid="{89DFBC22-55BB-4E4C-B14D-38FA35956705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D10" sqref="D10:N10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383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134</v>
      </c>
      <c r="E6" s="23">
        <f>INDEX(E12:E97,MATCH(C6,C12:C97,0),0)</f>
        <v>36</v>
      </c>
      <c r="F6" s="23">
        <f>SUM(D6:E6)</f>
        <v>170</v>
      </c>
      <c r="G6" s="24">
        <f>_xlfn.RANK.EQ(F6,$F$12:$F$97,0)</f>
        <v>39</v>
      </c>
      <c r="H6" s="25">
        <f>E6/F6</f>
        <v>0.21176470588235294</v>
      </c>
      <c r="I6" s="26">
        <f>_xlfn.RANK.EQ(H6,$H$12:$H$97,0)</f>
        <v>28</v>
      </c>
      <c r="J6" s="22">
        <f>INDEX(J12:J97,MATCH(C6,C12:C97,0),0)</f>
        <v>1</v>
      </c>
      <c r="K6" s="27">
        <f>INDEX(K12:K97,MATCH(C6,C12:C97,0),0)</f>
        <v>1</v>
      </c>
      <c r="L6" s="27">
        <f>SUM(J6:K6)</f>
        <v>2</v>
      </c>
      <c r="M6" s="28">
        <f>L6/F6</f>
        <v>1.1764705882352941E-2</v>
      </c>
      <c r="N6" s="29">
        <f>_xlfn.RANK.EQ(M6,$M$12:$M$97,0)</f>
        <v>79</v>
      </c>
    </row>
    <row r="7" spans="1:18">
      <c r="C7" s="30" t="s">
        <v>15</v>
      </c>
      <c r="D7" s="97">
        <f>ROUND(SUMIF($B$12:$B$97,"G",D12:D97)/(COUNTIFS(B12:B97,"G",D12:D97,"&lt;&gt;")),1)</f>
        <v>180.5</v>
      </c>
      <c r="E7" s="98">
        <f>ROUND(SUMIF($B$12:$B$97,"G",E12:E97)/(COUNTIFS(B12:B97,"G",D12:D97,"&lt;&gt;")),1)</f>
        <v>39.200000000000003</v>
      </c>
      <c r="F7" s="98">
        <f>ROUND(SUM(D7:E7),1)</f>
        <v>219.7</v>
      </c>
      <c r="G7" s="32"/>
      <c r="H7" s="33">
        <f>E7/F7</f>
        <v>0.17842512517068732</v>
      </c>
      <c r="I7" s="34"/>
      <c r="J7" s="97">
        <f>ROUND(SUMIF($B$12:$B$97,"G",J12:J97)/(COUNTIFS(B12:B97,"G",D12:D97,"&lt;&gt;")),1)</f>
        <v>6.2</v>
      </c>
      <c r="K7" s="101">
        <f>ROUND(SUMIF($B$12:$B$97,"G",K12:K97)/(COUNTIFS(B12:B97,"G",D12:D97,"&lt;&gt;")),1)</f>
        <v>2.6</v>
      </c>
      <c r="L7" s="101">
        <f>ROUND(SUM(J7:K7),1)</f>
        <v>8.8000000000000007</v>
      </c>
      <c r="M7" s="6">
        <f>L7/F7</f>
        <v>4.0054619936276743E-2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172.1</v>
      </c>
      <c r="E8" s="100">
        <f>ROUND(AVERAGE(E12:E97),1)</f>
        <v>37</v>
      </c>
      <c r="F8" s="100">
        <f>ROUND(SUM(D8:E8),1)</f>
        <v>209.1</v>
      </c>
      <c r="G8" s="41"/>
      <c r="H8" s="42">
        <f>E8/F8</f>
        <v>0.17694882831181252</v>
      </c>
      <c r="I8" s="43"/>
      <c r="J8" s="102">
        <f>ROUND(AVERAGE(J12:J97),1)</f>
        <v>8.4</v>
      </c>
      <c r="K8" s="100">
        <f>ROUND(AVERAGE(K12:K97),1)</f>
        <v>3.3</v>
      </c>
      <c r="L8" s="103">
        <f>ROUND(SUM(J8:K8),1)</f>
        <v>11.7</v>
      </c>
      <c r="M8" s="45">
        <f>L8/F8</f>
        <v>5.5954088952654232E-2</v>
      </c>
      <c r="N8" s="46"/>
    </row>
    <row r="9" spans="1:18" ht="21" customHeight="1" thickBot="1">
      <c r="D9" s="47"/>
    </row>
    <row r="10" spans="1:18" ht="21" customHeight="1">
      <c r="D10" s="276" t="str" cm="1">
        <f t="array" aca="1" ref="D10" ca="1">RIGHT(CELL("filename",A1),4)&amp;"年度（基準日：５月１日）"</f>
        <v>2020年度（基準日：５月１日）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575</v>
      </c>
      <c r="E12" s="5">
        <v>90</v>
      </c>
      <c r="F12" s="57">
        <f t="shared" ref="F12:F42" si="0">SUM(D12:E12)</f>
        <v>665</v>
      </c>
      <c r="G12" s="58">
        <f t="shared" ref="G12:G75" si="1">_xlfn.RANK.EQ(F12,$F$12:$F$97,0)</f>
        <v>6</v>
      </c>
      <c r="H12" s="59">
        <f t="shared" ref="H12:H75" si="2">E12/F12</f>
        <v>0.13533834586466165</v>
      </c>
      <c r="I12" s="57">
        <f t="shared" ref="I12:I75" si="3">_xlfn.RANK.EQ(H12,$H$12:$H$97,0)</f>
        <v>73</v>
      </c>
      <c r="J12" s="56">
        <v>28</v>
      </c>
      <c r="K12" s="60">
        <v>16</v>
      </c>
      <c r="L12" s="60">
        <f t="shared" ref="L12:L17" si="4">SUM(J12:K12)</f>
        <v>44</v>
      </c>
      <c r="M12" s="6">
        <f t="shared" ref="M12:M75" si="5">L12/F12</f>
        <v>6.616541353383458E-2</v>
      </c>
      <c r="N12" s="61">
        <f t="shared" ref="N12:N75" si="6">_xlfn.RANK.EQ(M12,$M$12:$M$97,0)</f>
        <v>23</v>
      </c>
    </row>
    <row r="13" spans="1:18">
      <c r="A13" s="4" t="s">
        <v>21</v>
      </c>
      <c r="B13" s="4" t="s">
        <v>212</v>
      </c>
      <c r="C13" s="55" t="s">
        <v>22</v>
      </c>
      <c r="D13" s="56">
        <v>116</v>
      </c>
      <c r="E13" s="5">
        <v>32</v>
      </c>
      <c r="F13" s="57">
        <f t="shared" si="0"/>
        <v>148</v>
      </c>
      <c r="G13" s="58">
        <f t="shared" si="1"/>
        <v>47</v>
      </c>
      <c r="H13" s="59">
        <f t="shared" si="2"/>
        <v>0.21621621621621623</v>
      </c>
      <c r="I13" s="57">
        <f t="shared" si="3"/>
        <v>27</v>
      </c>
      <c r="J13" s="56">
        <v>1</v>
      </c>
      <c r="K13" s="60">
        <v>2</v>
      </c>
      <c r="L13" s="60">
        <f t="shared" si="4"/>
        <v>3</v>
      </c>
      <c r="M13" s="6">
        <f t="shared" si="5"/>
        <v>2.0270270270270271E-2</v>
      </c>
      <c r="N13" s="61">
        <f t="shared" si="6"/>
        <v>74</v>
      </c>
    </row>
    <row r="14" spans="1:18">
      <c r="A14" s="4" t="s">
        <v>23</v>
      </c>
      <c r="B14" s="4" t="s">
        <v>213</v>
      </c>
      <c r="C14" s="55" t="s">
        <v>24</v>
      </c>
      <c r="D14" s="56">
        <v>59</v>
      </c>
      <c r="E14" s="5">
        <v>7</v>
      </c>
      <c r="F14" s="57">
        <f t="shared" si="0"/>
        <v>66</v>
      </c>
      <c r="G14" s="58">
        <f t="shared" si="1"/>
        <v>65</v>
      </c>
      <c r="H14" s="59">
        <f t="shared" si="2"/>
        <v>0.10606060606060606</v>
      </c>
      <c r="I14" s="57">
        <f t="shared" si="3"/>
        <v>80</v>
      </c>
      <c r="J14" s="56">
        <v>2</v>
      </c>
      <c r="K14" s="60">
        <v>2</v>
      </c>
      <c r="L14" s="60">
        <f t="shared" si="4"/>
        <v>4</v>
      </c>
      <c r="M14" s="6">
        <f t="shared" si="5"/>
        <v>6.0606060606060608E-2</v>
      </c>
      <c r="N14" s="61">
        <f t="shared" si="6"/>
        <v>25</v>
      </c>
    </row>
    <row r="15" spans="1:18">
      <c r="A15" s="4" t="s">
        <v>25</v>
      </c>
      <c r="B15" s="4" t="s">
        <v>214</v>
      </c>
      <c r="C15" s="55" t="s">
        <v>26</v>
      </c>
      <c r="D15" s="56">
        <v>40</v>
      </c>
      <c r="E15" s="5">
        <v>7</v>
      </c>
      <c r="F15" s="57">
        <f t="shared" si="0"/>
        <v>47</v>
      </c>
      <c r="G15" s="58">
        <f t="shared" si="1"/>
        <v>73</v>
      </c>
      <c r="H15" s="59">
        <f t="shared" si="2"/>
        <v>0.14893617021276595</v>
      </c>
      <c r="I15" s="57">
        <f t="shared" si="3"/>
        <v>67</v>
      </c>
      <c r="J15" s="56">
        <v>2</v>
      </c>
      <c r="K15" s="60">
        <v>2</v>
      </c>
      <c r="L15" s="60">
        <f t="shared" si="4"/>
        <v>4</v>
      </c>
      <c r="M15" s="6">
        <f t="shared" si="5"/>
        <v>8.5106382978723402E-2</v>
      </c>
      <c r="N15" s="61">
        <f t="shared" si="6"/>
        <v>9</v>
      </c>
    </row>
    <row r="16" spans="1:18">
      <c r="A16" s="4" t="s">
        <v>27</v>
      </c>
      <c r="B16" s="4" t="s">
        <v>213</v>
      </c>
      <c r="C16" s="55" t="s">
        <v>28</v>
      </c>
      <c r="D16" s="56">
        <v>35</v>
      </c>
      <c r="E16" s="5">
        <v>4</v>
      </c>
      <c r="F16" s="57">
        <f t="shared" si="0"/>
        <v>39</v>
      </c>
      <c r="G16" s="58">
        <f t="shared" si="1"/>
        <v>78</v>
      </c>
      <c r="H16" s="59">
        <f t="shared" si="2"/>
        <v>0.10256410256410256</v>
      </c>
      <c r="I16" s="57">
        <f t="shared" si="3"/>
        <v>81</v>
      </c>
      <c r="J16" s="56">
        <v>3</v>
      </c>
      <c r="K16" s="60">
        <v>0</v>
      </c>
      <c r="L16" s="60">
        <f t="shared" si="4"/>
        <v>3</v>
      </c>
      <c r="M16" s="6">
        <f t="shared" si="5"/>
        <v>7.6923076923076927E-2</v>
      </c>
      <c r="N16" s="61">
        <f t="shared" si="6"/>
        <v>18</v>
      </c>
    </row>
    <row r="17" spans="1:14">
      <c r="A17" s="4" t="s">
        <v>29</v>
      </c>
      <c r="B17" s="4" t="s">
        <v>213</v>
      </c>
      <c r="C17" s="55" t="s">
        <v>30</v>
      </c>
      <c r="D17" s="56">
        <v>54</v>
      </c>
      <c r="E17" s="5">
        <v>3</v>
      </c>
      <c r="F17" s="57">
        <f t="shared" si="0"/>
        <v>57</v>
      </c>
      <c r="G17" s="58">
        <f t="shared" si="1"/>
        <v>68</v>
      </c>
      <c r="H17" s="59">
        <f t="shared" si="2"/>
        <v>5.2631578947368418E-2</v>
      </c>
      <c r="I17" s="57">
        <f t="shared" si="3"/>
        <v>86</v>
      </c>
      <c r="J17" s="56">
        <v>2</v>
      </c>
      <c r="K17" s="60">
        <v>1</v>
      </c>
      <c r="L17" s="60">
        <f t="shared" si="4"/>
        <v>3</v>
      </c>
      <c r="M17" s="6">
        <f t="shared" si="5"/>
        <v>5.2631578947368418E-2</v>
      </c>
      <c r="N17" s="61">
        <f t="shared" si="6"/>
        <v>34</v>
      </c>
    </row>
    <row r="18" spans="1:14">
      <c r="A18" s="4" t="s">
        <v>31</v>
      </c>
      <c r="B18" s="4" t="s">
        <v>215</v>
      </c>
      <c r="C18" s="55" t="s">
        <v>32</v>
      </c>
      <c r="D18" s="56">
        <v>42</v>
      </c>
      <c r="E18" s="5">
        <v>9</v>
      </c>
      <c r="F18" s="57">
        <f t="shared" si="0"/>
        <v>51</v>
      </c>
      <c r="G18" s="58">
        <f t="shared" si="1"/>
        <v>71</v>
      </c>
      <c r="H18" s="59">
        <f t="shared" si="2"/>
        <v>0.17647058823529413</v>
      </c>
      <c r="I18" s="57">
        <f t="shared" si="3"/>
        <v>49</v>
      </c>
      <c r="J18" s="56">
        <v>0</v>
      </c>
      <c r="K18" s="60">
        <v>0</v>
      </c>
      <c r="L18" s="60">
        <f t="shared" ref="L18:L81" si="7">SUM(J18:K18)</f>
        <v>0</v>
      </c>
      <c r="M18" s="6">
        <f t="shared" si="5"/>
        <v>0</v>
      </c>
      <c r="N18" s="61">
        <f t="shared" si="6"/>
        <v>82</v>
      </c>
    </row>
    <row r="19" spans="1:14">
      <c r="A19" s="4" t="s">
        <v>33</v>
      </c>
      <c r="B19" s="4" t="s">
        <v>216</v>
      </c>
      <c r="C19" s="55" t="s">
        <v>34</v>
      </c>
      <c r="D19" s="56">
        <v>174</v>
      </c>
      <c r="E19" s="5">
        <v>35</v>
      </c>
      <c r="F19" s="57">
        <f t="shared" si="0"/>
        <v>209</v>
      </c>
      <c r="G19" s="58">
        <f t="shared" si="1"/>
        <v>28</v>
      </c>
      <c r="H19" s="59">
        <f t="shared" si="2"/>
        <v>0.1674641148325359</v>
      </c>
      <c r="I19" s="57">
        <f t="shared" si="3"/>
        <v>57</v>
      </c>
      <c r="J19" s="56">
        <v>6</v>
      </c>
      <c r="K19" s="60">
        <v>2</v>
      </c>
      <c r="L19" s="60">
        <f t="shared" si="7"/>
        <v>8</v>
      </c>
      <c r="M19" s="6">
        <f t="shared" si="5"/>
        <v>3.8277511961722487E-2</v>
      </c>
      <c r="N19" s="61">
        <f t="shared" si="6"/>
        <v>52</v>
      </c>
    </row>
    <row r="20" spans="1:14">
      <c r="A20" s="4" t="s">
        <v>35</v>
      </c>
      <c r="B20" s="4" t="s">
        <v>217</v>
      </c>
      <c r="C20" s="55" t="s">
        <v>36</v>
      </c>
      <c r="D20" s="56">
        <v>134</v>
      </c>
      <c r="E20" s="5">
        <v>36</v>
      </c>
      <c r="F20" s="57">
        <f t="shared" si="0"/>
        <v>170</v>
      </c>
      <c r="G20" s="58">
        <f t="shared" si="1"/>
        <v>39</v>
      </c>
      <c r="H20" s="59">
        <f t="shared" si="2"/>
        <v>0.21176470588235294</v>
      </c>
      <c r="I20" s="57">
        <f t="shared" si="3"/>
        <v>28</v>
      </c>
      <c r="J20" s="56">
        <v>5</v>
      </c>
      <c r="K20" s="60">
        <v>4</v>
      </c>
      <c r="L20" s="60">
        <f t="shared" si="7"/>
        <v>9</v>
      </c>
      <c r="M20" s="6">
        <f t="shared" si="5"/>
        <v>5.2941176470588235E-2</v>
      </c>
      <c r="N20" s="61">
        <f t="shared" si="6"/>
        <v>33</v>
      </c>
    </row>
    <row r="21" spans="1:14">
      <c r="A21" s="4" t="s">
        <v>37</v>
      </c>
      <c r="B21" s="4" t="s">
        <v>211</v>
      </c>
      <c r="C21" s="55" t="s">
        <v>38</v>
      </c>
      <c r="D21" s="56">
        <v>653</v>
      </c>
      <c r="E21" s="5">
        <v>108</v>
      </c>
      <c r="F21" s="57">
        <f t="shared" si="0"/>
        <v>761</v>
      </c>
      <c r="G21" s="58">
        <f t="shared" si="1"/>
        <v>4</v>
      </c>
      <c r="H21" s="59">
        <f t="shared" si="2"/>
        <v>0.14191852825229961</v>
      </c>
      <c r="I21" s="57">
        <f t="shared" si="3"/>
        <v>69</v>
      </c>
      <c r="J21" s="56">
        <v>43</v>
      </c>
      <c r="K21" s="60">
        <v>19</v>
      </c>
      <c r="L21" s="60">
        <f t="shared" si="7"/>
        <v>62</v>
      </c>
      <c r="M21" s="6">
        <f t="shared" si="5"/>
        <v>8.1471747700394212E-2</v>
      </c>
      <c r="N21" s="61">
        <f t="shared" si="6"/>
        <v>11</v>
      </c>
    </row>
    <row r="22" spans="1:14">
      <c r="A22" s="4" t="s">
        <v>39</v>
      </c>
      <c r="B22" s="4" t="s">
        <v>212</v>
      </c>
      <c r="C22" s="55" t="s">
        <v>40</v>
      </c>
      <c r="D22" s="56">
        <v>27</v>
      </c>
      <c r="E22" s="5">
        <v>7</v>
      </c>
      <c r="F22" s="57">
        <f t="shared" si="0"/>
        <v>34</v>
      </c>
      <c r="G22" s="58">
        <f t="shared" si="1"/>
        <v>82</v>
      </c>
      <c r="H22" s="59">
        <f t="shared" si="2"/>
        <v>0.20588235294117646</v>
      </c>
      <c r="I22" s="57">
        <f t="shared" si="3"/>
        <v>30</v>
      </c>
      <c r="J22" s="56">
        <v>1</v>
      </c>
      <c r="K22" s="60">
        <v>0</v>
      </c>
      <c r="L22" s="60">
        <f t="shared" si="7"/>
        <v>1</v>
      </c>
      <c r="M22" s="6">
        <f t="shared" si="5"/>
        <v>2.9411764705882353E-2</v>
      </c>
      <c r="N22" s="61">
        <f t="shared" si="6"/>
        <v>64</v>
      </c>
    </row>
    <row r="23" spans="1:14">
      <c r="A23" s="4" t="s">
        <v>41</v>
      </c>
      <c r="B23" s="4" t="s">
        <v>216</v>
      </c>
      <c r="C23" s="55" t="s">
        <v>42</v>
      </c>
      <c r="D23" s="56">
        <v>123</v>
      </c>
      <c r="E23" s="5">
        <v>21</v>
      </c>
      <c r="F23" s="57">
        <f t="shared" si="0"/>
        <v>144</v>
      </c>
      <c r="G23" s="58">
        <f t="shared" si="1"/>
        <v>48</v>
      </c>
      <c r="H23" s="59">
        <f t="shared" si="2"/>
        <v>0.14583333333333334</v>
      </c>
      <c r="I23" s="57">
        <f t="shared" si="3"/>
        <v>68</v>
      </c>
      <c r="J23" s="56">
        <v>8</v>
      </c>
      <c r="K23" s="60">
        <v>2</v>
      </c>
      <c r="L23" s="60">
        <f t="shared" si="7"/>
        <v>10</v>
      </c>
      <c r="M23" s="6">
        <f t="shared" si="5"/>
        <v>6.9444444444444448E-2</v>
      </c>
      <c r="N23" s="61">
        <f t="shared" si="6"/>
        <v>21</v>
      </c>
    </row>
    <row r="24" spans="1:14">
      <c r="A24" s="4" t="s">
        <v>43</v>
      </c>
      <c r="B24" s="4" t="s">
        <v>216</v>
      </c>
      <c r="C24" s="55" t="s">
        <v>44</v>
      </c>
      <c r="D24" s="56">
        <v>184</v>
      </c>
      <c r="E24" s="5">
        <v>46</v>
      </c>
      <c r="F24" s="57">
        <f t="shared" si="0"/>
        <v>230</v>
      </c>
      <c r="G24" s="58">
        <f t="shared" si="1"/>
        <v>25</v>
      </c>
      <c r="H24" s="59">
        <f t="shared" si="2"/>
        <v>0.2</v>
      </c>
      <c r="I24" s="57">
        <f t="shared" si="3"/>
        <v>33</v>
      </c>
      <c r="J24" s="56">
        <v>6</v>
      </c>
      <c r="K24" s="60">
        <v>2</v>
      </c>
      <c r="L24" s="60">
        <f t="shared" si="7"/>
        <v>8</v>
      </c>
      <c r="M24" s="6">
        <f t="shared" si="5"/>
        <v>3.4782608695652174E-2</v>
      </c>
      <c r="N24" s="61">
        <f t="shared" si="6"/>
        <v>55</v>
      </c>
    </row>
    <row r="25" spans="1:14">
      <c r="A25" s="4" t="s">
        <v>45</v>
      </c>
      <c r="B25" s="4" t="s">
        <v>214</v>
      </c>
      <c r="C25" s="55" t="s">
        <v>46</v>
      </c>
      <c r="D25" s="56">
        <v>83</v>
      </c>
      <c r="E25" s="5">
        <v>19</v>
      </c>
      <c r="F25" s="57">
        <f t="shared" si="0"/>
        <v>102</v>
      </c>
      <c r="G25" s="58">
        <f t="shared" si="1"/>
        <v>53</v>
      </c>
      <c r="H25" s="59">
        <f t="shared" si="2"/>
        <v>0.18627450980392157</v>
      </c>
      <c r="I25" s="57">
        <f t="shared" si="3"/>
        <v>40</v>
      </c>
      <c r="J25" s="56">
        <v>5</v>
      </c>
      <c r="K25" s="60">
        <v>1</v>
      </c>
      <c r="L25" s="60">
        <f t="shared" si="7"/>
        <v>6</v>
      </c>
      <c r="M25" s="6">
        <f t="shared" si="5"/>
        <v>5.8823529411764705E-2</v>
      </c>
      <c r="N25" s="61">
        <f t="shared" si="6"/>
        <v>27</v>
      </c>
    </row>
    <row r="26" spans="1:14">
      <c r="A26" s="4" t="s">
        <v>47</v>
      </c>
      <c r="B26" s="4" t="s">
        <v>217</v>
      </c>
      <c r="C26" s="55" t="s">
        <v>48</v>
      </c>
      <c r="D26" s="56">
        <v>139</v>
      </c>
      <c r="E26" s="5">
        <v>26</v>
      </c>
      <c r="F26" s="57">
        <f t="shared" si="0"/>
        <v>165</v>
      </c>
      <c r="G26" s="58">
        <f t="shared" si="1"/>
        <v>41</v>
      </c>
      <c r="H26" s="59">
        <f t="shared" si="2"/>
        <v>0.15757575757575756</v>
      </c>
      <c r="I26" s="57">
        <f t="shared" si="3"/>
        <v>60</v>
      </c>
      <c r="J26" s="56">
        <v>3</v>
      </c>
      <c r="K26" s="60">
        <v>1</v>
      </c>
      <c r="L26" s="60">
        <f t="shared" si="7"/>
        <v>4</v>
      </c>
      <c r="M26" s="6">
        <f t="shared" si="5"/>
        <v>2.4242424242424242E-2</v>
      </c>
      <c r="N26" s="61">
        <f t="shared" si="6"/>
        <v>70</v>
      </c>
    </row>
    <row r="27" spans="1:14">
      <c r="A27" s="4" t="s">
        <v>49</v>
      </c>
      <c r="B27" s="4" t="s">
        <v>211</v>
      </c>
      <c r="C27" s="55" t="s">
        <v>50</v>
      </c>
      <c r="D27" s="56">
        <v>458</v>
      </c>
      <c r="E27" s="5">
        <v>101</v>
      </c>
      <c r="F27" s="57">
        <f t="shared" si="0"/>
        <v>559</v>
      </c>
      <c r="G27" s="58">
        <f t="shared" si="1"/>
        <v>8</v>
      </c>
      <c r="H27" s="59">
        <f t="shared" si="2"/>
        <v>0.18067978533094811</v>
      </c>
      <c r="I27" s="57">
        <f t="shared" si="3"/>
        <v>45</v>
      </c>
      <c r="J27" s="56">
        <v>30</v>
      </c>
      <c r="K27" s="60">
        <v>15</v>
      </c>
      <c r="L27" s="60">
        <f t="shared" si="7"/>
        <v>45</v>
      </c>
      <c r="M27" s="6">
        <f t="shared" si="5"/>
        <v>8.0500894454382826E-2</v>
      </c>
      <c r="N27" s="61">
        <f t="shared" si="6"/>
        <v>12</v>
      </c>
    </row>
    <row r="28" spans="1:14">
      <c r="A28" s="4" t="s">
        <v>51</v>
      </c>
      <c r="B28" s="4" t="s">
        <v>214</v>
      </c>
      <c r="C28" s="55" t="s">
        <v>52</v>
      </c>
      <c r="D28" s="56">
        <v>23</v>
      </c>
      <c r="E28" s="5">
        <v>8</v>
      </c>
      <c r="F28" s="57">
        <f t="shared" si="0"/>
        <v>31</v>
      </c>
      <c r="G28" s="58">
        <f t="shared" si="1"/>
        <v>83</v>
      </c>
      <c r="H28" s="59">
        <f t="shared" si="2"/>
        <v>0.25806451612903225</v>
      </c>
      <c r="I28" s="57">
        <f t="shared" si="3"/>
        <v>18</v>
      </c>
      <c r="J28" s="56">
        <v>0</v>
      </c>
      <c r="K28" s="60">
        <v>0</v>
      </c>
      <c r="L28" s="60">
        <f t="shared" si="7"/>
        <v>0</v>
      </c>
      <c r="M28" s="6">
        <f t="shared" si="5"/>
        <v>0</v>
      </c>
      <c r="N28" s="61">
        <f t="shared" si="6"/>
        <v>82</v>
      </c>
    </row>
    <row r="29" spans="1:14">
      <c r="A29" s="4" t="s">
        <v>53</v>
      </c>
      <c r="B29" s="4" t="s">
        <v>217</v>
      </c>
      <c r="C29" s="55" t="s">
        <v>54</v>
      </c>
      <c r="D29" s="56">
        <v>107</v>
      </c>
      <c r="E29" s="5">
        <v>23</v>
      </c>
      <c r="F29" s="57">
        <f t="shared" si="0"/>
        <v>130</v>
      </c>
      <c r="G29" s="58">
        <f t="shared" si="1"/>
        <v>49</v>
      </c>
      <c r="H29" s="59">
        <f t="shared" si="2"/>
        <v>0.17692307692307693</v>
      </c>
      <c r="I29" s="57">
        <f t="shared" si="3"/>
        <v>48</v>
      </c>
      <c r="J29" s="56">
        <v>2</v>
      </c>
      <c r="K29" s="60">
        <v>3</v>
      </c>
      <c r="L29" s="60">
        <f t="shared" si="7"/>
        <v>5</v>
      </c>
      <c r="M29" s="6">
        <f t="shared" si="5"/>
        <v>3.8461538461538464E-2</v>
      </c>
      <c r="N29" s="61">
        <f t="shared" si="6"/>
        <v>51</v>
      </c>
    </row>
    <row r="30" spans="1:14">
      <c r="A30" s="4" t="s">
        <v>55</v>
      </c>
      <c r="B30" s="4" t="s">
        <v>216</v>
      </c>
      <c r="C30" s="55" t="s">
        <v>56</v>
      </c>
      <c r="D30" s="56">
        <v>176</v>
      </c>
      <c r="E30" s="5">
        <v>28</v>
      </c>
      <c r="F30" s="57">
        <f t="shared" si="0"/>
        <v>204</v>
      </c>
      <c r="G30" s="58">
        <f t="shared" si="1"/>
        <v>29</v>
      </c>
      <c r="H30" s="59">
        <f t="shared" si="2"/>
        <v>0.13725490196078433</v>
      </c>
      <c r="I30" s="57">
        <f t="shared" si="3"/>
        <v>72</v>
      </c>
      <c r="J30" s="56">
        <v>7</v>
      </c>
      <c r="K30" s="60">
        <v>0</v>
      </c>
      <c r="L30" s="60">
        <f t="shared" si="7"/>
        <v>7</v>
      </c>
      <c r="M30" s="6">
        <f t="shared" si="5"/>
        <v>3.4313725490196081E-2</v>
      </c>
      <c r="N30" s="61">
        <f t="shared" si="6"/>
        <v>57</v>
      </c>
    </row>
    <row r="31" spans="1:14">
      <c r="A31" s="4" t="s">
        <v>57</v>
      </c>
      <c r="B31" s="4" t="s">
        <v>217</v>
      </c>
      <c r="C31" s="55" t="s">
        <v>58</v>
      </c>
      <c r="D31" s="56">
        <v>133</v>
      </c>
      <c r="E31" s="5">
        <v>45</v>
      </c>
      <c r="F31" s="57">
        <f t="shared" si="0"/>
        <v>178</v>
      </c>
      <c r="G31" s="58">
        <f t="shared" si="1"/>
        <v>36</v>
      </c>
      <c r="H31" s="59">
        <f t="shared" si="2"/>
        <v>0.25280898876404495</v>
      </c>
      <c r="I31" s="57">
        <f t="shared" si="3"/>
        <v>20</v>
      </c>
      <c r="J31" s="56">
        <v>10</v>
      </c>
      <c r="K31" s="60">
        <v>6</v>
      </c>
      <c r="L31" s="60">
        <f t="shared" si="7"/>
        <v>16</v>
      </c>
      <c r="M31" s="6">
        <f t="shared" si="5"/>
        <v>8.98876404494382E-2</v>
      </c>
      <c r="N31" s="61">
        <f t="shared" si="6"/>
        <v>5</v>
      </c>
    </row>
    <row r="32" spans="1:14">
      <c r="A32" s="4" t="s">
        <v>59</v>
      </c>
      <c r="B32" s="4" t="s">
        <v>211</v>
      </c>
      <c r="C32" s="55" t="s">
        <v>60</v>
      </c>
      <c r="D32" s="56">
        <v>255</v>
      </c>
      <c r="E32" s="5">
        <v>75</v>
      </c>
      <c r="F32" s="57">
        <f t="shared" si="0"/>
        <v>330</v>
      </c>
      <c r="G32" s="58">
        <f t="shared" si="1"/>
        <v>14</v>
      </c>
      <c r="H32" s="59">
        <f t="shared" si="2"/>
        <v>0.22727272727272727</v>
      </c>
      <c r="I32" s="57">
        <f t="shared" si="3"/>
        <v>23</v>
      </c>
      <c r="J32" s="56">
        <v>6</v>
      </c>
      <c r="K32" s="60">
        <v>5</v>
      </c>
      <c r="L32" s="60">
        <f t="shared" si="7"/>
        <v>11</v>
      </c>
      <c r="M32" s="6">
        <f t="shared" si="5"/>
        <v>3.3333333333333333E-2</v>
      </c>
      <c r="N32" s="61">
        <f t="shared" si="6"/>
        <v>59</v>
      </c>
    </row>
    <row r="33" spans="1:14">
      <c r="A33" s="4" t="s">
        <v>61</v>
      </c>
      <c r="B33" s="4" t="s">
        <v>211</v>
      </c>
      <c r="C33" s="55" t="s">
        <v>62</v>
      </c>
      <c r="D33" s="56">
        <v>855</v>
      </c>
      <c r="E33" s="5">
        <v>138</v>
      </c>
      <c r="F33" s="57">
        <f t="shared" si="0"/>
        <v>993</v>
      </c>
      <c r="G33" s="58">
        <f t="shared" si="1"/>
        <v>1</v>
      </c>
      <c r="H33" s="59">
        <f t="shared" si="2"/>
        <v>0.13897280966767372</v>
      </c>
      <c r="I33" s="57">
        <f t="shared" si="3"/>
        <v>70</v>
      </c>
      <c r="J33" s="56">
        <v>45</v>
      </c>
      <c r="K33" s="60">
        <v>10</v>
      </c>
      <c r="L33" s="60">
        <f t="shared" si="7"/>
        <v>55</v>
      </c>
      <c r="M33" s="6">
        <f t="shared" si="5"/>
        <v>5.53877139979859E-2</v>
      </c>
      <c r="N33" s="61">
        <f t="shared" si="6"/>
        <v>32</v>
      </c>
    </row>
    <row r="34" spans="1:14">
      <c r="A34" s="4" t="s">
        <v>63</v>
      </c>
      <c r="B34" s="4" t="s">
        <v>215</v>
      </c>
      <c r="C34" s="55" t="s">
        <v>64</v>
      </c>
      <c r="D34" s="56">
        <v>101</v>
      </c>
      <c r="E34" s="5">
        <v>26</v>
      </c>
      <c r="F34" s="57">
        <f t="shared" si="0"/>
        <v>127</v>
      </c>
      <c r="G34" s="58">
        <f t="shared" si="1"/>
        <v>51</v>
      </c>
      <c r="H34" s="59">
        <f t="shared" si="2"/>
        <v>0.20472440944881889</v>
      </c>
      <c r="I34" s="57">
        <f t="shared" si="3"/>
        <v>31</v>
      </c>
      <c r="J34" s="56">
        <v>2</v>
      </c>
      <c r="K34" s="60">
        <v>4</v>
      </c>
      <c r="L34" s="60">
        <f t="shared" si="7"/>
        <v>6</v>
      </c>
      <c r="M34" s="6">
        <f t="shared" si="5"/>
        <v>4.7244094488188976E-2</v>
      </c>
      <c r="N34" s="61">
        <f t="shared" si="6"/>
        <v>36</v>
      </c>
    </row>
    <row r="35" spans="1:14">
      <c r="A35" s="4" t="s">
        <v>65</v>
      </c>
      <c r="B35" s="4" t="s">
        <v>214</v>
      </c>
      <c r="C35" s="55" t="s">
        <v>66</v>
      </c>
      <c r="D35" s="56">
        <v>46</v>
      </c>
      <c r="E35" s="5">
        <v>28</v>
      </c>
      <c r="F35" s="57">
        <f t="shared" si="0"/>
        <v>74</v>
      </c>
      <c r="G35" s="58">
        <f t="shared" si="1"/>
        <v>62</v>
      </c>
      <c r="H35" s="59">
        <f t="shared" si="2"/>
        <v>0.3783783783783784</v>
      </c>
      <c r="I35" s="57">
        <f t="shared" si="3"/>
        <v>4</v>
      </c>
      <c r="J35" s="56">
        <v>11</v>
      </c>
      <c r="K35" s="60">
        <v>4</v>
      </c>
      <c r="L35" s="60">
        <f t="shared" si="7"/>
        <v>15</v>
      </c>
      <c r="M35" s="6">
        <f t="shared" si="5"/>
        <v>0.20270270270270271</v>
      </c>
      <c r="N35" s="61">
        <f t="shared" si="6"/>
        <v>2</v>
      </c>
    </row>
    <row r="36" spans="1:14">
      <c r="A36" s="4" t="s">
        <v>67</v>
      </c>
      <c r="B36" s="4" t="s">
        <v>214</v>
      </c>
      <c r="C36" s="55" t="s">
        <v>68</v>
      </c>
      <c r="D36" s="56">
        <v>58</v>
      </c>
      <c r="E36" s="5">
        <v>31</v>
      </c>
      <c r="F36" s="57">
        <f t="shared" si="0"/>
        <v>89</v>
      </c>
      <c r="G36" s="58">
        <f t="shared" si="1"/>
        <v>56</v>
      </c>
      <c r="H36" s="59">
        <f t="shared" si="2"/>
        <v>0.34831460674157305</v>
      </c>
      <c r="I36" s="57">
        <f t="shared" si="3"/>
        <v>8</v>
      </c>
      <c r="J36" s="56">
        <v>3</v>
      </c>
      <c r="K36" s="60">
        <v>2</v>
      </c>
      <c r="L36" s="60">
        <f t="shared" si="7"/>
        <v>5</v>
      </c>
      <c r="M36" s="6">
        <f t="shared" si="5"/>
        <v>5.6179775280898875E-2</v>
      </c>
      <c r="N36" s="61">
        <f t="shared" si="6"/>
        <v>30</v>
      </c>
    </row>
    <row r="37" spans="1:14">
      <c r="A37" s="4" t="s">
        <v>69</v>
      </c>
      <c r="B37" s="4" t="s">
        <v>213</v>
      </c>
      <c r="C37" s="55" t="s">
        <v>70</v>
      </c>
      <c r="D37" s="56">
        <v>305</v>
      </c>
      <c r="E37" s="5">
        <v>44</v>
      </c>
      <c r="F37" s="57">
        <f t="shared" si="0"/>
        <v>349</v>
      </c>
      <c r="G37" s="58">
        <f t="shared" si="1"/>
        <v>13</v>
      </c>
      <c r="H37" s="59">
        <f t="shared" si="2"/>
        <v>0.12607449856733524</v>
      </c>
      <c r="I37" s="57">
        <f t="shared" si="3"/>
        <v>75</v>
      </c>
      <c r="J37" s="56">
        <v>10</v>
      </c>
      <c r="K37" s="60">
        <v>5</v>
      </c>
      <c r="L37" s="60">
        <f t="shared" si="7"/>
        <v>15</v>
      </c>
      <c r="M37" s="6">
        <f t="shared" si="5"/>
        <v>4.2979942693409739E-2</v>
      </c>
      <c r="N37" s="61">
        <f t="shared" si="6"/>
        <v>43</v>
      </c>
    </row>
    <row r="38" spans="1:14">
      <c r="A38" s="4" t="s">
        <v>71</v>
      </c>
      <c r="B38" s="4" t="s">
        <v>217</v>
      </c>
      <c r="C38" s="55" t="s">
        <v>72</v>
      </c>
      <c r="D38" s="56">
        <v>26</v>
      </c>
      <c r="E38" s="5">
        <v>33</v>
      </c>
      <c r="F38" s="57">
        <f t="shared" si="0"/>
        <v>59</v>
      </c>
      <c r="G38" s="58">
        <f t="shared" si="1"/>
        <v>67</v>
      </c>
      <c r="H38" s="59">
        <f t="shared" si="2"/>
        <v>0.55932203389830504</v>
      </c>
      <c r="I38" s="57">
        <f t="shared" si="3"/>
        <v>1</v>
      </c>
      <c r="J38" s="56">
        <v>3</v>
      </c>
      <c r="K38" s="60">
        <v>0</v>
      </c>
      <c r="L38" s="60">
        <f t="shared" si="7"/>
        <v>3</v>
      </c>
      <c r="M38" s="6">
        <f t="shared" si="5"/>
        <v>5.0847457627118647E-2</v>
      </c>
      <c r="N38" s="61">
        <f t="shared" si="6"/>
        <v>35</v>
      </c>
    </row>
    <row r="39" spans="1:14">
      <c r="A39" s="4" t="s">
        <v>73</v>
      </c>
      <c r="B39" s="4" t="s">
        <v>212</v>
      </c>
      <c r="C39" s="55" t="s">
        <v>74</v>
      </c>
      <c r="D39" s="56">
        <v>73</v>
      </c>
      <c r="E39" s="5">
        <v>35</v>
      </c>
      <c r="F39" s="57">
        <f t="shared" si="0"/>
        <v>108</v>
      </c>
      <c r="G39" s="58">
        <f t="shared" si="1"/>
        <v>52</v>
      </c>
      <c r="H39" s="59">
        <f t="shared" si="2"/>
        <v>0.32407407407407407</v>
      </c>
      <c r="I39" s="57">
        <f t="shared" si="3"/>
        <v>11</v>
      </c>
      <c r="J39" s="56">
        <v>2</v>
      </c>
      <c r="K39" s="60">
        <v>0</v>
      </c>
      <c r="L39" s="60">
        <f t="shared" si="7"/>
        <v>2</v>
      </c>
      <c r="M39" s="6">
        <f t="shared" si="5"/>
        <v>1.8518518518518517E-2</v>
      </c>
      <c r="N39" s="61">
        <f t="shared" si="6"/>
        <v>77</v>
      </c>
    </row>
    <row r="40" spans="1:14">
      <c r="A40" s="4" t="s">
        <v>75</v>
      </c>
      <c r="B40" s="4" t="s">
        <v>213</v>
      </c>
      <c r="C40" s="55" t="s">
        <v>76</v>
      </c>
      <c r="D40" s="56">
        <v>137</v>
      </c>
      <c r="E40" s="5">
        <v>24</v>
      </c>
      <c r="F40" s="57">
        <f t="shared" si="0"/>
        <v>161</v>
      </c>
      <c r="G40" s="58">
        <f t="shared" si="1"/>
        <v>42</v>
      </c>
      <c r="H40" s="59">
        <f t="shared" si="2"/>
        <v>0.14906832298136646</v>
      </c>
      <c r="I40" s="57">
        <f t="shared" si="3"/>
        <v>66</v>
      </c>
      <c r="J40" s="56">
        <v>3</v>
      </c>
      <c r="K40" s="60">
        <v>0</v>
      </c>
      <c r="L40" s="60">
        <f t="shared" si="7"/>
        <v>3</v>
      </c>
      <c r="M40" s="6">
        <f t="shared" si="5"/>
        <v>1.8633540372670808E-2</v>
      </c>
      <c r="N40" s="61">
        <f t="shared" si="6"/>
        <v>76</v>
      </c>
    </row>
    <row r="41" spans="1:14">
      <c r="A41" s="4" t="s">
        <v>77</v>
      </c>
      <c r="B41" s="4" t="s">
        <v>213</v>
      </c>
      <c r="C41" s="55" t="s">
        <v>78</v>
      </c>
      <c r="D41" s="56">
        <v>116</v>
      </c>
      <c r="E41" s="5">
        <v>12</v>
      </c>
      <c r="F41" s="57">
        <f t="shared" si="0"/>
        <v>128</v>
      </c>
      <c r="G41" s="58">
        <f t="shared" si="1"/>
        <v>50</v>
      </c>
      <c r="H41" s="59">
        <f t="shared" si="2"/>
        <v>9.375E-2</v>
      </c>
      <c r="I41" s="57">
        <f t="shared" si="3"/>
        <v>83</v>
      </c>
      <c r="J41" s="56">
        <v>10</v>
      </c>
      <c r="K41" s="60">
        <v>1</v>
      </c>
      <c r="L41" s="60">
        <f t="shared" si="7"/>
        <v>11</v>
      </c>
      <c r="M41" s="6">
        <f t="shared" si="5"/>
        <v>8.59375E-2</v>
      </c>
      <c r="N41" s="61">
        <f t="shared" si="6"/>
        <v>8</v>
      </c>
    </row>
    <row r="42" spans="1:14">
      <c r="A42" s="4" t="s">
        <v>79</v>
      </c>
      <c r="B42" s="4" t="s">
        <v>214</v>
      </c>
      <c r="C42" s="55" t="s">
        <v>80</v>
      </c>
      <c r="D42" s="56">
        <v>56</v>
      </c>
      <c r="E42" s="5">
        <v>20</v>
      </c>
      <c r="F42" s="57">
        <f t="shared" si="0"/>
        <v>76</v>
      </c>
      <c r="G42" s="58">
        <f t="shared" si="1"/>
        <v>60</v>
      </c>
      <c r="H42" s="59">
        <f t="shared" si="2"/>
        <v>0.26315789473684209</v>
      </c>
      <c r="I42" s="57">
        <f t="shared" si="3"/>
        <v>17</v>
      </c>
      <c r="J42" s="56">
        <v>5</v>
      </c>
      <c r="K42" s="60">
        <v>1</v>
      </c>
      <c r="L42" s="60">
        <f t="shared" si="7"/>
        <v>6</v>
      </c>
      <c r="M42" s="6">
        <f t="shared" si="5"/>
        <v>7.8947368421052627E-2</v>
      </c>
      <c r="N42" s="61">
        <f t="shared" si="6"/>
        <v>15</v>
      </c>
    </row>
    <row r="43" spans="1:14">
      <c r="A43" s="4" t="s">
        <v>81</v>
      </c>
      <c r="B43" s="4" t="s">
        <v>218</v>
      </c>
      <c r="C43" s="55" t="s">
        <v>82</v>
      </c>
      <c r="D43" s="56">
        <v>13</v>
      </c>
      <c r="E43" s="5">
        <v>6</v>
      </c>
      <c r="F43" s="57">
        <f t="shared" ref="F43:F70" si="8">SUM(D43:E43)</f>
        <v>19</v>
      </c>
      <c r="G43" s="58">
        <f t="shared" si="1"/>
        <v>84</v>
      </c>
      <c r="H43" s="59">
        <f t="shared" si="2"/>
        <v>0.31578947368421051</v>
      </c>
      <c r="I43" s="57">
        <f t="shared" si="3"/>
        <v>12</v>
      </c>
      <c r="J43" s="56">
        <v>6</v>
      </c>
      <c r="K43" s="60">
        <v>2</v>
      </c>
      <c r="L43" s="60">
        <f t="shared" si="7"/>
        <v>8</v>
      </c>
      <c r="M43" s="6">
        <f t="shared" si="5"/>
        <v>0.42105263157894735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68</v>
      </c>
      <c r="E44" s="5">
        <v>14</v>
      </c>
      <c r="F44" s="57">
        <f t="shared" si="8"/>
        <v>82</v>
      </c>
      <c r="G44" s="58">
        <f t="shared" si="1"/>
        <v>59</v>
      </c>
      <c r="H44" s="59">
        <f t="shared" si="2"/>
        <v>0.17073170731707318</v>
      </c>
      <c r="I44" s="57">
        <f t="shared" si="3"/>
        <v>53</v>
      </c>
      <c r="J44" s="56">
        <v>0</v>
      </c>
      <c r="K44" s="60">
        <v>0</v>
      </c>
      <c r="L44" s="60">
        <f t="shared" si="7"/>
        <v>0</v>
      </c>
      <c r="M44" s="6">
        <f t="shared" si="5"/>
        <v>0</v>
      </c>
      <c r="N44" s="61">
        <f t="shared" si="6"/>
        <v>82</v>
      </c>
    </row>
    <row r="45" spans="1:14">
      <c r="A45" s="4" t="s">
        <v>85</v>
      </c>
      <c r="B45" s="4" t="s">
        <v>217</v>
      </c>
      <c r="C45" s="55" t="s">
        <v>86</v>
      </c>
      <c r="D45" s="56">
        <v>158</v>
      </c>
      <c r="E45" s="5">
        <v>40</v>
      </c>
      <c r="F45" s="57">
        <f t="shared" si="8"/>
        <v>198</v>
      </c>
      <c r="G45" s="58">
        <f t="shared" si="1"/>
        <v>30</v>
      </c>
      <c r="H45" s="59">
        <f t="shared" si="2"/>
        <v>0.20202020202020202</v>
      </c>
      <c r="I45" s="57">
        <f t="shared" si="3"/>
        <v>32</v>
      </c>
      <c r="J45" s="56">
        <v>5</v>
      </c>
      <c r="K45" s="60">
        <v>7</v>
      </c>
      <c r="L45" s="60">
        <f t="shared" si="7"/>
        <v>12</v>
      </c>
      <c r="M45" s="6">
        <f t="shared" si="5"/>
        <v>6.0606060606060608E-2</v>
      </c>
      <c r="N45" s="61">
        <f t="shared" si="6"/>
        <v>25</v>
      </c>
    </row>
    <row r="46" spans="1:14">
      <c r="A46" s="4" t="s">
        <v>87</v>
      </c>
      <c r="B46" s="4" t="s">
        <v>218</v>
      </c>
      <c r="C46" s="55" t="s">
        <v>88</v>
      </c>
      <c r="D46" s="56">
        <v>4</v>
      </c>
      <c r="E46" s="5">
        <v>4</v>
      </c>
      <c r="F46" s="57">
        <f t="shared" si="8"/>
        <v>8</v>
      </c>
      <c r="G46" s="58">
        <f t="shared" si="1"/>
        <v>86</v>
      </c>
      <c r="H46" s="59">
        <f t="shared" si="2"/>
        <v>0.5</v>
      </c>
      <c r="I46" s="57">
        <f t="shared" si="3"/>
        <v>2</v>
      </c>
      <c r="J46" s="56">
        <v>0</v>
      </c>
      <c r="K46" s="60">
        <v>0</v>
      </c>
      <c r="L46" s="60">
        <f t="shared" si="7"/>
        <v>0</v>
      </c>
      <c r="M46" s="6">
        <f t="shared" si="5"/>
        <v>0</v>
      </c>
      <c r="N46" s="61">
        <f t="shared" si="6"/>
        <v>82</v>
      </c>
    </row>
    <row r="47" spans="1:14">
      <c r="A47" s="4" t="s">
        <v>89</v>
      </c>
      <c r="B47" s="4" t="s">
        <v>211</v>
      </c>
      <c r="C47" s="55" t="s">
        <v>90</v>
      </c>
      <c r="D47" s="56">
        <v>337</v>
      </c>
      <c r="E47" s="5">
        <v>76</v>
      </c>
      <c r="F47" s="57">
        <f t="shared" si="8"/>
        <v>413</v>
      </c>
      <c r="G47" s="58">
        <f t="shared" si="1"/>
        <v>11</v>
      </c>
      <c r="H47" s="59">
        <f t="shared" si="2"/>
        <v>0.18401937046004843</v>
      </c>
      <c r="I47" s="57">
        <f t="shared" si="3"/>
        <v>43</v>
      </c>
      <c r="J47" s="56">
        <v>11</v>
      </c>
      <c r="K47" s="60">
        <v>6</v>
      </c>
      <c r="L47" s="60">
        <f t="shared" si="7"/>
        <v>17</v>
      </c>
      <c r="M47" s="6">
        <f t="shared" si="5"/>
        <v>4.1162227602905568E-2</v>
      </c>
      <c r="N47" s="61">
        <f t="shared" si="6"/>
        <v>48</v>
      </c>
    </row>
    <row r="48" spans="1:14">
      <c r="A48" s="4" t="s">
        <v>91</v>
      </c>
      <c r="B48" s="4" t="s">
        <v>213</v>
      </c>
      <c r="C48" s="55" t="s">
        <v>92</v>
      </c>
      <c r="D48" s="56">
        <v>62</v>
      </c>
      <c r="E48" s="5">
        <v>11</v>
      </c>
      <c r="F48" s="57">
        <f t="shared" si="8"/>
        <v>73</v>
      </c>
      <c r="G48" s="58">
        <f t="shared" si="1"/>
        <v>63</v>
      </c>
      <c r="H48" s="59">
        <f t="shared" si="2"/>
        <v>0.15068493150684931</v>
      </c>
      <c r="I48" s="57">
        <f t="shared" si="3"/>
        <v>64</v>
      </c>
      <c r="J48" s="56">
        <v>1</v>
      </c>
      <c r="K48" s="60">
        <v>2</v>
      </c>
      <c r="L48" s="60">
        <f t="shared" si="7"/>
        <v>3</v>
      </c>
      <c r="M48" s="6">
        <f t="shared" si="5"/>
        <v>4.1095890410958902E-2</v>
      </c>
      <c r="N48" s="61">
        <f t="shared" si="6"/>
        <v>49</v>
      </c>
    </row>
    <row r="49" spans="1:14">
      <c r="A49" s="4" t="s">
        <v>93</v>
      </c>
      <c r="B49" s="4" t="s">
        <v>212</v>
      </c>
      <c r="C49" s="55" t="s">
        <v>94</v>
      </c>
      <c r="D49" s="56">
        <v>38</v>
      </c>
      <c r="E49" s="5">
        <v>13</v>
      </c>
      <c r="F49" s="57">
        <f t="shared" si="8"/>
        <v>51</v>
      </c>
      <c r="G49" s="58">
        <f t="shared" si="1"/>
        <v>71</v>
      </c>
      <c r="H49" s="59">
        <f t="shared" si="2"/>
        <v>0.25490196078431371</v>
      </c>
      <c r="I49" s="57">
        <f t="shared" si="3"/>
        <v>19</v>
      </c>
      <c r="J49" s="56">
        <v>1</v>
      </c>
      <c r="K49" s="60">
        <v>0</v>
      </c>
      <c r="L49" s="60">
        <f t="shared" si="7"/>
        <v>1</v>
      </c>
      <c r="M49" s="6">
        <f t="shared" si="5"/>
        <v>1.9607843137254902E-2</v>
      </c>
      <c r="N49" s="61">
        <f t="shared" si="6"/>
        <v>75</v>
      </c>
    </row>
    <row r="50" spans="1:14">
      <c r="A50" s="4" t="s">
        <v>95</v>
      </c>
      <c r="B50" s="4" t="s">
        <v>216</v>
      </c>
      <c r="C50" s="55" t="s">
        <v>96</v>
      </c>
      <c r="D50" s="56">
        <v>174</v>
      </c>
      <c r="E50" s="5">
        <v>38</v>
      </c>
      <c r="F50" s="57">
        <f t="shared" si="8"/>
        <v>212</v>
      </c>
      <c r="G50" s="58">
        <f t="shared" si="1"/>
        <v>27</v>
      </c>
      <c r="H50" s="59">
        <f t="shared" si="2"/>
        <v>0.17924528301886791</v>
      </c>
      <c r="I50" s="57">
        <f t="shared" si="3"/>
        <v>46</v>
      </c>
      <c r="J50" s="56">
        <v>6</v>
      </c>
      <c r="K50" s="60">
        <v>3</v>
      </c>
      <c r="L50" s="60">
        <f t="shared" si="7"/>
        <v>9</v>
      </c>
      <c r="M50" s="6">
        <f t="shared" si="5"/>
        <v>4.2452830188679243E-2</v>
      </c>
      <c r="N50" s="61">
        <f t="shared" si="6"/>
        <v>45</v>
      </c>
    </row>
    <row r="51" spans="1:14">
      <c r="A51" s="4" t="s">
        <v>97</v>
      </c>
      <c r="B51" s="4" t="s">
        <v>216</v>
      </c>
      <c r="C51" s="55" t="s">
        <v>98</v>
      </c>
      <c r="D51" s="56">
        <v>240</v>
      </c>
      <c r="E51" s="5">
        <v>58</v>
      </c>
      <c r="F51" s="57">
        <f t="shared" si="8"/>
        <v>298</v>
      </c>
      <c r="G51" s="58">
        <f t="shared" si="1"/>
        <v>17</v>
      </c>
      <c r="H51" s="59">
        <f t="shared" si="2"/>
        <v>0.19463087248322147</v>
      </c>
      <c r="I51" s="57">
        <f t="shared" si="3"/>
        <v>37</v>
      </c>
      <c r="J51" s="56">
        <v>14</v>
      </c>
      <c r="K51" s="60">
        <v>3</v>
      </c>
      <c r="L51" s="60">
        <f t="shared" si="7"/>
        <v>17</v>
      </c>
      <c r="M51" s="6">
        <f t="shared" si="5"/>
        <v>5.7046979865771813E-2</v>
      </c>
      <c r="N51" s="61">
        <f t="shared" si="6"/>
        <v>28</v>
      </c>
    </row>
    <row r="52" spans="1:14">
      <c r="A52" s="4" t="s">
        <v>99</v>
      </c>
      <c r="B52" s="4" t="s">
        <v>218</v>
      </c>
      <c r="C52" s="55" t="s">
        <v>100</v>
      </c>
      <c r="D52" s="56">
        <v>39</v>
      </c>
      <c r="E52" s="5">
        <v>4</v>
      </c>
      <c r="F52" s="57">
        <f t="shared" si="8"/>
        <v>43</v>
      </c>
      <c r="G52" s="58">
        <f t="shared" si="1"/>
        <v>77</v>
      </c>
      <c r="H52" s="59">
        <f t="shared" si="2"/>
        <v>9.3023255813953487E-2</v>
      </c>
      <c r="I52" s="57">
        <f t="shared" si="3"/>
        <v>84</v>
      </c>
      <c r="J52" s="56">
        <v>6</v>
      </c>
      <c r="K52" s="60">
        <v>2</v>
      </c>
      <c r="L52" s="60">
        <f t="shared" si="7"/>
        <v>8</v>
      </c>
      <c r="M52" s="6">
        <f t="shared" si="5"/>
        <v>0.18604651162790697</v>
      </c>
      <c r="N52" s="61">
        <f t="shared" si="6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137</v>
      </c>
      <c r="E53" s="5">
        <v>38</v>
      </c>
      <c r="F53" s="57">
        <f t="shared" si="8"/>
        <v>175</v>
      </c>
      <c r="G53" s="58">
        <f t="shared" si="1"/>
        <v>38</v>
      </c>
      <c r="H53" s="59">
        <f t="shared" si="2"/>
        <v>0.21714285714285714</v>
      </c>
      <c r="I53" s="57">
        <f t="shared" si="3"/>
        <v>25</v>
      </c>
      <c r="J53" s="56">
        <v>10</v>
      </c>
      <c r="K53" s="60">
        <v>4</v>
      </c>
      <c r="L53" s="60">
        <f t="shared" si="7"/>
        <v>14</v>
      </c>
      <c r="M53" s="6">
        <f t="shared" si="5"/>
        <v>0.08</v>
      </c>
      <c r="N53" s="61">
        <f t="shared" si="6"/>
        <v>14</v>
      </c>
    </row>
    <row r="54" spans="1:14">
      <c r="A54" s="4" t="s">
        <v>103</v>
      </c>
      <c r="B54" s="4" t="s">
        <v>216</v>
      </c>
      <c r="C54" s="55" t="s">
        <v>104</v>
      </c>
      <c r="D54" s="56">
        <v>160</v>
      </c>
      <c r="E54" s="5">
        <v>24</v>
      </c>
      <c r="F54" s="57">
        <f t="shared" si="8"/>
        <v>184</v>
      </c>
      <c r="G54" s="58">
        <f t="shared" si="1"/>
        <v>34</v>
      </c>
      <c r="H54" s="59">
        <f t="shared" si="2"/>
        <v>0.13043478260869565</v>
      </c>
      <c r="I54" s="57">
        <f t="shared" si="3"/>
        <v>74</v>
      </c>
      <c r="J54" s="56">
        <v>6</v>
      </c>
      <c r="K54" s="60">
        <v>1</v>
      </c>
      <c r="L54" s="60">
        <f t="shared" si="7"/>
        <v>7</v>
      </c>
      <c r="M54" s="6">
        <f t="shared" si="5"/>
        <v>3.8043478260869568E-2</v>
      </c>
      <c r="N54" s="61">
        <f t="shared" si="6"/>
        <v>53</v>
      </c>
    </row>
    <row r="55" spans="1:14">
      <c r="A55" s="4" t="s">
        <v>105</v>
      </c>
      <c r="B55" s="4" t="s">
        <v>216</v>
      </c>
      <c r="C55" s="55" t="s">
        <v>106</v>
      </c>
      <c r="D55" s="56">
        <v>243</v>
      </c>
      <c r="E55" s="5">
        <v>43</v>
      </c>
      <c r="F55" s="57">
        <f t="shared" si="8"/>
        <v>286</v>
      </c>
      <c r="G55" s="58">
        <f t="shared" si="1"/>
        <v>18</v>
      </c>
      <c r="H55" s="59">
        <f t="shared" si="2"/>
        <v>0.15034965034965034</v>
      </c>
      <c r="I55" s="57">
        <f t="shared" si="3"/>
        <v>65</v>
      </c>
      <c r="J55" s="56">
        <v>5</v>
      </c>
      <c r="K55" s="60">
        <v>4</v>
      </c>
      <c r="L55" s="60">
        <f t="shared" si="7"/>
        <v>9</v>
      </c>
      <c r="M55" s="6">
        <f t="shared" si="5"/>
        <v>3.1468531468531472E-2</v>
      </c>
      <c r="N55" s="61">
        <f t="shared" si="6"/>
        <v>62</v>
      </c>
    </row>
    <row r="56" spans="1:14">
      <c r="A56" s="4" t="s">
        <v>107</v>
      </c>
      <c r="B56" s="4" t="s">
        <v>216</v>
      </c>
      <c r="C56" s="55" t="s">
        <v>108</v>
      </c>
      <c r="D56" s="56">
        <v>188</v>
      </c>
      <c r="E56" s="5">
        <v>43</v>
      </c>
      <c r="F56" s="57">
        <f t="shared" si="8"/>
        <v>231</v>
      </c>
      <c r="G56" s="58">
        <f t="shared" si="1"/>
        <v>24</v>
      </c>
      <c r="H56" s="59">
        <f t="shared" si="2"/>
        <v>0.18614718614718614</v>
      </c>
      <c r="I56" s="57">
        <f t="shared" si="3"/>
        <v>41</v>
      </c>
      <c r="J56" s="56">
        <v>4</v>
      </c>
      <c r="K56" s="60">
        <v>4</v>
      </c>
      <c r="L56" s="60">
        <f t="shared" si="7"/>
        <v>8</v>
      </c>
      <c r="M56" s="6">
        <f t="shared" si="5"/>
        <v>3.4632034632034632E-2</v>
      </c>
      <c r="N56" s="61">
        <f t="shared" si="6"/>
        <v>56</v>
      </c>
    </row>
    <row r="57" spans="1:14">
      <c r="A57" s="4" t="s">
        <v>109</v>
      </c>
      <c r="B57" s="4" t="s">
        <v>217</v>
      </c>
      <c r="C57" s="55" t="s">
        <v>110</v>
      </c>
      <c r="D57" s="56">
        <v>216</v>
      </c>
      <c r="E57" s="5">
        <v>49</v>
      </c>
      <c r="F57" s="57">
        <f t="shared" si="8"/>
        <v>265</v>
      </c>
      <c r="G57" s="58">
        <f t="shared" si="1"/>
        <v>20</v>
      </c>
      <c r="H57" s="59">
        <f t="shared" si="2"/>
        <v>0.18490566037735848</v>
      </c>
      <c r="I57" s="57">
        <f t="shared" si="3"/>
        <v>42</v>
      </c>
      <c r="J57" s="56">
        <v>15</v>
      </c>
      <c r="K57" s="60">
        <v>4</v>
      </c>
      <c r="L57" s="60">
        <f t="shared" si="7"/>
        <v>19</v>
      </c>
      <c r="M57" s="6">
        <f t="shared" si="5"/>
        <v>7.1698113207547168E-2</v>
      </c>
      <c r="N57" s="61">
        <f t="shared" si="6"/>
        <v>20</v>
      </c>
    </row>
    <row r="58" spans="1:14">
      <c r="A58" s="4" t="s">
        <v>111</v>
      </c>
      <c r="B58" s="4" t="s">
        <v>215</v>
      </c>
      <c r="C58" s="55" t="s">
        <v>112</v>
      </c>
      <c r="D58" s="56">
        <v>41</v>
      </c>
      <c r="E58" s="5">
        <v>12</v>
      </c>
      <c r="F58" s="57">
        <f t="shared" si="8"/>
        <v>53</v>
      </c>
      <c r="G58" s="58">
        <f t="shared" si="1"/>
        <v>69</v>
      </c>
      <c r="H58" s="59">
        <f t="shared" si="2"/>
        <v>0.22641509433962265</v>
      </c>
      <c r="I58" s="57">
        <f t="shared" si="3"/>
        <v>24</v>
      </c>
      <c r="J58" s="56">
        <v>0</v>
      </c>
      <c r="K58" s="60">
        <v>0</v>
      </c>
      <c r="L58" s="60">
        <f t="shared" si="7"/>
        <v>0</v>
      </c>
      <c r="M58" s="6">
        <f t="shared" si="5"/>
        <v>0</v>
      </c>
      <c r="N58" s="61">
        <f t="shared" si="6"/>
        <v>82</v>
      </c>
    </row>
    <row r="59" spans="1:14">
      <c r="A59" s="4" t="s">
        <v>113</v>
      </c>
      <c r="B59" s="4" t="s">
        <v>211</v>
      </c>
      <c r="C59" s="55" t="s">
        <v>114</v>
      </c>
      <c r="D59" s="56">
        <v>505</v>
      </c>
      <c r="E59" s="5">
        <v>107</v>
      </c>
      <c r="F59" s="57">
        <f t="shared" si="8"/>
        <v>612</v>
      </c>
      <c r="G59" s="58">
        <f t="shared" si="1"/>
        <v>7</v>
      </c>
      <c r="H59" s="59">
        <f t="shared" si="2"/>
        <v>0.17483660130718953</v>
      </c>
      <c r="I59" s="57">
        <f t="shared" si="3"/>
        <v>50</v>
      </c>
      <c r="J59" s="56">
        <v>37</v>
      </c>
      <c r="K59" s="60">
        <v>12</v>
      </c>
      <c r="L59" s="60">
        <f t="shared" si="7"/>
        <v>49</v>
      </c>
      <c r="M59" s="6">
        <f t="shared" si="5"/>
        <v>8.0065359477124176E-2</v>
      </c>
      <c r="N59" s="61">
        <f t="shared" si="6"/>
        <v>13</v>
      </c>
    </row>
    <row r="60" spans="1:14">
      <c r="A60" s="1" t="s">
        <v>115</v>
      </c>
      <c r="B60" s="1" t="s">
        <v>213</v>
      </c>
      <c r="C60" s="62" t="s">
        <v>116</v>
      </c>
      <c r="D60" s="31">
        <v>134</v>
      </c>
      <c r="E60" s="2">
        <v>18</v>
      </c>
      <c r="F60" s="57">
        <f t="shared" si="8"/>
        <v>152</v>
      </c>
      <c r="G60" s="58">
        <f t="shared" si="1"/>
        <v>45</v>
      </c>
      <c r="H60" s="59">
        <f t="shared" si="2"/>
        <v>0.11842105263157894</v>
      </c>
      <c r="I60" s="57">
        <f t="shared" si="3"/>
        <v>78</v>
      </c>
      <c r="J60" s="31">
        <v>5</v>
      </c>
      <c r="K60" s="35">
        <v>2</v>
      </c>
      <c r="L60" s="35">
        <f t="shared" si="7"/>
        <v>7</v>
      </c>
      <c r="M60" s="63">
        <f t="shared" si="5"/>
        <v>4.6052631578947366E-2</v>
      </c>
      <c r="N60" s="64">
        <f t="shared" si="6"/>
        <v>39</v>
      </c>
    </row>
    <row r="61" spans="1:14">
      <c r="A61" s="1" t="s">
        <v>117</v>
      </c>
      <c r="B61" s="1" t="s">
        <v>212</v>
      </c>
      <c r="C61" s="62" t="s">
        <v>118</v>
      </c>
      <c r="D61" s="31">
        <v>71</v>
      </c>
      <c r="E61" s="2">
        <v>23</v>
      </c>
      <c r="F61" s="57">
        <f t="shared" si="8"/>
        <v>94</v>
      </c>
      <c r="G61" s="58">
        <f t="shared" si="1"/>
        <v>54</v>
      </c>
      <c r="H61" s="59">
        <f t="shared" si="2"/>
        <v>0.24468085106382978</v>
      </c>
      <c r="I61" s="57">
        <f t="shared" si="3"/>
        <v>21</v>
      </c>
      <c r="J61" s="31">
        <v>2</v>
      </c>
      <c r="K61" s="35">
        <v>1</v>
      </c>
      <c r="L61" s="35">
        <f t="shared" si="7"/>
        <v>3</v>
      </c>
      <c r="M61" s="63">
        <f t="shared" si="5"/>
        <v>3.1914893617021274E-2</v>
      </c>
      <c r="N61" s="64">
        <f t="shared" si="6"/>
        <v>61</v>
      </c>
    </row>
    <row r="62" spans="1:14">
      <c r="A62" s="1" t="s">
        <v>119</v>
      </c>
      <c r="B62" s="1" t="s">
        <v>213</v>
      </c>
      <c r="C62" s="62" t="s">
        <v>120</v>
      </c>
      <c r="D62" s="31">
        <v>66</v>
      </c>
      <c r="E62" s="2">
        <v>9</v>
      </c>
      <c r="F62" s="57">
        <f t="shared" si="8"/>
        <v>75</v>
      </c>
      <c r="G62" s="58">
        <f t="shared" si="1"/>
        <v>61</v>
      </c>
      <c r="H62" s="59">
        <f t="shared" si="2"/>
        <v>0.12</v>
      </c>
      <c r="I62" s="57">
        <f t="shared" si="3"/>
        <v>77</v>
      </c>
      <c r="J62" s="31">
        <v>5</v>
      </c>
      <c r="K62" s="35">
        <v>0</v>
      </c>
      <c r="L62" s="35">
        <f t="shared" si="7"/>
        <v>5</v>
      </c>
      <c r="M62" s="63">
        <f t="shared" si="5"/>
        <v>6.6666666666666666E-2</v>
      </c>
      <c r="N62" s="64">
        <f t="shared" si="6"/>
        <v>22</v>
      </c>
    </row>
    <row r="63" spans="1:14">
      <c r="A63" s="1" t="s">
        <v>121</v>
      </c>
      <c r="B63" s="1" t="s">
        <v>216</v>
      </c>
      <c r="C63" s="62" t="s">
        <v>122</v>
      </c>
      <c r="D63" s="31">
        <v>165</v>
      </c>
      <c r="E63" s="2">
        <v>32</v>
      </c>
      <c r="F63" s="57">
        <f t="shared" si="8"/>
        <v>197</v>
      </c>
      <c r="G63" s="58">
        <f t="shared" si="1"/>
        <v>31</v>
      </c>
      <c r="H63" s="59">
        <f t="shared" si="2"/>
        <v>0.16243654822335024</v>
      </c>
      <c r="I63" s="57">
        <f t="shared" si="3"/>
        <v>58</v>
      </c>
      <c r="J63" s="31">
        <v>2</v>
      </c>
      <c r="K63" s="35">
        <v>0</v>
      </c>
      <c r="L63" s="35">
        <f t="shared" si="7"/>
        <v>2</v>
      </c>
      <c r="M63" s="63">
        <f t="shared" si="5"/>
        <v>1.015228426395939E-2</v>
      </c>
      <c r="N63" s="64">
        <f t="shared" si="6"/>
        <v>81</v>
      </c>
    </row>
    <row r="64" spans="1:14">
      <c r="A64" s="1" t="s">
        <v>123</v>
      </c>
      <c r="B64" s="1" t="s">
        <v>214</v>
      </c>
      <c r="C64" s="62" t="s">
        <v>124</v>
      </c>
      <c r="D64" s="31">
        <v>52</v>
      </c>
      <c r="E64" s="2">
        <v>20</v>
      </c>
      <c r="F64" s="57">
        <f t="shared" si="8"/>
        <v>72</v>
      </c>
      <c r="G64" s="58">
        <f t="shared" si="1"/>
        <v>64</v>
      </c>
      <c r="H64" s="59">
        <f t="shared" si="2"/>
        <v>0.27777777777777779</v>
      </c>
      <c r="I64" s="57">
        <f t="shared" si="3"/>
        <v>14</v>
      </c>
      <c r="J64" s="31">
        <v>2</v>
      </c>
      <c r="K64" s="35">
        <v>1</v>
      </c>
      <c r="L64" s="35">
        <f t="shared" si="7"/>
        <v>3</v>
      </c>
      <c r="M64" s="63">
        <f t="shared" si="5"/>
        <v>4.1666666666666664E-2</v>
      </c>
      <c r="N64" s="64">
        <f t="shared" si="6"/>
        <v>47</v>
      </c>
    </row>
    <row r="65" spans="1:14">
      <c r="A65" s="1" t="s">
        <v>125</v>
      </c>
      <c r="B65" s="1" t="s">
        <v>215</v>
      </c>
      <c r="C65" s="62" t="s">
        <v>126</v>
      </c>
      <c r="D65" s="31">
        <v>32</v>
      </c>
      <c r="E65" s="2">
        <v>12</v>
      </c>
      <c r="F65" s="57">
        <f t="shared" si="8"/>
        <v>44</v>
      </c>
      <c r="G65" s="58">
        <f t="shared" si="1"/>
        <v>76</v>
      </c>
      <c r="H65" s="59">
        <f t="shared" si="2"/>
        <v>0.27272727272727271</v>
      </c>
      <c r="I65" s="57">
        <f t="shared" si="3"/>
        <v>16</v>
      </c>
      <c r="J65" s="31">
        <v>1</v>
      </c>
      <c r="K65" s="35">
        <v>0</v>
      </c>
      <c r="L65" s="35">
        <f t="shared" si="7"/>
        <v>1</v>
      </c>
      <c r="M65" s="63">
        <f t="shared" si="5"/>
        <v>2.2727272727272728E-2</v>
      </c>
      <c r="N65" s="64">
        <f t="shared" si="6"/>
        <v>71</v>
      </c>
    </row>
    <row r="66" spans="1:14">
      <c r="A66" s="1" t="s">
        <v>127</v>
      </c>
      <c r="B66" s="1" t="s">
        <v>211</v>
      </c>
      <c r="C66" s="62" t="s">
        <v>128</v>
      </c>
      <c r="D66" s="31">
        <v>835</v>
      </c>
      <c r="E66" s="2">
        <v>120</v>
      </c>
      <c r="F66" s="57">
        <f t="shared" si="8"/>
        <v>955</v>
      </c>
      <c r="G66" s="58">
        <f t="shared" si="1"/>
        <v>2</v>
      </c>
      <c r="H66" s="59">
        <f t="shared" si="2"/>
        <v>0.1256544502617801</v>
      </c>
      <c r="I66" s="57">
        <f t="shared" si="3"/>
        <v>76</v>
      </c>
      <c r="J66" s="31">
        <v>70</v>
      </c>
      <c r="K66" s="35">
        <v>13</v>
      </c>
      <c r="L66" s="35">
        <f t="shared" si="7"/>
        <v>83</v>
      </c>
      <c r="M66" s="63">
        <f t="shared" si="5"/>
        <v>8.6910994764397911E-2</v>
      </c>
      <c r="N66" s="64">
        <f t="shared" si="6"/>
        <v>7</v>
      </c>
    </row>
    <row r="67" spans="1:14">
      <c r="A67" s="1" t="s">
        <v>129</v>
      </c>
      <c r="B67" s="1" t="s">
        <v>212</v>
      </c>
      <c r="C67" s="62" t="s">
        <v>130</v>
      </c>
      <c r="D67" s="31">
        <v>25</v>
      </c>
      <c r="E67" s="2">
        <v>13</v>
      </c>
      <c r="F67" s="57">
        <f t="shared" si="8"/>
        <v>38</v>
      </c>
      <c r="G67" s="58">
        <f t="shared" si="1"/>
        <v>79</v>
      </c>
      <c r="H67" s="59">
        <f t="shared" si="2"/>
        <v>0.34210526315789475</v>
      </c>
      <c r="I67" s="57">
        <f t="shared" si="3"/>
        <v>9</v>
      </c>
      <c r="J67" s="31">
        <v>1</v>
      </c>
      <c r="K67" s="35">
        <v>0</v>
      </c>
      <c r="L67" s="35">
        <f t="shared" si="7"/>
        <v>1</v>
      </c>
      <c r="M67" s="63">
        <f t="shared" si="5"/>
        <v>2.6315789473684209E-2</v>
      </c>
      <c r="N67" s="64">
        <f t="shared" si="6"/>
        <v>67</v>
      </c>
    </row>
    <row r="68" spans="1:14">
      <c r="A68" s="1" t="s">
        <v>131</v>
      </c>
      <c r="B68" s="1" t="s">
        <v>213</v>
      </c>
      <c r="C68" s="62" t="s">
        <v>132</v>
      </c>
      <c r="D68" s="31">
        <v>74</v>
      </c>
      <c r="E68" s="2">
        <v>15</v>
      </c>
      <c r="F68" s="57">
        <f t="shared" si="8"/>
        <v>89</v>
      </c>
      <c r="G68" s="58">
        <f t="shared" si="1"/>
        <v>56</v>
      </c>
      <c r="H68" s="59">
        <f t="shared" si="2"/>
        <v>0.16853932584269662</v>
      </c>
      <c r="I68" s="57">
        <f t="shared" si="3"/>
        <v>54</v>
      </c>
      <c r="J68" s="31">
        <v>4</v>
      </c>
      <c r="K68" s="35">
        <v>3</v>
      </c>
      <c r="L68" s="35">
        <f t="shared" si="7"/>
        <v>7</v>
      </c>
      <c r="M68" s="63">
        <f t="shared" si="5"/>
        <v>7.8651685393258425E-2</v>
      </c>
      <c r="N68" s="64">
        <f t="shared" si="6"/>
        <v>16</v>
      </c>
    </row>
    <row r="69" spans="1:14">
      <c r="A69" s="1" t="s">
        <v>133</v>
      </c>
      <c r="B69" s="1" t="s">
        <v>211</v>
      </c>
      <c r="C69" s="62" t="s">
        <v>134</v>
      </c>
      <c r="D69" s="31">
        <v>673</v>
      </c>
      <c r="E69" s="2">
        <v>157</v>
      </c>
      <c r="F69" s="57">
        <f t="shared" si="8"/>
        <v>830</v>
      </c>
      <c r="G69" s="58">
        <f t="shared" si="1"/>
        <v>3</v>
      </c>
      <c r="H69" s="59">
        <f t="shared" si="2"/>
        <v>0.18915662650602411</v>
      </c>
      <c r="I69" s="57">
        <f t="shared" si="3"/>
        <v>38</v>
      </c>
      <c r="J69" s="31">
        <v>40</v>
      </c>
      <c r="K69" s="35">
        <v>28</v>
      </c>
      <c r="L69" s="35">
        <f t="shared" si="7"/>
        <v>68</v>
      </c>
      <c r="M69" s="63">
        <f t="shared" si="5"/>
        <v>8.1927710843373497E-2</v>
      </c>
      <c r="N69" s="64">
        <f t="shared" si="6"/>
        <v>10</v>
      </c>
    </row>
    <row r="70" spans="1:14">
      <c r="A70" s="1" t="s">
        <v>135</v>
      </c>
      <c r="B70" s="1" t="s">
        <v>212</v>
      </c>
      <c r="C70" s="62" t="s">
        <v>136</v>
      </c>
      <c r="D70" s="31">
        <v>56</v>
      </c>
      <c r="E70" s="2">
        <v>32</v>
      </c>
      <c r="F70" s="57">
        <f t="shared" si="8"/>
        <v>88</v>
      </c>
      <c r="G70" s="58">
        <f t="shared" si="1"/>
        <v>58</v>
      </c>
      <c r="H70" s="59">
        <f t="shared" si="2"/>
        <v>0.36363636363636365</v>
      </c>
      <c r="I70" s="57">
        <f t="shared" si="3"/>
        <v>7</v>
      </c>
      <c r="J70" s="31">
        <v>2</v>
      </c>
      <c r="K70" s="35">
        <v>1</v>
      </c>
      <c r="L70" s="35">
        <f t="shared" si="7"/>
        <v>3</v>
      </c>
      <c r="M70" s="63">
        <f t="shared" si="5"/>
        <v>3.4090909090909088E-2</v>
      </c>
      <c r="N70" s="64">
        <f t="shared" si="6"/>
        <v>58</v>
      </c>
    </row>
    <row r="71" spans="1:14">
      <c r="A71" s="1" t="s">
        <v>137</v>
      </c>
      <c r="B71" s="1" t="s">
        <v>211</v>
      </c>
      <c r="C71" s="62" t="s">
        <v>138</v>
      </c>
      <c r="D71" s="31">
        <v>359</v>
      </c>
      <c r="E71" s="2">
        <v>65</v>
      </c>
      <c r="F71" s="65">
        <f t="shared" ref="F71:F97" si="9">SUM(D71:E71)</f>
        <v>424</v>
      </c>
      <c r="G71" s="66">
        <f t="shared" si="1"/>
        <v>10</v>
      </c>
      <c r="H71" s="59">
        <f t="shared" si="2"/>
        <v>0.15330188679245282</v>
      </c>
      <c r="I71" s="57">
        <f t="shared" si="3"/>
        <v>62</v>
      </c>
      <c r="J71" s="31">
        <v>11</v>
      </c>
      <c r="K71" s="35">
        <v>4</v>
      </c>
      <c r="L71" s="35">
        <f t="shared" si="7"/>
        <v>15</v>
      </c>
      <c r="M71" s="63">
        <f t="shared" si="5"/>
        <v>3.5377358490566037E-2</v>
      </c>
      <c r="N71" s="64">
        <f t="shared" si="6"/>
        <v>54</v>
      </c>
    </row>
    <row r="72" spans="1:14">
      <c r="A72" s="1" t="s">
        <v>139</v>
      </c>
      <c r="B72" s="1" t="s">
        <v>212</v>
      </c>
      <c r="C72" s="62" t="s">
        <v>140</v>
      </c>
      <c r="D72" s="31">
        <v>29</v>
      </c>
      <c r="E72" s="2">
        <v>17</v>
      </c>
      <c r="F72" s="65">
        <f t="shared" si="9"/>
        <v>46</v>
      </c>
      <c r="G72" s="66">
        <f t="shared" si="1"/>
        <v>75</v>
      </c>
      <c r="H72" s="59">
        <f t="shared" si="2"/>
        <v>0.36956521739130432</v>
      </c>
      <c r="I72" s="57">
        <f t="shared" si="3"/>
        <v>6</v>
      </c>
      <c r="J72" s="31">
        <v>0</v>
      </c>
      <c r="K72" s="35">
        <v>1</v>
      </c>
      <c r="L72" s="35">
        <f t="shared" si="7"/>
        <v>1</v>
      </c>
      <c r="M72" s="63">
        <f t="shared" si="5"/>
        <v>2.1739130434782608E-2</v>
      </c>
      <c r="N72" s="64">
        <f t="shared" si="6"/>
        <v>73</v>
      </c>
    </row>
    <row r="73" spans="1:14">
      <c r="A73" s="1" t="s">
        <v>141</v>
      </c>
      <c r="B73" s="1" t="s">
        <v>212</v>
      </c>
      <c r="C73" s="62" t="s">
        <v>142</v>
      </c>
      <c r="D73" s="31">
        <v>22</v>
      </c>
      <c r="E73" s="2">
        <v>13</v>
      </c>
      <c r="F73" s="65">
        <f t="shared" si="9"/>
        <v>35</v>
      </c>
      <c r="G73" s="66">
        <f t="shared" si="1"/>
        <v>81</v>
      </c>
      <c r="H73" s="59">
        <f t="shared" si="2"/>
        <v>0.37142857142857144</v>
      </c>
      <c r="I73" s="57">
        <f t="shared" si="3"/>
        <v>5</v>
      </c>
      <c r="J73" s="31">
        <v>1</v>
      </c>
      <c r="K73" s="35">
        <v>0</v>
      </c>
      <c r="L73" s="35">
        <f t="shared" si="7"/>
        <v>1</v>
      </c>
      <c r="M73" s="63">
        <f t="shared" si="5"/>
        <v>2.8571428571428571E-2</v>
      </c>
      <c r="N73" s="64">
        <f t="shared" si="6"/>
        <v>65</v>
      </c>
    </row>
    <row r="74" spans="1:14">
      <c r="A74" s="1" t="s">
        <v>143</v>
      </c>
      <c r="B74" s="1" t="s">
        <v>217</v>
      </c>
      <c r="C74" s="62" t="s">
        <v>144</v>
      </c>
      <c r="D74" s="31">
        <v>40</v>
      </c>
      <c r="E74" s="2">
        <v>25</v>
      </c>
      <c r="F74" s="65">
        <f t="shared" si="9"/>
        <v>65</v>
      </c>
      <c r="G74" s="66">
        <f t="shared" si="1"/>
        <v>66</v>
      </c>
      <c r="H74" s="59">
        <f t="shared" si="2"/>
        <v>0.38461538461538464</v>
      </c>
      <c r="I74" s="57">
        <f t="shared" si="3"/>
        <v>3</v>
      </c>
      <c r="J74" s="31">
        <v>0</v>
      </c>
      <c r="K74" s="35">
        <v>1</v>
      </c>
      <c r="L74" s="35">
        <f t="shared" si="7"/>
        <v>1</v>
      </c>
      <c r="M74" s="63">
        <f t="shared" si="5"/>
        <v>1.5384615384615385E-2</v>
      </c>
      <c r="N74" s="64">
        <f t="shared" si="6"/>
        <v>78</v>
      </c>
    </row>
    <row r="75" spans="1:14">
      <c r="A75" s="4" t="s">
        <v>145</v>
      </c>
      <c r="B75" s="4" t="s">
        <v>218</v>
      </c>
      <c r="C75" s="55" t="s">
        <v>146</v>
      </c>
      <c r="D75" s="56">
        <v>47</v>
      </c>
      <c r="E75" s="5">
        <v>6</v>
      </c>
      <c r="F75" s="65">
        <f t="shared" si="9"/>
        <v>53</v>
      </c>
      <c r="G75" s="66">
        <f t="shared" si="1"/>
        <v>69</v>
      </c>
      <c r="H75" s="59">
        <f t="shared" si="2"/>
        <v>0.11320754716981132</v>
      </c>
      <c r="I75" s="57">
        <f t="shared" si="3"/>
        <v>79</v>
      </c>
      <c r="J75" s="31">
        <v>4</v>
      </c>
      <c r="K75" s="35">
        <v>0</v>
      </c>
      <c r="L75" s="35">
        <f t="shared" si="7"/>
        <v>4</v>
      </c>
      <c r="M75" s="63">
        <f t="shared" si="5"/>
        <v>7.5471698113207544E-2</v>
      </c>
      <c r="N75" s="64">
        <f t="shared" si="6"/>
        <v>19</v>
      </c>
    </row>
    <row r="76" spans="1:14">
      <c r="A76" s="1" t="s">
        <v>147</v>
      </c>
      <c r="B76" s="1" t="s">
        <v>217</v>
      </c>
      <c r="C76" s="62" t="s">
        <v>148</v>
      </c>
      <c r="D76" s="31">
        <v>63</v>
      </c>
      <c r="E76" s="2">
        <v>28</v>
      </c>
      <c r="F76" s="65">
        <f t="shared" si="9"/>
        <v>91</v>
      </c>
      <c r="G76" s="66">
        <f t="shared" ref="G76:G97" si="10">_xlfn.RANK.EQ(F76,$F$12:$F$97,0)</f>
        <v>55</v>
      </c>
      <c r="H76" s="59">
        <f t="shared" ref="H76:H97" si="11">E76/F76</f>
        <v>0.30769230769230771</v>
      </c>
      <c r="I76" s="57">
        <f t="shared" ref="I76:I97" si="12">_xlfn.RANK.EQ(H76,$H$12:$H$97,0)</f>
        <v>13</v>
      </c>
      <c r="J76" s="31">
        <v>1</v>
      </c>
      <c r="K76" s="35">
        <v>0</v>
      </c>
      <c r="L76" s="35">
        <f t="shared" si="7"/>
        <v>1</v>
      </c>
      <c r="M76" s="63">
        <f t="shared" ref="M76:M97" si="13">L76/F76</f>
        <v>1.098901098901099E-2</v>
      </c>
      <c r="N76" s="64">
        <f t="shared" ref="N76:N97" si="14">_xlfn.RANK.EQ(M76,$M$12:$M$97,0)</f>
        <v>80</v>
      </c>
    </row>
    <row r="77" spans="1:14">
      <c r="A77" s="1" t="s">
        <v>149</v>
      </c>
      <c r="B77" s="1" t="s">
        <v>216</v>
      </c>
      <c r="C77" s="62" t="s">
        <v>150</v>
      </c>
      <c r="D77" s="31">
        <v>148</v>
      </c>
      <c r="E77" s="2">
        <v>36</v>
      </c>
      <c r="F77" s="65">
        <f t="shared" si="9"/>
        <v>184</v>
      </c>
      <c r="G77" s="66">
        <f t="shared" si="10"/>
        <v>34</v>
      </c>
      <c r="H77" s="59">
        <f t="shared" si="11"/>
        <v>0.19565217391304349</v>
      </c>
      <c r="I77" s="57">
        <f t="shared" si="12"/>
        <v>36</v>
      </c>
      <c r="J77" s="31">
        <v>5</v>
      </c>
      <c r="K77" s="35">
        <v>7</v>
      </c>
      <c r="L77" s="35">
        <f t="shared" si="7"/>
        <v>12</v>
      </c>
      <c r="M77" s="63">
        <f t="shared" si="13"/>
        <v>6.5217391304347824E-2</v>
      </c>
      <c r="N77" s="64">
        <f t="shared" si="14"/>
        <v>24</v>
      </c>
    </row>
    <row r="78" spans="1:14">
      <c r="A78" s="1" t="s">
        <v>151</v>
      </c>
      <c r="B78" s="1" t="s">
        <v>216</v>
      </c>
      <c r="C78" s="62" t="s">
        <v>152</v>
      </c>
      <c r="D78" s="31">
        <v>150</v>
      </c>
      <c r="E78" s="2">
        <v>28</v>
      </c>
      <c r="F78" s="65">
        <f t="shared" si="9"/>
        <v>178</v>
      </c>
      <c r="G78" s="66">
        <f t="shared" si="10"/>
        <v>36</v>
      </c>
      <c r="H78" s="59">
        <f t="shared" si="11"/>
        <v>0.15730337078651685</v>
      </c>
      <c r="I78" s="57">
        <f t="shared" si="12"/>
        <v>61</v>
      </c>
      <c r="J78" s="31">
        <v>5</v>
      </c>
      <c r="K78" s="35">
        <v>0</v>
      </c>
      <c r="L78" s="35">
        <f t="shared" si="7"/>
        <v>5</v>
      </c>
      <c r="M78" s="63">
        <f t="shared" si="13"/>
        <v>2.8089887640449437E-2</v>
      </c>
      <c r="N78" s="64">
        <f t="shared" si="14"/>
        <v>66</v>
      </c>
    </row>
    <row r="79" spans="1:14">
      <c r="A79" s="1" t="s">
        <v>153</v>
      </c>
      <c r="B79" s="1" t="s">
        <v>211</v>
      </c>
      <c r="C79" s="62" t="s">
        <v>154</v>
      </c>
      <c r="D79" s="31">
        <v>317</v>
      </c>
      <c r="E79" s="2">
        <v>78</v>
      </c>
      <c r="F79" s="65">
        <f t="shared" si="9"/>
        <v>395</v>
      </c>
      <c r="G79" s="66">
        <f t="shared" si="10"/>
        <v>12</v>
      </c>
      <c r="H79" s="59">
        <f t="shared" si="11"/>
        <v>0.19746835443037974</v>
      </c>
      <c r="I79" s="57">
        <f t="shared" si="12"/>
        <v>35</v>
      </c>
      <c r="J79" s="31">
        <v>5</v>
      </c>
      <c r="K79" s="35">
        <v>8</v>
      </c>
      <c r="L79" s="35">
        <f t="shared" si="7"/>
        <v>13</v>
      </c>
      <c r="M79" s="63">
        <f t="shared" si="13"/>
        <v>3.2911392405063293E-2</v>
      </c>
      <c r="N79" s="64">
        <f t="shared" si="14"/>
        <v>60</v>
      </c>
    </row>
    <row r="80" spans="1:14">
      <c r="A80" s="1" t="s">
        <v>155</v>
      </c>
      <c r="B80" s="1" t="s">
        <v>211</v>
      </c>
      <c r="C80" s="62" t="s">
        <v>156</v>
      </c>
      <c r="D80" s="31">
        <v>385</v>
      </c>
      <c r="E80" s="2">
        <v>83</v>
      </c>
      <c r="F80" s="65">
        <f t="shared" si="9"/>
        <v>468</v>
      </c>
      <c r="G80" s="66">
        <f t="shared" si="10"/>
        <v>9</v>
      </c>
      <c r="H80" s="59">
        <f t="shared" si="11"/>
        <v>0.17735042735042736</v>
      </c>
      <c r="I80" s="57">
        <f t="shared" si="12"/>
        <v>47</v>
      </c>
      <c r="J80" s="31">
        <v>32</v>
      </c>
      <c r="K80" s="35">
        <v>9</v>
      </c>
      <c r="L80" s="35">
        <f t="shared" si="7"/>
        <v>41</v>
      </c>
      <c r="M80" s="63">
        <f t="shared" si="13"/>
        <v>8.7606837606837601E-2</v>
      </c>
      <c r="N80" s="64">
        <f t="shared" si="14"/>
        <v>6</v>
      </c>
    </row>
    <row r="81" spans="1:14">
      <c r="A81" s="1" t="s">
        <v>157</v>
      </c>
      <c r="B81" s="1" t="s">
        <v>216</v>
      </c>
      <c r="C81" s="62" t="s">
        <v>158</v>
      </c>
      <c r="D81" s="31">
        <v>216</v>
      </c>
      <c r="E81" s="2">
        <v>48</v>
      </c>
      <c r="F81" s="65">
        <f t="shared" si="9"/>
        <v>264</v>
      </c>
      <c r="G81" s="66">
        <f t="shared" si="10"/>
        <v>22</v>
      </c>
      <c r="H81" s="59">
        <f t="shared" si="11"/>
        <v>0.18181818181818182</v>
      </c>
      <c r="I81" s="57">
        <f t="shared" si="12"/>
        <v>44</v>
      </c>
      <c r="J81" s="31">
        <v>9</v>
      </c>
      <c r="K81" s="35">
        <v>3</v>
      </c>
      <c r="L81" s="35">
        <f t="shared" si="7"/>
        <v>12</v>
      </c>
      <c r="M81" s="63">
        <f t="shared" si="13"/>
        <v>4.5454545454545456E-2</v>
      </c>
      <c r="N81" s="64">
        <f t="shared" si="14"/>
        <v>40</v>
      </c>
    </row>
    <row r="82" spans="1:14">
      <c r="A82" s="1" t="s">
        <v>159</v>
      </c>
      <c r="B82" s="1" t="s">
        <v>216</v>
      </c>
      <c r="C82" s="62" t="s">
        <v>160</v>
      </c>
      <c r="D82" s="31">
        <v>179</v>
      </c>
      <c r="E82" s="2">
        <v>34</v>
      </c>
      <c r="F82" s="65">
        <f t="shared" si="9"/>
        <v>213</v>
      </c>
      <c r="G82" s="66">
        <f t="shared" si="10"/>
        <v>26</v>
      </c>
      <c r="H82" s="67">
        <f t="shared" si="11"/>
        <v>0.15962441314553991</v>
      </c>
      <c r="I82" s="65">
        <f t="shared" si="12"/>
        <v>59</v>
      </c>
      <c r="J82" s="31">
        <v>9</v>
      </c>
      <c r="K82" s="35">
        <v>0</v>
      </c>
      <c r="L82" s="35">
        <f t="shared" ref="L82:L84" si="15">SUM(J82:K82)</f>
        <v>9</v>
      </c>
      <c r="M82" s="63">
        <f t="shared" si="13"/>
        <v>4.2253521126760563E-2</v>
      </c>
      <c r="N82" s="64">
        <f t="shared" si="14"/>
        <v>46</v>
      </c>
    </row>
    <row r="83" spans="1:14">
      <c r="A83" s="1" t="s">
        <v>161</v>
      </c>
      <c r="B83" s="1" t="s">
        <v>212</v>
      </c>
      <c r="C83" s="62" t="s">
        <v>162</v>
      </c>
      <c r="D83" s="31">
        <v>31</v>
      </c>
      <c r="E83" s="2">
        <v>16</v>
      </c>
      <c r="F83" s="65">
        <f t="shared" si="9"/>
        <v>47</v>
      </c>
      <c r="G83" s="66">
        <f t="shared" si="10"/>
        <v>73</v>
      </c>
      <c r="H83" s="67">
        <f t="shared" si="11"/>
        <v>0.34042553191489361</v>
      </c>
      <c r="I83" s="65">
        <f t="shared" si="12"/>
        <v>10</v>
      </c>
      <c r="J83" s="31">
        <v>1</v>
      </c>
      <c r="K83" s="35">
        <v>1</v>
      </c>
      <c r="L83" s="35">
        <f t="shared" si="15"/>
        <v>2</v>
      </c>
      <c r="M83" s="63">
        <f t="shared" si="13"/>
        <v>4.2553191489361701E-2</v>
      </c>
      <c r="N83" s="64">
        <f t="shared" si="14"/>
        <v>44</v>
      </c>
    </row>
    <row r="84" spans="1:14">
      <c r="A84" s="1" t="s">
        <v>163</v>
      </c>
      <c r="B84" s="1" t="s">
        <v>216</v>
      </c>
      <c r="C84" s="62" t="s">
        <v>164</v>
      </c>
      <c r="D84" s="31">
        <v>121</v>
      </c>
      <c r="E84" s="2">
        <v>37</v>
      </c>
      <c r="F84" s="65">
        <f t="shared" si="9"/>
        <v>158</v>
      </c>
      <c r="G84" s="66">
        <f t="shared" si="10"/>
        <v>43</v>
      </c>
      <c r="H84" s="67">
        <f t="shared" si="11"/>
        <v>0.23417721518987342</v>
      </c>
      <c r="I84" s="65">
        <f t="shared" si="12"/>
        <v>22</v>
      </c>
      <c r="J84" s="31">
        <v>6</v>
      </c>
      <c r="K84" s="35">
        <v>3</v>
      </c>
      <c r="L84" s="35">
        <f t="shared" si="15"/>
        <v>9</v>
      </c>
      <c r="M84" s="63">
        <f t="shared" si="13"/>
        <v>5.6962025316455694E-2</v>
      </c>
      <c r="N84" s="64">
        <f t="shared" si="14"/>
        <v>29</v>
      </c>
    </row>
    <row r="85" spans="1:14">
      <c r="A85" s="1" t="s">
        <v>165</v>
      </c>
      <c r="B85" s="1" t="s">
        <v>216</v>
      </c>
      <c r="C85" s="62" t="s">
        <v>166</v>
      </c>
      <c r="D85" s="31">
        <v>227</v>
      </c>
      <c r="E85" s="2">
        <v>46</v>
      </c>
      <c r="F85" s="65">
        <f t="shared" si="9"/>
        <v>273</v>
      </c>
      <c r="G85" s="66">
        <f t="shared" si="10"/>
        <v>19</v>
      </c>
      <c r="H85" s="67">
        <f t="shared" si="11"/>
        <v>0.16849816849816851</v>
      </c>
      <c r="I85" s="65">
        <f t="shared" si="12"/>
        <v>55</v>
      </c>
      <c r="J85" s="31">
        <v>8</v>
      </c>
      <c r="K85" s="35">
        <v>3</v>
      </c>
      <c r="L85" s="35">
        <f t="shared" ref="L85:L97" si="16">SUM(J85:K85)</f>
        <v>11</v>
      </c>
      <c r="M85" s="63">
        <f t="shared" si="13"/>
        <v>4.0293040293040296E-2</v>
      </c>
      <c r="N85" s="64">
        <f t="shared" si="14"/>
        <v>50</v>
      </c>
    </row>
    <row r="86" spans="1:14">
      <c r="A86" s="9" t="s">
        <v>167</v>
      </c>
      <c r="B86" s="9" t="s">
        <v>216</v>
      </c>
      <c r="C86" s="68" t="s">
        <v>168</v>
      </c>
      <c r="D86" s="69">
        <v>134</v>
      </c>
      <c r="E86" s="70">
        <v>36</v>
      </c>
      <c r="F86" s="71">
        <f t="shared" si="9"/>
        <v>170</v>
      </c>
      <c r="G86" s="72">
        <f t="shared" si="10"/>
        <v>39</v>
      </c>
      <c r="H86" s="73">
        <f t="shared" si="11"/>
        <v>0.21176470588235294</v>
      </c>
      <c r="I86" s="71">
        <f t="shared" si="12"/>
        <v>28</v>
      </c>
      <c r="J86" s="69">
        <v>1</v>
      </c>
      <c r="K86" s="74">
        <v>1</v>
      </c>
      <c r="L86" s="74">
        <f t="shared" si="16"/>
        <v>2</v>
      </c>
      <c r="M86" s="75">
        <f t="shared" si="13"/>
        <v>1.1764705882352941E-2</v>
      </c>
      <c r="N86" s="76">
        <f t="shared" si="14"/>
        <v>79</v>
      </c>
    </row>
    <row r="87" spans="1:14">
      <c r="A87" s="1" t="s">
        <v>169</v>
      </c>
      <c r="B87" s="1" t="s">
        <v>213</v>
      </c>
      <c r="C87" s="62" t="s">
        <v>170</v>
      </c>
      <c r="D87" s="31">
        <v>135</v>
      </c>
      <c r="E87" s="2">
        <v>15</v>
      </c>
      <c r="F87" s="65">
        <f t="shared" si="9"/>
        <v>150</v>
      </c>
      <c r="G87" s="66">
        <f t="shared" si="10"/>
        <v>46</v>
      </c>
      <c r="H87" s="67">
        <f t="shared" si="11"/>
        <v>0.1</v>
      </c>
      <c r="I87" s="65">
        <f t="shared" si="12"/>
        <v>82</v>
      </c>
      <c r="J87" s="31">
        <v>6</v>
      </c>
      <c r="K87" s="35">
        <v>1</v>
      </c>
      <c r="L87" s="35">
        <f t="shared" si="16"/>
        <v>7</v>
      </c>
      <c r="M87" s="63">
        <f t="shared" si="13"/>
        <v>4.6666666666666669E-2</v>
      </c>
      <c r="N87" s="64">
        <f t="shared" si="14"/>
        <v>38</v>
      </c>
    </row>
    <row r="88" spans="1:14">
      <c r="A88" s="1" t="s">
        <v>171</v>
      </c>
      <c r="B88" s="1" t="s">
        <v>212</v>
      </c>
      <c r="C88" s="62" t="s">
        <v>172</v>
      </c>
      <c r="D88" s="31">
        <v>26</v>
      </c>
      <c r="E88" s="2">
        <v>10</v>
      </c>
      <c r="F88" s="65">
        <f t="shared" si="9"/>
        <v>36</v>
      </c>
      <c r="G88" s="66">
        <f t="shared" si="10"/>
        <v>80</v>
      </c>
      <c r="H88" s="67">
        <f t="shared" si="11"/>
        <v>0.27777777777777779</v>
      </c>
      <c r="I88" s="65">
        <f t="shared" si="12"/>
        <v>14</v>
      </c>
      <c r="J88" s="31">
        <v>2</v>
      </c>
      <c r="K88" s="35">
        <v>0</v>
      </c>
      <c r="L88" s="35">
        <f t="shared" si="16"/>
        <v>2</v>
      </c>
      <c r="M88" s="63">
        <f t="shared" si="13"/>
        <v>5.5555555555555552E-2</v>
      </c>
      <c r="N88" s="64">
        <f t="shared" si="14"/>
        <v>31</v>
      </c>
    </row>
    <row r="89" spans="1:14">
      <c r="A89" s="1" t="s">
        <v>173</v>
      </c>
      <c r="B89" s="1" t="s">
        <v>211</v>
      </c>
      <c r="C89" s="62" t="s">
        <v>174</v>
      </c>
      <c r="D89" s="31">
        <v>615</v>
      </c>
      <c r="E89" s="2">
        <v>98</v>
      </c>
      <c r="F89" s="65">
        <f t="shared" si="9"/>
        <v>713</v>
      </c>
      <c r="G89" s="66">
        <f t="shared" si="10"/>
        <v>5</v>
      </c>
      <c r="H89" s="67">
        <f t="shared" si="11"/>
        <v>0.13744740532959326</v>
      </c>
      <c r="I89" s="65">
        <f t="shared" si="12"/>
        <v>71</v>
      </c>
      <c r="J89" s="31">
        <v>49</v>
      </c>
      <c r="K89" s="35">
        <v>7</v>
      </c>
      <c r="L89" s="35">
        <f t="shared" si="16"/>
        <v>56</v>
      </c>
      <c r="M89" s="63">
        <f t="shared" si="13"/>
        <v>7.8541374474053294E-2</v>
      </c>
      <c r="N89" s="64">
        <f t="shared" si="14"/>
        <v>17</v>
      </c>
    </row>
    <row r="90" spans="1:14">
      <c r="A90" s="1" t="s">
        <v>175</v>
      </c>
      <c r="B90" s="1" t="s">
        <v>216</v>
      </c>
      <c r="C90" s="62" t="s">
        <v>176</v>
      </c>
      <c r="D90" s="31">
        <v>161</v>
      </c>
      <c r="E90" s="2">
        <v>34</v>
      </c>
      <c r="F90" s="65">
        <f t="shared" si="9"/>
        <v>195</v>
      </c>
      <c r="G90" s="66">
        <f t="shared" si="10"/>
        <v>32</v>
      </c>
      <c r="H90" s="67">
        <f t="shared" si="11"/>
        <v>0.17435897435897435</v>
      </c>
      <c r="I90" s="65">
        <f t="shared" si="12"/>
        <v>51</v>
      </c>
      <c r="J90" s="31">
        <v>2</v>
      </c>
      <c r="K90" s="35">
        <v>4</v>
      </c>
      <c r="L90" s="35">
        <f t="shared" si="16"/>
        <v>6</v>
      </c>
      <c r="M90" s="63">
        <f t="shared" si="13"/>
        <v>3.0769230769230771E-2</v>
      </c>
      <c r="N90" s="64">
        <f t="shared" si="14"/>
        <v>63</v>
      </c>
    </row>
    <row r="91" spans="1:14">
      <c r="A91" s="1" t="s">
        <v>177</v>
      </c>
      <c r="B91" s="1" t="s">
        <v>216</v>
      </c>
      <c r="C91" s="62" t="s">
        <v>178</v>
      </c>
      <c r="D91" s="31">
        <v>248</v>
      </c>
      <c r="E91" s="2">
        <v>62</v>
      </c>
      <c r="F91" s="65">
        <f t="shared" si="9"/>
        <v>310</v>
      </c>
      <c r="G91" s="66">
        <f t="shared" si="10"/>
        <v>15</v>
      </c>
      <c r="H91" s="67">
        <f t="shared" si="11"/>
        <v>0.2</v>
      </c>
      <c r="I91" s="65">
        <f t="shared" si="12"/>
        <v>33</v>
      </c>
      <c r="J91" s="31">
        <v>10</v>
      </c>
      <c r="K91" s="35">
        <v>4</v>
      </c>
      <c r="L91" s="35">
        <f t="shared" si="16"/>
        <v>14</v>
      </c>
      <c r="M91" s="63">
        <f t="shared" si="13"/>
        <v>4.5161290322580643E-2</v>
      </c>
      <c r="N91" s="64">
        <f t="shared" si="14"/>
        <v>41</v>
      </c>
    </row>
    <row r="92" spans="1:14">
      <c r="A92" s="1" t="s">
        <v>179</v>
      </c>
      <c r="B92" s="1" t="s">
        <v>216</v>
      </c>
      <c r="C92" s="62" t="s">
        <v>180</v>
      </c>
      <c r="D92" s="31">
        <v>215</v>
      </c>
      <c r="E92" s="2">
        <v>50</v>
      </c>
      <c r="F92" s="65">
        <f t="shared" si="9"/>
        <v>265</v>
      </c>
      <c r="G92" s="66">
        <f t="shared" si="10"/>
        <v>20</v>
      </c>
      <c r="H92" s="67">
        <f t="shared" si="11"/>
        <v>0.18867924528301888</v>
      </c>
      <c r="I92" s="65">
        <f t="shared" si="12"/>
        <v>39</v>
      </c>
      <c r="J92" s="31">
        <v>4</v>
      </c>
      <c r="K92" s="35">
        <v>2</v>
      </c>
      <c r="L92" s="35">
        <f t="shared" si="16"/>
        <v>6</v>
      </c>
      <c r="M92" s="63">
        <f t="shared" si="13"/>
        <v>2.2641509433962263E-2</v>
      </c>
      <c r="N92" s="64">
        <f t="shared" si="14"/>
        <v>72</v>
      </c>
    </row>
    <row r="93" spans="1:14">
      <c r="A93" s="1" t="s">
        <v>181</v>
      </c>
      <c r="B93" s="1" t="s">
        <v>216</v>
      </c>
      <c r="C93" s="62" t="s">
        <v>182</v>
      </c>
      <c r="D93" s="31">
        <v>130</v>
      </c>
      <c r="E93" s="2">
        <v>27</v>
      </c>
      <c r="F93" s="65">
        <f t="shared" si="9"/>
        <v>157</v>
      </c>
      <c r="G93" s="66">
        <f t="shared" si="10"/>
        <v>44</v>
      </c>
      <c r="H93" s="67">
        <f t="shared" si="11"/>
        <v>0.17197452229299362</v>
      </c>
      <c r="I93" s="65">
        <f t="shared" si="12"/>
        <v>52</v>
      </c>
      <c r="J93" s="31">
        <v>3</v>
      </c>
      <c r="K93" s="35">
        <v>1</v>
      </c>
      <c r="L93" s="35">
        <f t="shared" si="16"/>
        <v>4</v>
      </c>
      <c r="M93" s="63">
        <f t="shared" si="13"/>
        <v>2.5477707006369428E-2</v>
      </c>
      <c r="N93" s="64">
        <f t="shared" si="14"/>
        <v>69</v>
      </c>
    </row>
    <row r="94" spans="1:14">
      <c r="A94" s="1" t="s">
        <v>183</v>
      </c>
      <c r="B94" s="1" t="s">
        <v>216</v>
      </c>
      <c r="C94" s="62" t="s">
        <v>184</v>
      </c>
      <c r="D94" s="31">
        <v>163</v>
      </c>
      <c r="E94" s="2">
        <v>29</v>
      </c>
      <c r="F94" s="65">
        <f t="shared" si="9"/>
        <v>192</v>
      </c>
      <c r="G94" s="66">
        <f t="shared" si="10"/>
        <v>33</v>
      </c>
      <c r="H94" s="67">
        <f t="shared" si="11"/>
        <v>0.15104166666666666</v>
      </c>
      <c r="I94" s="65">
        <f t="shared" si="12"/>
        <v>63</v>
      </c>
      <c r="J94" s="31">
        <v>4</v>
      </c>
      <c r="K94" s="35">
        <v>1</v>
      </c>
      <c r="L94" s="35">
        <f t="shared" si="16"/>
        <v>5</v>
      </c>
      <c r="M94" s="63">
        <f t="shared" si="13"/>
        <v>2.6041666666666668E-2</v>
      </c>
      <c r="N94" s="64">
        <f t="shared" si="14"/>
        <v>68</v>
      </c>
    </row>
    <row r="95" spans="1:14">
      <c r="A95" s="1" t="s">
        <v>185</v>
      </c>
      <c r="B95" s="1" t="s">
        <v>216</v>
      </c>
      <c r="C95" s="62" t="s">
        <v>186</v>
      </c>
      <c r="D95" s="31">
        <v>258</v>
      </c>
      <c r="E95" s="2">
        <v>52</v>
      </c>
      <c r="F95" s="65">
        <f t="shared" si="9"/>
        <v>310</v>
      </c>
      <c r="G95" s="66">
        <f t="shared" si="10"/>
        <v>15</v>
      </c>
      <c r="H95" s="67">
        <f t="shared" si="11"/>
        <v>0.16774193548387098</v>
      </c>
      <c r="I95" s="65">
        <f t="shared" si="12"/>
        <v>56</v>
      </c>
      <c r="J95" s="31">
        <v>7</v>
      </c>
      <c r="K95" s="35">
        <v>7</v>
      </c>
      <c r="L95" s="35">
        <f t="shared" si="16"/>
        <v>14</v>
      </c>
      <c r="M95" s="63">
        <f t="shared" si="13"/>
        <v>4.5161290322580643E-2</v>
      </c>
      <c r="N95" s="64">
        <f t="shared" si="14"/>
        <v>41</v>
      </c>
    </row>
    <row r="96" spans="1:14">
      <c r="A96" s="1" t="s">
        <v>187</v>
      </c>
      <c r="B96" s="1" t="s">
        <v>213</v>
      </c>
      <c r="C96" s="62" t="s">
        <v>188</v>
      </c>
      <c r="D96" s="31">
        <v>16</v>
      </c>
      <c r="E96" s="2">
        <v>1</v>
      </c>
      <c r="F96" s="65">
        <f t="shared" si="9"/>
        <v>17</v>
      </c>
      <c r="G96" s="66">
        <f t="shared" si="10"/>
        <v>85</v>
      </c>
      <c r="H96" s="67">
        <f t="shared" si="11"/>
        <v>5.8823529411764705E-2</v>
      </c>
      <c r="I96" s="65">
        <f t="shared" si="12"/>
        <v>85</v>
      </c>
      <c r="J96" s="31">
        <v>2</v>
      </c>
      <c r="K96" s="35">
        <v>0</v>
      </c>
      <c r="L96" s="35">
        <f t="shared" si="16"/>
        <v>2</v>
      </c>
      <c r="M96" s="63">
        <f t="shared" si="13"/>
        <v>0.11764705882352941</v>
      </c>
      <c r="N96" s="64">
        <f t="shared" si="14"/>
        <v>4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199</v>
      </c>
      <c r="E97" s="40">
        <v>55</v>
      </c>
      <c r="F97" s="77">
        <f t="shared" si="9"/>
        <v>254</v>
      </c>
      <c r="G97" s="78">
        <f t="shared" si="10"/>
        <v>23</v>
      </c>
      <c r="H97" s="79">
        <f t="shared" si="11"/>
        <v>0.21653543307086615</v>
      </c>
      <c r="I97" s="77">
        <f t="shared" si="12"/>
        <v>26</v>
      </c>
      <c r="J97" s="39">
        <v>9</v>
      </c>
      <c r="K97" s="44">
        <v>3</v>
      </c>
      <c r="L97" s="44">
        <f t="shared" si="16"/>
        <v>12</v>
      </c>
      <c r="M97" s="80">
        <f t="shared" si="13"/>
        <v>4.7244094488188976E-2</v>
      </c>
      <c r="N97" s="81">
        <f t="shared" si="14"/>
        <v>36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14803</v>
      </c>
      <c r="E99" s="225">
        <f t="shared" ref="E99:L99" si="17">SUM(E12:E97)</f>
        <v>3181</v>
      </c>
      <c r="F99" s="225">
        <f t="shared" si="17"/>
        <v>17984</v>
      </c>
      <c r="G99" s="227"/>
      <c r="H99" s="227"/>
      <c r="I99" s="227"/>
      <c r="J99" s="225">
        <f t="shared" si="17"/>
        <v>721</v>
      </c>
      <c r="K99" s="225">
        <f t="shared" si="17"/>
        <v>284</v>
      </c>
      <c r="L99" s="226">
        <f t="shared" si="17"/>
        <v>1005</v>
      </c>
      <c r="N99" s="37"/>
    </row>
  </sheetData>
  <autoFilter ref="A11:N11" xr:uid="{00000000-0009-0000-0000-000014000000}"/>
  <mergeCells count="1">
    <mergeCell ref="D10:N10"/>
  </mergeCells>
  <phoneticPr fontId="1"/>
  <hyperlinks>
    <hyperlink ref="P1" location="目次!A1" display="目次に戻る" xr:uid="{00000000-0004-0000-1400-000000000000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F11" sqref="F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383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125</v>
      </c>
      <c r="E6" s="23">
        <f>INDEX(E12:E97,MATCH(C6,C12:C97,0),0)</f>
        <v>34</v>
      </c>
      <c r="F6" s="23">
        <f>SUM(D6:E6)</f>
        <v>159</v>
      </c>
      <c r="G6" s="24">
        <f>_xlfn.RANK.EQ(F6,$F$12:$F$97,0)</f>
        <v>40</v>
      </c>
      <c r="H6" s="25">
        <f>E6/F6</f>
        <v>0.21383647798742139</v>
      </c>
      <c r="I6" s="26">
        <f>_xlfn.RANK.EQ(H6,$H$12:$H$97,0)</f>
        <v>30</v>
      </c>
      <c r="J6" s="22">
        <f>INDEX(J12:J97,MATCH(C6,C12:C97,0),0)</f>
        <v>1</v>
      </c>
      <c r="K6" s="27">
        <f>INDEX(K12:K97,MATCH(C6,C12:C97,0),0)</f>
        <v>1</v>
      </c>
      <c r="L6" s="27">
        <f>SUM(J6:K6)</f>
        <v>2</v>
      </c>
      <c r="M6" s="28">
        <f>L6/F6</f>
        <v>1.2578616352201259E-2</v>
      </c>
      <c r="N6" s="29">
        <f>_xlfn.RANK.EQ(M6,$M$12:$M$97,0)</f>
        <v>81</v>
      </c>
    </row>
    <row r="7" spans="1:18">
      <c r="C7" s="30" t="s">
        <v>15</v>
      </c>
      <c r="D7" s="97">
        <f>ROUND(SUMIF($B$12:$B$97,"G",D12:D97)/(COUNTIFS(B12:B97,"G",D12:D97,"&lt;&gt;")),1)</f>
        <v>177.5</v>
      </c>
      <c r="E7" s="98">
        <f>ROUND(SUMIF($B$12:$B$97,"G",E12:E97)/(COUNTIFS(B12:B97,"G",D12:D97,"&lt;&gt;")),1)</f>
        <v>38.799999999999997</v>
      </c>
      <c r="F7" s="98">
        <f>ROUND(SUM(D7:E7),1)</f>
        <v>216.3</v>
      </c>
      <c r="G7" s="32"/>
      <c r="H7" s="33">
        <f>E7/F7</f>
        <v>0.17938049006010168</v>
      </c>
      <c r="I7" s="34"/>
      <c r="J7" s="97">
        <f>ROUND(SUMIF($B$12:$B$97,"G",J12:J97)/(COUNTIFS(B12:B97,"G",D12:D97,"&lt;&gt;")),1)</f>
        <v>6.2</v>
      </c>
      <c r="K7" s="101">
        <f>ROUND(SUMIF($B$12:$B$97,"G",K12:K97)/(COUNTIFS(B12:B97,"G",D12:D97,"&lt;&gt;")),1)</f>
        <v>2.5</v>
      </c>
      <c r="L7" s="101">
        <f>ROUND(SUM(J7:K7),1)</f>
        <v>8.6999999999999993</v>
      </c>
      <c r="M7" s="6">
        <f>L7/F7</f>
        <v>4.0221914008321771E-2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168.7</v>
      </c>
      <c r="E8" s="100">
        <f>ROUND(AVERAGE(E12:E97),1)</f>
        <v>37.200000000000003</v>
      </c>
      <c r="F8" s="100">
        <f>ROUND(SUM(D8:E8),1)</f>
        <v>205.9</v>
      </c>
      <c r="G8" s="41"/>
      <c r="H8" s="42">
        <f>E8/F8</f>
        <v>0.18067022826614862</v>
      </c>
      <c r="I8" s="43"/>
      <c r="J8" s="102">
        <f>ROUND(AVERAGE(J12:J97),1)</f>
        <v>8.6999999999999993</v>
      </c>
      <c r="K8" s="100">
        <f>ROUND(AVERAGE(K12:K97),1)</f>
        <v>3.5</v>
      </c>
      <c r="L8" s="103">
        <f>ROUND(SUM(J8:K8),1)</f>
        <v>12.2</v>
      </c>
      <c r="M8" s="45">
        <f>L8/F8</f>
        <v>5.9252064108790671E-2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2021年度（基準日：５月１日）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565</v>
      </c>
      <c r="E12" s="5">
        <v>92</v>
      </c>
      <c r="F12" s="57">
        <f t="shared" ref="F12:F42" si="0">SUM(D12:E12)</f>
        <v>657</v>
      </c>
      <c r="G12" s="58">
        <f t="shared" ref="G12:G75" si="1">_xlfn.RANK.EQ(F12,$F$12:$F$97,0)</f>
        <v>6</v>
      </c>
      <c r="H12" s="59">
        <f t="shared" ref="H12:H75" si="2">E12/F12</f>
        <v>0.14003044140030441</v>
      </c>
      <c r="I12" s="57">
        <f t="shared" ref="I12:I75" si="3">_xlfn.RANK.EQ(H12,$H$12:$H$97,0)</f>
        <v>71</v>
      </c>
      <c r="J12" s="56">
        <v>27</v>
      </c>
      <c r="K12" s="60">
        <v>16</v>
      </c>
      <c r="L12" s="60">
        <f t="shared" ref="L12:L17" si="4">SUM(J12:K12)</f>
        <v>43</v>
      </c>
      <c r="M12" s="6">
        <f t="shared" ref="M12:M75" si="5">L12/F12</f>
        <v>6.5449010654490103E-2</v>
      </c>
      <c r="N12" s="61">
        <f t="shared" ref="N12:N75" si="6">_xlfn.RANK.EQ(M12,$M$12:$M$97,0)</f>
        <v>24</v>
      </c>
    </row>
    <row r="13" spans="1:18">
      <c r="A13" s="4" t="s">
        <v>21</v>
      </c>
      <c r="B13" s="4" t="s">
        <v>212</v>
      </c>
      <c r="C13" s="55" t="s">
        <v>22</v>
      </c>
      <c r="D13" s="56">
        <v>117</v>
      </c>
      <c r="E13" s="5">
        <v>29</v>
      </c>
      <c r="F13" s="57">
        <f t="shared" si="0"/>
        <v>146</v>
      </c>
      <c r="G13" s="58">
        <f t="shared" si="1"/>
        <v>46</v>
      </c>
      <c r="H13" s="59">
        <f t="shared" si="2"/>
        <v>0.19863013698630136</v>
      </c>
      <c r="I13" s="57">
        <f t="shared" si="3"/>
        <v>34</v>
      </c>
      <c r="J13" s="56">
        <v>2</v>
      </c>
      <c r="K13" s="60">
        <v>3</v>
      </c>
      <c r="L13" s="60">
        <f t="shared" si="4"/>
        <v>5</v>
      </c>
      <c r="M13" s="6">
        <f t="shared" si="5"/>
        <v>3.4246575342465752E-2</v>
      </c>
      <c r="N13" s="61">
        <f t="shared" si="6"/>
        <v>61</v>
      </c>
    </row>
    <row r="14" spans="1:18">
      <c r="A14" s="4" t="s">
        <v>23</v>
      </c>
      <c r="B14" s="4" t="s">
        <v>213</v>
      </c>
      <c r="C14" s="55" t="s">
        <v>24</v>
      </c>
      <c r="D14" s="56">
        <v>60</v>
      </c>
      <c r="E14" s="5">
        <v>7</v>
      </c>
      <c r="F14" s="57">
        <f t="shared" si="0"/>
        <v>67</v>
      </c>
      <c r="G14" s="58">
        <f t="shared" si="1"/>
        <v>65</v>
      </c>
      <c r="H14" s="59">
        <f t="shared" si="2"/>
        <v>0.1044776119402985</v>
      </c>
      <c r="I14" s="57">
        <f t="shared" si="3"/>
        <v>81</v>
      </c>
      <c r="J14" s="56">
        <v>3</v>
      </c>
      <c r="K14" s="60">
        <v>2</v>
      </c>
      <c r="L14" s="60">
        <f t="shared" si="4"/>
        <v>5</v>
      </c>
      <c r="M14" s="6">
        <f t="shared" si="5"/>
        <v>7.4626865671641784E-2</v>
      </c>
      <c r="N14" s="61">
        <f t="shared" si="6"/>
        <v>20</v>
      </c>
    </row>
    <row r="15" spans="1:18">
      <c r="A15" s="4" t="s">
        <v>25</v>
      </c>
      <c r="B15" s="4" t="s">
        <v>214</v>
      </c>
      <c r="C15" s="55" t="s">
        <v>26</v>
      </c>
      <c r="D15" s="56">
        <v>40</v>
      </c>
      <c r="E15" s="5">
        <v>7</v>
      </c>
      <c r="F15" s="57">
        <f t="shared" si="0"/>
        <v>47</v>
      </c>
      <c r="G15" s="58">
        <f t="shared" si="1"/>
        <v>74</v>
      </c>
      <c r="H15" s="59">
        <f t="shared" si="2"/>
        <v>0.14893617021276595</v>
      </c>
      <c r="I15" s="57">
        <f t="shared" si="3"/>
        <v>68</v>
      </c>
      <c r="J15" s="56">
        <v>3</v>
      </c>
      <c r="K15" s="60">
        <v>1</v>
      </c>
      <c r="L15" s="60">
        <f t="shared" si="4"/>
        <v>4</v>
      </c>
      <c r="M15" s="6">
        <f t="shared" si="5"/>
        <v>8.5106382978723402E-2</v>
      </c>
      <c r="N15" s="61">
        <f t="shared" si="6"/>
        <v>14</v>
      </c>
    </row>
    <row r="16" spans="1:18">
      <c r="A16" s="4" t="s">
        <v>27</v>
      </c>
      <c r="B16" s="4" t="s">
        <v>213</v>
      </c>
      <c r="C16" s="55" t="s">
        <v>28</v>
      </c>
      <c r="D16" s="56">
        <v>38</v>
      </c>
      <c r="E16" s="5">
        <v>5</v>
      </c>
      <c r="F16" s="57">
        <f t="shared" si="0"/>
        <v>43</v>
      </c>
      <c r="G16" s="58">
        <f t="shared" si="1"/>
        <v>75</v>
      </c>
      <c r="H16" s="59">
        <f t="shared" si="2"/>
        <v>0.11627906976744186</v>
      </c>
      <c r="I16" s="57">
        <f t="shared" si="3"/>
        <v>79</v>
      </c>
      <c r="J16" s="56">
        <v>3</v>
      </c>
      <c r="K16" s="60">
        <v>0</v>
      </c>
      <c r="L16" s="60">
        <f t="shared" si="4"/>
        <v>3</v>
      </c>
      <c r="M16" s="6">
        <f t="shared" si="5"/>
        <v>6.9767441860465115E-2</v>
      </c>
      <c r="N16" s="61">
        <f t="shared" si="6"/>
        <v>21</v>
      </c>
    </row>
    <row r="17" spans="1:14">
      <c r="A17" s="4" t="s">
        <v>29</v>
      </c>
      <c r="B17" s="4" t="s">
        <v>213</v>
      </c>
      <c r="C17" s="55" t="s">
        <v>30</v>
      </c>
      <c r="D17" s="56">
        <v>56</v>
      </c>
      <c r="E17" s="5">
        <v>1</v>
      </c>
      <c r="F17" s="57">
        <f t="shared" si="0"/>
        <v>57</v>
      </c>
      <c r="G17" s="58">
        <f t="shared" si="1"/>
        <v>68</v>
      </c>
      <c r="H17" s="59">
        <f t="shared" si="2"/>
        <v>1.7543859649122806E-2</v>
      </c>
      <c r="I17" s="57">
        <f t="shared" si="3"/>
        <v>85</v>
      </c>
      <c r="J17" s="56">
        <v>6</v>
      </c>
      <c r="K17" s="60">
        <v>0</v>
      </c>
      <c r="L17" s="60">
        <f t="shared" si="4"/>
        <v>6</v>
      </c>
      <c r="M17" s="6">
        <f t="shared" si="5"/>
        <v>0.10526315789473684</v>
      </c>
      <c r="N17" s="61">
        <f t="shared" si="6"/>
        <v>7</v>
      </c>
    </row>
    <row r="18" spans="1:14">
      <c r="A18" s="4" t="s">
        <v>31</v>
      </c>
      <c r="B18" s="4" t="s">
        <v>215</v>
      </c>
      <c r="C18" s="55" t="s">
        <v>32</v>
      </c>
      <c r="D18" s="56">
        <v>43</v>
      </c>
      <c r="E18" s="5">
        <v>8</v>
      </c>
      <c r="F18" s="57">
        <f t="shared" si="0"/>
        <v>51</v>
      </c>
      <c r="G18" s="58">
        <f t="shared" si="1"/>
        <v>69</v>
      </c>
      <c r="H18" s="59">
        <f t="shared" si="2"/>
        <v>0.15686274509803921</v>
      </c>
      <c r="I18" s="57">
        <f t="shared" si="3"/>
        <v>62</v>
      </c>
      <c r="J18" s="56">
        <v>0</v>
      </c>
      <c r="K18" s="60">
        <v>0</v>
      </c>
      <c r="L18" s="60">
        <f t="shared" ref="L18:L81" si="7">SUM(J18:K18)</f>
        <v>0</v>
      </c>
      <c r="M18" s="6">
        <f t="shared" si="5"/>
        <v>0</v>
      </c>
      <c r="N18" s="61">
        <f t="shared" si="6"/>
        <v>84</v>
      </c>
    </row>
    <row r="19" spans="1:14">
      <c r="A19" s="4" t="s">
        <v>33</v>
      </c>
      <c r="B19" s="4" t="s">
        <v>216</v>
      </c>
      <c r="C19" s="55" t="s">
        <v>34</v>
      </c>
      <c r="D19" s="56">
        <v>176</v>
      </c>
      <c r="E19" s="5">
        <v>37</v>
      </c>
      <c r="F19" s="57">
        <f t="shared" si="0"/>
        <v>213</v>
      </c>
      <c r="G19" s="58">
        <f t="shared" si="1"/>
        <v>28</v>
      </c>
      <c r="H19" s="59">
        <f t="shared" si="2"/>
        <v>0.17370892018779344</v>
      </c>
      <c r="I19" s="57">
        <f t="shared" si="3"/>
        <v>53</v>
      </c>
      <c r="J19" s="56">
        <v>7</v>
      </c>
      <c r="K19" s="60">
        <v>3</v>
      </c>
      <c r="L19" s="60">
        <f t="shared" si="7"/>
        <v>10</v>
      </c>
      <c r="M19" s="6">
        <f t="shared" si="5"/>
        <v>4.6948356807511735E-2</v>
      </c>
      <c r="N19" s="61">
        <f t="shared" si="6"/>
        <v>45</v>
      </c>
    </row>
    <row r="20" spans="1:14">
      <c r="A20" s="4" t="s">
        <v>35</v>
      </c>
      <c r="B20" s="4" t="s">
        <v>217</v>
      </c>
      <c r="C20" s="55" t="s">
        <v>36</v>
      </c>
      <c r="D20" s="56">
        <v>130</v>
      </c>
      <c r="E20" s="5">
        <v>36</v>
      </c>
      <c r="F20" s="57">
        <f t="shared" si="0"/>
        <v>166</v>
      </c>
      <c r="G20" s="58">
        <f t="shared" si="1"/>
        <v>39</v>
      </c>
      <c r="H20" s="59">
        <f t="shared" si="2"/>
        <v>0.21686746987951808</v>
      </c>
      <c r="I20" s="57">
        <f t="shared" si="3"/>
        <v>27</v>
      </c>
      <c r="J20" s="56">
        <v>6</v>
      </c>
      <c r="K20" s="60">
        <v>4</v>
      </c>
      <c r="L20" s="60">
        <f t="shared" si="7"/>
        <v>10</v>
      </c>
      <c r="M20" s="6">
        <f t="shared" si="5"/>
        <v>6.0240963855421686E-2</v>
      </c>
      <c r="N20" s="61">
        <f t="shared" si="6"/>
        <v>26</v>
      </c>
    </row>
    <row r="21" spans="1:14">
      <c r="A21" s="4" t="s">
        <v>37</v>
      </c>
      <c r="B21" s="4" t="s">
        <v>211</v>
      </c>
      <c r="C21" s="55" t="s">
        <v>38</v>
      </c>
      <c r="D21" s="56">
        <v>623</v>
      </c>
      <c r="E21" s="5">
        <v>115</v>
      </c>
      <c r="F21" s="57">
        <f t="shared" si="0"/>
        <v>738</v>
      </c>
      <c r="G21" s="58">
        <f t="shared" si="1"/>
        <v>4</v>
      </c>
      <c r="H21" s="59">
        <f t="shared" si="2"/>
        <v>0.15582655826558264</v>
      </c>
      <c r="I21" s="57">
        <f t="shared" si="3"/>
        <v>64</v>
      </c>
      <c r="J21" s="56">
        <v>39</v>
      </c>
      <c r="K21" s="60">
        <v>22</v>
      </c>
      <c r="L21" s="60">
        <f t="shared" si="7"/>
        <v>61</v>
      </c>
      <c r="M21" s="6">
        <f t="shared" si="5"/>
        <v>8.2655826558265588E-2</v>
      </c>
      <c r="N21" s="61">
        <f t="shared" si="6"/>
        <v>15</v>
      </c>
    </row>
    <row r="22" spans="1:14">
      <c r="A22" s="4" t="s">
        <v>39</v>
      </c>
      <c r="B22" s="4" t="s">
        <v>212</v>
      </c>
      <c r="C22" s="55" t="s">
        <v>40</v>
      </c>
      <c r="D22" s="56">
        <v>25</v>
      </c>
      <c r="E22" s="5">
        <v>6</v>
      </c>
      <c r="F22" s="57">
        <f t="shared" si="0"/>
        <v>31</v>
      </c>
      <c r="G22" s="58">
        <f t="shared" si="1"/>
        <v>83</v>
      </c>
      <c r="H22" s="59">
        <f t="shared" si="2"/>
        <v>0.19354838709677419</v>
      </c>
      <c r="I22" s="57">
        <f t="shared" si="3"/>
        <v>42</v>
      </c>
      <c r="J22" s="56">
        <v>1</v>
      </c>
      <c r="K22" s="60">
        <v>0</v>
      </c>
      <c r="L22" s="60">
        <f t="shared" si="7"/>
        <v>1</v>
      </c>
      <c r="M22" s="6">
        <f t="shared" si="5"/>
        <v>3.2258064516129031E-2</v>
      </c>
      <c r="N22" s="61">
        <f t="shared" si="6"/>
        <v>64</v>
      </c>
    </row>
    <row r="23" spans="1:14">
      <c r="A23" s="4" t="s">
        <v>41</v>
      </c>
      <c r="B23" s="4" t="s">
        <v>216</v>
      </c>
      <c r="C23" s="55" t="s">
        <v>42</v>
      </c>
      <c r="D23" s="56">
        <v>119</v>
      </c>
      <c r="E23" s="5">
        <v>22</v>
      </c>
      <c r="F23" s="57">
        <f t="shared" si="0"/>
        <v>141</v>
      </c>
      <c r="G23" s="58">
        <f t="shared" si="1"/>
        <v>48</v>
      </c>
      <c r="H23" s="59">
        <f t="shared" si="2"/>
        <v>0.15602836879432624</v>
      </c>
      <c r="I23" s="57">
        <f t="shared" si="3"/>
        <v>63</v>
      </c>
      <c r="J23" s="56">
        <v>7</v>
      </c>
      <c r="K23" s="60">
        <v>1</v>
      </c>
      <c r="L23" s="60">
        <f t="shared" si="7"/>
        <v>8</v>
      </c>
      <c r="M23" s="6">
        <f t="shared" si="5"/>
        <v>5.6737588652482268E-2</v>
      </c>
      <c r="N23" s="61">
        <f t="shared" si="6"/>
        <v>30</v>
      </c>
    </row>
    <row r="24" spans="1:14">
      <c r="A24" s="4" t="s">
        <v>43</v>
      </c>
      <c r="B24" s="4" t="s">
        <v>216</v>
      </c>
      <c r="C24" s="55" t="s">
        <v>44</v>
      </c>
      <c r="D24" s="56">
        <v>178</v>
      </c>
      <c r="E24" s="5">
        <v>44</v>
      </c>
      <c r="F24" s="57">
        <f t="shared" si="0"/>
        <v>222</v>
      </c>
      <c r="G24" s="58">
        <f t="shared" si="1"/>
        <v>25</v>
      </c>
      <c r="H24" s="59">
        <f t="shared" si="2"/>
        <v>0.1981981981981982</v>
      </c>
      <c r="I24" s="57">
        <f t="shared" si="3"/>
        <v>35</v>
      </c>
      <c r="J24" s="56">
        <v>6</v>
      </c>
      <c r="K24" s="60">
        <v>1</v>
      </c>
      <c r="L24" s="60">
        <f t="shared" si="7"/>
        <v>7</v>
      </c>
      <c r="M24" s="6">
        <f t="shared" si="5"/>
        <v>3.1531531531531529E-2</v>
      </c>
      <c r="N24" s="61">
        <f t="shared" si="6"/>
        <v>65</v>
      </c>
    </row>
    <row r="25" spans="1:14">
      <c r="A25" s="4" t="s">
        <v>45</v>
      </c>
      <c r="B25" s="4" t="s">
        <v>214</v>
      </c>
      <c r="C25" s="55" t="s">
        <v>46</v>
      </c>
      <c r="D25" s="56">
        <v>81</v>
      </c>
      <c r="E25" s="5">
        <v>20</v>
      </c>
      <c r="F25" s="57">
        <f t="shared" si="0"/>
        <v>101</v>
      </c>
      <c r="G25" s="58">
        <f t="shared" si="1"/>
        <v>52</v>
      </c>
      <c r="H25" s="59">
        <f t="shared" si="2"/>
        <v>0.19801980198019803</v>
      </c>
      <c r="I25" s="57">
        <f t="shared" si="3"/>
        <v>36</v>
      </c>
      <c r="J25" s="56">
        <v>5</v>
      </c>
      <c r="K25" s="60">
        <v>1</v>
      </c>
      <c r="L25" s="60">
        <f t="shared" si="7"/>
        <v>6</v>
      </c>
      <c r="M25" s="6">
        <f t="shared" si="5"/>
        <v>5.9405940594059403E-2</v>
      </c>
      <c r="N25" s="61">
        <f t="shared" si="6"/>
        <v>27</v>
      </c>
    </row>
    <row r="26" spans="1:14">
      <c r="A26" s="4" t="s">
        <v>47</v>
      </c>
      <c r="B26" s="4" t="s">
        <v>217</v>
      </c>
      <c r="C26" s="55" t="s">
        <v>48</v>
      </c>
      <c r="D26" s="56">
        <v>133</v>
      </c>
      <c r="E26" s="5">
        <v>26</v>
      </c>
      <c r="F26" s="57">
        <f t="shared" si="0"/>
        <v>159</v>
      </c>
      <c r="G26" s="58">
        <f t="shared" si="1"/>
        <v>40</v>
      </c>
      <c r="H26" s="59">
        <f t="shared" si="2"/>
        <v>0.16352201257861634</v>
      </c>
      <c r="I26" s="57">
        <f t="shared" si="3"/>
        <v>58</v>
      </c>
      <c r="J26" s="56">
        <v>3</v>
      </c>
      <c r="K26" s="60">
        <v>1</v>
      </c>
      <c r="L26" s="60">
        <f t="shared" si="7"/>
        <v>4</v>
      </c>
      <c r="M26" s="6">
        <f t="shared" si="5"/>
        <v>2.5157232704402517E-2</v>
      </c>
      <c r="N26" s="61">
        <f t="shared" si="6"/>
        <v>74</v>
      </c>
    </row>
    <row r="27" spans="1:14">
      <c r="A27" s="4" t="s">
        <v>49</v>
      </c>
      <c r="B27" s="4" t="s">
        <v>211</v>
      </c>
      <c r="C27" s="55" t="s">
        <v>50</v>
      </c>
      <c r="D27" s="56">
        <v>453</v>
      </c>
      <c r="E27" s="5">
        <v>106</v>
      </c>
      <c r="F27" s="57">
        <f t="shared" si="0"/>
        <v>559</v>
      </c>
      <c r="G27" s="58">
        <f t="shared" si="1"/>
        <v>8</v>
      </c>
      <c r="H27" s="59">
        <f t="shared" si="2"/>
        <v>0.18962432915921287</v>
      </c>
      <c r="I27" s="57">
        <f t="shared" si="3"/>
        <v>44</v>
      </c>
      <c r="J27" s="56">
        <v>28</v>
      </c>
      <c r="K27" s="60">
        <v>16</v>
      </c>
      <c r="L27" s="60">
        <f t="shared" si="7"/>
        <v>44</v>
      </c>
      <c r="M27" s="6">
        <f t="shared" si="5"/>
        <v>7.8711985688729877E-2</v>
      </c>
      <c r="N27" s="61">
        <f t="shared" si="6"/>
        <v>17</v>
      </c>
    </row>
    <row r="28" spans="1:14">
      <c r="A28" s="4" t="s">
        <v>51</v>
      </c>
      <c r="B28" s="4" t="s">
        <v>214</v>
      </c>
      <c r="C28" s="55" t="s">
        <v>52</v>
      </c>
      <c r="D28" s="56">
        <v>25</v>
      </c>
      <c r="E28" s="5">
        <v>8</v>
      </c>
      <c r="F28" s="57">
        <f t="shared" si="0"/>
        <v>33</v>
      </c>
      <c r="G28" s="58">
        <f t="shared" si="1"/>
        <v>82</v>
      </c>
      <c r="H28" s="59">
        <f t="shared" si="2"/>
        <v>0.24242424242424243</v>
      </c>
      <c r="I28" s="57">
        <f t="shared" si="3"/>
        <v>17</v>
      </c>
      <c r="J28" s="56">
        <v>0</v>
      </c>
      <c r="K28" s="60">
        <v>0</v>
      </c>
      <c r="L28" s="60">
        <f t="shared" si="7"/>
        <v>0</v>
      </c>
      <c r="M28" s="6">
        <f t="shared" si="5"/>
        <v>0</v>
      </c>
      <c r="N28" s="61">
        <f t="shared" si="6"/>
        <v>84</v>
      </c>
    </row>
    <row r="29" spans="1:14">
      <c r="A29" s="4" t="s">
        <v>53</v>
      </c>
      <c r="B29" s="4" t="s">
        <v>217</v>
      </c>
      <c r="C29" s="55" t="s">
        <v>54</v>
      </c>
      <c r="D29" s="56">
        <v>105</v>
      </c>
      <c r="E29" s="5">
        <v>19</v>
      </c>
      <c r="F29" s="57">
        <f t="shared" si="0"/>
        <v>124</v>
      </c>
      <c r="G29" s="58">
        <f t="shared" si="1"/>
        <v>51</v>
      </c>
      <c r="H29" s="59">
        <f t="shared" si="2"/>
        <v>0.15322580645161291</v>
      </c>
      <c r="I29" s="57">
        <f t="shared" si="3"/>
        <v>65</v>
      </c>
      <c r="J29" s="56">
        <v>3</v>
      </c>
      <c r="K29" s="60">
        <v>3</v>
      </c>
      <c r="L29" s="60">
        <f t="shared" si="7"/>
        <v>6</v>
      </c>
      <c r="M29" s="6">
        <f t="shared" si="5"/>
        <v>4.8387096774193547E-2</v>
      </c>
      <c r="N29" s="61">
        <f t="shared" si="6"/>
        <v>41</v>
      </c>
    </row>
    <row r="30" spans="1:14">
      <c r="A30" s="4" t="s">
        <v>55</v>
      </c>
      <c r="B30" s="4" t="s">
        <v>216</v>
      </c>
      <c r="C30" s="55" t="s">
        <v>56</v>
      </c>
      <c r="D30" s="56">
        <v>173</v>
      </c>
      <c r="E30" s="5">
        <v>29</v>
      </c>
      <c r="F30" s="57">
        <f t="shared" si="0"/>
        <v>202</v>
      </c>
      <c r="G30" s="58">
        <f t="shared" si="1"/>
        <v>29</v>
      </c>
      <c r="H30" s="59">
        <f t="shared" si="2"/>
        <v>0.14356435643564355</v>
      </c>
      <c r="I30" s="57">
        <f t="shared" si="3"/>
        <v>70</v>
      </c>
      <c r="J30" s="56">
        <v>7</v>
      </c>
      <c r="K30" s="60">
        <v>0</v>
      </c>
      <c r="L30" s="60">
        <f t="shared" si="7"/>
        <v>7</v>
      </c>
      <c r="M30" s="6">
        <f t="shared" si="5"/>
        <v>3.4653465346534656E-2</v>
      </c>
      <c r="N30" s="61">
        <f t="shared" si="6"/>
        <v>58</v>
      </c>
    </row>
    <row r="31" spans="1:14">
      <c r="A31" s="4" t="s">
        <v>57</v>
      </c>
      <c r="B31" s="4" t="s">
        <v>217</v>
      </c>
      <c r="C31" s="55" t="s">
        <v>58</v>
      </c>
      <c r="D31" s="56">
        <v>133</v>
      </c>
      <c r="E31" s="5">
        <v>42</v>
      </c>
      <c r="F31" s="57">
        <f t="shared" si="0"/>
        <v>175</v>
      </c>
      <c r="G31" s="58">
        <f t="shared" si="1"/>
        <v>36</v>
      </c>
      <c r="H31" s="59">
        <f t="shared" si="2"/>
        <v>0.24</v>
      </c>
      <c r="I31" s="57">
        <f t="shared" si="3"/>
        <v>18</v>
      </c>
      <c r="J31" s="56">
        <v>9</v>
      </c>
      <c r="K31" s="60">
        <v>5</v>
      </c>
      <c r="L31" s="60">
        <f t="shared" si="7"/>
        <v>14</v>
      </c>
      <c r="M31" s="6">
        <f t="shared" si="5"/>
        <v>0.08</v>
      </c>
      <c r="N31" s="61">
        <f t="shared" si="6"/>
        <v>16</v>
      </c>
    </row>
    <row r="32" spans="1:14">
      <c r="A32" s="4" t="s">
        <v>59</v>
      </c>
      <c r="B32" s="4" t="s">
        <v>211</v>
      </c>
      <c r="C32" s="55" t="s">
        <v>60</v>
      </c>
      <c r="D32" s="56">
        <v>251</v>
      </c>
      <c r="E32" s="5">
        <v>75</v>
      </c>
      <c r="F32" s="57">
        <f t="shared" si="0"/>
        <v>326</v>
      </c>
      <c r="G32" s="58">
        <f t="shared" si="1"/>
        <v>14</v>
      </c>
      <c r="H32" s="59">
        <f t="shared" si="2"/>
        <v>0.23006134969325154</v>
      </c>
      <c r="I32" s="57">
        <f t="shared" si="3"/>
        <v>23</v>
      </c>
      <c r="J32" s="56">
        <v>6</v>
      </c>
      <c r="K32" s="60">
        <v>5</v>
      </c>
      <c r="L32" s="60">
        <f t="shared" si="7"/>
        <v>11</v>
      </c>
      <c r="M32" s="6">
        <f t="shared" si="5"/>
        <v>3.3742331288343558E-2</v>
      </c>
      <c r="N32" s="61">
        <f t="shared" si="6"/>
        <v>62</v>
      </c>
    </row>
    <row r="33" spans="1:14">
      <c r="A33" s="4" t="s">
        <v>61</v>
      </c>
      <c r="B33" s="4" t="s">
        <v>211</v>
      </c>
      <c r="C33" s="55" t="s">
        <v>62</v>
      </c>
      <c r="D33" s="56">
        <v>840</v>
      </c>
      <c r="E33" s="5">
        <v>144</v>
      </c>
      <c r="F33" s="57">
        <f t="shared" si="0"/>
        <v>984</v>
      </c>
      <c r="G33" s="58">
        <f t="shared" si="1"/>
        <v>1</v>
      </c>
      <c r="H33" s="59">
        <f t="shared" si="2"/>
        <v>0.14634146341463414</v>
      </c>
      <c r="I33" s="57">
        <f t="shared" si="3"/>
        <v>69</v>
      </c>
      <c r="J33" s="56">
        <v>44</v>
      </c>
      <c r="K33" s="60">
        <v>9</v>
      </c>
      <c r="L33" s="60">
        <f t="shared" si="7"/>
        <v>53</v>
      </c>
      <c r="M33" s="6">
        <f t="shared" si="5"/>
        <v>5.386178861788618E-2</v>
      </c>
      <c r="N33" s="61">
        <f t="shared" si="6"/>
        <v>36</v>
      </c>
    </row>
    <row r="34" spans="1:14">
      <c r="A34" s="4" t="s">
        <v>63</v>
      </c>
      <c r="B34" s="4" t="s">
        <v>215</v>
      </c>
      <c r="C34" s="55" t="s">
        <v>64</v>
      </c>
      <c r="D34" s="56">
        <v>96</v>
      </c>
      <c r="E34" s="5">
        <v>30</v>
      </c>
      <c r="F34" s="57">
        <f t="shared" si="0"/>
        <v>126</v>
      </c>
      <c r="G34" s="58">
        <f t="shared" si="1"/>
        <v>50</v>
      </c>
      <c r="H34" s="59">
        <f t="shared" si="2"/>
        <v>0.23809523809523808</v>
      </c>
      <c r="I34" s="57">
        <f t="shared" si="3"/>
        <v>20</v>
      </c>
      <c r="J34" s="56">
        <v>2</v>
      </c>
      <c r="K34" s="60">
        <v>4</v>
      </c>
      <c r="L34" s="60">
        <f t="shared" si="7"/>
        <v>6</v>
      </c>
      <c r="M34" s="6">
        <f t="shared" si="5"/>
        <v>4.7619047619047616E-2</v>
      </c>
      <c r="N34" s="61">
        <f t="shared" si="6"/>
        <v>42</v>
      </c>
    </row>
    <row r="35" spans="1:14">
      <c r="A35" s="4" t="s">
        <v>65</v>
      </c>
      <c r="B35" s="4" t="s">
        <v>214</v>
      </c>
      <c r="C35" s="55" t="s">
        <v>66</v>
      </c>
      <c r="D35" s="56">
        <v>47</v>
      </c>
      <c r="E35" s="5">
        <v>28</v>
      </c>
      <c r="F35" s="57">
        <f t="shared" si="0"/>
        <v>75</v>
      </c>
      <c r="G35" s="58">
        <f t="shared" si="1"/>
        <v>63</v>
      </c>
      <c r="H35" s="59">
        <f t="shared" si="2"/>
        <v>0.37333333333333335</v>
      </c>
      <c r="I35" s="57">
        <f t="shared" si="3"/>
        <v>5</v>
      </c>
      <c r="J35" s="56">
        <v>11</v>
      </c>
      <c r="K35" s="60">
        <v>3</v>
      </c>
      <c r="L35" s="60">
        <f t="shared" si="7"/>
        <v>14</v>
      </c>
      <c r="M35" s="6">
        <f t="shared" si="5"/>
        <v>0.18666666666666668</v>
      </c>
      <c r="N35" s="61">
        <f t="shared" si="6"/>
        <v>3</v>
      </c>
    </row>
    <row r="36" spans="1:14">
      <c r="A36" s="4" t="s">
        <v>67</v>
      </c>
      <c r="B36" s="4" t="s">
        <v>214</v>
      </c>
      <c r="C36" s="55" t="s">
        <v>68</v>
      </c>
      <c r="D36" s="56">
        <v>56</v>
      </c>
      <c r="E36" s="5">
        <v>35</v>
      </c>
      <c r="F36" s="57">
        <f t="shared" si="0"/>
        <v>91</v>
      </c>
      <c r="G36" s="58">
        <f t="shared" si="1"/>
        <v>54</v>
      </c>
      <c r="H36" s="59">
        <f t="shared" si="2"/>
        <v>0.38461538461538464</v>
      </c>
      <c r="I36" s="57">
        <f t="shared" si="3"/>
        <v>4</v>
      </c>
      <c r="J36" s="56">
        <v>3</v>
      </c>
      <c r="K36" s="60">
        <v>2</v>
      </c>
      <c r="L36" s="60">
        <f t="shared" si="7"/>
        <v>5</v>
      </c>
      <c r="M36" s="6">
        <f t="shared" si="5"/>
        <v>5.4945054945054944E-2</v>
      </c>
      <c r="N36" s="61">
        <f t="shared" si="6"/>
        <v>34</v>
      </c>
    </row>
    <row r="37" spans="1:14">
      <c r="A37" s="4" t="s">
        <v>69</v>
      </c>
      <c r="B37" s="4" t="s">
        <v>213</v>
      </c>
      <c r="C37" s="55" t="s">
        <v>70</v>
      </c>
      <c r="D37" s="56">
        <v>291</v>
      </c>
      <c r="E37" s="5">
        <v>44</v>
      </c>
      <c r="F37" s="57">
        <f t="shared" si="0"/>
        <v>335</v>
      </c>
      <c r="G37" s="58">
        <f t="shared" si="1"/>
        <v>13</v>
      </c>
      <c r="H37" s="59">
        <f t="shared" si="2"/>
        <v>0.13134328358208955</v>
      </c>
      <c r="I37" s="57">
        <f t="shared" si="3"/>
        <v>75</v>
      </c>
      <c r="J37" s="56">
        <v>12</v>
      </c>
      <c r="K37" s="60">
        <v>5</v>
      </c>
      <c r="L37" s="60">
        <f t="shared" si="7"/>
        <v>17</v>
      </c>
      <c r="M37" s="6">
        <f t="shared" si="5"/>
        <v>5.0746268656716415E-2</v>
      </c>
      <c r="N37" s="61">
        <f t="shared" si="6"/>
        <v>39</v>
      </c>
    </row>
    <row r="38" spans="1:14">
      <c r="A38" s="4" t="s">
        <v>71</v>
      </c>
      <c r="B38" s="4" t="s">
        <v>217</v>
      </c>
      <c r="C38" s="55" t="s">
        <v>72</v>
      </c>
      <c r="D38" s="56">
        <v>26</v>
      </c>
      <c r="E38" s="5">
        <v>32</v>
      </c>
      <c r="F38" s="57">
        <f t="shared" si="0"/>
        <v>58</v>
      </c>
      <c r="G38" s="58">
        <f t="shared" si="1"/>
        <v>67</v>
      </c>
      <c r="H38" s="59">
        <f t="shared" si="2"/>
        <v>0.55172413793103448</v>
      </c>
      <c r="I38" s="57">
        <f t="shared" si="3"/>
        <v>1</v>
      </c>
      <c r="J38" s="56">
        <v>4</v>
      </c>
      <c r="K38" s="60">
        <v>0</v>
      </c>
      <c r="L38" s="60">
        <f t="shared" si="7"/>
        <v>4</v>
      </c>
      <c r="M38" s="6">
        <f t="shared" si="5"/>
        <v>6.8965517241379309E-2</v>
      </c>
      <c r="N38" s="61">
        <f t="shared" si="6"/>
        <v>22</v>
      </c>
    </row>
    <row r="39" spans="1:14">
      <c r="A39" s="4" t="s">
        <v>73</v>
      </c>
      <c r="B39" s="4" t="s">
        <v>212</v>
      </c>
      <c r="C39" s="55" t="s">
        <v>74</v>
      </c>
      <c r="D39" s="56">
        <v>63</v>
      </c>
      <c r="E39" s="5">
        <v>36</v>
      </c>
      <c r="F39" s="57">
        <f t="shared" si="0"/>
        <v>99</v>
      </c>
      <c r="G39" s="58">
        <f t="shared" si="1"/>
        <v>53</v>
      </c>
      <c r="H39" s="59">
        <f t="shared" si="2"/>
        <v>0.36363636363636365</v>
      </c>
      <c r="I39" s="57">
        <f t="shared" si="3"/>
        <v>6</v>
      </c>
      <c r="J39" s="56">
        <v>2</v>
      </c>
      <c r="K39" s="60">
        <v>0</v>
      </c>
      <c r="L39" s="60">
        <f t="shared" si="7"/>
        <v>2</v>
      </c>
      <c r="M39" s="6">
        <f t="shared" si="5"/>
        <v>2.0202020202020204E-2</v>
      </c>
      <c r="N39" s="61">
        <f t="shared" si="6"/>
        <v>77</v>
      </c>
    </row>
    <row r="40" spans="1:14">
      <c r="A40" s="4" t="s">
        <v>75</v>
      </c>
      <c r="B40" s="4" t="s">
        <v>213</v>
      </c>
      <c r="C40" s="55" t="s">
        <v>76</v>
      </c>
      <c r="D40" s="56">
        <v>130</v>
      </c>
      <c r="E40" s="5">
        <v>23</v>
      </c>
      <c r="F40" s="57">
        <f t="shared" si="0"/>
        <v>153</v>
      </c>
      <c r="G40" s="58">
        <f t="shared" si="1"/>
        <v>43</v>
      </c>
      <c r="H40" s="59">
        <f t="shared" si="2"/>
        <v>0.15032679738562091</v>
      </c>
      <c r="I40" s="57">
        <f t="shared" si="3"/>
        <v>67</v>
      </c>
      <c r="J40" s="56">
        <v>4</v>
      </c>
      <c r="K40" s="60">
        <v>0</v>
      </c>
      <c r="L40" s="60">
        <f t="shared" si="7"/>
        <v>4</v>
      </c>
      <c r="M40" s="6">
        <f t="shared" si="5"/>
        <v>2.6143790849673203E-2</v>
      </c>
      <c r="N40" s="61">
        <f t="shared" si="6"/>
        <v>71</v>
      </c>
    </row>
    <row r="41" spans="1:14">
      <c r="A41" s="4" t="s">
        <v>77</v>
      </c>
      <c r="B41" s="4" t="s">
        <v>213</v>
      </c>
      <c r="C41" s="55" t="s">
        <v>78</v>
      </c>
      <c r="D41" s="56">
        <v>119</v>
      </c>
      <c r="E41" s="5">
        <v>14</v>
      </c>
      <c r="F41" s="57">
        <f t="shared" si="0"/>
        <v>133</v>
      </c>
      <c r="G41" s="58">
        <f t="shared" si="1"/>
        <v>49</v>
      </c>
      <c r="H41" s="59">
        <f t="shared" si="2"/>
        <v>0.10526315789473684</v>
      </c>
      <c r="I41" s="57">
        <f t="shared" si="3"/>
        <v>80</v>
      </c>
      <c r="J41" s="56">
        <v>13</v>
      </c>
      <c r="K41" s="60">
        <v>2</v>
      </c>
      <c r="L41" s="60">
        <f t="shared" si="7"/>
        <v>15</v>
      </c>
      <c r="M41" s="6">
        <f t="shared" si="5"/>
        <v>0.11278195488721804</v>
      </c>
      <c r="N41" s="61">
        <f t="shared" si="6"/>
        <v>6</v>
      </c>
    </row>
    <row r="42" spans="1:14">
      <c r="A42" s="4" t="s">
        <v>79</v>
      </c>
      <c r="B42" s="4" t="s">
        <v>214</v>
      </c>
      <c r="C42" s="55" t="s">
        <v>80</v>
      </c>
      <c r="D42" s="56">
        <v>61</v>
      </c>
      <c r="E42" s="5">
        <v>18</v>
      </c>
      <c r="F42" s="57">
        <f t="shared" si="0"/>
        <v>79</v>
      </c>
      <c r="G42" s="58">
        <f t="shared" si="1"/>
        <v>62</v>
      </c>
      <c r="H42" s="59">
        <f t="shared" si="2"/>
        <v>0.22784810126582278</v>
      </c>
      <c r="I42" s="57">
        <f t="shared" si="3"/>
        <v>24</v>
      </c>
      <c r="J42" s="56">
        <v>7</v>
      </c>
      <c r="K42" s="60">
        <v>2</v>
      </c>
      <c r="L42" s="60">
        <f t="shared" si="7"/>
        <v>9</v>
      </c>
      <c r="M42" s="6">
        <f t="shared" si="5"/>
        <v>0.11392405063291139</v>
      </c>
      <c r="N42" s="61">
        <f t="shared" si="6"/>
        <v>5</v>
      </c>
    </row>
    <row r="43" spans="1:14">
      <c r="A43" s="4" t="s">
        <v>81</v>
      </c>
      <c r="B43" s="4" t="s">
        <v>218</v>
      </c>
      <c r="C43" s="55" t="s">
        <v>82</v>
      </c>
      <c r="D43" s="56">
        <v>14</v>
      </c>
      <c r="E43" s="5">
        <v>4</v>
      </c>
      <c r="F43" s="57">
        <f t="shared" ref="F43:F70" si="8">SUM(D43:E43)</f>
        <v>18</v>
      </c>
      <c r="G43" s="58">
        <f t="shared" si="1"/>
        <v>84</v>
      </c>
      <c r="H43" s="59">
        <f t="shared" si="2"/>
        <v>0.22222222222222221</v>
      </c>
      <c r="I43" s="57">
        <f t="shared" si="3"/>
        <v>26</v>
      </c>
      <c r="J43" s="56">
        <v>7</v>
      </c>
      <c r="K43" s="60">
        <v>1</v>
      </c>
      <c r="L43" s="60">
        <f t="shared" si="7"/>
        <v>8</v>
      </c>
      <c r="M43" s="6">
        <f t="shared" si="5"/>
        <v>0.44444444444444442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74</v>
      </c>
      <c r="E44" s="5">
        <v>16</v>
      </c>
      <c r="F44" s="57">
        <f t="shared" si="8"/>
        <v>90</v>
      </c>
      <c r="G44" s="58">
        <f t="shared" si="1"/>
        <v>55</v>
      </c>
      <c r="H44" s="59">
        <f t="shared" si="2"/>
        <v>0.17777777777777778</v>
      </c>
      <c r="I44" s="57">
        <f t="shared" si="3"/>
        <v>48</v>
      </c>
      <c r="J44" s="56">
        <v>1</v>
      </c>
      <c r="K44" s="60">
        <v>0</v>
      </c>
      <c r="L44" s="60">
        <f t="shared" si="7"/>
        <v>1</v>
      </c>
      <c r="M44" s="6">
        <f t="shared" si="5"/>
        <v>1.1111111111111112E-2</v>
      </c>
      <c r="N44" s="61">
        <f t="shared" si="6"/>
        <v>82</v>
      </c>
    </row>
    <row r="45" spans="1:14">
      <c r="A45" s="4" t="s">
        <v>85</v>
      </c>
      <c r="B45" s="4" t="s">
        <v>217</v>
      </c>
      <c r="C45" s="55" t="s">
        <v>86</v>
      </c>
      <c r="D45" s="56">
        <v>153</v>
      </c>
      <c r="E45" s="5">
        <v>42</v>
      </c>
      <c r="F45" s="57">
        <f t="shared" si="8"/>
        <v>195</v>
      </c>
      <c r="G45" s="58">
        <f t="shared" si="1"/>
        <v>31</v>
      </c>
      <c r="H45" s="59">
        <f t="shared" si="2"/>
        <v>0.2153846153846154</v>
      </c>
      <c r="I45" s="57">
        <f t="shared" si="3"/>
        <v>29</v>
      </c>
      <c r="J45" s="56">
        <v>5</v>
      </c>
      <c r="K45" s="60">
        <v>8</v>
      </c>
      <c r="L45" s="60">
        <f t="shared" si="7"/>
        <v>13</v>
      </c>
      <c r="M45" s="6">
        <f t="shared" si="5"/>
        <v>6.6666666666666666E-2</v>
      </c>
      <c r="N45" s="61">
        <f t="shared" si="6"/>
        <v>23</v>
      </c>
    </row>
    <row r="46" spans="1:14">
      <c r="A46" s="4" t="s">
        <v>87</v>
      </c>
      <c r="B46" s="4" t="s">
        <v>218</v>
      </c>
      <c r="C46" s="55" t="s">
        <v>88</v>
      </c>
      <c r="D46" s="56">
        <v>4</v>
      </c>
      <c r="E46" s="5">
        <v>4</v>
      </c>
      <c r="F46" s="57">
        <f t="shared" si="8"/>
        <v>8</v>
      </c>
      <c r="G46" s="58">
        <f t="shared" si="1"/>
        <v>86</v>
      </c>
      <c r="H46" s="59">
        <f t="shared" si="2"/>
        <v>0.5</v>
      </c>
      <c r="I46" s="57">
        <f t="shared" si="3"/>
        <v>2</v>
      </c>
      <c r="J46" s="56">
        <v>0</v>
      </c>
      <c r="K46" s="60">
        <v>0</v>
      </c>
      <c r="L46" s="60">
        <f t="shared" si="7"/>
        <v>0</v>
      </c>
      <c r="M46" s="6">
        <f t="shared" si="5"/>
        <v>0</v>
      </c>
      <c r="N46" s="61">
        <f t="shared" si="6"/>
        <v>84</v>
      </c>
    </row>
    <row r="47" spans="1:14">
      <c r="A47" s="4" t="s">
        <v>89</v>
      </c>
      <c r="B47" s="4" t="s">
        <v>211</v>
      </c>
      <c r="C47" s="55" t="s">
        <v>90</v>
      </c>
      <c r="D47" s="56">
        <v>316</v>
      </c>
      <c r="E47" s="5">
        <v>77</v>
      </c>
      <c r="F47" s="57">
        <f t="shared" si="8"/>
        <v>393</v>
      </c>
      <c r="G47" s="58">
        <f t="shared" si="1"/>
        <v>11</v>
      </c>
      <c r="H47" s="59">
        <f t="shared" si="2"/>
        <v>0.19592875318066158</v>
      </c>
      <c r="I47" s="57">
        <f t="shared" si="3"/>
        <v>40</v>
      </c>
      <c r="J47" s="56">
        <v>11</v>
      </c>
      <c r="K47" s="60">
        <v>5</v>
      </c>
      <c r="L47" s="60">
        <f t="shared" si="7"/>
        <v>16</v>
      </c>
      <c r="M47" s="6">
        <f t="shared" si="5"/>
        <v>4.0712468193384227E-2</v>
      </c>
      <c r="N47" s="61">
        <f t="shared" si="6"/>
        <v>50</v>
      </c>
    </row>
    <row r="48" spans="1:14">
      <c r="A48" s="4" t="s">
        <v>91</v>
      </c>
      <c r="B48" s="4" t="s">
        <v>213</v>
      </c>
      <c r="C48" s="55" t="s">
        <v>92</v>
      </c>
      <c r="D48" s="56">
        <v>61</v>
      </c>
      <c r="E48" s="5">
        <v>19</v>
      </c>
      <c r="F48" s="57">
        <f t="shared" si="8"/>
        <v>80</v>
      </c>
      <c r="G48" s="58">
        <f t="shared" si="1"/>
        <v>60</v>
      </c>
      <c r="H48" s="59">
        <f t="shared" si="2"/>
        <v>0.23749999999999999</v>
      </c>
      <c r="I48" s="57">
        <f t="shared" si="3"/>
        <v>21</v>
      </c>
      <c r="J48" s="56">
        <v>1</v>
      </c>
      <c r="K48" s="60">
        <v>5</v>
      </c>
      <c r="L48" s="60">
        <f t="shared" si="7"/>
        <v>6</v>
      </c>
      <c r="M48" s="6">
        <f t="shared" si="5"/>
        <v>7.4999999999999997E-2</v>
      </c>
      <c r="N48" s="61">
        <f t="shared" si="6"/>
        <v>19</v>
      </c>
    </row>
    <row r="49" spans="1:14">
      <c r="A49" s="4" t="s">
        <v>93</v>
      </c>
      <c r="B49" s="4" t="s">
        <v>212</v>
      </c>
      <c r="C49" s="55" t="s">
        <v>94</v>
      </c>
      <c r="D49" s="56">
        <v>38</v>
      </c>
      <c r="E49" s="5">
        <v>12</v>
      </c>
      <c r="F49" s="57">
        <f t="shared" si="8"/>
        <v>50</v>
      </c>
      <c r="G49" s="58">
        <f t="shared" si="1"/>
        <v>71</v>
      </c>
      <c r="H49" s="59">
        <f t="shared" si="2"/>
        <v>0.24</v>
      </c>
      <c r="I49" s="57">
        <f t="shared" si="3"/>
        <v>18</v>
      </c>
      <c r="J49" s="56">
        <v>1</v>
      </c>
      <c r="K49" s="60">
        <v>0</v>
      </c>
      <c r="L49" s="60">
        <f t="shared" si="7"/>
        <v>1</v>
      </c>
      <c r="M49" s="6">
        <f t="shared" si="5"/>
        <v>0.02</v>
      </c>
      <c r="N49" s="61">
        <f t="shared" si="6"/>
        <v>78</v>
      </c>
    </row>
    <row r="50" spans="1:14">
      <c r="A50" s="4" t="s">
        <v>95</v>
      </c>
      <c r="B50" s="4" t="s">
        <v>216</v>
      </c>
      <c r="C50" s="55" t="s">
        <v>96</v>
      </c>
      <c r="D50" s="56">
        <v>176</v>
      </c>
      <c r="E50" s="5">
        <v>38</v>
      </c>
      <c r="F50" s="57">
        <f t="shared" si="8"/>
        <v>214</v>
      </c>
      <c r="G50" s="58">
        <f t="shared" si="1"/>
        <v>27</v>
      </c>
      <c r="H50" s="59">
        <f t="shared" si="2"/>
        <v>0.17757009345794392</v>
      </c>
      <c r="I50" s="57">
        <f t="shared" si="3"/>
        <v>49</v>
      </c>
      <c r="J50" s="56">
        <v>7</v>
      </c>
      <c r="K50" s="60">
        <v>3</v>
      </c>
      <c r="L50" s="60">
        <f t="shared" si="7"/>
        <v>10</v>
      </c>
      <c r="M50" s="6">
        <f t="shared" si="5"/>
        <v>4.6728971962616821E-2</v>
      </c>
      <c r="N50" s="61">
        <f t="shared" si="6"/>
        <v>46</v>
      </c>
    </row>
    <row r="51" spans="1:14">
      <c r="A51" s="4" t="s">
        <v>97</v>
      </c>
      <c r="B51" s="4" t="s">
        <v>216</v>
      </c>
      <c r="C51" s="55" t="s">
        <v>98</v>
      </c>
      <c r="D51" s="56">
        <v>246</v>
      </c>
      <c r="E51" s="5">
        <v>60</v>
      </c>
      <c r="F51" s="57">
        <f t="shared" si="8"/>
        <v>306</v>
      </c>
      <c r="G51" s="58">
        <f t="shared" si="1"/>
        <v>15</v>
      </c>
      <c r="H51" s="59">
        <f t="shared" si="2"/>
        <v>0.19607843137254902</v>
      </c>
      <c r="I51" s="57">
        <f t="shared" si="3"/>
        <v>38</v>
      </c>
      <c r="J51" s="56">
        <v>15</v>
      </c>
      <c r="K51" s="60">
        <v>3</v>
      </c>
      <c r="L51" s="60">
        <f t="shared" si="7"/>
        <v>18</v>
      </c>
      <c r="M51" s="6">
        <f t="shared" si="5"/>
        <v>5.8823529411764705E-2</v>
      </c>
      <c r="N51" s="61">
        <f t="shared" si="6"/>
        <v>28</v>
      </c>
    </row>
    <row r="52" spans="1:14">
      <c r="A52" s="4" t="s">
        <v>99</v>
      </c>
      <c r="B52" s="4" t="s">
        <v>218</v>
      </c>
      <c r="C52" s="55" t="s">
        <v>100</v>
      </c>
      <c r="D52" s="56">
        <v>32</v>
      </c>
      <c r="E52" s="5">
        <v>5</v>
      </c>
      <c r="F52" s="57">
        <f t="shared" si="8"/>
        <v>37</v>
      </c>
      <c r="G52" s="58">
        <f t="shared" si="1"/>
        <v>79</v>
      </c>
      <c r="H52" s="59">
        <f t="shared" si="2"/>
        <v>0.13513513513513514</v>
      </c>
      <c r="I52" s="57">
        <f t="shared" si="3"/>
        <v>73</v>
      </c>
      <c r="J52" s="56">
        <v>6</v>
      </c>
      <c r="K52" s="60">
        <v>2</v>
      </c>
      <c r="L52" s="60">
        <f t="shared" si="7"/>
        <v>8</v>
      </c>
      <c r="M52" s="6">
        <f t="shared" si="5"/>
        <v>0.21621621621621623</v>
      </c>
      <c r="N52" s="61">
        <f t="shared" si="6"/>
        <v>2</v>
      </c>
    </row>
    <row r="53" spans="1:14">
      <c r="A53" s="4" t="s">
        <v>101</v>
      </c>
      <c r="B53" s="4" t="s">
        <v>216</v>
      </c>
      <c r="C53" s="55" t="s">
        <v>102</v>
      </c>
      <c r="D53" s="56">
        <v>135</v>
      </c>
      <c r="E53" s="5">
        <v>34</v>
      </c>
      <c r="F53" s="57">
        <f t="shared" si="8"/>
        <v>169</v>
      </c>
      <c r="G53" s="58">
        <f t="shared" si="1"/>
        <v>38</v>
      </c>
      <c r="H53" s="59">
        <f t="shared" si="2"/>
        <v>0.20118343195266272</v>
      </c>
      <c r="I53" s="57">
        <f t="shared" si="3"/>
        <v>33</v>
      </c>
      <c r="J53" s="56">
        <v>11</v>
      </c>
      <c r="K53" s="60">
        <v>4</v>
      </c>
      <c r="L53" s="60">
        <f t="shared" si="7"/>
        <v>15</v>
      </c>
      <c r="M53" s="6">
        <f t="shared" si="5"/>
        <v>8.8757396449704137E-2</v>
      </c>
      <c r="N53" s="61">
        <f t="shared" si="6"/>
        <v>12</v>
      </c>
    </row>
    <row r="54" spans="1:14">
      <c r="A54" s="4" t="s">
        <v>103</v>
      </c>
      <c r="B54" s="4" t="s">
        <v>216</v>
      </c>
      <c r="C54" s="55" t="s">
        <v>104</v>
      </c>
      <c r="D54" s="56">
        <v>164</v>
      </c>
      <c r="E54" s="5">
        <v>24</v>
      </c>
      <c r="F54" s="57">
        <f t="shared" si="8"/>
        <v>188</v>
      </c>
      <c r="G54" s="58">
        <f t="shared" si="1"/>
        <v>33</v>
      </c>
      <c r="H54" s="59">
        <f t="shared" si="2"/>
        <v>0.1276595744680851</v>
      </c>
      <c r="I54" s="57">
        <f t="shared" si="3"/>
        <v>76</v>
      </c>
      <c r="J54" s="56">
        <v>6</v>
      </c>
      <c r="K54" s="60">
        <v>1</v>
      </c>
      <c r="L54" s="60">
        <f t="shared" si="7"/>
        <v>7</v>
      </c>
      <c r="M54" s="6">
        <f t="shared" si="5"/>
        <v>3.7234042553191488E-2</v>
      </c>
      <c r="N54" s="61">
        <f t="shared" si="6"/>
        <v>54</v>
      </c>
    </row>
    <row r="55" spans="1:14">
      <c r="A55" s="4" t="s">
        <v>105</v>
      </c>
      <c r="B55" s="4" t="s">
        <v>216</v>
      </c>
      <c r="C55" s="55" t="s">
        <v>106</v>
      </c>
      <c r="D55" s="56">
        <v>235</v>
      </c>
      <c r="E55" s="5">
        <v>47</v>
      </c>
      <c r="F55" s="57">
        <f t="shared" si="8"/>
        <v>282</v>
      </c>
      <c r="G55" s="58">
        <f t="shared" si="1"/>
        <v>18</v>
      </c>
      <c r="H55" s="59">
        <f t="shared" si="2"/>
        <v>0.16666666666666666</v>
      </c>
      <c r="I55" s="57">
        <f t="shared" si="3"/>
        <v>56</v>
      </c>
      <c r="J55" s="56">
        <v>4</v>
      </c>
      <c r="K55" s="60">
        <v>6</v>
      </c>
      <c r="L55" s="60">
        <f t="shared" si="7"/>
        <v>10</v>
      </c>
      <c r="M55" s="6">
        <f t="shared" si="5"/>
        <v>3.5460992907801421E-2</v>
      </c>
      <c r="N55" s="61">
        <f t="shared" si="6"/>
        <v>57</v>
      </c>
    </row>
    <row r="56" spans="1:14">
      <c r="A56" s="4" t="s">
        <v>107</v>
      </c>
      <c r="B56" s="4" t="s">
        <v>216</v>
      </c>
      <c r="C56" s="55" t="s">
        <v>108</v>
      </c>
      <c r="D56" s="56">
        <v>190</v>
      </c>
      <c r="E56" s="5">
        <v>41</v>
      </c>
      <c r="F56" s="57">
        <f t="shared" si="8"/>
        <v>231</v>
      </c>
      <c r="G56" s="58">
        <f t="shared" si="1"/>
        <v>24</v>
      </c>
      <c r="H56" s="59">
        <f t="shared" si="2"/>
        <v>0.1774891774891775</v>
      </c>
      <c r="I56" s="57">
        <f t="shared" si="3"/>
        <v>50</v>
      </c>
      <c r="J56" s="56">
        <v>4</v>
      </c>
      <c r="K56" s="60">
        <v>4</v>
      </c>
      <c r="L56" s="60">
        <f t="shared" si="7"/>
        <v>8</v>
      </c>
      <c r="M56" s="6">
        <f t="shared" si="5"/>
        <v>3.4632034632034632E-2</v>
      </c>
      <c r="N56" s="61">
        <f t="shared" si="6"/>
        <v>59</v>
      </c>
    </row>
    <row r="57" spans="1:14">
      <c r="A57" s="4" t="s">
        <v>109</v>
      </c>
      <c r="B57" s="4" t="s">
        <v>217</v>
      </c>
      <c r="C57" s="55" t="s">
        <v>110</v>
      </c>
      <c r="D57" s="56">
        <v>211</v>
      </c>
      <c r="E57" s="5">
        <v>41</v>
      </c>
      <c r="F57" s="57">
        <f t="shared" si="8"/>
        <v>252</v>
      </c>
      <c r="G57" s="58">
        <f t="shared" si="1"/>
        <v>21</v>
      </c>
      <c r="H57" s="59">
        <f t="shared" si="2"/>
        <v>0.1626984126984127</v>
      </c>
      <c r="I57" s="57">
        <f t="shared" si="3"/>
        <v>61</v>
      </c>
      <c r="J57" s="56">
        <v>13</v>
      </c>
      <c r="K57" s="60">
        <v>1</v>
      </c>
      <c r="L57" s="60">
        <f t="shared" si="7"/>
        <v>14</v>
      </c>
      <c r="M57" s="6">
        <f t="shared" si="5"/>
        <v>5.5555555555555552E-2</v>
      </c>
      <c r="N57" s="61">
        <f t="shared" si="6"/>
        <v>32</v>
      </c>
    </row>
    <row r="58" spans="1:14">
      <c r="A58" s="4" t="s">
        <v>111</v>
      </c>
      <c r="B58" s="4" t="s">
        <v>215</v>
      </c>
      <c r="C58" s="55" t="s">
        <v>112</v>
      </c>
      <c r="D58" s="56">
        <v>41</v>
      </c>
      <c r="E58" s="5">
        <v>10</v>
      </c>
      <c r="F58" s="57">
        <f t="shared" si="8"/>
        <v>51</v>
      </c>
      <c r="G58" s="58">
        <f t="shared" si="1"/>
        <v>69</v>
      </c>
      <c r="H58" s="59">
        <f t="shared" si="2"/>
        <v>0.19607843137254902</v>
      </c>
      <c r="I58" s="57">
        <f t="shared" si="3"/>
        <v>38</v>
      </c>
      <c r="J58" s="56">
        <v>1</v>
      </c>
      <c r="K58" s="60">
        <v>0</v>
      </c>
      <c r="L58" s="60">
        <f t="shared" si="7"/>
        <v>1</v>
      </c>
      <c r="M58" s="6">
        <f t="shared" si="5"/>
        <v>1.9607843137254902E-2</v>
      </c>
      <c r="N58" s="61">
        <f t="shared" si="6"/>
        <v>79</v>
      </c>
    </row>
    <row r="59" spans="1:14">
      <c r="A59" s="4" t="s">
        <v>113</v>
      </c>
      <c r="B59" s="4" t="s">
        <v>211</v>
      </c>
      <c r="C59" s="55" t="s">
        <v>114</v>
      </c>
      <c r="D59" s="56">
        <v>486</v>
      </c>
      <c r="E59" s="5">
        <v>113</v>
      </c>
      <c r="F59" s="57">
        <f t="shared" si="8"/>
        <v>599</v>
      </c>
      <c r="G59" s="58">
        <f t="shared" si="1"/>
        <v>7</v>
      </c>
      <c r="H59" s="59">
        <f t="shared" si="2"/>
        <v>0.18864774624373956</v>
      </c>
      <c r="I59" s="57">
        <f t="shared" si="3"/>
        <v>45</v>
      </c>
      <c r="J59" s="56">
        <v>38</v>
      </c>
      <c r="K59" s="60">
        <v>14</v>
      </c>
      <c r="L59" s="60">
        <f t="shared" si="7"/>
        <v>52</v>
      </c>
      <c r="M59" s="6">
        <f t="shared" si="5"/>
        <v>8.681135225375626E-2</v>
      </c>
      <c r="N59" s="61">
        <f t="shared" si="6"/>
        <v>13</v>
      </c>
    </row>
    <row r="60" spans="1:14">
      <c r="A60" s="1" t="s">
        <v>115</v>
      </c>
      <c r="B60" s="1" t="s">
        <v>213</v>
      </c>
      <c r="C60" s="62" t="s">
        <v>116</v>
      </c>
      <c r="D60" s="31">
        <v>125</v>
      </c>
      <c r="E60" s="2">
        <v>17</v>
      </c>
      <c r="F60" s="57">
        <f t="shared" si="8"/>
        <v>142</v>
      </c>
      <c r="G60" s="58">
        <f t="shared" si="1"/>
        <v>47</v>
      </c>
      <c r="H60" s="59">
        <f t="shared" si="2"/>
        <v>0.11971830985915492</v>
      </c>
      <c r="I60" s="57">
        <f t="shared" si="3"/>
        <v>78</v>
      </c>
      <c r="J60" s="31">
        <v>4</v>
      </c>
      <c r="K60" s="35">
        <v>2</v>
      </c>
      <c r="L60" s="35">
        <f t="shared" si="7"/>
        <v>6</v>
      </c>
      <c r="M60" s="63">
        <f t="shared" si="5"/>
        <v>4.2253521126760563E-2</v>
      </c>
      <c r="N60" s="64">
        <f t="shared" si="6"/>
        <v>48</v>
      </c>
    </row>
    <row r="61" spans="1:14">
      <c r="A61" s="1" t="s">
        <v>117</v>
      </c>
      <c r="B61" s="1" t="s">
        <v>212</v>
      </c>
      <c r="C61" s="62" t="s">
        <v>118</v>
      </c>
      <c r="D61" s="31">
        <v>64</v>
      </c>
      <c r="E61" s="2">
        <v>25</v>
      </c>
      <c r="F61" s="57">
        <f t="shared" si="8"/>
        <v>89</v>
      </c>
      <c r="G61" s="58">
        <f t="shared" si="1"/>
        <v>56</v>
      </c>
      <c r="H61" s="59">
        <f t="shared" si="2"/>
        <v>0.2808988764044944</v>
      </c>
      <c r="I61" s="57">
        <f t="shared" si="3"/>
        <v>14</v>
      </c>
      <c r="J61" s="31">
        <v>2</v>
      </c>
      <c r="K61" s="35">
        <v>1</v>
      </c>
      <c r="L61" s="35">
        <f t="shared" si="7"/>
        <v>3</v>
      </c>
      <c r="M61" s="63">
        <f t="shared" si="5"/>
        <v>3.3707865168539325E-2</v>
      </c>
      <c r="N61" s="64">
        <f t="shared" si="6"/>
        <v>63</v>
      </c>
    </row>
    <row r="62" spans="1:14">
      <c r="A62" s="1" t="s">
        <v>119</v>
      </c>
      <c r="B62" s="1" t="s">
        <v>213</v>
      </c>
      <c r="C62" s="62" t="s">
        <v>120</v>
      </c>
      <c r="D62" s="31">
        <v>72</v>
      </c>
      <c r="E62" s="2">
        <v>8</v>
      </c>
      <c r="F62" s="57">
        <f t="shared" si="8"/>
        <v>80</v>
      </c>
      <c r="G62" s="58">
        <f t="shared" si="1"/>
        <v>60</v>
      </c>
      <c r="H62" s="59">
        <f t="shared" si="2"/>
        <v>0.1</v>
      </c>
      <c r="I62" s="57">
        <f t="shared" si="3"/>
        <v>83</v>
      </c>
      <c r="J62" s="31">
        <v>5</v>
      </c>
      <c r="K62" s="35">
        <v>0</v>
      </c>
      <c r="L62" s="35">
        <f t="shared" si="7"/>
        <v>5</v>
      </c>
      <c r="M62" s="63">
        <f t="shared" si="5"/>
        <v>6.25E-2</v>
      </c>
      <c r="N62" s="64">
        <f t="shared" si="6"/>
        <v>25</v>
      </c>
    </row>
    <row r="63" spans="1:14">
      <c r="A63" s="1" t="s">
        <v>121</v>
      </c>
      <c r="B63" s="1" t="s">
        <v>216</v>
      </c>
      <c r="C63" s="62" t="s">
        <v>122</v>
      </c>
      <c r="D63" s="31">
        <v>161</v>
      </c>
      <c r="E63" s="2">
        <v>36</v>
      </c>
      <c r="F63" s="57">
        <f t="shared" si="8"/>
        <v>197</v>
      </c>
      <c r="G63" s="58">
        <f t="shared" si="1"/>
        <v>30</v>
      </c>
      <c r="H63" s="59">
        <f t="shared" si="2"/>
        <v>0.18274111675126903</v>
      </c>
      <c r="I63" s="57">
        <f t="shared" si="3"/>
        <v>47</v>
      </c>
      <c r="J63" s="31">
        <v>2</v>
      </c>
      <c r="K63" s="35">
        <v>0</v>
      </c>
      <c r="L63" s="35">
        <f t="shared" si="7"/>
        <v>2</v>
      </c>
      <c r="M63" s="63">
        <f t="shared" si="5"/>
        <v>1.015228426395939E-2</v>
      </c>
      <c r="N63" s="64">
        <f t="shared" si="6"/>
        <v>83</v>
      </c>
    </row>
    <row r="64" spans="1:14">
      <c r="A64" s="1" t="s">
        <v>123</v>
      </c>
      <c r="B64" s="1" t="s">
        <v>214</v>
      </c>
      <c r="C64" s="62" t="s">
        <v>124</v>
      </c>
      <c r="D64" s="31">
        <v>49</v>
      </c>
      <c r="E64" s="2">
        <v>19</v>
      </c>
      <c r="F64" s="57">
        <f t="shared" si="8"/>
        <v>68</v>
      </c>
      <c r="G64" s="58">
        <f t="shared" si="1"/>
        <v>64</v>
      </c>
      <c r="H64" s="59">
        <f t="shared" si="2"/>
        <v>0.27941176470588236</v>
      </c>
      <c r="I64" s="57">
        <f t="shared" si="3"/>
        <v>15</v>
      </c>
      <c r="J64" s="31">
        <v>2</v>
      </c>
      <c r="K64" s="35">
        <v>1</v>
      </c>
      <c r="L64" s="35">
        <f t="shared" si="7"/>
        <v>3</v>
      </c>
      <c r="M64" s="63">
        <f t="shared" si="5"/>
        <v>4.4117647058823532E-2</v>
      </c>
      <c r="N64" s="64">
        <f t="shared" si="6"/>
        <v>47</v>
      </c>
    </row>
    <row r="65" spans="1:14">
      <c r="A65" s="1" t="s">
        <v>125</v>
      </c>
      <c r="B65" s="1" t="s">
        <v>215</v>
      </c>
      <c r="C65" s="62" t="s">
        <v>126</v>
      </c>
      <c r="D65" s="31">
        <v>36</v>
      </c>
      <c r="E65" s="2">
        <v>12</v>
      </c>
      <c r="F65" s="57">
        <f t="shared" si="8"/>
        <v>48</v>
      </c>
      <c r="G65" s="58">
        <f t="shared" si="1"/>
        <v>72</v>
      </c>
      <c r="H65" s="59">
        <f t="shared" si="2"/>
        <v>0.25</v>
      </c>
      <c r="I65" s="57">
        <f t="shared" si="3"/>
        <v>16</v>
      </c>
      <c r="J65" s="31">
        <v>1</v>
      </c>
      <c r="K65" s="35">
        <v>0</v>
      </c>
      <c r="L65" s="35">
        <f t="shared" si="7"/>
        <v>1</v>
      </c>
      <c r="M65" s="63">
        <f t="shared" si="5"/>
        <v>2.0833333333333332E-2</v>
      </c>
      <c r="N65" s="64">
        <f t="shared" si="6"/>
        <v>76</v>
      </c>
    </row>
    <row r="66" spans="1:14">
      <c r="A66" s="1" t="s">
        <v>127</v>
      </c>
      <c r="B66" s="1" t="s">
        <v>211</v>
      </c>
      <c r="C66" s="62" t="s">
        <v>128</v>
      </c>
      <c r="D66" s="31">
        <v>814</v>
      </c>
      <c r="E66" s="2">
        <v>117</v>
      </c>
      <c r="F66" s="57">
        <f t="shared" si="8"/>
        <v>931</v>
      </c>
      <c r="G66" s="58">
        <f t="shared" si="1"/>
        <v>2</v>
      </c>
      <c r="H66" s="59">
        <f t="shared" si="2"/>
        <v>0.12567132116004295</v>
      </c>
      <c r="I66" s="57">
        <f t="shared" si="3"/>
        <v>77</v>
      </c>
      <c r="J66" s="31">
        <v>74</v>
      </c>
      <c r="K66" s="35">
        <v>15</v>
      </c>
      <c r="L66" s="35">
        <f t="shared" si="7"/>
        <v>89</v>
      </c>
      <c r="M66" s="63">
        <f t="shared" si="5"/>
        <v>9.5596133190118157E-2</v>
      </c>
      <c r="N66" s="64">
        <f t="shared" si="6"/>
        <v>10</v>
      </c>
    </row>
    <row r="67" spans="1:14">
      <c r="A67" s="1" t="s">
        <v>129</v>
      </c>
      <c r="B67" s="1" t="s">
        <v>212</v>
      </c>
      <c r="C67" s="62" t="s">
        <v>130</v>
      </c>
      <c r="D67" s="31">
        <v>26</v>
      </c>
      <c r="E67" s="2">
        <v>12</v>
      </c>
      <c r="F67" s="57">
        <f t="shared" si="8"/>
        <v>38</v>
      </c>
      <c r="G67" s="58">
        <f t="shared" si="1"/>
        <v>78</v>
      </c>
      <c r="H67" s="59">
        <f t="shared" si="2"/>
        <v>0.31578947368421051</v>
      </c>
      <c r="I67" s="57">
        <f t="shared" si="3"/>
        <v>11</v>
      </c>
      <c r="J67" s="31">
        <v>2</v>
      </c>
      <c r="K67" s="35">
        <v>0</v>
      </c>
      <c r="L67" s="35">
        <f t="shared" si="7"/>
        <v>2</v>
      </c>
      <c r="M67" s="63">
        <f t="shared" si="5"/>
        <v>5.2631578947368418E-2</v>
      </c>
      <c r="N67" s="64">
        <f t="shared" si="6"/>
        <v>37</v>
      </c>
    </row>
    <row r="68" spans="1:14">
      <c r="A68" s="1" t="s">
        <v>131</v>
      </c>
      <c r="B68" s="1" t="s">
        <v>213</v>
      </c>
      <c r="C68" s="62" t="s">
        <v>132</v>
      </c>
      <c r="D68" s="31">
        <v>69</v>
      </c>
      <c r="E68" s="2">
        <v>19</v>
      </c>
      <c r="F68" s="57">
        <f t="shared" si="8"/>
        <v>88</v>
      </c>
      <c r="G68" s="58">
        <f t="shared" si="1"/>
        <v>57</v>
      </c>
      <c r="H68" s="59">
        <f t="shared" si="2"/>
        <v>0.21590909090909091</v>
      </c>
      <c r="I68" s="57">
        <f t="shared" si="3"/>
        <v>28</v>
      </c>
      <c r="J68" s="31">
        <v>3</v>
      </c>
      <c r="K68" s="35">
        <v>2</v>
      </c>
      <c r="L68" s="35">
        <f t="shared" si="7"/>
        <v>5</v>
      </c>
      <c r="M68" s="63">
        <f t="shared" si="5"/>
        <v>5.6818181818181816E-2</v>
      </c>
      <c r="N68" s="64">
        <f t="shared" si="6"/>
        <v>29</v>
      </c>
    </row>
    <row r="69" spans="1:14">
      <c r="A69" s="1" t="s">
        <v>133</v>
      </c>
      <c r="B69" s="1" t="s">
        <v>211</v>
      </c>
      <c r="C69" s="62" t="s">
        <v>134</v>
      </c>
      <c r="D69" s="31">
        <v>685</v>
      </c>
      <c r="E69" s="2">
        <v>166</v>
      </c>
      <c r="F69" s="57">
        <f t="shared" si="8"/>
        <v>851</v>
      </c>
      <c r="G69" s="58">
        <f t="shared" si="1"/>
        <v>3</v>
      </c>
      <c r="H69" s="59">
        <f t="shared" si="2"/>
        <v>0.19506462984723855</v>
      </c>
      <c r="I69" s="57">
        <f t="shared" si="3"/>
        <v>41</v>
      </c>
      <c r="J69" s="31">
        <v>45</v>
      </c>
      <c r="K69" s="35">
        <v>35</v>
      </c>
      <c r="L69" s="35">
        <f t="shared" si="7"/>
        <v>80</v>
      </c>
      <c r="M69" s="63">
        <f t="shared" si="5"/>
        <v>9.400705052878966E-2</v>
      </c>
      <c r="N69" s="64">
        <f t="shared" si="6"/>
        <v>11</v>
      </c>
    </row>
    <row r="70" spans="1:14">
      <c r="A70" s="1" t="s">
        <v>135</v>
      </c>
      <c r="B70" s="1" t="s">
        <v>212</v>
      </c>
      <c r="C70" s="62" t="s">
        <v>136</v>
      </c>
      <c r="D70" s="31">
        <v>55</v>
      </c>
      <c r="E70" s="2">
        <v>27</v>
      </c>
      <c r="F70" s="57">
        <f t="shared" si="8"/>
        <v>82</v>
      </c>
      <c r="G70" s="58">
        <f t="shared" si="1"/>
        <v>59</v>
      </c>
      <c r="H70" s="59">
        <f t="shared" si="2"/>
        <v>0.32926829268292684</v>
      </c>
      <c r="I70" s="57">
        <f t="shared" si="3"/>
        <v>9</v>
      </c>
      <c r="J70" s="31">
        <v>2</v>
      </c>
      <c r="K70" s="35">
        <v>1</v>
      </c>
      <c r="L70" s="35">
        <f t="shared" si="7"/>
        <v>3</v>
      </c>
      <c r="M70" s="63">
        <f t="shared" si="5"/>
        <v>3.6585365853658534E-2</v>
      </c>
      <c r="N70" s="64">
        <f t="shared" si="6"/>
        <v>56</v>
      </c>
    </row>
    <row r="71" spans="1:14">
      <c r="A71" s="1" t="s">
        <v>137</v>
      </c>
      <c r="B71" s="1" t="s">
        <v>211</v>
      </c>
      <c r="C71" s="62" t="s">
        <v>138</v>
      </c>
      <c r="D71" s="31">
        <v>354</v>
      </c>
      <c r="E71" s="2">
        <v>70</v>
      </c>
      <c r="F71" s="65">
        <f t="shared" ref="F71:F97" si="9">SUM(D71:E71)</f>
        <v>424</v>
      </c>
      <c r="G71" s="66">
        <f t="shared" si="1"/>
        <v>10</v>
      </c>
      <c r="H71" s="59">
        <f t="shared" si="2"/>
        <v>0.1650943396226415</v>
      </c>
      <c r="I71" s="57">
        <f t="shared" si="3"/>
        <v>57</v>
      </c>
      <c r="J71" s="31">
        <v>11</v>
      </c>
      <c r="K71" s="35">
        <v>6</v>
      </c>
      <c r="L71" s="35">
        <f t="shared" si="7"/>
        <v>17</v>
      </c>
      <c r="M71" s="63">
        <f t="shared" si="5"/>
        <v>4.0094339622641507E-2</v>
      </c>
      <c r="N71" s="64">
        <f t="shared" si="6"/>
        <v>51</v>
      </c>
    </row>
    <row r="72" spans="1:14">
      <c r="A72" s="1" t="s">
        <v>139</v>
      </c>
      <c r="B72" s="1" t="s">
        <v>212</v>
      </c>
      <c r="C72" s="62" t="s">
        <v>140</v>
      </c>
      <c r="D72" s="31">
        <v>27</v>
      </c>
      <c r="E72" s="2">
        <v>12</v>
      </c>
      <c r="F72" s="65">
        <f t="shared" si="9"/>
        <v>39</v>
      </c>
      <c r="G72" s="66">
        <f t="shared" si="1"/>
        <v>77</v>
      </c>
      <c r="H72" s="59">
        <f t="shared" si="2"/>
        <v>0.30769230769230771</v>
      </c>
      <c r="I72" s="57">
        <f t="shared" si="3"/>
        <v>12</v>
      </c>
      <c r="J72" s="31">
        <v>0</v>
      </c>
      <c r="K72" s="35">
        <v>1</v>
      </c>
      <c r="L72" s="35">
        <f t="shared" si="7"/>
        <v>1</v>
      </c>
      <c r="M72" s="63">
        <f t="shared" si="5"/>
        <v>2.564102564102564E-2</v>
      </c>
      <c r="N72" s="64">
        <f t="shared" si="6"/>
        <v>73</v>
      </c>
    </row>
    <row r="73" spans="1:14">
      <c r="A73" s="1" t="s">
        <v>141</v>
      </c>
      <c r="B73" s="1" t="s">
        <v>212</v>
      </c>
      <c r="C73" s="62" t="s">
        <v>142</v>
      </c>
      <c r="D73" s="31">
        <v>23</v>
      </c>
      <c r="E73" s="2">
        <v>12</v>
      </c>
      <c r="F73" s="65">
        <f t="shared" si="9"/>
        <v>35</v>
      </c>
      <c r="G73" s="66">
        <f t="shared" si="1"/>
        <v>81</v>
      </c>
      <c r="H73" s="59">
        <f t="shared" si="2"/>
        <v>0.34285714285714286</v>
      </c>
      <c r="I73" s="57">
        <f t="shared" si="3"/>
        <v>8</v>
      </c>
      <c r="J73" s="31">
        <v>1</v>
      </c>
      <c r="K73" s="35">
        <v>0</v>
      </c>
      <c r="L73" s="35">
        <f t="shared" si="7"/>
        <v>1</v>
      </c>
      <c r="M73" s="63">
        <f t="shared" si="5"/>
        <v>2.8571428571428571E-2</v>
      </c>
      <c r="N73" s="64">
        <f t="shared" si="6"/>
        <v>68</v>
      </c>
    </row>
    <row r="74" spans="1:14">
      <c r="A74" s="1" t="s">
        <v>143</v>
      </c>
      <c r="B74" s="1" t="s">
        <v>217</v>
      </c>
      <c r="C74" s="62" t="s">
        <v>144</v>
      </c>
      <c r="D74" s="31">
        <v>36</v>
      </c>
      <c r="E74" s="2">
        <v>25</v>
      </c>
      <c r="F74" s="65">
        <f t="shared" si="9"/>
        <v>61</v>
      </c>
      <c r="G74" s="66">
        <f t="shared" si="1"/>
        <v>66</v>
      </c>
      <c r="H74" s="59">
        <f t="shared" si="2"/>
        <v>0.4098360655737705</v>
      </c>
      <c r="I74" s="57">
        <f t="shared" si="3"/>
        <v>3</v>
      </c>
      <c r="J74" s="31">
        <v>0</v>
      </c>
      <c r="K74" s="35">
        <v>1</v>
      </c>
      <c r="L74" s="35">
        <f t="shared" si="7"/>
        <v>1</v>
      </c>
      <c r="M74" s="63">
        <f t="shared" si="5"/>
        <v>1.6393442622950821E-2</v>
      </c>
      <c r="N74" s="64">
        <f t="shared" si="6"/>
        <v>80</v>
      </c>
    </row>
    <row r="75" spans="1:14">
      <c r="A75" s="4" t="s">
        <v>145</v>
      </c>
      <c r="B75" s="4" t="s">
        <v>218</v>
      </c>
      <c r="C75" s="55" t="s">
        <v>146</v>
      </c>
      <c r="D75" s="56">
        <v>45</v>
      </c>
      <c r="E75" s="5">
        <v>3</v>
      </c>
      <c r="F75" s="65">
        <f t="shared" si="9"/>
        <v>48</v>
      </c>
      <c r="G75" s="66">
        <f t="shared" si="1"/>
        <v>72</v>
      </c>
      <c r="H75" s="59">
        <f t="shared" si="2"/>
        <v>6.25E-2</v>
      </c>
      <c r="I75" s="57">
        <f t="shared" si="3"/>
        <v>84</v>
      </c>
      <c r="J75" s="31">
        <v>5</v>
      </c>
      <c r="K75" s="35">
        <v>0</v>
      </c>
      <c r="L75" s="35">
        <f t="shared" si="7"/>
        <v>5</v>
      </c>
      <c r="M75" s="63">
        <f t="shared" si="5"/>
        <v>0.10416666666666667</v>
      </c>
      <c r="N75" s="64">
        <f t="shared" si="6"/>
        <v>8</v>
      </c>
    </row>
    <row r="76" spans="1:14">
      <c r="A76" s="1" t="s">
        <v>147</v>
      </c>
      <c r="B76" s="1" t="s">
        <v>217</v>
      </c>
      <c r="C76" s="62" t="s">
        <v>148</v>
      </c>
      <c r="D76" s="31">
        <v>58</v>
      </c>
      <c r="E76" s="2">
        <v>27</v>
      </c>
      <c r="F76" s="65">
        <f t="shared" si="9"/>
        <v>85</v>
      </c>
      <c r="G76" s="66">
        <f t="shared" ref="G76:G97" si="10">_xlfn.RANK.EQ(F76,$F$12:$F$97,0)</f>
        <v>58</v>
      </c>
      <c r="H76" s="59">
        <f t="shared" ref="H76:H97" si="11">E76/F76</f>
        <v>0.31764705882352939</v>
      </c>
      <c r="I76" s="57">
        <f t="shared" ref="I76:I97" si="12">_xlfn.RANK.EQ(H76,$H$12:$H$97,0)</f>
        <v>10</v>
      </c>
      <c r="J76" s="31">
        <v>2</v>
      </c>
      <c r="K76" s="35">
        <v>0</v>
      </c>
      <c r="L76" s="35">
        <f t="shared" si="7"/>
        <v>2</v>
      </c>
      <c r="M76" s="63">
        <f t="shared" ref="M76:M97" si="13">L76/F76</f>
        <v>2.3529411764705882E-2</v>
      </c>
      <c r="N76" s="64">
        <f t="shared" ref="N76:N97" si="14">_xlfn.RANK.EQ(M76,$M$12:$M$97,0)</f>
        <v>75</v>
      </c>
    </row>
    <row r="77" spans="1:14">
      <c r="A77" s="1" t="s">
        <v>149</v>
      </c>
      <c r="B77" s="1" t="s">
        <v>216</v>
      </c>
      <c r="C77" s="62" t="s">
        <v>150</v>
      </c>
      <c r="D77" s="31">
        <v>145</v>
      </c>
      <c r="E77" s="2">
        <v>30</v>
      </c>
      <c r="F77" s="65">
        <f t="shared" si="9"/>
        <v>175</v>
      </c>
      <c r="G77" s="66">
        <f t="shared" si="10"/>
        <v>36</v>
      </c>
      <c r="H77" s="59">
        <f t="shared" si="11"/>
        <v>0.17142857142857143</v>
      </c>
      <c r="I77" s="57">
        <f t="shared" si="12"/>
        <v>54</v>
      </c>
      <c r="J77" s="31">
        <v>3</v>
      </c>
      <c r="K77" s="35">
        <v>3</v>
      </c>
      <c r="L77" s="35">
        <f t="shared" si="7"/>
        <v>6</v>
      </c>
      <c r="M77" s="63">
        <f t="shared" si="13"/>
        <v>3.4285714285714287E-2</v>
      </c>
      <c r="N77" s="64">
        <f t="shared" si="14"/>
        <v>60</v>
      </c>
    </row>
    <row r="78" spans="1:14">
      <c r="A78" s="1" t="s">
        <v>151</v>
      </c>
      <c r="B78" s="1" t="s">
        <v>216</v>
      </c>
      <c r="C78" s="62" t="s">
        <v>152</v>
      </c>
      <c r="D78" s="31">
        <v>154</v>
      </c>
      <c r="E78" s="2">
        <v>30</v>
      </c>
      <c r="F78" s="65">
        <f t="shared" si="9"/>
        <v>184</v>
      </c>
      <c r="G78" s="66">
        <f t="shared" si="10"/>
        <v>35</v>
      </c>
      <c r="H78" s="59">
        <f t="shared" si="11"/>
        <v>0.16304347826086957</v>
      </c>
      <c r="I78" s="57">
        <f t="shared" si="12"/>
        <v>60</v>
      </c>
      <c r="J78" s="31">
        <v>5</v>
      </c>
      <c r="K78" s="35">
        <v>0</v>
      </c>
      <c r="L78" s="35">
        <f t="shared" si="7"/>
        <v>5</v>
      </c>
      <c r="M78" s="63">
        <f t="shared" si="13"/>
        <v>2.717391304347826E-2</v>
      </c>
      <c r="N78" s="64">
        <f t="shared" si="14"/>
        <v>69</v>
      </c>
    </row>
    <row r="79" spans="1:14">
      <c r="A79" s="1" t="s">
        <v>153</v>
      </c>
      <c r="B79" s="1" t="s">
        <v>211</v>
      </c>
      <c r="C79" s="62" t="s">
        <v>154</v>
      </c>
      <c r="D79" s="31">
        <v>310</v>
      </c>
      <c r="E79" s="2">
        <v>81</v>
      </c>
      <c r="F79" s="65">
        <f t="shared" si="9"/>
        <v>391</v>
      </c>
      <c r="G79" s="66">
        <f t="shared" si="10"/>
        <v>12</v>
      </c>
      <c r="H79" s="59">
        <f t="shared" si="11"/>
        <v>0.20716112531969311</v>
      </c>
      <c r="I79" s="57">
        <f t="shared" si="12"/>
        <v>32</v>
      </c>
      <c r="J79" s="31">
        <v>6</v>
      </c>
      <c r="K79" s="35">
        <v>9</v>
      </c>
      <c r="L79" s="35">
        <f t="shared" si="7"/>
        <v>15</v>
      </c>
      <c r="M79" s="63">
        <f t="shared" si="13"/>
        <v>3.8363171355498722E-2</v>
      </c>
      <c r="N79" s="64">
        <f t="shared" si="14"/>
        <v>53</v>
      </c>
    </row>
    <row r="80" spans="1:14">
      <c r="A80" s="1" t="s">
        <v>155</v>
      </c>
      <c r="B80" s="1" t="s">
        <v>211</v>
      </c>
      <c r="C80" s="62" t="s">
        <v>156</v>
      </c>
      <c r="D80" s="31">
        <v>393</v>
      </c>
      <c r="E80" s="2">
        <v>96</v>
      </c>
      <c r="F80" s="65">
        <f t="shared" si="9"/>
        <v>489</v>
      </c>
      <c r="G80" s="66">
        <f t="shared" si="10"/>
        <v>9</v>
      </c>
      <c r="H80" s="59">
        <f t="shared" si="11"/>
        <v>0.19631901840490798</v>
      </c>
      <c r="I80" s="57">
        <f t="shared" si="12"/>
        <v>37</v>
      </c>
      <c r="J80" s="31">
        <v>35</v>
      </c>
      <c r="K80" s="35">
        <v>12</v>
      </c>
      <c r="L80" s="35">
        <f t="shared" si="7"/>
        <v>47</v>
      </c>
      <c r="M80" s="63">
        <f t="shared" si="13"/>
        <v>9.6114519427402859E-2</v>
      </c>
      <c r="N80" s="64">
        <f t="shared" si="14"/>
        <v>9</v>
      </c>
    </row>
    <row r="81" spans="1:14">
      <c r="A81" s="1" t="s">
        <v>157</v>
      </c>
      <c r="B81" s="1" t="s">
        <v>216</v>
      </c>
      <c r="C81" s="62" t="s">
        <v>158</v>
      </c>
      <c r="D81" s="31">
        <v>204</v>
      </c>
      <c r="E81" s="2">
        <v>48</v>
      </c>
      <c r="F81" s="65">
        <f t="shared" si="9"/>
        <v>252</v>
      </c>
      <c r="G81" s="66">
        <f t="shared" si="10"/>
        <v>21</v>
      </c>
      <c r="H81" s="59">
        <f t="shared" si="11"/>
        <v>0.19047619047619047</v>
      </c>
      <c r="I81" s="57">
        <f t="shared" si="12"/>
        <v>43</v>
      </c>
      <c r="J81" s="31">
        <v>9</v>
      </c>
      <c r="K81" s="35">
        <v>3</v>
      </c>
      <c r="L81" s="35">
        <f t="shared" si="7"/>
        <v>12</v>
      </c>
      <c r="M81" s="63">
        <f t="shared" si="13"/>
        <v>4.7619047619047616E-2</v>
      </c>
      <c r="N81" s="64">
        <f t="shared" si="14"/>
        <v>42</v>
      </c>
    </row>
    <row r="82" spans="1:14">
      <c r="A82" s="1" t="s">
        <v>159</v>
      </c>
      <c r="B82" s="1" t="s">
        <v>216</v>
      </c>
      <c r="C82" s="62" t="s">
        <v>160</v>
      </c>
      <c r="D82" s="31">
        <v>183</v>
      </c>
      <c r="E82" s="2">
        <v>33</v>
      </c>
      <c r="F82" s="65">
        <f t="shared" si="9"/>
        <v>216</v>
      </c>
      <c r="G82" s="66">
        <f t="shared" si="10"/>
        <v>26</v>
      </c>
      <c r="H82" s="67">
        <f t="shared" si="11"/>
        <v>0.15277777777777779</v>
      </c>
      <c r="I82" s="65">
        <f t="shared" si="12"/>
        <v>66</v>
      </c>
      <c r="J82" s="31">
        <v>8</v>
      </c>
      <c r="K82" s="35">
        <v>0</v>
      </c>
      <c r="L82" s="35">
        <f t="shared" ref="L82:L84" si="15">SUM(J82:K82)</f>
        <v>8</v>
      </c>
      <c r="M82" s="63">
        <f t="shared" si="13"/>
        <v>3.7037037037037035E-2</v>
      </c>
      <c r="N82" s="64">
        <f t="shared" si="14"/>
        <v>55</v>
      </c>
    </row>
    <row r="83" spans="1:14">
      <c r="A83" s="1" t="s">
        <v>161</v>
      </c>
      <c r="B83" s="1" t="s">
        <v>212</v>
      </c>
      <c r="C83" s="62" t="s">
        <v>162</v>
      </c>
      <c r="D83" s="31">
        <v>27</v>
      </c>
      <c r="E83" s="2">
        <v>15</v>
      </c>
      <c r="F83" s="65">
        <f t="shared" si="9"/>
        <v>42</v>
      </c>
      <c r="G83" s="66">
        <f t="shared" si="10"/>
        <v>76</v>
      </c>
      <c r="H83" s="67">
        <f t="shared" si="11"/>
        <v>0.35714285714285715</v>
      </c>
      <c r="I83" s="65">
        <f t="shared" si="12"/>
        <v>7</v>
      </c>
      <c r="J83" s="31">
        <v>1</v>
      </c>
      <c r="K83" s="35">
        <v>1</v>
      </c>
      <c r="L83" s="35">
        <f t="shared" si="15"/>
        <v>2</v>
      </c>
      <c r="M83" s="63">
        <f t="shared" si="13"/>
        <v>4.7619047619047616E-2</v>
      </c>
      <c r="N83" s="64">
        <f t="shared" si="14"/>
        <v>42</v>
      </c>
    </row>
    <row r="84" spans="1:14">
      <c r="A84" s="1" t="s">
        <v>163</v>
      </c>
      <c r="B84" s="1" t="s">
        <v>216</v>
      </c>
      <c r="C84" s="62" t="s">
        <v>164</v>
      </c>
      <c r="D84" s="31">
        <v>121</v>
      </c>
      <c r="E84" s="2">
        <v>35</v>
      </c>
      <c r="F84" s="65">
        <f t="shared" si="9"/>
        <v>156</v>
      </c>
      <c r="G84" s="66">
        <f t="shared" si="10"/>
        <v>42</v>
      </c>
      <c r="H84" s="67">
        <f t="shared" si="11"/>
        <v>0.22435897435897437</v>
      </c>
      <c r="I84" s="65">
        <f t="shared" si="12"/>
        <v>25</v>
      </c>
      <c r="J84" s="31">
        <v>6</v>
      </c>
      <c r="K84" s="35">
        <v>2</v>
      </c>
      <c r="L84" s="35">
        <f t="shared" si="15"/>
        <v>8</v>
      </c>
      <c r="M84" s="63">
        <f t="shared" si="13"/>
        <v>5.128205128205128E-2</v>
      </c>
      <c r="N84" s="64">
        <f t="shared" si="14"/>
        <v>38</v>
      </c>
    </row>
    <row r="85" spans="1:14">
      <c r="A85" s="1" t="s">
        <v>165</v>
      </c>
      <c r="B85" s="1" t="s">
        <v>216</v>
      </c>
      <c r="C85" s="62" t="s">
        <v>166</v>
      </c>
      <c r="D85" s="31">
        <v>218</v>
      </c>
      <c r="E85" s="2">
        <v>47</v>
      </c>
      <c r="F85" s="65">
        <f t="shared" si="9"/>
        <v>265</v>
      </c>
      <c r="G85" s="66">
        <f t="shared" si="10"/>
        <v>19</v>
      </c>
      <c r="H85" s="67">
        <f t="shared" si="11"/>
        <v>0.17735849056603772</v>
      </c>
      <c r="I85" s="65">
        <f t="shared" si="12"/>
        <v>51</v>
      </c>
      <c r="J85" s="31">
        <v>8</v>
      </c>
      <c r="K85" s="35">
        <v>3</v>
      </c>
      <c r="L85" s="35">
        <f t="shared" ref="L85:L97" si="16">SUM(J85:K85)</f>
        <v>11</v>
      </c>
      <c r="M85" s="63">
        <f t="shared" si="13"/>
        <v>4.1509433962264149E-2</v>
      </c>
      <c r="N85" s="64">
        <f t="shared" si="14"/>
        <v>49</v>
      </c>
    </row>
    <row r="86" spans="1:14">
      <c r="A86" s="9" t="s">
        <v>167</v>
      </c>
      <c r="B86" s="9" t="s">
        <v>216</v>
      </c>
      <c r="C86" s="68" t="s">
        <v>168</v>
      </c>
      <c r="D86" s="69">
        <v>125</v>
      </c>
      <c r="E86" s="70">
        <v>34</v>
      </c>
      <c r="F86" s="71">
        <f t="shared" si="9"/>
        <v>159</v>
      </c>
      <c r="G86" s="72">
        <f t="shared" si="10"/>
        <v>40</v>
      </c>
      <c r="H86" s="73">
        <f t="shared" si="11"/>
        <v>0.21383647798742139</v>
      </c>
      <c r="I86" s="71">
        <f t="shared" si="12"/>
        <v>30</v>
      </c>
      <c r="J86" s="69">
        <v>1</v>
      </c>
      <c r="K86" s="74">
        <v>1</v>
      </c>
      <c r="L86" s="74">
        <f t="shared" si="16"/>
        <v>2</v>
      </c>
      <c r="M86" s="75">
        <f t="shared" si="13"/>
        <v>1.2578616352201259E-2</v>
      </c>
      <c r="N86" s="76">
        <f t="shared" si="14"/>
        <v>81</v>
      </c>
    </row>
    <row r="87" spans="1:14">
      <c r="A87" s="1" t="s">
        <v>169</v>
      </c>
      <c r="B87" s="1" t="s">
        <v>213</v>
      </c>
      <c r="C87" s="62" t="s">
        <v>170</v>
      </c>
      <c r="D87" s="31">
        <v>132</v>
      </c>
      <c r="E87" s="2">
        <v>15</v>
      </c>
      <c r="F87" s="65">
        <f t="shared" si="9"/>
        <v>147</v>
      </c>
      <c r="G87" s="66">
        <f t="shared" si="10"/>
        <v>45</v>
      </c>
      <c r="H87" s="67">
        <f t="shared" si="11"/>
        <v>0.10204081632653061</v>
      </c>
      <c r="I87" s="65">
        <f t="shared" si="12"/>
        <v>82</v>
      </c>
      <c r="J87" s="31">
        <v>7</v>
      </c>
      <c r="K87" s="35">
        <v>1</v>
      </c>
      <c r="L87" s="35">
        <f t="shared" si="16"/>
        <v>8</v>
      </c>
      <c r="M87" s="63">
        <f t="shared" si="13"/>
        <v>5.4421768707482991E-2</v>
      </c>
      <c r="N87" s="64">
        <f t="shared" si="14"/>
        <v>35</v>
      </c>
    </row>
    <row r="88" spans="1:14">
      <c r="A88" s="1" t="s">
        <v>171</v>
      </c>
      <c r="B88" s="1" t="s">
        <v>212</v>
      </c>
      <c r="C88" s="62" t="s">
        <v>172</v>
      </c>
      <c r="D88" s="31">
        <v>25</v>
      </c>
      <c r="E88" s="2">
        <v>11</v>
      </c>
      <c r="F88" s="65">
        <f t="shared" si="9"/>
        <v>36</v>
      </c>
      <c r="G88" s="66">
        <f t="shared" si="10"/>
        <v>80</v>
      </c>
      <c r="H88" s="67">
        <f t="shared" si="11"/>
        <v>0.30555555555555558</v>
      </c>
      <c r="I88" s="65">
        <f t="shared" si="12"/>
        <v>13</v>
      </c>
      <c r="J88" s="31">
        <v>2</v>
      </c>
      <c r="K88" s="35">
        <v>0</v>
      </c>
      <c r="L88" s="35">
        <f t="shared" si="16"/>
        <v>2</v>
      </c>
      <c r="M88" s="63">
        <f t="shared" si="13"/>
        <v>5.5555555555555552E-2</v>
      </c>
      <c r="N88" s="64">
        <f t="shared" si="14"/>
        <v>32</v>
      </c>
    </row>
    <row r="89" spans="1:14">
      <c r="A89" s="1" t="s">
        <v>173</v>
      </c>
      <c r="B89" s="1" t="s">
        <v>211</v>
      </c>
      <c r="C89" s="62" t="s">
        <v>174</v>
      </c>
      <c r="D89" s="31">
        <v>593</v>
      </c>
      <c r="E89" s="2">
        <v>95</v>
      </c>
      <c r="F89" s="65">
        <f t="shared" si="9"/>
        <v>688</v>
      </c>
      <c r="G89" s="66">
        <f t="shared" si="10"/>
        <v>5</v>
      </c>
      <c r="H89" s="67">
        <f t="shared" si="11"/>
        <v>0.1380813953488372</v>
      </c>
      <c r="I89" s="65">
        <f t="shared" si="12"/>
        <v>72</v>
      </c>
      <c r="J89" s="31">
        <v>47</v>
      </c>
      <c r="K89" s="35">
        <v>6</v>
      </c>
      <c r="L89" s="35">
        <f t="shared" si="16"/>
        <v>53</v>
      </c>
      <c r="M89" s="63">
        <f t="shared" si="13"/>
        <v>7.7034883720930231E-2</v>
      </c>
      <c r="N89" s="64">
        <f t="shared" si="14"/>
        <v>18</v>
      </c>
    </row>
    <row r="90" spans="1:14">
      <c r="A90" s="1" t="s">
        <v>175</v>
      </c>
      <c r="B90" s="1" t="s">
        <v>216</v>
      </c>
      <c r="C90" s="62" t="s">
        <v>176</v>
      </c>
      <c r="D90" s="31">
        <v>161</v>
      </c>
      <c r="E90" s="2">
        <v>34</v>
      </c>
      <c r="F90" s="65">
        <f t="shared" si="9"/>
        <v>195</v>
      </c>
      <c r="G90" s="66">
        <f t="shared" si="10"/>
        <v>31</v>
      </c>
      <c r="H90" s="67">
        <f t="shared" si="11"/>
        <v>0.17435897435897435</v>
      </c>
      <c r="I90" s="65">
        <f t="shared" si="12"/>
        <v>52</v>
      </c>
      <c r="J90" s="31">
        <v>2</v>
      </c>
      <c r="K90" s="35">
        <v>4</v>
      </c>
      <c r="L90" s="35">
        <f t="shared" si="16"/>
        <v>6</v>
      </c>
      <c r="M90" s="63">
        <f t="shared" si="13"/>
        <v>3.0769230769230771E-2</v>
      </c>
      <c r="N90" s="64">
        <f t="shared" si="14"/>
        <v>67</v>
      </c>
    </row>
    <row r="91" spans="1:14">
      <c r="A91" s="1" t="s">
        <v>177</v>
      </c>
      <c r="B91" s="1" t="s">
        <v>216</v>
      </c>
      <c r="C91" s="62" t="s">
        <v>178</v>
      </c>
      <c r="D91" s="31">
        <v>243</v>
      </c>
      <c r="E91" s="2">
        <v>56</v>
      </c>
      <c r="F91" s="65">
        <f t="shared" si="9"/>
        <v>299</v>
      </c>
      <c r="G91" s="66">
        <f t="shared" si="10"/>
        <v>17</v>
      </c>
      <c r="H91" s="67">
        <f t="shared" si="11"/>
        <v>0.18729096989966554</v>
      </c>
      <c r="I91" s="65">
        <f t="shared" si="12"/>
        <v>46</v>
      </c>
      <c r="J91" s="31">
        <v>10</v>
      </c>
      <c r="K91" s="35">
        <v>5</v>
      </c>
      <c r="L91" s="35">
        <f t="shared" si="16"/>
        <v>15</v>
      </c>
      <c r="M91" s="63">
        <f t="shared" si="13"/>
        <v>5.016722408026756E-2</v>
      </c>
      <c r="N91" s="64">
        <f t="shared" si="14"/>
        <v>40</v>
      </c>
    </row>
    <row r="92" spans="1:14">
      <c r="A92" s="1" t="s">
        <v>179</v>
      </c>
      <c r="B92" s="1" t="s">
        <v>216</v>
      </c>
      <c r="C92" s="62" t="s">
        <v>180</v>
      </c>
      <c r="D92" s="31">
        <v>201</v>
      </c>
      <c r="E92" s="2">
        <v>53</v>
      </c>
      <c r="F92" s="65">
        <f t="shared" si="9"/>
        <v>254</v>
      </c>
      <c r="G92" s="66">
        <f t="shared" si="10"/>
        <v>20</v>
      </c>
      <c r="H92" s="67">
        <f t="shared" si="11"/>
        <v>0.20866141732283464</v>
      </c>
      <c r="I92" s="65">
        <f t="shared" si="12"/>
        <v>31</v>
      </c>
      <c r="J92" s="31">
        <v>5</v>
      </c>
      <c r="K92" s="35">
        <v>3</v>
      </c>
      <c r="L92" s="35">
        <f t="shared" si="16"/>
        <v>8</v>
      </c>
      <c r="M92" s="63">
        <f t="shared" si="13"/>
        <v>3.1496062992125984E-2</v>
      </c>
      <c r="N92" s="64">
        <f t="shared" si="14"/>
        <v>66</v>
      </c>
    </row>
    <row r="93" spans="1:14">
      <c r="A93" s="1" t="s">
        <v>181</v>
      </c>
      <c r="B93" s="1" t="s">
        <v>216</v>
      </c>
      <c r="C93" s="62" t="s">
        <v>182</v>
      </c>
      <c r="D93" s="31">
        <v>127</v>
      </c>
      <c r="E93" s="2">
        <v>26</v>
      </c>
      <c r="F93" s="65">
        <f t="shared" si="9"/>
        <v>153</v>
      </c>
      <c r="G93" s="66">
        <f t="shared" si="10"/>
        <v>43</v>
      </c>
      <c r="H93" s="67">
        <f t="shared" si="11"/>
        <v>0.16993464052287582</v>
      </c>
      <c r="I93" s="65">
        <f t="shared" si="12"/>
        <v>55</v>
      </c>
      <c r="J93" s="31">
        <v>3</v>
      </c>
      <c r="K93" s="35">
        <v>1</v>
      </c>
      <c r="L93" s="35">
        <f t="shared" si="16"/>
        <v>4</v>
      </c>
      <c r="M93" s="63">
        <f t="shared" si="13"/>
        <v>2.6143790849673203E-2</v>
      </c>
      <c r="N93" s="64">
        <f t="shared" si="14"/>
        <v>71</v>
      </c>
    </row>
    <row r="94" spans="1:14">
      <c r="A94" s="1" t="s">
        <v>183</v>
      </c>
      <c r="B94" s="1" t="s">
        <v>216</v>
      </c>
      <c r="C94" s="62" t="s">
        <v>184</v>
      </c>
      <c r="D94" s="31">
        <v>161</v>
      </c>
      <c r="E94" s="2">
        <v>25</v>
      </c>
      <c r="F94" s="65">
        <f t="shared" si="9"/>
        <v>186</v>
      </c>
      <c r="G94" s="66">
        <f t="shared" si="10"/>
        <v>34</v>
      </c>
      <c r="H94" s="67">
        <f t="shared" si="11"/>
        <v>0.13440860215053763</v>
      </c>
      <c r="I94" s="65">
        <f t="shared" si="12"/>
        <v>74</v>
      </c>
      <c r="J94" s="31">
        <v>4</v>
      </c>
      <c r="K94" s="35">
        <v>1</v>
      </c>
      <c r="L94" s="35">
        <f t="shared" si="16"/>
        <v>5</v>
      </c>
      <c r="M94" s="63">
        <f t="shared" si="13"/>
        <v>2.6881720430107527E-2</v>
      </c>
      <c r="N94" s="64">
        <f t="shared" si="14"/>
        <v>70</v>
      </c>
    </row>
    <row r="95" spans="1:14">
      <c r="A95" s="1" t="s">
        <v>185</v>
      </c>
      <c r="B95" s="1" t="s">
        <v>216</v>
      </c>
      <c r="C95" s="62" t="s">
        <v>186</v>
      </c>
      <c r="D95" s="31">
        <v>251</v>
      </c>
      <c r="E95" s="2">
        <v>49</v>
      </c>
      <c r="F95" s="65">
        <f t="shared" si="9"/>
        <v>300</v>
      </c>
      <c r="G95" s="66">
        <f t="shared" si="10"/>
        <v>16</v>
      </c>
      <c r="H95" s="67">
        <f t="shared" si="11"/>
        <v>0.16333333333333333</v>
      </c>
      <c r="I95" s="65">
        <f t="shared" si="12"/>
        <v>59</v>
      </c>
      <c r="J95" s="31">
        <v>6</v>
      </c>
      <c r="K95" s="35">
        <v>6</v>
      </c>
      <c r="L95" s="35">
        <f t="shared" si="16"/>
        <v>12</v>
      </c>
      <c r="M95" s="63">
        <f t="shared" si="13"/>
        <v>0.04</v>
      </c>
      <c r="N95" s="64">
        <f t="shared" si="14"/>
        <v>52</v>
      </c>
    </row>
    <row r="96" spans="1:14">
      <c r="A96" s="1" t="s">
        <v>187</v>
      </c>
      <c r="B96" s="1" t="s">
        <v>213</v>
      </c>
      <c r="C96" s="62" t="s">
        <v>188</v>
      </c>
      <c r="D96" s="31">
        <v>16</v>
      </c>
      <c r="E96" s="2">
        <v>0</v>
      </c>
      <c r="F96" s="65">
        <f t="shared" si="9"/>
        <v>16</v>
      </c>
      <c r="G96" s="66">
        <f t="shared" si="10"/>
        <v>85</v>
      </c>
      <c r="H96" s="67">
        <f t="shared" si="11"/>
        <v>0</v>
      </c>
      <c r="I96" s="65">
        <f t="shared" si="12"/>
        <v>86</v>
      </c>
      <c r="J96" s="31">
        <v>2</v>
      </c>
      <c r="K96" s="35">
        <v>0</v>
      </c>
      <c r="L96" s="35">
        <f t="shared" si="16"/>
        <v>2</v>
      </c>
      <c r="M96" s="63">
        <f t="shared" si="13"/>
        <v>0.125</v>
      </c>
      <c r="N96" s="64">
        <f t="shared" si="14"/>
        <v>4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190</v>
      </c>
      <c r="E97" s="40">
        <v>57</v>
      </c>
      <c r="F97" s="77">
        <f t="shared" si="9"/>
        <v>247</v>
      </c>
      <c r="G97" s="78">
        <f t="shared" si="10"/>
        <v>23</v>
      </c>
      <c r="H97" s="79">
        <f t="shared" si="11"/>
        <v>0.23076923076923078</v>
      </c>
      <c r="I97" s="77">
        <f t="shared" si="12"/>
        <v>22</v>
      </c>
      <c r="J97" s="39">
        <v>9</v>
      </c>
      <c r="K97" s="44">
        <v>5</v>
      </c>
      <c r="L97" s="44">
        <f t="shared" si="16"/>
        <v>14</v>
      </c>
      <c r="M97" s="80">
        <f t="shared" si="13"/>
        <v>5.6680161943319839E-2</v>
      </c>
      <c r="N97" s="81">
        <f t="shared" si="14"/>
        <v>31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14508</v>
      </c>
      <c r="E99" s="225">
        <f t="shared" ref="E99:L99" si="17">SUM(E12:E97)</f>
        <v>3202</v>
      </c>
      <c r="F99" s="225">
        <f t="shared" si="17"/>
        <v>17710</v>
      </c>
      <c r="G99" s="227"/>
      <c r="H99" s="227"/>
      <c r="I99" s="227"/>
      <c r="J99" s="225">
        <f t="shared" si="17"/>
        <v>744</v>
      </c>
      <c r="K99" s="225">
        <f t="shared" si="17"/>
        <v>299</v>
      </c>
      <c r="L99" s="226">
        <f t="shared" si="17"/>
        <v>1043</v>
      </c>
      <c r="N99" s="37"/>
    </row>
  </sheetData>
  <autoFilter ref="A11:N11" xr:uid="{00000000-0009-0000-0000-000015000000}"/>
  <mergeCells count="1">
    <mergeCell ref="D10:N10"/>
  </mergeCells>
  <phoneticPr fontId="1"/>
  <hyperlinks>
    <hyperlink ref="P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F11" sqref="F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383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110</v>
      </c>
      <c r="E6" s="23">
        <f>INDEX(E12:E97,MATCH(C6,C12:C97,0),0)</f>
        <v>32</v>
      </c>
      <c r="F6" s="23">
        <f>SUM(D6:E6)</f>
        <v>142</v>
      </c>
      <c r="G6" s="24">
        <f>_xlfn.RANK.EQ(F6,$F$12:$F$97,0)</f>
        <v>46</v>
      </c>
      <c r="H6" s="25">
        <f>E6/F6</f>
        <v>0.22535211267605634</v>
      </c>
      <c r="I6" s="26">
        <f>_xlfn.RANK.EQ(H6,$H$12:$H$97,0)</f>
        <v>26</v>
      </c>
      <c r="J6" s="22">
        <f>INDEX(J12:J97,MATCH(C6,C12:C97,0),0)</f>
        <v>1</v>
      </c>
      <c r="K6" s="27">
        <f>INDEX(K12:K97,MATCH(C6,C12:C97,0),0)</f>
        <v>1</v>
      </c>
      <c r="L6" s="27">
        <f>SUM(J6:K6)</f>
        <v>2</v>
      </c>
      <c r="M6" s="28">
        <f>L6/F6</f>
        <v>1.4084507042253521E-2</v>
      </c>
      <c r="N6" s="29">
        <f>_xlfn.RANK.EQ(M6,$M$12:$M$97,0)</f>
        <v>81</v>
      </c>
    </row>
    <row r="7" spans="1:18">
      <c r="C7" s="30" t="s">
        <v>15</v>
      </c>
      <c r="D7" s="97">
        <f>ROUND(SUMIF($B$12:$B$97,"G",D12:D97)/(COUNTIFS(B12:B97,"G",D12:D97,"&lt;&gt;")),1)</f>
        <v>174.4</v>
      </c>
      <c r="E7" s="98">
        <f>ROUND(SUMIF($B$12:$B$97,"G",E12:E97)/(COUNTIFS(B12:B97,"G",D12:D97,"&lt;&gt;")),1)</f>
        <v>40.1</v>
      </c>
      <c r="F7" s="98">
        <f>ROUND(SUM(D7:E7),1)</f>
        <v>214.5</v>
      </c>
      <c r="G7" s="32"/>
      <c r="H7" s="33">
        <f>E7/F7</f>
        <v>0.18694638694638696</v>
      </c>
      <c r="I7" s="34"/>
      <c r="J7" s="97">
        <f>ROUND(SUMIF($B$12:$B$97,"G",J12:J97)/(COUNTIFS(B12:B97,"G",D12:D97,"&lt;&gt;")),1)</f>
        <v>5.7</v>
      </c>
      <c r="K7" s="101">
        <f>ROUND(SUMIF($B$12:$B$97,"G",K12:K97)/(COUNTIFS(B12:B97,"G",D12:D97,"&lt;&gt;")),1)</f>
        <v>2.7</v>
      </c>
      <c r="L7" s="101">
        <f>ROUND(SUM(J7:K7),1)</f>
        <v>8.4</v>
      </c>
      <c r="M7" s="6">
        <f>L7/F7</f>
        <v>3.9160839160839164E-2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165.5</v>
      </c>
      <c r="E8" s="100">
        <f>ROUND(AVERAGE(E12:E97),1)</f>
        <v>37.5</v>
      </c>
      <c r="F8" s="100">
        <f>ROUND(SUM(D8:E8),1)</f>
        <v>203</v>
      </c>
      <c r="G8" s="41"/>
      <c r="H8" s="42">
        <f>E8/F8</f>
        <v>0.18472906403940886</v>
      </c>
      <c r="I8" s="43"/>
      <c r="J8" s="102">
        <f>ROUND(AVERAGE(J12:J97),1)</f>
        <v>8.6999999999999993</v>
      </c>
      <c r="K8" s="100">
        <f>ROUND(AVERAGE(K12:K97),1)</f>
        <v>3.3</v>
      </c>
      <c r="L8" s="103">
        <f>ROUND(SUM(J8:K8),1)</f>
        <v>12</v>
      </c>
      <c r="M8" s="45">
        <f>L8/F8</f>
        <v>5.9113300492610835E-2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2022年度（基準日：５月１日）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556</v>
      </c>
      <c r="E12" s="5">
        <v>96</v>
      </c>
      <c r="F12" s="57">
        <f t="shared" ref="F12:F43" si="0">SUM(D12:E12)</f>
        <v>652</v>
      </c>
      <c r="G12" s="58">
        <f t="shared" ref="G12:G43" si="1">_xlfn.RANK.EQ(F12,$F$12:$F$97,0)</f>
        <v>6</v>
      </c>
      <c r="H12" s="59">
        <f t="shared" ref="H12:H43" si="2">E12/F12</f>
        <v>0.14723926380368099</v>
      </c>
      <c r="I12" s="57">
        <f t="shared" ref="I12:I43" si="3">_xlfn.RANK.EQ(H12,$H$12:$H$97,0)</f>
        <v>69</v>
      </c>
      <c r="J12" s="56">
        <v>36</v>
      </c>
      <c r="K12" s="60">
        <v>13</v>
      </c>
      <c r="L12" s="60">
        <f t="shared" ref="L12:L43" si="4">SUM(J12:K12)</f>
        <v>49</v>
      </c>
      <c r="M12" s="6">
        <f t="shared" ref="M12:M43" si="5">L12/F12</f>
        <v>7.5153374233128831E-2</v>
      </c>
      <c r="N12" s="61">
        <f t="shared" ref="N12:N43" si="6">_xlfn.RANK.EQ(M12,$M$12:$M$97,0)</f>
        <v>21</v>
      </c>
    </row>
    <row r="13" spans="1:18">
      <c r="A13" s="4" t="s">
        <v>21</v>
      </c>
      <c r="B13" s="4" t="s">
        <v>212</v>
      </c>
      <c r="C13" s="55" t="s">
        <v>22</v>
      </c>
      <c r="D13" s="56">
        <v>123</v>
      </c>
      <c r="E13" s="5">
        <v>27</v>
      </c>
      <c r="F13" s="57">
        <f t="shared" si="0"/>
        <v>150</v>
      </c>
      <c r="G13" s="58">
        <f t="shared" si="1"/>
        <v>44</v>
      </c>
      <c r="H13" s="59">
        <f t="shared" si="2"/>
        <v>0.18</v>
      </c>
      <c r="I13" s="57">
        <f t="shared" si="3"/>
        <v>49</v>
      </c>
      <c r="J13" s="56">
        <v>2</v>
      </c>
      <c r="K13" s="60">
        <v>2</v>
      </c>
      <c r="L13" s="60">
        <f t="shared" si="4"/>
        <v>4</v>
      </c>
      <c r="M13" s="6">
        <f t="shared" si="5"/>
        <v>2.6666666666666668E-2</v>
      </c>
      <c r="N13" s="61">
        <f t="shared" si="6"/>
        <v>69</v>
      </c>
    </row>
    <row r="14" spans="1:18">
      <c r="A14" s="4" t="s">
        <v>23</v>
      </c>
      <c r="B14" s="4" t="s">
        <v>213</v>
      </c>
      <c r="C14" s="55" t="s">
        <v>24</v>
      </c>
      <c r="D14" s="56">
        <v>66</v>
      </c>
      <c r="E14" s="5">
        <v>4</v>
      </c>
      <c r="F14" s="57">
        <f t="shared" si="0"/>
        <v>70</v>
      </c>
      <c r="G14" s="58">
        <f t="shared" si="1"/>
        <v>64</v>
      </c>
      <c r="H14" s="59">
        <f t="shared" si="2"/>
        <v>5.7142857142857141E-2</v>
      </c>
      <c r="I14" s="57">
        <f t="shared" si="3"/>
        <v>84</v>
      </c>
      <c r="J14" s="56">
        <v>3</v>
      </c>
      <c r="K14" s="60">
        <v>1</v>
      </c>
      <c r="L14" s="60">
        <f t="shared" si="4"/>
        <v>4</v>
      </c>
      <c r="M14" s="6">
        <f t="shared" si="5"/>
        <v>5.7142857142857141E-2</v>
      </c>
      <c r="N14" s="61">
        <f t="shared" si="6"/>
        <v>32</v>
      </c>
    </row>
    <row r="15" spans="1:18">
      <c r="A15" s="4" t="s">
        <v>25</v>
      </c>
      <c r="B15" s="4" t="s">
        <v>214</v>
      </c>
      <c r="C15" s="55" t="s">
        <v>26</v>
      </c>
      <c r="D15" s="56">
        <v>36</v>
      </c>
      <c r="E15" s="5">
        <v>8</v>
      </c>
      <c r="F15" s="57">
        <f t="shared" si="0"/>
        <v>44</v>
      </c>
      <c r="G15" s="58">
        <f t="shared" si="1"/>
        <v>74</v>
      </c>
      <c r="H15" s="59">
        <f t="shared" si="2"/>
        <v>0.18181818181818182</v>
      </c>
      <c r="I15" s="57">
        <f t="shared" si="3"/>
        <v>48</v>
      </c>
      <c r="J15" s="56">
        <v>2</v>
      </c>
      <c r="K15" s="60">
        <v>2</v>
      </c>
      <c r="L15" s="60">
        <f t="shared" si="4"/>
        <v>4</v>
      </c>
      <c r="M15" s="6">
        <f t="shared" si="5"/>
        <v>9.0909090909090912E-2</v>
      </c>
      <c r="N15" s="61">
        <f t="shared" si="6"/>
        <v>11</v>
      </c>
    </row>
    <row r="16" spans="1:18">
      <c r="A16" s="4" t="s">
        <v>27</v>
      </c>
      <c r="B16" s="4" t="s">
        <v>213</v>
      </c>
      <c r="C16" s="55" t="s">
        <v>28</v>
      </c>
      <c r="D16" s="56">
        <v>44</v>
      </c>
      <c r="E16" s="5">
        <v>6</v>
      </c>
      <c r="F16" s="57">
        <f t="shared" si="0"/>
        <v>50</v>
      </c>
      <c r="G16" s="58">
        <f t="shared" si="1"/>
        <v>72</v>
      </c>
      <c r="H16" s="59">
        <f t="shared" si="2"/>
        <v>0.12</v>
      </c>
      <c r="I16" s="57">
        <f t="shared" si="3"/>
        <v>78</v>
      </c>
      <c r="J16" s="56">
        <v>2</v>
      </c>
      <c r="K16" s="60">
        <v>0</v>
      </c>
      <c r="L16" s="60">
        <f t="shared" si="4"/>
        <v>2</v>
      </c>
      <c r="M16" s="6">
        <f t="shared" si="5"/>
        <v>0.04</v>
      </c>
      <c r="N16" s="61">
        <f t="shared" si="6"/>
        <v>49</v>
      </c>
    </row>
    <row r="17" spans="1:14">
      <c r="A17" s="4" t="s">
        <v>29</v>
      </c>
      <c r="B17" s="4" t="s">
        <v>213</v>
      </c>
      <c r="C17" s="55" t="s">
        <v>30</v>
      </c>
      <c r="D17" s="56">
        <v>53</v>
      </c>
      <c r="E17" s="5">
        <v>3</v>
      </c>
      <c r="F17" s="57">
        <f t="shared" si="0"/>
        <v>56</v>
      </c>
      <c r="G17" s="58">
        <f t="shared" si="1"/>
        <v>68</v>
      </c>
      <c r="H17" s="59">
        <f t="shared" si="2"/>
        <v>5.3571428571428568E-2</v>
      </c>
      <c r="I17" s="57">
        <f t="shared" si="3"/>
        <v>85</v>
      </c>
      <c r="J17" s="56">
        <v>7</v>
      </c>
      <c r="K17" s="60">
        <v>2</v>
      </c>
      <c r="L17" s="60">
        <f t="shared" si="4"/>
        <v>9</v>
      </c>
      <c r="M17" s="6">
        <f t="shared" si="5"/>
        <v>0.16071428571428573</v>
      </c>
      <c r="N17" s="61">
        <f t="shared" si="6"/>
        <v>4</v>
      </c>
    </row>
    <row r="18" spans="1:14">
      <c r="A18" s="4" t="s">
        <v>31</v>
      </c>
      <c r="B18" s="4" t="s">
        <v>215</v>
      </c>
      <c r="C18" s="55" t="s">
        <v>32</v>
      </c>
      <c r="D18" s="56">
        <v>40</v>
      </c>
      <c r="E18" s="5">
        <v>6</v>
      </c>
      <c r="F18" s="57">
        <f t="shared" si="0"/>
        <v>46</v>
      </c>
      <c r="G18" s="58">
        <f t="shared" si="1"/>
        <v>73</v>
      </c>
      <c r="H18" s="59">
        <f t="shared" si="2"/>
        <v>0.13043478260869565</v>
      </c>
      <c r="I18" s="57">
        <f t="shared" si="3"/>
        <v>75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84</v>
      </c>
    </row>
    <row r="19" spans="1:14">
      <c r="A19" s="4" t="s">
        <v>33</v>
      </c>
      <c r="B19" s="4" t="s">
        <v>216</v>
      </c>
      <c r="C19" s="55" t="s">
        <v>34</v>
      </c>
      <c r="D19" s="56">
        <v>164</v>
      </c>
      <c r="E19" s="5">
        <v>39</v>
      </c>
      <c r="F19" s="57">
        <f t="shared" si="0"/>
        <v>203</v>
      </c>
      <c r="G19" s="58">
        <f t="shared" si="1"/>
        <v>29</v>
      </c>
      <c r="H19" s="59">
        <f t="shared" si="2"/>
        <v>0.19211822660098521</v>
      </c>
      <c r="I19" s="57">
        <f t="shared" si="3"/>
        <v>45</v>
      </c>
      <c r="J19" s="56">
        <v>7</v>
      </c>
      <c r="K19" s="60">
        <v>3</v>
      </c>
      <c r="L19" s="60">
        <f t="shared" si="4"/>
        <v>10</v>
      </c>
      <c r="M19" s="6">
        <f t="shared" si="5"/>
        <v>4.9261083743842367E-2</v>
      </c>
      <c r="N19" s="61">
        <f t="shared" si="6"/>
        <v>38</v>
      </c>
    </row>
    <row r="20" spans="1:14">
      <c r="A20" s="4" t="s">
        <v>35</v>
      </c>
      <c r="B20" s="4" t="s">
        <v>217</v>
      </c>
      <c r="C20" s="55" t="s">
        <v>36</v>
      </c>
      <c r="D20" s="56">
        <v>122</v>
      </c>
      <c r="E20" s="5">
        <v>38</v>
      </c>
      <c r="F20" s="57">
        <f t="shared" si="0"/>
        <v>160</v>
      </c>
      <c r="G20" s="58">
        <f t="shared" si="1"/>
        <v>38</v>
      </c>
      <c r="H20" s="59">
        <f t="shared" si="2"/>
        <v>0.23749999999999999</v>
      </c>
      <c r="I20" s="57">
        <f t="shared" si="3"/>
        <v>23</v>
      </c>
      <c r="J20" s="56">
        <v>6</v>
      </c>
      <c r="K20" s="60">
        <v>4</v>
      </c>
      <c r="L20" s="60">
        <f t="shared" si="4"/>
        <v>10</v>
      </c>
      <c r="M20" s="6">
        <f t="shared" si="5"/>
        <v>6.25E-2</v>
      </c>
      <c r="N20" s="61">
        <f t="shared" si="6"/>
        <v>26</v>
      </c>
    </row>
    <row r="21" spans="1:14">
      <c r="A21" s="4" t="s">
        <v>37</v>
      </c>
      <c r="B21" s="4" t="s">
        <v>211</v>
      </c>
      <c r="C21" s="55" t="s">
        <v>38</v>
      </c>
      <c r="D21" s="56">
        <v>613</v>
      </c>
      <c r="E21" s="5">
        <v>109</v>
      </c>
      <c r="F21" s="57">
        <f t="shared" si="0"/>
        <v>722</v>
      </c>
      <c r="G21" s="58">
        <f t="shared" si="1"/>
        <v>4</v>
      </c>
      <c r="H21" s="59">
        <f t="shared" si="2"/>
        <v>0.15096952908587258</v>
      </c>
      <c r="I21" s="57">
        <f t="shared" si="3"/>
        <v>68</v>
      </c>
      <c r="J21" s="56">
        <v>39</v>
      </c>
      <c r="K21" s="60">
        <v>19</v>
      </c>
      <c r="L21" s="60">
        <f t="shared" si="4"/>
        <v>58</v>
      </c>
      <c r="M21" s="6">
        <f t="shared" si="5"/>
        <v>8.0332409972299165E-2</v>
      </c>
      <c r="N21" s="61">
        <f t="shared" si="6"/>
        <v>19</v>
      </c>
    </row>
    <row r="22" spans="1:14">
      <c r="A22" s="4" t="s">
        <v>39</v>
      </c>
      <c r="B22" s="4" t="s">
        <v>212</v>
      </c>
      <c r="C22" s="55" t="s">
        <v>40</v>
      </c>
      <c r="D22" s="56">
        <v>25</v>
      </c>
      <c r="E22" s="5">
        <v>6</v>
      </c>
      <c r="F22" s="57">
        <f t="shared" si="0"/>
        <v>31</v>
      </c>
      <c r="G22" s="58">
        <f t="shared" si="1"/>
        <v>82</v>
      </c>
      <c r="H22" s="59">
        <f t="shared" si="2"/>
        <v>0.19354838709677419</v>
      </c>
      <c r="I22" s="57">
        <f t="shared" si="3"/>
        <v>43</v>
      </c>
      <c r="J22" s="56">
        <v>1</v>
      </c>
      <c r="K22" s="60">
        <v>0</v>
      </c>
      <c r="L22" s="60">
        <f t="shared" si="4"/>
        <v>1</v>
      </c>
      <c r="M22" s="6">
        <f t="shared" si="5"/>
        <v>3.2258064516129031E-2</v>
      </c>
      <c r="N22" s="61">
        <f t="shared" si="6"/>
        <v>59</v>
      </c>
    </row>
    <row r="23" spans="1:14">
      <c r="A23" s="4" t="s">
        <v>41</v>
      </c>
      <c r="B23" s="4" t="s">
        <v>216</v>
      </c>
      <c r="C23" s="55" t="s">
        <v>42</v>
      </c>
      <c r="D23" s="56">
        <v>117</v>
      </c>
      <c r="E23" s="5">
        <v>21</v>
      </c>
      <c r="F23" s="57">
        <f t="shared" si="0"/>
        <v>138</v>
      </c>
      <c r="G23" s="58">
        <f t="shared" si="1"/>
        <v>48</v>
      </c>
      <c r="H23" s="59">
        <f t="shared" si="2"/>
        <v>0.15217391304347827</v>
      </c>
      <c r="I23" s="57">
        <f t="shared" si="3"/>
        <v>66</v>
      </c>
      <c r="J23" s="56">
        <v>6</v>
      </c>
      <c r="K23" s="60">
        <v>0</v>
      </c>
      <c r="L23" s="60">
        <f t="shared" si="4"/>
        <v>6</v>
      </c>
      <c r="M23" s="6">
        <f t="shared" si="5"/>
        <v>4.3478260869565216E-2</v>
      </c>
      <c r="N23" s="61">
        <f t="shared" si="6"/>
        <v>45</v>
      </c>
    </row>
    <row r="24" spans="1:14">
      <c r="A24" s="4" t="s">
        <v>43</v>
      </c>
      <c r="B24" s="4" t="s">
        <v>216</v>
      </c>
      <c r="C24" s="55" t="s">
        <v>44</v>
      </c>
      <c r="D24" s="56">
        <v>173</v>
      </c>
      <c r="E24" s="5">
        <v>50</v>
      </c>
      <c r="F24" s="57">
        <f t="shared" si="0"/>
        <v>223</v>
      </c>
      <c r="G24" s="58">
        <f t="shared" si="1"/>
        <v>25</v>
      </c>
      <c r="H24" s="59">
        <f t="shared" si="2"/>
        <v>0.22421524663677131</v>
      </c>
      <c r="I24" s="57">
        <f t="shared" si="3"/>
        <v>27</v>
      </c>
      <c r="J24" s="56">
        <v>5</v>
      </c>
      <c r="K24" s="60">
        <v>3</v>
      </c>
      <c r="L24" s="60">
        <f t="shared" si="4"/>
        <v>8</v>
      </c>
      <c r="M24" s="6">
        <f t="shared" si="5"/>
        <v>3.5874439461883408E-2</v>
      </c>
      <c r="N24" s="61">
        <f t="shared" si="6"/>
        <v>56</v>
      </c>
    </row>
    <row r="25" spans="1:14">
      <c r="A25" s="4" t="s">
        <v>45</v>
      </c>
      <c r="B25" s="4" t="s">
        <v>214</v>
      </c>
      <c r="C25" s="55" t="s">
        <v>46</v>
      </c>
      <c r="D25" s="56">
        <v>79</v>
      </c>
      <c r="E25" s="5">
        <v>20</v>
      </c>
      <c r="F25" s="57">
        <f t="shared" si="0"/>
        <v>99</v>
      </c>
      <c r="G25" s="58">
        <f t="shared" si="1"/>
        <v>52</v>
      </c>
      <c r="H25" s="59">
        <f t="shared" si="2"/>
        <v>0.20202020202020202</v>
      </c>
      <c r="I25" s="57">
        <f t="shared" si="3"/>
        <v>40</v>
      </c>
      <c r="J25" s="56">
        <v>6</v>
      </c>
      <c r="K25" s="60">
        <v>1</v>
      </c>
      <c r="L25" s="60">
        <f t="shared" si="4"/>
        <v>7</v>
      </c>
      <c r="M25" s="6">
        <f t="shared" si="5"/>
        <v>7.0707070707070704E-2</v>
      </c>
      <c r="N25" s="61">
        <f t="shared" si="6"/>
        <v>22</v>
      </c>
    </row>
    <row r="26" spans="1:14">
      <c r="A26" s="4" t="s">
        <v>47</v>
      </c>
      <c r="B26" s="4" t="s">
        <v>217</v>
      </c>
      <c r="C26" s="55" t="s">
        <v>48</v>
      </c>
      <c r="D26" s="56">
        <v>125</v>
      </c>
      <c r="E26" s="5">
        <v>26</v>
      </c>
      <c r="F26" s="57">
        <f t="shared" si="0"/>
        <v>151</v>
      </c>
      <c r="G26" s="58">
        <f t="shared" si="1"/>
        <v>42</v>
      </c>
      <c r="H26" s="59">
        <f t="shared" si="2"/>
        <v>0.17218543046357615</v>
      </c>
      <c r="I26" s="57">
        <f t="shared" si="3"/>
        <v>57</v>
      </c>
      <c r="J26" s="56">
        <v>3</v>
      </c>
      <c r="K26" s="60">
        <v>1</v>
      </c>
      <c r="L26" s="60">
        <f t="shared" si="4"/>
        <v>4</v>
      </c>
      <c r="M26" s="6">
        <f t="shared" si="5"/>
        <v>2.6490066225165563E-2</v>
      </c>
      <c r="N26" s="61">
        <f t="shared" si="6"/>
        <v>70</v>
      </c>
    </row>
    <row r="27" spans="1:14">
      <c r="A27" s="4" t="s">
        <v>49</v>
      </c>
      <c r="B27" s="4" t="s">
        <v>211</v>
      </c>
      <c r="C27" s="55" t="s">
        <v>50</v>
      </c>
      <c r="D27" s="56">
        <v>445</v>
      </c>
      <c r="E27" s="5">
        <v>93</v>
      </c>
      <c r="F27" s="57">
        <f t="shared" si="0"/>
        <v>538</v>
      </c>
      <c r="G27" s="58">
        <f t="shared" si="1"/>
        <v>8</v>
      </c>
      <c r="H27" s="59">
        <f t="shared" si="2"/>
        <v>0.17286245353159851</v>
      </c>
      <c r="I27" s="57">
        <f t="shared" si="3"/>
        <v>55</v>
      </c>
      <c r="J27" s="56">
        <v>30</v>
      </c>
      <c r="K27" s="60">
        <v>16</v>
      </c>
      <c r="L27" s="60">
        <f t="shared" si="4"/>
        <v>46</v>
      </c>
      <c r="M27" s="6">
        <f t="shared" si="5"/>
        <v>8.5501858736059477E-2</v>
      </c>
      <c r="N27" s="61">
        <f t="shared" si="6"/>
        <v>13</v>
      </c>
    </row>
    <row r="28" spans="1:14">
      <c r="A28" s="4" t="s">
        <v>51</v>
      </c>
      <c r="B28" s="4" t="s">
        <v>214</v>
      </c>
      <c r="C28" s="55" t="s">
        <v>52</v>
      </c>
      <c r="D28" s="56">
        <v>22</v>
      </c>
      <c r="E28" s="5">
        <v>8</v>
      </c>
      <c r="F28" s="57">
        <f t="shared" si="0"/>
        <v>30</v>
      </c>
      <c r="G28" s="58">
        <f t="shared" si="1"/>
        <v>83</v>
      </c>
      <c r="H28" s="59">
        <f t="shared" si="2"/>
        <v>0.26666666666666666</v>
      </c>
      <c r="I28" s="57">
        <f t="shared" si="3"/>
        <v>17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84</v>
      </c>
    </row>
    <row r="29" spans="1:14">
      <c r="A29" s="4" t="s">
        <v>53</v>
      </c>
      <c r="B29" s="4" t="s">
        <v>217</v>
      </c>
      <c r="C29" s="55" t="s">
        <v>54</v>
      </c>
      <c r="D29" s="56">
        <v>100</v>
      </c>
      <c r="E29" s="5">
        <v>20</v>
      </c>
      <c r="F29" s="57">
        <f t="shared" si="0"/>
        <v>120</v>
      </c>
      <c r="G29" s="58">
        <f t="shared" si="1"/>
        <v>51</v>
      </c>
      <c r="H29" s="59">
        <f t="shared" si="2"/>
        <v>0.16666666666666666</v>
      </c>
      <c r="I29" s="57">
        <f t="shared" si="3"/>
        <v>61</v>
      </c>
      <c r="J29" s="56">
        <v>3</v>
      </c>
      <c r="K29" s="60">
        <v>2</v>
      </c>
      <c r="L29" s="60">
        <f t="shared" si="4"/>
        <v>5</v>
      </c>
      <c r="M29" s="6">
        <f t="shared" si="5"/>
        <v>4.1666666666666664E-2</v>
      </c>
      <c r="N29" s="61">
        <f t="shared" si="6"/>
        <v>47</v>
      </c>
    </row>
    <row r="30" spans="1:14">
      <c r="A30" s="4" t="s">
        <v>55</v>
      </c>
      <c r="B30" s="4" t="s">
        <v>216</v>
      </c>
      <c r="C30" s="55" t="s">
        <v>56</v>
      </c>
      <c r="D30" s="56">
        <v>174</v>
      </c>
      <c r="E30" s="5">
        <v>31</v>
      </c>
      <c r="F30" s="57">
        <f t="shared" si="0"/>
        <v>205</v>
      </c>
      <c r="G30" s="58">
        <f t="shared" si="1"/>
        <v>28</v>
      </c>
      <c r="H30" s="59">
        <f t="shared" si="2"/>
        <v>0.15121951219512195</v>
      </c>
      <c r="I30" s="57">
        <f t="shared" si="3"/>
        <v>67</v>
      </c>
      <c r="J30" s="56">
        <v>6</v>
      </c>
      <c r="K30" s="60">
        <v>0</v>
      </c>
      <c r="L30" s="60">
        <f t="shared" si="4"/>
        <v>6</v>
      </c>
      <c r="M30" s="6">
        <f t="shared" si="5"/>
        <v>2.9268292682926831E-2</v>
      </c>
      <c r="N30" s="61">
        <f t="shared" si="6"/>
        <v>64</v>
      </c>
    </row>
    <row r="31" spans="1:14">
      <c r="A31" s="4" t="s">
        <v>57</v>
      </c>
      <c r="B31" s="4" t="s">
        <v>217</v>
      </c>
      <c r="C31" s="55" t="s">
        <v>58</v>
      </c>
      <c r="D31" s="56">
        <v>124</v>
      </c>
      <c r="E31" s="5">
        <v>42</v>
      </c>
      <c r="F31" s="57">
        <f t="shared" si="0"/>
        <v>166</v>
      </c>
      <c r="G31" s="58">
        <f t="shared" si="1"/>
        <v>37</v>
      </c>
      <c r="H31" s="59">
        <f t="shared" si="2"/>
        <v>0.25301204819277107</v>
      </c>
      <c r="I31" s="57">
        <f t="shared" si="3"/>
        <v>19</v>
      </c>
      <c r="J31" s="56">
        <v>9</v>
      </c>
      <c r="K31" s="60">
        <v>4</v>
      </c>
      <c r="L31" s="60">
        <f t="shared" si="4"/>
        <v>13</v>
      </c>
      <c r="M31" s="6">
        <f t="shared" si="5"/>
        <v>7.8313253012048195E-2</v>
      </c>
      <c r="N31" s="61">
        <f t="shared" si="6"/>
        <v>20</v>
      </c>
    </row>
    <row r="32" spans="1:14">
      <c r="A32" s="4" t="s">
        <v>59</v>
      </c>
      <c r="B32" s="4" t="s">
        <v>211</v>
      </c>
      <c r="C32" s="55" t="s">
        <v>60</v>
      </c>
      <c r="D32" s="56">
        <v>251</v>
      </c>
      <c r="E32" s="5">
        <v>77</v>
      </c>
      <c r="F32" s="57">
        <f t="shared" si="0"/>
        <v>328</v>
      </c>
      <c r="G32" s="58">
        <f t="shared" si="1"/>
        <v>14</v>
      </c>
      <c r="H32" s="59">
        <f t="shared" si="2"/>
        <v>0.2347560975609756</v>
      </c>
      <c r="I32" s="57">
        <f t="shared" si="3"/>
        <v>24</v>
      </c>
      <c r="J32" s="56">
        <v>9</v>
      </c>
      <c r="K32" s="60">
        <v>5</v>
      </c>
      <c r="L32" s="60">
        <f t="shared" si="4"/>
        <v>14</v>
      </c>
      <c r="M32" s="6">
        <f t="shared" si="5"/>
        <v>4.2682926829268296E-2</v>
      </c>
      <c r="N32" s="61">
        <f t="shared" si="6"/>
        <v>46</v>
      </c>
    </row>
    <row r="33" spans="1:14">
      <c r="A33" s="4" t="s">
        <v>61</v>
      </c>
      <c r="B33" s="4" t="s">
        <v>211</v>
      </c>
      <c r="C33" s="55" t="s">
        <v>62</v>
      </c>
      <c r="D33" s="56">
        <v>817</v>
      </c>
      <c r="E33" s="5">
        <v>150</v>
      </c>
      <c r="F33" s="57">
        <f t="shared" si="0"/>
        <v>967</v>
      </c>
      <c r="G33" s="58">
        <f t="shared" si="1"/>
        <v>1</v>
      </c>
      <c r="H33" s="59">
        <f t="shared" si="2"/>
        <v>0.15511892450879008</v>
      </c>
      <c r="I33" s="57">
        <f t="shared" si="3"/>
        <v>64</v>
      </c>
      <c r="J33" s="56">
        <v>45</v>
      </c>
      <c r="K33" s="60">
        <v>11</v>
      </c>
      <c r="L33" s="60">
        <f t="shared" si="4"/>
        <v>56</v>
      </c>
      <c r="M33" s="6">
        <f t="shared" si="5"/>
        <v>5.7911065149948295E-2</v>
      </c>
      <c r="N33" s="61">
        <f t="shared" si="6"/>
        <v>30</v>
      </c>
    </row>
    <row r="34" spans="1:14">
      <c r="A34" s="4" t="s">
        <v>63</v>
      </c>
      <c r="B34" s="4" t="s">
        <v>215</v>
      </c>
      <c r="C34" s="55" t="s">
        <v>64</v>
      </c>
      <c r="D34" s="56">
        <v>111</v>
      </c>
      <c r="E34" s="5">
        <v>30</v>
      </c>
      <c r="F34" s="57">
        <f t="shared" si="0"/>
        <v>141</v>
      </c>
      <c r="G34" s="58">
        <f t="shared" si="1"/>
        <v>47</v>
      </c>
      <c r="H34" s="59">
        <f t="shared" si="2"/>
        <v>0.21276595744680851</v>
      </c>
      <c r="I34" s="57">
        <f t="shared" si="3"/>
        <v>32</v>
      </c>
      <c r="J34" s="56">
        <v>2</v>
      </c>
      <c r="K34" s="60">
        <v>2</v>
      </c>
      <c r="L34" s="60">
        <f t="shared" si="4"/>
        <v>4</v>
      </c>
      <c r="M34" s="6">
        <f t="shared" si="5"/>
        <v>2.8368794326241134E-2</v>
      </c>
      <c r="N34" s="61">
        <f t="shared" si="6"/>
        <v>65</v>
      </c>
    </row>
    <row r="35" spans="1:14">
      <c r="A35" s="4" t="s">
        <v>65</v>
      </c>
      <c r="B35" s="4" t="s">
        <v>214</v>
      </c>
      <c r="C35" s="55" t="s">
        <v>66</v>
      </c>
      <c r="D35" s="56">
        <v>45</v>
      </c>
      <c r="E35" s="5">
        <v>34</v>
      </c>
      <c r="F35" s="57">
        <f t="shared" si="0"/>
        <v>79</v>
      </c>
      <c r="G35" s="58">
        <f t="shared" si="1"/>
        <v>59</v>
      </c>
      <c r="H35" s="59">
        <f t="shared" si="2"/>
        <v>0.43037974683544306</v>
      </c>
      <c r="I35" s="57">
        <f t="shared" si="3"/>
        <v>4</v>
      </c>
      <c r="J35" s="56">
        <v>13</v>
      </c>
      <c r="K35" s="60">
        <v>6</v>
      </c>
      <c r="L35" s="60">
        <f t="shared" si="4"/>
        <v>19</v>
      </c>
      <c r="M35" s="6">
        <f t="shared" si="5"/>
        <v>0.24050632911392406</v>
      </c>
      <c r="N35" s="61">
        <f t="shared" si="6"/>
        <v>2</v>
      </c>
    </row>
    <row r="36" spans="1:14">
      <c r="A36" s="4" t="s">
        <v>67</v>
      </c>
      <c r="B36" s="4" t="s">
        <v>214</v>
      </c>
      <c r="C36" s="55" t="s">
        <v>68</v>
      </c>
      <c r="D36" s="56">
        <v>54</v>
      </c>
      <c r="E36" s="5">
        <v>37</v>
      </c>
      <c r="F36" s="57">
        <f t="shared" si="0"/>
        <v>91</v>
      </c>
      <c r="G36" s="58">
        <f t="shared" si="1"/>
        <v>54</v>
      </c>
      <c r="H36" s="59">
        <f t="shared" si="2"/>
        <v>0.40659340659340659</v>
      </c>
      <c r="I36" s="57">
        <f t="shared" si="3"/>
        <v>5</v>
      </c>
      <c r="J36" s="56">
        <v>2</v>
      </c>
      <c r="K36" s="60">
        <v>1</v>
      </c>
      <c r="L36" s="60">
        <f t="shared" si="4"/>
        <v>3</v>
      </c>
      <c r="M36" s="6">
        <f t="shared" si="5"/>
        <v>3.2967032967032968E-2</v>
      </c>
      <c r="N36" s="61">
        <f t="shared" si="6"/>
        <v>58</v>
      </c>
    </row>
    <row r="37" spans="1:14">
      <c r="A37" s="4" t="s">
        <v>69</v>
      </c>
      <c r="B37" s="4" t="s">
        <v>213</v>
      </c>
      <c r="C37" s="55" t="s">
        <v>70</v>
      </c>
      <c r="D37" s="56">
        <v>284</v>
      </c>
      <c r="E37" s="5">
        <v>47</v>
      </c>
      <c r="F37" s="57">
        <f t="shared" si="0"/>
        <v>331</v>
      </c>
      <c r="G37" s="58">
        <f t="shared" si="1"/>
        <v>13</v>
      </c>
      <c r="H37" s="59">
        <f t="shared" si="2"/>
        <v>0.1419939577039275</v>
      </c>
      <c r="I37" s="57">
        <f t="shared" si="3"/>
        <v>70</v>
      </c>
      <c r="J37" s="56">
        <v>13</v>
      </c>
      <c r="K37" s="60">
        <v>6</v>
      </c>
      <c r="L37" s="60">
        <f t="shared" si="4"/>
        <v>19</v>
      </c>
      <c r="M37" s="6">
        <f t="shared" si="5"/>
        <v>5.7401812688821753E-2</v>
      </c>
      <c r="N37" s="61">
        <f t="shared" si="6"/>
        <v>31</v>
      </c>
    </row>
    <row r="38" spans="1:14">
      <c r="A38" s="4" t="s">
        <v>71</v>
      </c>
      <c r="B38" s="4" t="s">
        <v>217</v>
      </c>
      <c r="C38" s="55" t="s">
        <v>72</v>
      </c>
      <c r="D38" s="56">
        <v>31</v>
      </c>
      <c r="E38" s="5">
        <v>30</v>
      </c>
      <c r="F38" s="57">
        <f t="shared" si="0"/>
        <v>61</v>
      </c>
      <c r="G38" s="58">
        <f t="shared" si="1"/>
        <v>67</v>
      </c>
      <c r="H38" s="59">
        <f t="shared" si="2"/>
        <v>0.49180327868852458</v>
      </c>
      <c r="I38" s="57">
        <f t="shared" si="3"/>
        <v>2</v>
      </c>
      <c r="J38" s="56">
        <v>5</v>
      </c>
      <c r="K38" s="60">
        <v>0</v>
      </c>
      <c r="L38" s="60">
        <f t="shared" si="4"/>
        <v>5</v>
      </c>
      <c r="M38" s="6">
        <f t="shared" si="5"/>
        <v>8.1967213114754092E-2</v>
      </c>
      <c r="N38" s="61">
        <f t="shared" si="6"/>
        <v>17</v>
      </c>
    </row>
    <row r="39" spans="1:14">
      <c r="A39" s="4" t="s">
        <v>73</v>
      </c>
      <c r="B39" s="4" t="s">
        <v>212</v>
      </c>
      <c r="C39" s="55" t="s">
        <v>74</v>
      </c>
      <c r="D39" s="56">
        <v>59</v>
      </c>
      <c r="E39" s="5">
        <v>38</v>
      </c>
      <c r="F39" s="57">
        <f t="shared" si="0"/>
        <v>97</v>
      </c>
      <c r="G39" s="58">
        <f t="shared" si="1"/>
        <v>53</v>
      </c>
      <c r="H39" s="59">
        <f t="shared" si="2"/>
        <v>0.39175257731958762</v>
      </c>
      <c r="I39" s="57">
        <f t="shared" si="3"/>
        <v>6</v>
      </c>
      <c r="J39" s="56">
        <v>2</v>
      </c>
      <c r="K39" s="60">
        <v>1</v>
      </c>
      <c r="L39" s="60">
        <f t="shared" si="4"/>
        <v>3</v>
      </c>
      <c r="M39" s="6">
        <f t="shared" si="5"/>
        <v>3.0927835051546393E-2</v>
      </c>
      <c r="N39" s="61">
        <f t="shared" si="6"/>
        <v>63</v>
      </c>
    </row>
    <row r="40" spans="1:14">
      <c r="A40" s="4" t="s">
        <v>75</v>
      </c>
      <c r="B40" s="4" t="s">
        <v>213</v>
      </c>
      <c r="C40" s="55" t="s">
        <v>76</v>
      </c>
      <c r="D40" s="56">
        <v>125</v>
      </c>
      <c r="E40" s="5">
        <v>30</v>
      </c>
      <c r="F40" s="57">
        <f t="shared" si="0"/>
        <v>155</v>
      </c>
      <c r="G40" s="58">
        <f t="shared" si="1"/>
        <v>40</v>
      </c>
      <c r="H40" s="59">
        <f t="shared" si="2"/>
        <v>0.19354838709677419</v>
      </c>
      <c r="I40" s="57">
        <f t="shared" si="3"/>
        <v>43</v>
      </c>
      <c r="J40" s="56">
        <v>4</v>
      </c>
      <c r="K40" s="60">
        <v>0</v>
      </c>
      <c r="L40" s="60">
        <f t="shared" si="4"/>
        <v>4</v>
      </c>
      <c r="M40" s="6">
        <f t="shared" si="5"/>
        <v>2.5806451612903226E-2</v>
      </c>
      <c r="N40" s="61">
        <f t="shared" si="6"/>
        <v>72</v>
      </c>
    </row>
    <row r="41" spans="1:14">
      <c r="A41" s="4" t="s">
        <v>77</v>
      </c>
      <c r="B41" s="4" t="s">
        <v>213</v>
      </c>
      <c r="C41" s="55" t="s">
        <v>78</v>
      </c>
      <c r="D41" s="56">
        <v>115</v>
      </c>
      <c r="E41" s="5">
        <v>13</v>
      </c>
      <c r="F41" s="57">
        <f t="shared" si="0"/>
        <v>128</v>
      </c>
      <c r="G41" s="58">
        <f t="shared" si="1"/>
        <v>50</v>
      </c>
      <c r="H41" s="59">
        <f t="shared" si="2"/>
        <v>0.1015625</v>
      </c>
      <c r="I41" s="57">
        <f t="shared" si="3"/>
        <v>82</v>
      </c>
      <c r="J41" s="56">
        <v>11</v>
      </c>
      <c r="K41" s="60">
        <v>2</v>
      </c>
      <c r="L41" s="60">
        <f t="shared" si="4"/>
        <v>13</v>
      </c>
      <c r="M41" s="6">
        <f t="shared" si="5"/>
        <v>0.1015625</v>
      </c>
      <c r="N41" s="61">
        <f t="shared" si="6"/>
        <v>7</v>
      </c>
    </row>
    <row r="42" spans="1:14">
      <c r="A42" s="4" t="s">
        <v>79</v>
      </c>
      <c r="B42" s="4" t="s">
        <v>214</v>
      </c>
      <c r="C42" s="55" t="s">
        <v>80</v>
      </c>
      <c r="D42" s="56">
        <v>57</v>
      </c>
      <c r="E42" s="5">
        <v>16</v>
      </c>
      <c r="F42" s="57">
        <f t="shared" si="0"/>
        <v>73</v>
      </c>
      <c r="G42" s="58">
        <f t="shared" si="1"/>
        <v>62</v>
      </c>
      <c r="H42" s="59">
        <f t="shared" si="2"/>
        <v>0.21917808219178081</v>
      </c>
      <c r="I42" s="57">
        <f t="shared" si="3"/>
        <v>29</v>
      </c>
      <c r="J42" s="56">
        <v>8</v>
      </c>
      <c r="K42" s="60">
        <v>2</v>
      </c>
      <c r="L42" s="60">
        <f t="shared" si="4"/>
        <v>10</v>
      </c>
      <c r="M42" s="6">
        <f t="shared" si="5"/>
        <v>0.13698630136986301</v>
      </c>
      <c r="N42" s="61">
        <f t="shared" si="6"/>
        <v>5</v>
      </c>
    </row>
    <row r="43" spans="1:14">
      <c r="A43" s="4" t="s">
        <v>81</v>
      </c>
      <c r="B43" s="4" t="s">
        <v>218</v>
      </c>
      <c r="C43" s="55" t="s">
        <v>82</v>
      </c>
      <c r="D43" s="56">
        <v>12</v>
      </c>
      <c r="E43" s="5">
        <v>4</v>
      </c>
      <c r="F43" s="57">
        <f t="shared" si="0"/>
        <v>16</v>
      </c>
      <c r="G43" s="58">
        <f t="shared" si="1"/>
        <v>84</v>
      </c>
      <c r="H43" s="59">
        <f t="shared" si="2"/>
        <v>0.25</v>
      </c>
      <c r="I43" s="57">
        <f t="shared" si="3"/>
        <v>20</v>
      </c>
      <c r="J43" s="56">
        <v>5</v>
      </c>
      <c r="K43" s="60">
        <v>1</v>
      </c>
      <c r="L43" s="60">
        <f t="shared" si="4"/>
        <v>6</v>
      </c>
      <c r="M43" s="6">
        <f t="shared" si="5"/>
        <v>0.375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66</v>
      </c>
      <c r="E44" s="5">
        <v>12</v>
      </c>
      <c r="F44" s="57">
        <f t="shared" ref="F44:F75" si="7">SUM(D44:E44)</f>
        <v>78</v>
      </c>
      <c r="G44" s="58">
        <f t="shared" ref="G44:G75" si="8">_xlfn.RANK.EQ(F44,$F$12:$F$97,0)</f>
        <v>60</v>
      </c>
      <c r="H44" s="59">
        <f t="shared" ref="H44:H75" si="9">E44/F44</f>
        <v>0.15384615384615385</v>
      </c>
      <c r="I44" s="57">
        <f t="shared" ref="I44:I75" si="10">_xlfn.RANK.EQ(H44,$H$12:$H$97,0)</f>
        <v>65</v>
      </c>
      <c r="J44" s="56">
        <v>1</v>
      </c>
      <c r="K44" s="60">
        <v>0</v>
      </c>
      <c r="L44" s="60">
        <f t="shared" ref="L44:L75" si="11">SUM(J44:K44)</f>
        <v>1</v>
      </c>
      <c r="M44" s="6">
        <f t="shared" ref="M44:M75" si="12">L44/F44</f>
        <v>1.282051282051282E-2</v>
      </c>
      <c r="N44" s="61">
        <f t="shared" ref="N44:N75" si="13">_xlfn.RANK.EQ(M44,$M$12:$M$97,0)</f>
        <v>82</v>
      </c>
    </row>
    <row r="45" spans="1:14">
      <c r="A45" s="4" t="s">
        <v>85</v>
      </c>
      <c r="B45" s="4" t="s">
        <v>217</v>
      </c>
      <c r="C45" s="55" t="s">
        <v>86</v>
      </c>
      <c r="D45" s="56">
        <v>148</v>
      </c>
      <c r="E45" s="5">
        <v>41</v>
      </c>
      <c r="F45" s="57">
        <f t="shared" si="7"/>
        <v>189</v>
      </c>
      <c r="G45" s="58">
        <f t="shared" si="8"/>
        <v>32</v>
      </c>
      <c r="H45" s="59">
        <f t="shared" si="9"/>
        <v>0.21693121693121692</v>
      </c>
      <c r="I45" s="57">
        <f t="shared" si="10"/>
        <v>31</v>
      </c>
      <c r="J45" s="56">
        <v>5</v>
      </c>
      <c r="K45" s="60">
        <v>7</v>
      </c>
      <c r="L45" s="60">
        <f t="shared" si="11"/>
        <v>12</v>
      </c>
      <c r="M45" s="6">
        <f t="shared" si="12"/>
        <v>6.3492063492063489E-2</v>
      </c>
      <c r="N45" s="61">
        <f t="shared" si="13"/>
        <v>25</v>
      </c>
    </row>
    <row r="46" spans="1:14">
      <c r="A46" s="4" t="s">
        <v>87</v>
      </c>
      <c r="B46" s="4" t="s">
        <v>218</v>
      </c>
      <c r="C46" s="55" t="s">
        <v>88</v>
      </c>
      <c r="D46" s="56">
        <v>4</v>
      </c>
      <c r="E46" s="5">
        <v>4</v>
      </c>
      <c r="F46" s="57">
        <f t="shared" si="7"/>
        <v>8</v>
      </c>
      <c r="G46" s="58">
        <f t="shared" si="8"/>
        <v>86</v>
      </c>
      <c r="H46" s="59">
        <f t="shared" si="9"/>
        <v>0.5</v>
      </c>
      <c r="I46" s="57">
        <f t="shared" si="10"/>
        <v>1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84</v>
      </c>
    </row>
    <row r="47" spans="1:14">
      <c r="A47" s="4" t="s">
        <v>89</v>
      </c>
      <c r="B47" s="4" t="s">
        <v>211</v>
      </c>
      <c r="C47" s="55" t="s">
        <v>90</v>
      </c>
      <c r="D47" s="56">
        <v>305</v>
      </c>
      <c r="E47" s="5">
        <v>82</v>
      </c>
      <c r="F47" s="57">
        <f t="shared" si="7"/>
        <v>387</v>
      </c>
      <c r="G47" s="58">
        <f t="shared" si="8"/>
        <v>12</v>
      </c>
      <c r="H47" s="59">
        <f t="shared" si="9"/>
        <v>0.21188630490956073</v>
      </c>
      <c r="I47" s="57">
        <f t="shared" si="10"/>
        <v>33</v>
      </c>
      <c r="J47" s="56">
        <v>12</v>
      </c>
      <c r="K47" s="60">
        <v>5</v>
      </c>
      <c r="L47" s="60">
        <f t="shared" si="11"/>
        <v>17</v>
      </c>
      <c r="M47" s="6">
        <f t="shared" si="12"/>
        <v>4.3927648578811367E-2</v>
      </c>
      <c r="N47" s="61">
        <f t="shared" si="13"/>
        <v>44</v>
      </c>
    </row>
    <row r="48" spans="1:14">
      <c r="A48" s="4" t="s">
        <v>91</v>
      </c>
      <c r="B48" s="4" t="s">
        <v>213</v>
      </c>
      <c r="C48" s="55" t="s">
        <v>92</v>
      </c>
      <c r="D48" s="56">
        <v>64</v>
      </c>
      <c r="E48" s="5">
        <v>20</v>
      </c>
      <c r="F48" s="57">
        <f t="shared" si="7"/>
        <v>84</v>
      </c>
      <c r="G48" s="58">
        <f t="shared" si="8"/>
        <v>56</v>
      </c>
      <c r="H48" s="59">
        <f t="shared" si="9"/>
        <v>0.23809523809523808</v>
      </c>
      <c r="I48" s="57">
        <f t="shared" si="10"/>
        <v>22</v>
      </c>
      <c r="J48" s="56">
        <v>2</v>
      </c>
      <c r="K48" s="60">
        <v>5</v>
      </c>
      <c r="L48" s="60">
        <f t="shared" si="11"/>
        <v>7</v>
      </c>
      <c r="M48" s="6">
        <f t="shared" si="12"/>
        <v>8.3333333333333329E-2</v>
      </c>
      <c r="N48" s="61">
        <f t="shared" si="13"/>
        <v>15</v>
      </c>
    </row>
    <row r="49" spans="1:14">
      <c r="A49" s="4" t="s">
        <v>93</v>
      </c>
      <c r="B49" s="4" t="s">
        <v>212</v>
      </c>
      <c r="C49" s="55" t="s">
        <v>94</v>
      </c>
      <c r="D49" s="56">
        <v>29</v>
      </c>
      <c r="E49" s="5">
        <v>11</v>
      </c>
      <c r="F49" s="57">
        <f t="shared" si="7"/>
        <v>40</v>
      </c>
      <c r="G49" s="58">
        <f t="shared" si="8"/>
        <v>75</v>
      </c>
      <c r="H49" s="59">
        <f t="shared" si="9"/>
        <v>0.27500000000000002</v>
      </c>
      <c r="I49" s="57">
        <f t="shared" si="10"/>
        <v>15</v>
      </c>
      <c r="J49" s="56">
        <v>1</v>
      </c>
      <c r="K49" s="60">
        <v>0</v>
      </c>
      <c r="L49" s="60">
        <f t="shared" si="11"/>
        <v>1</v>
      </c>
      <c r="M49" s="6">
        <f t="shared" si="12"/>
        <v>2.5000000000000001E-2</v>
      </c>
      <c r="N49" s="61">
        <f t="shared" si="13"/>
        <v>74</v>
      </c>
    </row>
    <row r="50" spans="1:14">
      <c r="A50" s="4" t="s">
        <v>95</v>
      </c>
      <c r="B50" s="4" t="s">
        <v>216</v>
      </c>
      <c r="C50" s="55" t="s">
        <v>96</v>
      </c>
      <c r="D50" s="56">
        <v>179</v>
      </c>
      <c r="E50" s="5">
        <v>38</v>
      </c>
      <c r="F50" s="57">
        <f t="shared" si="7"/>
        <v>217</v>
      </c>
      <c r="G50" s="58">
        <f t="shared" si="8"/>
        <v>27</v>
      </c>
      <c r="H50" s="59">
        <f t="shared" si="9"/>
        <v>0.17511520737327188</v>
      </c>
      <c r="I50" s="57">
        <f t="shared" si="10"/>
        <v>53</v>
      </c>
      <c r="J50" s="56">
        <v>8</v>
      </c>
      <c r="K50" s="60">
        <v>2</v>
      </c>
      <c r="L50" s="60">
        <f t="shared" si="11"/>
        <v>10</v>
      </c>
      <c r="M50" s="6">
        <f t="shared" si="12"/>
        <v>4.6082949308755762E-2</v>
      </c>
      <c r="N50" s="61">
        <f t="shared" si="13"/>
        <v>42</v>
      </c>
    </row>
    <row r="51" spans="1:14">
      <c r="A51" s="4" t="s">
        <v>97</v>
      </c>
      <c r="B51" s="4" t="s">
        <v>216</v>
      </c>
      <c r="C51" s="55" t="s">
        <v>98</v>
      </c>
      <c r="D51" s="56">
        <v>248</v>
      </c>
      <c r="E51" s="5">
        <v>61</v>
      </c>
      <c r="F51" s="57">
        <f t="shared" si="7"/>
        <v>309</v>
      </c>
      <c r="G51" s="58">
        <f t="shared" si="8"/>
        <v>15</v>
      </c>
      <c r="H51" s="59">
        <f t="shared" si="9"/>
        <v>0.19741100323624594</v>
      </c>
      <c r="I51" s="57">
        <f t="shared" si="10"/>
        <v>41</v>
      </c>
      <c r="J51" s="56">
        <v>14</v>
      </c>
      <c r="K51" s="60">
        <v>2</v>
      </c>
      <c r="L51" s="60">
        <f t="shared" si="11"/>
        <v>16</v>
      </c>
      <c r="M51" s="6">
        <f t="shared" si="12"/>
        <v>5.1779935275080909E-2</v>
      </c>
      <c r="N51" s="61">
        <f t="shared" si="13"/>
        <v>35</v>
      </c>
    </row>
    <row r="52" spans="1:14">
      <c r="A52" s="4" t="s">
        <v>99</v>
      </c>
      <c r="B52" s="4" t="s">
        <v>218</v>
      </c>
      <c r="C52" s="55" t="s">
        <v>100</v>
      </c>
      <c r="D52" s="56">
        <v>34</v>
      </c>
      <c r="E52" s="5">
        <v>5</v>
      </c>
      <c r="F52" s="57">
        <f t="shared" si="7"/>
        <v>39</v>
      </c>
      <c r="G52" s="58">
        <f t="shared" si="8"/>
        <v>77</v>
      </c>
      <c r="H52" s="59">
        <f t="shared" si="9"/>
        <v>0.12820512820512819</v>
      </c>
      <c r="I52" s="57">
        <f t="shared" si="10"/>
        <v>77</v>
      </c>
      <c r="J52" s="56">
        <v>7</v>
      </c>
      <c r="K52" s="60">
        <v>2</v>
      </c>
      <c r="L52" s="60">
        <f t="shared" si="11"/>
        <v>9</v>
      </c>
      <c r="M52" s="6">
        <f t="shared" si="12"/>
        <v>0.23076923076923078</v>
      </c>
      <c r="N52" s="61">
        <f t="shared" si="13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119</v>
      </c>
      <c r="E53" s="5">
        <v>33</v>
      </c>
      <c r="F53" s="57">
        <f t="shared" si="7"/>
        <v>152</v>
      </c>
      <c r="G53" s="58">
        <f t="shared" si="8"/>
        <v>41</v>
      </c>
      <c r="H53" s="59">
        <f t="shared" si="9"/>
        <v>0.21710526315789475</v>
      </c>
      <c r="I53" s="57">
        <f t="shared" si="10"/>
        <v>30</v>
      </c>
      <c r="J53" s="56">
        <v>6</v>
      </c>
      <c r="K53" s="60">
        <v>4</v>
      </c>
      <c r="L53" s="60">
        <f t="shared" si="11"/>
        <v>10</v>
      </c>
      <c r="M53" s="6">
        <f t="shared" si="12"/>
        <v>6.5789473684210523E-2</v>
      </c>
      <c r="N53" s="61">
        <f t="shared" si="13"/>
        <v>23</v>
      </c>
    </row>
    <row r="54" spans="1:14">
      <c r="A54" s="4" t="s">
        <v>103</v>
      </c>
      <c r="B54" s="4" t="s">
        <v>216</v>
      </c>
      <c r="C54" s="55" t="s">
        <v>104</v>
      </c>
      <c r="D54" s="56">
        <v>158</v>
      </c>
      <c r="E54" s="5">
        <v>24</v>
      </c>
      <c r="F54" s="57">
        <f t="shared" si="7"/>
        <v>182</v>
      </c>
      <c r="G54" s="58">
        <f t="shared" si="8"/>
        <v>35</v>
      </c>
      <c r="H54" s="59">
        <f t="shared" si="9"/>
        <v>0.13186813186813187</v>
      </c>
      <c r="I54" s="57">
        <f t="shared" si="10"/>
        <v>74</v>
      </c>
      <c r="J54" s="56">
        <v>6</v>
      </c>
      <c r="K54" s="60">
        <v>1</v>
      </c>
      <c r="L54" s="60">
        <f t="shared" si="11"/>
        <v>7</v>
      </c>
      <c r="M54" s="6">
        <f t="shared" si="12"/>
        <v>3.8461538461538464E-2</v>
      </c>
      <c r="N54" s="61">
        <f t="shared" si="13"/>
        <v>51</v>
      </c>
    </row>
    <row r="55" spans="1:14">
      <c r="A55" s="4" t="s">
        <v>105</v>
      </c>
      <c r="B55" s="4" t="s">
        <v>216</v>
      </c>
      <c r="C55" s="55" t="s">
        <v>106</v>
      </c>
      <c r="D55" s="56">
        <v>232</v>
      </c>
      <c r="E55" s="5">
        <v>47</v>
      </c>
      <c r="F55" s="57">
        <f t="shared" si="7"/>
        <v>279</v>
      </c>
      <c r="G55" s="58">
        <f t="shared" si="8"/>
        <v>18</v>
      </c>
      <c r="H55" s="59">
        <f t="shared" si="9"/>
        <v>0.16845878136200718</v>
      </c>
      <c r="I55" s="57">
        <f t="shared" si="10"/>
        <v>60</v>
      </c>
      <c r="J55" s="56">
        <v>4</v>
      </c>
      <c r="K55" s="60">
        <v>6</v>
      </c>
      <c r="L55" s="60">
        <f t="shared" si="11"/>
        <v>10</v>
      </c>
      <c r="M55" s="6">
        <f t="shared" si="12"/>
        <v>3.5842293906810034E-2</v>
      </c>
      <c r="N55" s="61">
        <f t="shared" si="13"/>
        <v>57</v>
      </c>
    </row>
    <row r="56" spans="1:14">
      <c r="A56" s="4" t="s">
        <v>107</v>
      </c>
      <c r="B56" s="4" t="s">
        <v>216</v>
      </c>
      <c r="C56" s="55" t="s">
        <v>108</v>
      </c>
      <c r="D56" s="56">
        <v>204</v>
      </c>
      <c r="E56" s="5">
        <v>38</v>
      </c>
      <c r="F56" s="57">
        <f t="shared" si="7"/>
        <v>242</v>
      </c>
      <c r="G56" s="58">
        <f t="shared" si="8"/>
        <v>23</v>
      </c>
      <c r="H56" s="59">
        <f t="shared" si="9"/>
        <v>0.15702479338842976</v>
      </c>
      <c r="I56" s="57">
        <f t="shared" si="10"/>
        <v>63</v>
      </c>
      <c r="J56" s="56">
        <v>5</v>
      </c>
      <c r="K56" s="60">
        <v>4</v>
      </c>
      <c r="L56" s="60">
        <f t="shared" si="11"/>
        <v>9</v>
      </c>
      <c r="M56" s="6">
        <f t="shared" si="12"/>
        <v>3.71900826446281E-2</v>
      </c>
      <c r="N56" s="61">
        <f t="shared" si="13"/>
        <v>54</v>
      </c>
    </row>
    <row r="57" spans="1:14">
      <c r="A57" s="4" t="s">
        <v>109</v>
      </c>
      <c r="B57" s="4" t="s">
        <v>217</v>
      </c>
      <c r="C57" s="55" t="s">
        <v>110</v>
      </c>
      <c r="D57" s="56">
        <v>203</v>
      </c>
      <c r="E57" s="5">
        <v>42</v>
      </c>
      <c r="F57" s="57">
        <f t="shared" si="7"/>
        <v>245</v>
      </c>
      <c r="G57" s="58">
        <f t="shared" si="8"/>
        <v>22</v>
      </c>
      <c r="H57" s="59">
        <f t="shared" si="9"/>
        <v>0.17142857142857143</v>
      </c>
      <c r="I57" s="57">
        <f t="shared" si="10"/>
        <v>58</v>
      </c>
      <c r="J57" s="56">
        <v>12</v>
      </c>
      <c r="K57" s="60">
        <v>0</v>
      </c>
      <c r="L57" s="60">
        <f t="shared" si="11"/>
        <v>12</v>
      </c>
      <c r="M57" s="6">
        <f t="shared" si="12"/>
        <v>4.8979591836734691E-2</v>
      </c>
      <c r="N57" s="61">
        <f t="shared" si="13"/>
        <v>40</v>
      </c>
    </row>
    <row r="58" spans="1:14">
      <c r="A58" s="4" t="s">
        <v>111</v>
      </c>
      <c r="B58" s="4" t="s">
        <v>215</v>
      </c>
      <c r="C58" s="55" t="s">
        <v>112</v>
      </c>
      <c r="D58" s="56">
        <v>45</v>
      </c>
      <c r="E58" s="5">
        <v>11</v>
      </c>
      <c r="F58" s="57">
        <f t="shared" si="7"/>
        <v>56</v>
      </c>
      <c r="G58" s="58">
        <f t="shared" si="8"/>
        <v>68</v>
      </c>
      <c r="H58" s="59">
        <f t="shared" si="9"/>
        <v>0.19642857142857142</v>
      </c>
      <c r="I58" s="57">
        <f t="shared" si="10"/>
        <v>42</v>
      </c>
      <c r="J58" s="56">
        <v>1</v>
      </c>
      <c r="K58" s="60">
        <v>0</v>
      </c>
      <c r="L58" s="60">
        <f t="shared" si="11"/>
        <v>1</v>
      </c>
      <c r="M58" s="6">
        <f t="shared" si="12"/>
        <v>1.7857142857142856E-2</v>
      </c>
      <c r="N58" s="61">
        <f t="shared" si="13"/>
        <v>78</v>
      </c>
    </row>
    <row r="59" spans="1:14">
      <c r="A59" s="4" t="s">
        <v>113</v>
      </c>
      <c r="B59" s="4" t="s">
        <v>211</v>
      </c>
      <c r="C59" s="55" t="s">
        <v>114</v>
      </c>
      <c r="D59" s="56">
        <v>488</v>
      </c>
      <c r="E59" s="5">
        <v>106</v>
      </c>
      <c r="F59" s="57">
        <f t="shared" si="7"/>
        <v>594</v>
      </c>
      <c r="G59" s="58">
        <f t="shared" si="8"/>
        <v>7</v>
      </c>
      <c r="H59" s="59">
        <f t="shared" si="9"/>
        <v>0.17845117845117844</v>
      </c>
      <c r="I59" s="57">
        <f t="shared" si="10"/>
        <v>51</v>
      </c>
      <c r="J59" s="56">
        <v>37</v>
      </c>
      <c r="K59" s="60">
        <v>13</v>
      </c>
      <c r="L59" s="60">
        <f t="shared" si="11"/>
        <v>50</v>
      </c>
      <c r="M59" s="6">
        <f t="shared" si="12"/>
        <v>8.4175084175084181E-2</v>
      </c>
      <c r="N59" s="61">
        <f t="shared" si="13"/>
        <v>14</v>
      </c>
    </row>
    <row r="60" spans="1:14">
      <c r="A60" s="1" t="s">
        <v>115</v>
      </c>
      <c r="B60" s="1" t="s">
        <v>213</v>
      </c>
      <c r="C60" s="62" t="s">
        <v>116</v>
      </c>
      <c r="D60" s="31">
        <v>122</v>
      </c>
      <c r="E60" s="2">
        <v>16</v>
      </c>
      <c r="F60" s="57">
        <f t="shared" si="7"/>
        <v>138</v>
      </c>
      <c r="G60" s="58">
        <f t="shared" si="8"/>
        <v>48</v>
      </c>
      <c r="H60" s="59">
        <f t="shared" si="9"/>
        <v>0.11594202898550725</v>
      </c>
      <c r="I60" s="57">
        <f t="shared" si="10"/>
        <v>79</v>
      </c>
      <c r="J60" s="31">
        <v>3</v>
      </c>
      <c r="K60" s="35">
        <v>2</v>
      </c>
      <c r="L60" s="35">
        <f t="shared" si="11"/>
        <v>5</v>
      </c>
      <c r="M60" s="63">
        <f t="shared" si="12"/>
        <v>3.6231884057971016E-2</v>
      </c>
      <c r="N60" s="64">
        <f t="shared" si="13"/>
        <v>55</v>
      </c>
    </row>
    <row r="61" spans="1:14">
      <c r="A61" s="1" t="s">
        <v>117</v>
      </c>
      <c r="B61" s="1" t="s">
        <v>212</v>
      </c>
      <c r="C61" s="62" t="s">
        <v>118</v>
      </c>
      <c r="D61" s="31">
        <v>55</v>
      </c>
      <c r="E61" s="2">
        <v>26</v>
      </c>
      <c r="F61" s="57">
        <f t="shared" si="7"/>
        <v>81</v>
      </c>
      <c r="G61" s="58">
        <f t="shared" si="8"/>
        <v>57</v>
      </c>
      <c r="H61" s="59">
        <f t="shared" si="9"/>
        <v>0.32098765432098764</v>
      </c>
      <c r="I61" s="57">
        <f t="shared" si="10"/>
        <v>10</v>
      </c>
      <c r="J61" s="31">
        <v>1</v>
      </c>
      <c r="K61" s="35">
        <v>1</v>
      </c>
      <c r="L61" s="35">
        <f t="shared" si="11"/>
        <v>2</v>
      </c>
      <c r="M61" s="63">
        <f t="shared" si="12"/>
        <v>2.4691358024691357E-2</v>
      </c>
      <c r="N61" s="64">
        <f t="shared" si="13"/>
        <v>75</v>
      </c>
    </row>
    <row r="62" spans="1:14">
      <c r="A62" s="1" t="s">
        <v>119</v>
      </c>
      <c r="B62" s="1" t="s">
        <v>213</v>
      </c>
      <c r="C62" s="62" t="s">
        <v>120</v>
      </c>
      <c r="D62" s="31">
        <v>67</v>
      </c>
      <c r="E62" s="2">
        <v>6</v>
      </c>
      <c r="F62" s="57">
        <f t="shared" si="7"/>
        <v>73</v>
      </c>
      <c r="G62" s="58">
        <f t="shared" si="8"/>
        <v>62</v>
      </c>
      <c r="H62" s="59">
        <f t="shared" si="9"/>
        <v>8.2191780821917804E-2</v>
      </c>
      <c r="I62" s="57">
        <f t="shared" si="10"/>
        <v>83</v>
      </c>
      <c r="J62" s="31">
        <v>6</v>
      </c>
      <c r="K62" s="35">
        <v>0</v>
      </c>
      <c r="L62" s="35">
        <f t="shared" si="11"/>
        <v>6</v>
      </c>
      <c r="M62" s="63">
        <f t="shared" si="12"/>
        <v>8.2191780821917804E-2</v>
      </c>
      <c r="N62" s="64">
        <f t="shared" si="13"/>
        <v>16</v>
      </c>
    </row>
    <row r="63" spans="1:14">
      <c r="A63" s="1" t="s">
        <v>121</v>
      </c>
      <c r="B63" s="1" t="s">
        <v>216</v>
      </c>
      <c r="C63" s="62" t="s">
        <v>122</v>
      </c>
      <c r="D63" s="31">
        <v>163</v>
      </c>
      <c r="E63" s="2">
        <v>34</v>
      </c>
      <c r="F63" s="57">
        <f t="shared" si="7"/>
        <v>197</v>
      </c>
      <c r="G63" s="58">
        <f t="shared" si="8"/>
        <v>30</v>
      </c>
      <c r="H63" s="59">
        <f t="shared" si="9"/>
        <v>0.17258883248730963</v>
      </c>
      <c r="I63" s="57">
        <f t="shared" si="10"/>
        <v>56</v>
      </c>
      <c r="J63" s="31">
        <v>2</v>
      </c>
      <c r="K63" s="35">
        <v>0</v>
      </c>
      <c r="L63" s="35">
        <f t="shared" si="11"/>
        <v>2</v>
      </c>
      <c r="M63" s="6">
        <f t="shared" si="12"/>
        <v>1.015228426395939E-2</v>
      </c>
      <c r="N63" s="64">
        <f t="shared" si="13"/>
        <v>83</v>
      </c>
    </row>
    <row r="64" spans="1:14">
      <c r="A64" s="1" t="s">
        <v>123</v>
      </c>
      <c r="B64" s="1" t="s">
        <v>214</v>
      </c>
      <c r="C64" s="62" t="s">
        <v>124</v>
      </c>
      <c r="D64" s="31">
        <v>48</v>
      </c>
      <c r="E64" s="2">
        <v>17</v>
      </c>
      <c r="F64" s="57">
        <f t="shared" si="7"/>
        <v>65</v>
      </c>
      <c r="G64" s="58">
        <f t="shared" si="8"/>
        <v>65</v>
      </c>
      <c r="H64" s="59">
        <f t="shared" si="9"/>
        <v>0.26153846153846155</v>
      </c>
      <c r="I64" s="57">
        <f t="shared" si="10"/>
        <v>18</v>
      </c>
      <c r="J64" s="31">
        <v>1</v>
      </c>
      <c r="K64" s="35">
        <v>0</v>
      </c>
      <c r="L64" s="35">
        <f t="shared" si="11"/>
        <v>1</v>
      </c>
      <c r="M64" s="63">
        <f t="shared" si="12"/>
        <v>1.5384615384615385E-2</v>
      </c>
      <c r="N64" s="64">
        <f t="shared" si="13"/>
        <v>80</v>
      </c>
    </row>
    <row r="65" spans="1:14">
      <c r="A65" s="1" t="s">
        <v>125</v>
      </c>
      <c r="B65" s="1" t="s">
        <v>215</v>
      </c>
      <c r="C65" s="62" t="s">
        <v>126</v>
      </c>
      <c r="D65" s="31">
        <v>37</v>
      </c>
      <c r="E65" s="2">
        <v>14</v>
      </c>
      <c r="F65" s="57">
        <f t="shared" si="7"/>
        <v>51</v>
      </c>
      <c r="G65" s="58">
        <f t="shared" si="8"/>
        <v>71</v>
      </c>
      <c r="H65" s="59">
        <f t="shared" si="9"/>
        <v>0.27450980392156865</v>
      </c>
      <c r="I65" s="57">
        <f t="shared" si="10"/>
        <v>16</v>
      </c>
      <c r="J65" s="31">
        <v>1</v>
      </c>
      <c r="K65" s="35">
        <v>0</v>
      </c>
      <c r="L65" s="35">
        <f t="shared" si="11"/>
        <v>1</v>
      </c>
      <c r="M65" s="63">
        <f t="shared" si="12"/>
        <v>1.9607843137254902E-2</v>
      </c>
      <c r="N65" s="64">
        <f t="shared" si="13"/>
        <v>77</v>
      </c>
    </row>
    <row r="66" spans="1:14">
      <c r="A66" s="1" t="s">
        <v>127</v>
      </c>
      <c r="B66" s="1" t="s">
        <v>211</v>
      </c>
      <c r="C66" s="62" t="s">
        <v>128</v>
      </c>
      <c r="D66" s="31">
        <v>804</v>
      </c>
      <c r="E66" s="2">
        <v>119</v>
      </c>
      <c r="F66" s="57">
        <f t="shared" si="7"/>
        <v>923</v>
      </c>
      <c r="G66" s="58">
        <f t="shared" si="8"/>
        <v>2</v>
      </c>
      <c r="H66" s="59">
        <f t="shared" si="9"/>
        <v>0.12892741061755147</v>
      </c>
      <c r="I66" s="57">
        <f t="shared" si="10"/>
        <v>76</v>
      </c>
      <c r="J66" s="31">
        <v>77</v>
      </c>
      <c r="K66" s="35">
        <v>15</v>
      </c>
      <c r="L66" s="35">
        <f t="shared" si="11"/>
        <v>92</v>
      </c>
      <c r="M66" s="63">
        <f t="shared" si="12"/>
        <v>9.9674972914409535E-2</v>
      </c>
      <c r="N66" s="64">
        <f t="shared" si="13"/>
        <v>8</v>
      </c>
    </row>
    <row r="67" spans="1:14">
      <c r="A67" s="1" t="s">
        <v>129</v>
      </c>
      <c r="B67" s="1" t="s">
        <v>212</v>
      </c>
      <c r="C67" s="62" t="s">
        <v>130</v>
      </c>
      <c r="D67" s="31">
        <v>22</v>
      </c>
      <c r="E67" s="2">
        <v>12</v>
      </c>
      <c r="F67" s="57">
        <f t="shared" si="7"/>
        <v>34</v>
      </c>
      <c r="G67" s="58">
        <f t="shared" si="8"/>
        <v>80</v>
      </c>
      <c r="H67" s="59">
        <f t="shared" si="9"/>
        <v>0.35294117647058826</v>
      </c>
      <c r="I67" s="57">
        <f t="shared" si="10"/>
        <v>7</v>
      </c>
      <c r="J67" s="31">
        <v>2</v>
      </c>
      <c r="K67" s="35">
        <v>0</v>
      </c>
      <c r="L67" s="35">
        <f t="shared" si="11"/>
        <v>2</v>
      </c>
      <c r="M67" s="63">
        <f t="shared" si="12"/>
        <v>5.8823529411764705E-2</v>
      </c>
      <c r="N67" s="64">
        <f t="shared" si="13"/>
        <v>29</v>
      </c>
    </row>
    <row r="68" spans="1:14">
      <c r="A68" s="1" t="s">
        <v>131</v>
      </c>
      <c r="B68" s="1" t="s">
        <v>213</v>
      </c>
      <c r="C68" s="62" t="s">
        <v>132</v>
      </c>
      <c r="D68" s="31">
        <v>70</v>
      </c>
      <c r="E68" s="2">
        <v>18</v>
      </c>
      <c r="F68" s="57">
        <f t="shared" si="7"/>
        <v>88</v>
      </c>
      <c r="G68" s="58">
        <f t="shared" si="8"/>
        <v>55</v>
      </c>
      <c r="H68" s="59">
        <f t="shared" si="9"/>
        <v>0.20454545454545456</v>
      </c>
      <c r="I68" s="57">
        <f t="shared" si="10"/>
        <v>37</v>
      </c>
      <c r="J68" s="31">
        <v>3</v>
      </c>
      <c r="K68" s="35">
        <v>1</v>
      </c>
      <c r="L68" s="35">
        <f t="shared" si="11"/>
        <v>4</v>
      </c>
      <c r="M68" s="63">
        <f t="shared" si="12"/>
        <v>4.5454545454545456E-2</v>
      </c>
      <c r="N68" s="64">
        <f t="shared" si="13"/>
        <v>43</v>
      </c>
    </row>
    <row r="69" spans="1:14">
      <c r="A69" s="1" t="s">
        <v>133</v>
      </c>
      <c r="B69" s="1" t="s">
        <v>211</v>
      </c>
      <c r="C69" s="62" t="s">
        <v>134</v>
      </c>
      <c r="D69" s="31">
        <v>681</v>
      </c>
      <c r="E69" s="2">
        <v>153</v>
      </c>
      <c r="F69" s="57">
        <f t="shared" si="7"/>
        <v>834</v>
      </c>
      <c r="G69" s="58">
        <f t="shared" si="8"/>
        <v>3</v>
      </c>
      <c r="H69" s="59">
        <f t="shared" si="9"/>
        <v>0.18345323741007194</v>
      </c>
      <c r="I69" s="57">
        <f t="shared" si="10"/>
        <v>47</v>
      </c>
      <c r="J69" s="31">
        <v>43</v>
      </c>
      <c r="K69" s="35">
        <v>24</v>
      </c>
      <c r="L69" s="35">
        <f t="shared" si="11"/>
        <v>67</v>
      </c>
      <c r="M69" s="63">
        <f t="shared" si="12"/>
        <v>8.0335731414868106E-2</v>
      </c>
      <c r="N69" s="64">
        <f t="shared" si="13"/>
        <v>18</v>
      </c>
    </row>
    <row r="70" spans="1:14">
      <c r="A70" s="1" t="s">
        <v>135</v>
      </c>
      <c r="B70" s="1" t="s">
        <v>212</v>
      </c>
      <c r="C70" s="62" t="s">
        <v>136</v>
      </c>
      <c r="D70" s="31">
        <v>50</v>
      </c>
      <c r="E70" s="2">
        <v>27</v>
      </c>
      <c r="F70" s="57">
        <f t="shared" si="7"/>
        <v>77</v>
      </c>
      <c r="G70" s="58">
        <f t="shared" si="8"/>
        <v>61</v>
      </c>
      <c r="H70" s="59">
        <f t="shared" si="9"/>
        <v>0.35064935064935066</v>
      </c>
      <c r="I70" s="57">
        <f t="shared" si="10"/>
        <v>8</v>
      </c>
      <c r="J70" s="31">
        <v>3</v>
      </c>
      <c r="K70" s="35">
        <v>2</v>
      </c>
      <c r="L70" s="35">
        <f t="shared" si="11"/>
        <v>5</v>
      </c>
      <c r="M70" s="63">
        <f t="shared" si="12"/>
        <v>6.4935064935064929E-2</v>
      </c>
      <c r="N70" s="64">
        <f t="shared" si="13"/>
        <v>24</v>
      </c>
    </row>
    <row r="71" spans="1:14">
      <c r="A71" s="1" t="s">
        <v>137</v>
      </c>
      <c r="B71" s="1" t="s">
        <v>211</v>
      </c>
      <c r="C71" s="62" t="s">
        <v>138</v>
      </c>
      <c r="D71" s="31">
        <v>328</v>
      </c>
      <c r="E71" s="2">
        <v>64</v>
      </c>
      <c r="F71" s="65">
        <f t="shared" si="7"/>
        <v>392</v>
      </c>
      <c r="G71" s="66">
        <f t="shared" si="8"/>
        <v>10</v>
      </c>
      <c r="H71" s="59">
        <f t="shared" si="9"/>
        <v>0.16326530612244897</v>
      </c>
      <c r="I71" s="57">
        <f t="shared" si="10"/>
        <v>62</v>
      </c>
      <c r="J71" s="31">
        <v>11</v>
      </c>
      <c r="K71" s="35">
        <v>5</v>
      </c>
      <c r="L71" s="35">
        <f t="shared" si="11"/>
        <v>16</v>
      </c>
      <c r="M71" s="63">
        <f t="shared" si="12"/>
        <v>4.0816326530612242E-2</v>
      </c>
      <c r="N71" s="64">
        <f t="shared" si="13"/>
        <v>48</v>
      </c>
    </row>
    <row r="72" spans="1:14">
      <c r="A72" s="1" t="s">
        <v>139</v>
      </c>
      <c r="B72" s="1" t="s">
        <v>212</v>
      </c>
      <c r="C72" s="62" t="s">
        <v>140</v>
      </c>
      <c r="D72" s="31">
        <v>27</v>
      </c>
      <c r="E72" s="2">
        <v>11</v>
      </c>
      <c r="F72" s="65">
        <f t="shared" si="7"/>
        <v>38</v>
      </c>
      <c r="G72" s="66">
        <f t="shared" si="8"/>
        <v>78</v>
      </c>
      <c r="H72" s="59">
        <f t="shared" si="9"/>
        <v>0.28947368421052633</v>
      </c>
      <c r="I72" s="57">
        <f t="shared" si="10"/>
        <v>14</v>
      </c>
      <c r="J72" s="31">
        <v>0</v>
      </c>
      <c r="K72" s="35">
        <v>1</v>
      </c>
      <c r="L72" s="35">
        <f t="shared" si="11"/>
        <v>1</v>
      </c>
      <c r="M72" s="63">
        <f t="shared" si="12"/>
        <v>2.6315789473684209E-2</v>
      </c>
      <c r="N72" s="64">
        <f t="shared" si="13"/>
        <v>71</v>
      </c>
    </row>
    <row r="73" spans="1:14">
      <c r="A73" s="1" t="s">
        <v>141</v>
      </c>
      <c r="B73" s="1" t="s">
        <v>212</v>
      </c>
      <c r="C73" s="62" t="s">
        <v>142</v>
      </c>
      <c r="D73" s="31">
        <v>22</v>
      </c>
      <c r="E73" s="2">
        <v>10</v>
      </c>
      <c r="F73" s="65">
        <f t="shared" si="7"/>
        <v>32</v>
      </c>
      <c r="G73" s="66">
        <f t="shared" si="8"/>
        <v>81</v>
      </c>
      <c r="H73" s="59">
        <f t="shared" si="9"/>
        <v>0.3125</v>
      </c>
      <c r="I73" s="57">
        <f t="shared" si="10"/>
        <v>12</v>
      </c>
      <c r="J73" s="31">
        <v>1</v>
      </c>
      <c r="K73" s="35">
        <v>0</v>
      </c>
      <c r="L73" s="35">
        <f t="shared" si="11"/>
        <v>1</v>
      </c>
      <c r="M73" s="63">
        <f t="shared" si="12"/>
        <v>3.125E-2</v>
      </c>
      <c r="N73" s="64">
        <f t="shared" si="13"/>
        <v>61</v>
      </c>
    </row>
    <row r="74" spans="1:14">
      <c r="A74" s="1" t="s">
        <v>143</v>
      </c>
      <c r="B74" s="1" t="s">
        <v>217</v>
      </c>
      <c r="C74" s="62" t="s">
        <v>144</v>
      </c>
      <c r="D74" s="31">
        <v>34</v>
      </c>
      <c r="E74" s="2">
        <v>28</v>
      </c>
      <c r="F74" s="65">
        <f t="shared" si="7"/>
        <v>62</v>
      </c>
      <c r="G74" s="66">
        <f t="shared" si="8"/>
        <v>66</v>
      </c>
      <c r="H74" s="59">
        <f t="shared" si="9"/>
        <v>0.45161290322580644</v>
      </c>
      <c r="I74" s="57">
        <f t="shared" si="10"/>
        <v>3</v>
      </c>
      <c r="J74" s="31">
        <v>0</v>
      </c>
      <c r="K74" s="35">
        <v>1</v>
      </c>
      <c r="L74" s="35">
        <f t="shared" si="11"/>
        <v>1</v>
      </c>
      <c r="M74" s="63">
        <f t="shared" si="12"/>
        <v>1.6129032258064516E-2</v>
      </c>
      <c r="N74" s="64">
        <f t="shared" si="13"/>
        <v>79</v>
      </c>
    </row>
    <row r="75" spans="1:14">
      <c r="A75" s="4" t="s">
        <v>145</v>
      </c>
      <c r="B75" s="4" t="s">
        <v>218</v>
      </c>
      <c r="C75" s="55" t="s">
        <v>146</v>
      </c>
      <c r="D75" s="56">
        <v>47</v>
      </c>
      <c r="E75" s="5">
        <v>6</v>
      </c>
      <c r="F75" s="65">
        <f t="shared" si="7"/>
        <v>53</v>
      </c>
      <c r="G75" s="66">
        <f t="shared" si="8"/>
        <v>70</v>
      </c>
      <c r="H75" s="59">
        <f t="shared" si="9"/>
        <v>0.11320754716981132</v>
      </c>
      <c r="I75" s="57">
        <f t="shared" si="10"/>
        <v>80</v>
      </c>
      <c r="J75" s="31">
        <v>5</v>
      </c>
      <c r="K75" s="35">
        <v>0</v>
      </c>
      <c r="L75" s="35">
        <f t="shared" si="11"/>
        <v>5</v>
      </c>
      <c r="M75" s="63">
        <f t="shared" si="12"/>
        <v>9.4339622641509441E-2</v>
      </c>
      <c r="N75" s="64">
        <f t="shared" si="13"/>
        <v>9</v>
      </c>
    </row>
    <row r="76" spans="1:14">
      <c r="A76" s="1" t="s">
        <v>147</v>
      </c>
      <c r="B76" s="1" t="s">
        <v>217</v>
      </c>
      <c r="C76" s="62" t="s">
        <v>148</v>
      </c>
      <c r="D76" s="31">
        <v>55</v>
      </c>
      <c r="E76" s="2">
        <v>26</v>
      </c>
      <c r="F76" s="65">
        <f t="shared" ref="F76:F107" si="14">SUM(D76:E76)</f>
        <v>81</v>
      </c>
      <c r="G76" s="66">
        <f t="shared" ref="G76:G107" si="15">_xlfn.RANK.EQ(F76,$F$12:$F$97,0)</f>
        <v>57</v>
      </c>
      <c r="H76" s="59">
        <f t="shared" ref="H76:H97" si="16">E76/F76</f>
        <v>0.32098765432098764</v>
      </c>
      <c r="I76" s="57">
        <f t="shared" ref="I76:I107" si="17">_xlfn.RANK.EQ(H76,$H$12:$H$97,0)</f>
        <v>10</v>
      </c>
      <c r="J76" s="31">
        <v>2</v>
      </c>
      <c r="K76" s="35">
        <v>0</v>
      </c>
      <c r="L76" s="35">
        <f t="shared" ref="L76:L107" si="18">SUM(J76:K76)</f>
        <v>2</v>
      </c>
      <c r="M76" s="63">
        <f t="shared" ref="M76:M107" si="19">L76/F76</f>
        <v>2.4691358024691357E-2</v>
      </c>
      <c r="N76" s="64">
        <f t="shared" ref="N76:N107" si="20">_xlfn.RANK.EQ(M76,$M$12:$M$97,0)</f>
        <v>75</v>
      </c>
    </row>
    <row r="77" spans="1:14">
      <c r="A77" s="1" t="s">
        <v>149</v>
      </c>
      <c r="B77" s="1" t="s">
        <v>216</v>
      </c>
      <c r="C77" s="62" t="s">
        <v>150</v>
      </c>
      <c r="D77" s="31">
        <v>148</v>
      </c>
      <c r="E77" s="2">
        <v>39</v>
      </c>
      <c r="F77" s="65">
        <f t="shared" si="14"/>
        <v>187</v>
      </c>
      <c r="G77" s="66">
        <f t="shared" si="15"/>
        <v>33</v>
      </c>
      <c r="H77" s="59">
        <f t="shared" si="16"/>
        <v>0.20855614973262032</v>
      </c>
      <c r="I77" s="57">
        <f t="shared" si="17"/>
        <v>35</v>
      </c>
      <c r="J77" s="31">
        <v>3</v>
      </c>
      <c r="K77" s="35">
        <v>4</v>
      </c>
      <c r="L77" s="35">
        <f t="shared" si="18"/>
        <v>7</v>
      </c>
      <c r="M77" s="63">
        <f t="shared" si="19"/>
        <v>3.7433155080213901E-2</v>
      </c>
      <c r="N77" s="64">
        <f t="shared" si="20"/>
        <v>53</v>
      </c>
    </row>
    <row r="78" spans="1:14">
      <c r="A78" s="1" t="s">
        <v>151</v>
      </c>
      <c r="B78" s="1" t="s">
        <v>216</v>
      </c>
      <c r="C78" s="62" t="s">
        <v>152</v>
      </c>
      <c r="D78" s="31">
        <v>150</v>
      </c>
      <c r="E78" s="2">
        <v>31</v>
      </c>
      <c r="F78" s="65">
        <f t="shared" si="14"/>
        <v>181</v>
      </c>
      <c r="G78" s="66">
        <f t="shared" si="15"/>
        <v>36</v>
      </c>
      <c r="H78" s="59">
        <f t="shared" si="16"/>
        <v>0.17127071823204421</v>
      </c>
      <c r="I78" s="57">
        <f t="shared" si="17"/>
        <v>59</v>
      </c>
      <c r="J78" s="31">
        <v>5</v>
      </c>
      <c r="K78" s="35">
        <v>0</v>
      </c>
      <c r="L78" s="35">
        <f t="shared" si="18"/>
        <v>5</v>
      </c>
      <c r="M78" s="63">
        <f t="shared" si="19"/>
        <v>2.7624309392265192E-2</v>
      </c>
      <c r="N78" s="64">
        <f t="shared" si="20"/>
        <v>66</v>
      </c>
    </row>
    <row r="79" spans="1:14">
      <c r="A79" s="1" t="s">
        <v>153</v>
      </c>
      <c r="B79" s="1" t="s">
        <v>211</v>
      </c>
      <c r="C79" s="62" t="s">
        <v>154</v>
      </c>
      <c r="D79" s="31">
        <v>310</v>
      </c>
      <c r="E79" s="2">
        <v>79</v>
      </c>
      <c r="F79" s="65">
        <f t="shared" si="14"/>
        <v>389</v>
      </c>
      <c r="G79" s="66">
        <f t="shared" si="15"/>
        <v>11</v>
      </c>
      <c r="H79" s="59">
        <f t="shared" si="16"/>
        <v>0.20308483290488433</v>
      </c>
      <c r="I79" s="57">
        <f t="shared" si="17"/>
        <v>39</v>
      </c>
      <c r="J79" s="31">
        <v>8</v>
      </c>
      <c r="K79" s="35">
        <v>10</v>
      </c>
      <c r="L79" s="35">
        <f t="shared" si="18"/>
        <v>18</v>
      </c>
      <c r="M79" s="63">
        <f t="shared" si="19"/>
        <v>4.6272493573264781E-2</v>
      </c>
      <c r="N79" s="64">
        <f t="shared" si="20"/>
        <v>41</v>
      </c>
    </row>
    <row r="80" spans="1:14">
      <c r="A80" s="1" t="s">
        <v>155</v>
      </c>
      <c r="B80" s="1" t="s">
        <v>211</v>
      </c>
      <c r="C80" s="62" t="s">
        <v>156</v>
      </c>
      <c r="D80" s="31">
        <v>384</v>
      </c>
      <c r="E80" s="2">
        <v>100</v>
      </c>
      <c r="F80" s="65">
        <f t="shared" si="14"/>
        <v>484</v>
      </c>
      <c r="G80" s="66">
        <f t="shared" si="15"/>
        <v>9</v>
      </c>
      <c r="H80" s="59">
        <f t="shared" si="16"/>
        <v>0.20661157024793389</v>
      </c>
      <c r="I80" s="57">
        <f t="shared" si="17"/>
        <v>36</v>
      </c>
      <c r="J80" s="31">
        <v>33</v>
      </c>
      <c r="K80" s="35">
        <v>12</v>
      </c>
      <c r="L80" s="35">
        <f t="shared" si="18"/>
        <v>45</v>
      </c>
      <c r="M80" s="63">
        <f t="shared" si="19"/>
        <v>9.2975206611570244E-2</v>
      </c>
      <c r="N80" s="64">
        <f t="shared" si="20"/>
        <v>10</v>
      </c>
    </row>
    <row r="81" spans="1:14">
      <c r="A81" s="1" t="s">
        <v>157</v>
      </c>
      <c r="B81" s="1" t="s">
        <v>216</v>
      </c>
      <c r="C81" s="62" t="s">
        <v>158</v>
      </c>
      <c r="D81" s="31">
        <v>200</v>
      </c>
      <c r="E81" s="2">
        <v>51</v>
      </c>
      <c r="F81" s="65">
        <f t="shared" si="14"/>
        <v>251</v>
      </c>
      <c r="G81" s="66">
        <f t="shared" si="15"/>
        <v>20</v>
      </c>
      <c r="H81" s="59">
        <f t="shared" si="16"/>
        <v>0.20318725099601595</v>
      </c>
      <c r="I81" s="57">
        <f t="shared" si="17"/>
        <v>38</v>
      </c>
      <c r="J81" s="31">
        <v>9</v>
      </c>
      <c r="K81" s="35">
        <v>6</v>
      </c>
      <c r="L81" s="35">
        <f t="shared" si="18"/>
        <v>15</v>
      </c>
      <c r="M81" s="63">
        <f t="shared" si="19"/>
        <v>5.9760956175298807E-2</v>
      </c>
      <c r="N81" s="64">
        <f t="shared" si="20"/>
        <v>28</v>
      </c>
    </row>
    <row r="82" spans="1:14">
      <c r="A82" s="1" t="s">
        <v>159</v>
      </c>
      <c r="B82" s="1" t="s">
        <v>216</v>
      </c>
      <c r="C82" s="62" t="s">
        <v>160</v>
      </c>
      <c r="D82" s="31">
        <v>190</v>
      </c>
      <c r="E82" s="2">
        <v>31</v>
      </c>
      <c r="F82" s="65">
        <f t="shared" si="14"/>
        <v>221</v>
      </c>
      <c r="G82" s="66">
        <f t="shared" si="15"/>
        <v>26</v>
      </c>
      <c r="H82" s="67">
        <f t="shared" si="16"/>
        <v>0.14027149321266968</v>
      </c>
      <c r="I82" s="65">
        <f t="shared" si="17"/>
        <v>71</v>
      </c>
      <c r="J82" s="31">
        <v>6</v>
      </c>
      <c r="K82" s="35">
        <v>0</v>
      </c>
      <c r="L82" s="35">
        <f t="shared" si="18"/>
        <v>6</v>
      </c>
      <c r="M82" s="63">
        <f t="shared" si="19"/>
        <v>2.7149321266968326E-2</v>
      </c>
      <c r="N82" s="64">
        <f t="shared" si="20"/>
        <v>67</v>
      </c>
    </row>
    <row r="83" spans="1:14">
      <c r="A83" s="1" t="s">
        <v>161</v>
      </c>
      <c r="B83" s="1" t="s">
        <v>212</v>
      </c>
      <c r="C83" s="62" t="s">
        <v>162</v>
      </c>
      <c r="D83" s="31">
        <v>26</v>
      </c>
      <c r="E83" s="2">
        <v>14</v>
      </c>
      <c r="F83" s="65">
        <f t="shared" si="14"/>
        <v>40</v>
      </c>
      <c r="G83" s="66">
        <f t="shared" si="15"/>
        <v>75</v>
      </c>
      <c r="H83" s="67">
        <f t="shared" si="16"/>
        <v>0.35</v>
      </c>
      <c r="I83" s="65">
        <f t="shared" si="17"/>
        <v>9</v>
      </c>
      <c r="J83" s="31">
        <v>1</v>
      </c>
      <c r="K83" s="35">
        <v>1</v>
      </c>
      <c r="L83" s="35">
        <f t="shared" si="18"/>
        <v>2</v>
      </c>
      <c r="M83" s="63">
        <f t="shared" si="19"/>
        <v>0.05</v>
      </c>
      <c r="N83" s="64">
        <f t="shared" si="20"/>
        <v>37</v>
      </c>
    </row>
    <row r="84" spans="1:14">
      <c r="A84" s="1" t="s">
        <v>163</v>
      </c>
      <c r="B84" s="1" t="s">
        <v>216</v>
      </c>
      <c r="C84" s="62" t="s">
        <v>164</v>
      </c>
      <c r="D84" s="31">
        <v>123</v>
      </c>
      <c r="E84" s="2">
        <v>36</v>
      </c>
      <c r="F84" s="65">
        <f t="shared" si="14"/>
        <v>159</v>
      </c>
      <c r="G84" s="66">
        <f t="shared" si="15"/>
        <v>39</v>
      </c>
      <c r="H84" s="67">
        <f t="shared" si="16"/>
        <v>0.22641509433962265</v>
      </c>
      <c r="I84" s="65">
        <f t="shared" si="17"/>
        <v>25</v>
      </c>
      <c r="J84" s="31">
        <v>7</v>
      </c>
      <c r="K84" s="35">
        <v>1</v>
      </c>
      <c r="L84" s="35">
        <f t="shared" si="18"/>
        <v>8</v>
      </c>
      <c r="M84" s="63">
        <f t="shared" si="19"/>
        <v>5.0314465408805034E-2</v>
      </c>
      <c r="N84" s="64">
        <f t="shared" si="20"/>
        <v>36</v>
      </c>
    </row>
    <row r="85" spans="1:14">
      <c r="A85" s="1" t="s">
        <v>165</v>
      </c>
      <c r="B85" s="1" t="s">
        <v>216</v>
      </c>
      <c r="C85" s="62" t="s">
        <v>166</v>
      </c>
      <c r="D85" s="31">
        <v>210</v>
      </c>
      <c r="E85" s="2">
        <v>49</v>
      </c>
      <c r="F85" s="65">
        <f t="shared" si="14"/>
        <v>259</v>
      </c>
      <c r="G85" s="66">
        <f t="shared" si="15"/>
        <v>19</v>
      </c>
      <c r="H85" s="67">
        <f t="shared" si="16"/>
        <v>0.1891891891891892</v>
      </c>
      <c r="I85" s="65">
        <f t="shared" si="17"/>
        <v>46</v>
      </c>
      <c r="J85" s="31">
        <v>7</v>
      </c>
      <c r="K85" s="35">
        <v>3</v>
      </c>
      <c r="L85" s="35">
        <f t="shared" si="18"/>
        <v>10</v>
      </c>
      <c r="M85" s="63">
        <f t="shared" si="19"/>
        <v>3.8610038610038609E-2</v>
      </c>
      <c r="N85" s="64">
        <f t="shared" si="20"/>
        <v>50</v>
      </c>
    </row>
    <row r="86" spans="1:14">
      <c r="A86" s="9" t="s">
        <v>167</v>
      </c>
      <c r="B86" s="9" t="s">
        <v>216</v>
      </c>
      <c r="C86" s="68" t="s">
        <v>168</v>
      </c>
      <c r="D86" s="69">
        <v>110</v>
      </c>
      <c r="E86" s="70">
        <v>32</v>
      </c>
      <c r="F86" s="71">
        <f t="shared" si="14"/>
        <v>142</v>
      </c>
      <c r="G86" s="72">
        <f t="shared" si="15"/>
        <v>46</v>
      </c>
      <c r="H86" s="73">
        <f t="shared" si="16"/>
        <v>0.22535211267605634</v>
      </c>
      <c r="I86" s="71">
        <f t="shared" si="17"/>
        <v>26</v>
      </c>
      <c r="J86" s="69">
        <v>1</v>
      </c>
      <c r="K86" s="74">
        <v>1</v>
      </c>
      <c r="L86" s="74">
        <f t="shared" si="18"/>
        <v>2</v>
      </c>
      <c r="M86" s="75">
        <f t="shared" si="19"/>
        <v>1.4084507042253521E-2</v>
      </c>
      <c r="N86" s="76">
        <f t="shared" si="20"/>
        <v>81</v>
      </c>
    </row>
    <row r="87" spans="1:14">
      <c r="A87" s="1" t="s">
        <v>169</v>
      </c>
      <c r="B87" s="1" t="s">
        <v>213</v>
      </c>
      <c r="C87" s="62" t="s">
        <v>170</v>
      </c>
      <c r="D87" s="31">
        <v>134</v>
      </c>
      <c r="E87" s="2">
        <v>17</v>
      </c>
      <c r="F87" s="65">
        <f t="shared" si="14"/>
        <v>151</v>
      </c>
      <c r="G87" s="66">
        <f t="shared" si="15"/>
        <v>42</v>
      </c>
      <c r="H87" s="67">
        <f t="shared" si="16"/>
        <v>0.11258278145695365</v>
      </c>
      <c r="I87" s="65">
        <f t="shared" si="17"/>
        <v>81</v>
      </c>
      <c r="J87" s="31">
        <v>7</v>
      </c>
      <c r="K87" s="35">
        <v>1</v>
      </c>
      <c r="L87" s="35">
        <f t="shared" si="18"/>
        <v>8</v>
      </c>
      <c r="M87" s="63">
        <f t="shared" si="19"/>
        <v>5.2980132450331126E-2</v>
      </c>
      <c r="N87" s="64">
        <f t="shared" si="20"/>
        <v>34</v>
      </c>
    </row>
    <row r="88" spans="1:14">
      <c r="A88" s="1" t="s">
        <v>171</v>
      </c>
      <c r="B88" s="1" t="s">
        <v>212</v>
      </c>
      <c r="C88" s="62" t="s">
        <v>172</v>
      </c>
      <c r="D88" s="31">
        <v>25</v>
      </c>
      <c r="E88" s="2">
        <v>11</v>
      </c>
      <c r="F88" s="65">
        <f t="shared" si="14"/>
        <v>36</v>
      </c>
      <c r="G88" s="66">
        <f t="shared" si="15"/>
        <v>79</v>
      </c>
      <c r="H88" s="67">
        <f t="shared" si="16"/>
        <v>0.30555555555555558</v>
      </c>
      <c r="I88" s="65">
        <f t="shared" si="17"/>
        <v>13</v>
      </c>
      <c r="J88" s="31">
        <v>2</v>
      </c>
      <c r="K88" s="35">
        <v>0</v>
      </c>
      <c r="L88" s="35">
        <f t="shared" si="18"/>
        <v>2</v>
      </c>
      <c r="M88" s="63">
        <f t="shared" si="19"/>
        <v>5.5555555555555552E-2</v>
      </c>
      <c r="N88" s="64">
        <f t="shared" si="20"/>
        <v>33</v>
      </c>
    </row>
    <row r="89" spans="1:14">
      <c r="A89" s="1" t="s">
        <v>173</v>
      </c>
      <c r="B89" s="1" t="s">
        <v>211</v>
      </c>
      <c r="C89" s="62" t="s">
        <v>174</v>
      </c>
      <c r="D89" s="31">
        <v>589</v>
      </c>
      <c r="E89" s="2">
        <v>94</v>
      </c>
      <c r="F89" s="65">
        <f t="shared" si="14"/>
        <v>683</v>
      </c>
      <c r="G89" s="66">
        <f t="shared" si="15"/>
        <v>5</v>
      </c>
      <c r="H89" s="67">
        <f t="shared" si="16"/>
        <v>0.1376281112737921</v>
      </c>
      <c r="I89" s="65">
        <f t="shared" si="17"/>
        <v>73</v>
      </c>
      <c r="J89" s="31">
        <v>51</v>
      </c>
      <c r="K89" s="35">
        <v>9</v>
      </c>
      <c r="L89" s="35">
        <f t="shared" si="18"/>
        <v>60</v>
      </c>
      <c r="M89" s="63">
        <f t="shared" si="19"/>
        <v>8.7847730600292828E-2</v>
      </c>
      <c r="N89" s="64">
        <f t="shared" si="20"/>
        <v>12</v>
      </c>
    </row>
    <row r="90" spans="1:14">
      <c r="A90" s="1" t="s">
        <v>175</v>
      </c>
      <c r="B90" s="1" t="s">
        <v>216</v>
      </c>
      <c r="C90" s="62" t="s">
        <v>176</v>
      </c>
      <c r="D90" s="31">
        <v>160</v>
      </c>
      <c r="E90" s="2">
        <v>35</v>
      </c>
      <c r="F90" s="65">
        <f t="shared" si="14"/>
        <v>195</v>
      </c>
      <c r="G90" s="66">
        <f t="shared" si="15"/>
        <v>31</v>
      </c>
      <c r="H90" s="67">
        <f t="shared" si="16"/>
        <v>0.17948717948717949</v>
      </c>
      <c r="I90" s="65">
        <f t="shared" si="17"/>
        <v>50</v>
      </c>
      <c r="J90" s="31">
        <v>2</v>
      </c>
      <c r="K90" s="35">
        <v>3</v>
      </c>
      <c r="L90" s="35">
        <f t="shared" si="18"/>
        <v>5</v>
      </c>
      <c r="M90" s="63">
        <f t="shared" si="19"/>
        <v>2.564102564102564E-2</v>
      </c>
      <c r="N90" s="64">
        <f t="shared" si="20"/>
        <v>73</v>
      </c>
    </row>
    <row r="91" spans="1:14">
      <c r="A91" s="1" t="s">
        <v>177</v>
      </c>
      <c r="B91" s="1" t="s">
        <v>216</v>
      </c>
      <c r="C91" s="62" t="s">
        <v>178</v>
      </c>
      <c r="D91" s="31">
        <v>238</v>
      </c>
      <c r="E91" s="2">
        <v>67</v>
      </c>
      <c r="F91" s="65">
        <f t="shared" si="14"/>
        <v>305</v>
      </c>
      <c r="G91" s="66">
        <f t="shared" si="15"/>
        <v>16</v>
      </c>
      <c r="H91" s="67">
        <f t="shared" si="16"/>
        <v>0.21967213114754097</v>
      </c>
      <c r="I91" s="65">
        <f t="shared" si="17"/>
        <v>28</v>
      </c>
      <c r="J91" s="31">
        <v>8</v>
      </c>
      <c r="K91" s="35">
        <v>7</v>
      </c>
      <c r="L91" s="35">
        <f t="shared" si="18"/>
        <v>15</v>
      </c>
      <c r="M91" s="63">
        <f t="shared" si="19"/>
        <v>4.9180327868852458E-2</v>
      </c>
      <c r="N91" s="64">
        <f t="shared" si="20"/>
        <v>39</v>
      </c>
    </row>
    <row r="92" spans="1:14">
      <c r="A92" s="1" t="s">
        <v>179</v>
      </c>
      <c r="B92" s="1" t="s">
        <v>216</v>
      </c>
      <c r="C92" s="62" t="s">
        <v>180</v>
      </c>
      <c r="D92" s="31">
        <v>198</v>
      </c>
      <c r="E92" s="2">
        <v>53</v>
      </c>
      <c r="F92" s="65">
        <f t="shared" si="14"/>
        <v>251</v>
      </c>
      <c r="G92" s="66">
        <f t="shared" si="15"/>
        <v>20</v>
      </c>
      <c r="H92" s="67">
        <f t="shared" si="16"/>
        <v>0.21115537848605578</v>
      </c>
      <c r="I92" s="65">
        <f t="shared" si="17"/>
        <v>34</v>
      </c>
      <c r="J92" s="31">
        <v>4</v>
      </c>
      <c r="K92" s="35">
        <v>4</v>
      </c>
      <c r="L92" s="35">
        <f t="shared" si="18"/>
        <v>8</v>
      </c>
      <c r="M92" s="63">
        <f t="shared" si="19"/>
        <v>3.1872509960159362E-2</v>
      </c>
      <c r="N92" s="64">
        <f t="shared" si="20"/>
        <v>60</v>
      </c>
    </row>
    <row r="93" spans="1:14">
      <c r="A93" s="1" t="s">
        <v>181</v>
      </c>
      <c r="B93" s="1" t="s">
        <v>216</v>
      </c>
      <c r="C93" s="62" t="s">
        <v>182</v>
      </c>
      <c r="D93" s="31">
        <v>123</v>
      </c>
      <c r="E93" s="2">
        <v>26</v>
      </c>
      <c r="F93" s="65">
        <f t="shared" si="14"/>
        <v>149</v>
      </c>
      <c r="G93" s="66">
        <f t="shared" si="15"/>
        <v>45</v>
      </c>
      <c r="H93" s="67">
        <f t="shared" si="16"/>
        <v>0.17449664429530201</v>
      </c>
      <c r="I93" s="65">
        <f t="shared" si="17"/>
        <v>54</v>
      </c>
      <c r="J93" s="31">
        <v>3</v>
      </c>
      <c r="K93" s="35">
        <v>1</v>
      </c>
      <c r="L93" s="35">
        <f t="shared" si="18"/>
        <v>4</v>
      </c>
      <c r="M93" s="63">
        <f t="shared" si="19"/>
        <v>2.6845637583892617E-2</v>
      </c>
      <c r="N93" s="64">
        <f t="shared" si="20"/>
        <v>68</v>
      </c>
    </row>
    <row r="94" spans="1:14">
      <c r="A94" s="1" t="s">
        <v>183</v>
      </c>
      <c r="B94" s="1" t="s">
        <v>216</v>
      </c>
      <c r="C94" s="62" t="s">
        <v>184</v>
      </c>
      <c r="D94" s="31">
        <v>160</v>
      </c>
      <c r="E94" s="2">
        <v>26</v>
      </c>
      <c r="F94" s="65">
        <f t="shared" si="14"/>
        <v>186</v>
      </c>
      <c r="G94" s="66">
        <f t="shared" si="15"/>
        <v>34</v>
      </c>
      <c r="H94" s="67">
        <f t="shared" si="16"/>
        <v>0.13978494623655913</v>
      </c>
      <c r="I94" s="65">
        <f t="shared" si="17"/>
        <v>72</v>
      </c>
      <c r="J94" s="31">
        <v>6</v>
      </c>
      <c r="K94" s="35">
        <v>1</v>
      </c>
      <c r="L94" s="35">
        <f t="shared" si="18"/>
        <v>7</v>
      </c>
      <c r="M94" s="63">
        <f t="shared" si="19"/>
        <v>3.7634408602150539E-2</v>
      </c>
      <c r="N94" s="64">
        <f t="shared" si="20"/>
        <v>52</v>
      </c>
    </row>
    <row r="95" spans="1:14">
      <c r="A95" s="1" t="s">
        <v>185</v>
      </c>
      <c r="B95" s="1" t="s">
        <v>216</v>
      </c>
      <c r="C95" s="62" t="s">
        <v>186</v>
      </c>
      <c r="D95" s="31">
        <v>238</v>
      </c>
      <c r="E95" s="2">
        <v>51</v>
      </c>
      <c r="F95" s="65">
        <f t="shared" si="14"/>
        <v>289</v>
      </c>
      <c r="G95" s="66">
        <f t="shared" si="15"/>
        <v>17</v>
      </c>
      <c r="H95" s="67">
        <f t="shared" si="16"/>
        <v>0.17647058823529413</v>
      </c>
      <c r="I95" s="65">
        <f t="shared" si="17"/>
        <v>52</v>
      </c>
      <c r="J95" s="31">
        <v>4</v>
      </c>
      <c r="K95" s="35">
        <v>5</v>
      </c>
      <c r="L95" s="35">
        <f t="shared" si="18"/>
        <v>9</v>
      </c>
      <c r="M95" s="63">
        <f t="shared" si="19"/>
        <v>3.1141868512110725E-2</v>
      </c>
      <c r="N95" s="64">
        <f t="shared" si="20"/>
        <v>62</v>
      </c>
    </row>
    <row r="96" spans="1:14">
      <c r="A96" s="1" t="s">
        <v>187</v>
      </c>
      <c r="B96" s="1" t="s">
        <v>213</v>
      </c>
      <c r="C96" s="62" t="s">
        <v>188</v>
      </c>
      <c r="D96" s="31">
        <v>15</v>
      </c>
      <c r="E96" s="2">
        <v>0</v>
      </c>
      <c r="F96" s="65">
        <f t="shared" si="14"/>
        <v>15</v>
      </c>
      <c r="G96" s="66">
        <f t="shared" si="15"/>
        <v>85</v>
      </c>
      <c r="H96" s="67">
        <f t="shared" si="16"/>
        <v>0</v>
      </c>
      <c r="I96" s="65">
        <f t="shared" si="17"/>
        <v>86</v>
      </c>
      <c r="J96" s="31">
        <v>2</v>
      </c>
      <c r="K96" s="35">
        <v>0</v>
      </c>
      <c r="L96" s="35">
        <f t="shared" si="18"/>
        <v>2</v>
      </c>
      <c r="M96" s="63">
        <f t="shared" si="19"/>
        <v>0.13333333333333333</v>
      </c>
      <c r="N96" s="64">
        <f t="shared" si="20"/>
        <v>6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182</v>
      </c>
      <c r="E97" s="40">
        <v>60</v>
      </c>
      <c r="F97" s="77">
        <f t="shared" si="14"/>
        <v>242</v>
      </c>
      <c r="G97" s="78">
        <f t="shared" si="15"/>
        <v>23</v>
      </c>
      <c r="H97" s="79">
        <f t="shared" si="16"/>
        <v>0.24793388429752067</v>
      </c>
      <c r="I97" s="77">
        <f t="shared" si="17"/>
        <v>21</v>
      </c>
      <c r="J97" s="39">
        <v>9</v>
      </c>
      <c r="K97" s="44">
        <v>6</v>
      </c>
      <c r="L97" s="44">
        <f t="shared" si="18"/>
        <v>15</v>
      </c>
      <c r="M97" s="80">
        <f t="shared" si="19"/>
        <v>6.1983471074380167E-2</v>
      </c>
      <c r="N97" s="81">
        <f t="shared" si="20"/>
        <v>27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14233</v>
      </c>
      <c r="E99" s="225">
        <f t="shared" ref="E99:L99" si="21">SUM(E12:E97)</f>
        <v>3223</v>
      </c>
      <c r="F99" s="225">
        <f t="shared" si="21"/>
        <v>17456</v>
      </c>
      <c r="G99" s="227"/>
      <c r="H99" s="227"/>
      <c r="I99" s="227"/>
      <c r="J99" s="225">
        <f t="shared" si="21"/>
        <v>752</v>
      </c>
      <c r="K99" s="225">
        <f t="shared" si="21"/>
        <v>288</v>
      </c>
      <c r="L99" s="226">
        <f t="shared" si="21"/>
        <v>1040</v>
      </c>
      <c r="N99" s="37"/>
    </row>
  </sheetData>
  <autoFilter ref="A11:N11" xr:uid="{00000000-0009-0000-0000-000016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16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2A21C-E217-4BAD-89E7-4604047BF9B4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383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103</v>
      </c>
      <c r="E6" s="23">
        <f>INDEX(E12:E97,MATCH(C6,C12:C97,0),0)</f>
        <v>33</v>
      </c>
      <c r="F6" s="23">
        <f>SUM(D6:E6)</f>
        <v>136</v>
      </c>
      <c r="G6" s="24">
        <f>_xlfn.RANK.EQ(F6,$F$12:$F$97,0)</f>
        <v>47</v>
      </c>
      <c r="H6" s="25">
        <f>E6/F6</f>
        <v>0.24264705882352941</v>
      </c>
      <c r="I6" s="26">
        <f>_xlfn.RANK.EQ(H6,$H$12:$H$97,0)</f>
        <v>23</v>
      </c>
      <c r="J6" s="22">
        <f>INDEX(J12:J97,MATCH(C6,C12:C97,0),0)</f>
        <v>2</v>
      </c>
      <c r="K6" s="27">
        <f>INDEX(K12:K97,MATCH(C6,C12:C97,0),0)</f>
        <v>1</v>
      </c>
      <c r="L6" s="27">
        <f>SUM(J6:K6)</f>
        <v>3</v>
      </c>
      <c r="M6" s="28">
        <f>L6/F6</f>
        <v>2.2058823529411766E-2</v>
      </c>
      <c r="N6" s="29">
        <f>_xlfn.RANK.EQ(M6,$M$12:$M$97,0)</f>
        <v>77</v>
      </c>
    </row>
    <row r="7" spans="1:18">
      <c r="C7" s="30" t="s">
        <v>15</v>
      </c>
      <c r="D7" s="97">
        <f>ROUND(SUMIF($B$12:$B$97,"G",D12:D97)/(COUNTIFS(B12:B97,"G",D12:D97,"&lt;&gt;")),1)</f>
        <v>172.8</v>
      </c>
      <c r="E7" s="98">
        <f>ROUND(SUMIF($B$12:$B$97,"G",E12:E97)/(COUNTIFS(B12:B97,"G",D12:D97,"&lt;&gt;")),1)</f>
        <v>40.200000000000003</v>
      </c>
      <c r="F7" s="98">
        <f>ROUND(SUM(D7:E7),1)</f>
        <v>213</v>
      </c>
      <c r="G7" s="32"/>
      <c r="H7" s="33">
        <f>E7/F7</f>
        <v>0.18873239436619721</v>
      </c>
      <c r="I7" s="34"/>
      <c r="J7" s="97">
        <f>ROUND(SUMIF($B$12:$B$97,"G",J12:J97)/(COUNTIFS(B12:B97,"G",D12:D97,"&lt;&gt;")),1)</f>
        <v>5.9</v>
      </c>
      <c r="K7" s="101">
        <f>ROUND(SUMIF($B$12:$B$97,"G",K12:K97)/(COUNTIFS(B12:B97,"G",D12:D97,"&lt;&gt;")),1)</f>
        <v>2.7</v>
      </c>
      <c r="L7" s="101">
        <f>ROUND(SUM(J7:K7),1)</f>
        <v>8.6</v>
      </c>
      <c r="M7" s="6">
        <f>L7/F7</f>
        <v>4.0375586854460091E-2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163.69999999999999</v>
      </c>
      <c r="E8" s="100">
        <f>ROUND(AVERAGE(E12:E97),1)</f>
        <v>38.700000000000003</v>
      </c>
      <c r="F8" s="100">
        <f>ROUND(SUM(D8:E8),1)</f>
        <v>202.4</v>
      </c>
      <c r="G8" s="41"/>
      <c r="H8" s="42">
        <f>E8/F8</f>
        <v>0.19120553359683795</v>
      </c>
      <c r="I8" s="43"/>
      <c r="J8" s="102">
        <f>ROUND(AVERAGE(J12:J97),1)</f>
        <v>9.3000000000000007</v>
      </c>
      <c r="K8" s="100">
        <f>ROUND(AVERAGE(K12:K97),1)</f>
        <v>3.6</v>
      </c>
      <c r="L8" s="103">
        <f>ROUND(SUM(J8:K8),1)</f>
        <v>12.9</v>
      </c>
      <c r="M8" s="45">
        <f>L8/F8</f>
        <v>6.3735177865612655E-2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2023年度（基準日：５月１日）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556</v>
      </c>
      <c r="E12" s="5">
        <v>99</v>
      </c>
      <c r="F12" s="57">
        <f t="shared" ref="F12:F43" si="0">SUM(D12:E12)</f>
        <v>655</v>
      </c>
      <c r="G12" s="58">
        <f t="shared" ref="G12:G43" si="1">_xlfn.RANK.EQ(F12,$F$12:$F$97,0)</f>
        <v>6</v>
      </c>
      <c r="H12" s="59">
        <f t="shared" ref="H12:H43" si="2">E12/F12</f>
        <v>0.15114503816793892</v>
      </c>
      <c r="I12" s="57">
        <f t="shared" ref="I12:I43" si="3">_xlfn.RANK.EQ(H12,$H$12:$H$97,0)</f>
        <v>68</v>
      </c>
      <c r="J12" s="56">
        <v>46</v>
      </c>
      <c r="K12" s="60">
        <v>13</v>
      </c>
      <c r="L12" s="60">
        <f t="shared" ref="L12:L43" si="4">SUM(J12:K12)</f>
        <v>59</v>
      </c>
      <c r="M12" s="6">
        <f t="shared" ref="M12:M43" si="5">L12/F12</f>
        <v>9.0076335877862596E-2</v>
      </c>
      <c r="N12" s="61">
        <f t="shared" ref="N12:N43" si="6">_xlfn.RANK.EQ(M12,$M$12:$M$97,0)</f>
        <v>16</v>
      </c>
    </row>
    <row r="13" spans="1:18">
      <c r="A13" s="4" t="s">
        <v>21</v>
      </c>
      <c r="B13" s="4" t="s">
        <v>212</v>
      </c>
      <c r="C13" s="55" t="s">
        <v>22</v>
      </c>
      <c r="D13" s="56">
        <v>125</v>
      </c>
      <c r="E13" s="5">
        <v>28</v>
      </c>
      <c r="F13" s="57">
        <f t="shared" si="0"/>
        <v>153</v>
      </c>
      <c r="G13" s="58">
        <f t="shared" si="1"/>
        <v>39</v>
      </c>
      <c r="H13" s="59">
        <f t="shared" si="2"/>
        <v>0.18300653594771241</v>
      </c>
      <c r="I13" s="57">
        <f t="shared" si="3"/>
        <v>52</v>
      </c>
      <c r="J13" s="56">
        <v>2</v>
      </c>
      <c r="K13" s="60">
        <v>2</v>
      </c>
      <c r="L13" s="60">
        <f t="shared" si="4"/>
        <v>4</v>
      </c>
      <c r="M13" s="6">
        <f t="shared" si="5"/>
        <v>2.6143790849673203E-2</v>
      </c>
      <c r="N13" s="61">
        <f t="shared" si="6"/>
        <v>74</v>
      </c>
    </row>
    <row r="14" spans="1:18">
      <c r="A14" s="4" t="s">
        <v>23</v>
      </c>
      <c r="B14" s="4" t="s">
        <v>213</v>
      </c>
      <c r="C14" s="55" t="s">
        <v>24</v>
      </c>
      <c r="D14" s="56">
        <v>68</v>
      </c>
      <c r="E14" s="5">
        <v>4</v>
      </c>
      <c r="F14" s="57">
        <f t="shared" si="0"/>
        <v>72</v>
      </c>
      <c r="G14" s="58">
        <f t="shared" si="1"/>
        <v>63</v>
      </c>
      <c r="H14" s="59">
        <f t="shared" si="2"/>
        <v>5.5555555555555552E-2</v>
      </c>
      <c r="I14" s="57">
        <f t="shared" si="3"/>
        <v>85</v>
      </c>
      <c r="J14" s="56">
        <v>6</v>
      </c>
      <c r="K14" s="60">
        <v>0</v>
      </c>
      <c r="L14" s="60">
        <f t="shared" si="4"/>
        <v>6</v>
      </c>
      <c r="M14" s="6">
        <f t="shared" si="5"/>
        <v>8.3333333333333329E-2</v>
      </c>
      <c r="N14" s="61">
        <f t="shared" si="6"/>
        <v>22</v>
      </c>
    </row>
    <row r="15" spans="1:18">
      <c r="A15" s="4" t="s">
        <v>25</v>
      </c>
      <c r="B15" s="4" t="s">
        <v>214</v>
      </c>
      <c r="C15" s="55" t="s">
        <v>26</v>
      </c>
      <c r="D15" s="56">
        <v>34</v>
      </c>
      <c r="E15" s="5">
        <v>9</v>
      </c>
      <c r="F15" s="57">
        <f t="shared" si="0"/>
        <v>43</v>
      </c>
      <c r="G15" s="58">
        <f t="shared" si="1"/>
        <v>74</v>
      </c>
      <c r="H15" s="59">
        <f t="shared" si="2"/>
        <v>0.20930232558139536</v>
      </c>
      <c r="I15" s="57">
        <f t="shared" si="3"/>
        <v>38</v>
      </c>
      <c r="J15" s="56">
        <v>2</v>
      </c>
      <c r="K15" s="60">
        <v>2</v>
      </c>
      <c r="L15" s="60">
        <f t="shared" si="4"/>
        <v>4</v>
      </c>
      <c r="M15" s="6">
        <f t="shared" si="5"/>
        <v>9.3023255813953487E-2</v>
      </c>
      <c r="N15" s="61">
        <f t="shared" si="6"/>
        <v>15</v>
      </c>
    </row>
    <row r="16" spans="1:18">
      <c r="A16" s="4" t="s">
        <v>27</v>
      </c>
      <c r="B16" s="4" t="s">
        <v>213</v>
      </c>
      <c r="C16" s="55" t="s">
        <v>28</v>
      </c>
      <c r="D16" s="56">
        <v>48</v>
      </c>
      <c r="E16" s="5">
        <v>11</v>
      </c>
      <c r="F16" s="57">
        <f t="shared" si="0"/>
        <v>59</v>
      </c>
      <c r="G16" s="58">
        <f t="shared" si="1"/>
        <v>68</v>
      </c>
      <c r="H16" s="59">
        <f t="shared" si="2"/>
        <v>0.1864406779661017</v>
      </c>
      <c r="I16" s="57">
        <f t="shared" si="3"/>
        <v>49</v>
      </c>
      <c r="J16" s="56">
        <v>3</v>
      </c>
      <c r="K16" s="60">
        <v>0</v>
      </c>
      <c r="L16" s="60">
        <f t="shared" si="4"/>
        <v>3</v>
      </c>
      <c r="M16" s="6">
        <f t="shared" si="5"/>
        <v>5.0847457627118647E-2</v>
      </c>
      <c r="N16" s="61">
        <f t="shared" si="6"/>
        <v>40</v>
      </c>
    </row>
    <row r="17" spans="1:14">
      <c r="A17" s="4" t="s">
        <v>29</v>
      </c>
      <c r="B17" s="4" t="s">
        <v>213</v>
      </c>
      <c r="C17" s="55" t="s">
        <v>30</v>
      </c>
      <c r="D17" s="56">
        <v>55</v>
      </c>
      <c r="E17" s="5">
        <v>3</v>
      </c>
      <c r="F17" s="57">
        <f t="shared" si="0"/>
        <v>58</v>
      </c>
      <c r="G17" s="58">
        <f t="shared" si="1"/>
        <v>69</v>
      </c>
      <c r="H17" s="59">
        <f t="shared" si="2"/>
        <v>5.1724137931034482E-2</v>
      </c>
      <c r="I17" s="57">
        <f t="shared" si="3"/>
        <v>86</v>
      </c>
      <c r="J17" s="56">
        <v>7</v>
      </c>
      <c r="K17" s="60">
        <v>2</v>
      </c>
      <c r="L17" s="60">
        <f t="shared" si="4"/>
        <v>9</v>
      </c>
      <c r="M17" s="6">
        <f t="shared" si="5"/>
        <v>0.15517241379310345</v>
      </c>
      <c r="N17" s="61">
        <f t="shared" si="6"/>
        <v>4</v>
      </c>
    </row>
    <row r="18" spans="1:14">
      <c r="A18" s="4" t="s">
        <v>31</v>
      </c>
      <c r="B18" s="4" t="s">
        <v>215</v>
      </c>
      <c r="C18" s="55" t="s">
        <v>32</v>
      </c>
      <c r="D18" s="56">
        <v>38</v>
      </c>
      <c r="E18" s="5">
        <v>6</v>
      </c>
      <c r="F18" s="57">
        <f t="shared" si="0"/>
        <v>44</v>
      </c>
      <c r="G18" s="58">
        <f t="shared" si="1"/>
        <v>73</v>
      </c>
      <c r="H18" s="59">
        <f t="shared" si="2"/>
        <v>0.13636363636363635</v>
      </c>
      <c r="I18" s="57">
        <f t="shared" si="3"/>
        <v>78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82</v>
      </c>
    </row>
    <row r="19" spans="1:14">
      <c r="A19" s="4" t="s">
        <v>33</v>
      </c>
      <c r="B19" s="4" t="s">
        <v>216</v>
      </c>
      <c r="C19" s="55" t="s">
        <v>34</v>
      </c>
      <c r="D19" s="56">
        <v>160</v>
      </c>
      <c r="E19" s="5">
        <v>41</v>
      </c>
      <c r="F19" s="57">
        <f t="shared" si="0"/>
        <v>201</v>
      </c>
      <c r="G19" s="58">
        <f t="shared" si="1"/>
        <v>28</v>
      </c>
      <c r="H19" s="59">
        <f t="shared" si="2"/>
        <v>0.20398009950248755</v>
      </c>
      <c r="I19" s="57">
        <f t="shared" si="3"/>
        <v>41</v>
      </c>
      <c r="J19" s="56">
        <v>6</v>
      </c>
      <c r="K19" s="60">
        <v>3</v>
      </c>
      <c r="L19" s="60">
        <f t="shared" si="4"/>
        <v>9</v>
      </c>
      <c r="M19" s="6">
        <f t="shared" si="5"/>
        <v>4.4776119402985072E-2</v>
      </c>
      <c r="N19" s="61">
        <f t="shared" si="6"/>
        <v>47</v>
      </c>
    </row>
    <row r="20" spans="1:14">
      <c r="A20" s="4" t="s">
        <v>35</v>
      </c>
      <c r="B20" s="4" t="s">
        <v>217</v>
      </c>
      <c r="C20" s="55" t="s">
        <v>36</v>
      </c>
      <c r="D20" s="56">
        <v>110</v>
      </c>
      <c r="E20" s="5">
        <v>36</v>
      </c>
      <c r="F20" s="57">
        <f t="shared" si="0"/>
        <v>146</v>
      </c>
      <c r="G20" s="58">
        <f t="shared" si="1"/>
        <v>44</v>
      </c>
      <c r="H20" s="59">
        <f t="shared" si="2"/>
        <v>0.24657534246575341</v>
      </c>
      <c r="I20" s="57">
        <f t="shared" si="3"/>
        <v>21</v>
      </c>
      <c r="J20" s="56">
        <v>5</v>
      </c>
      <c r="K20" s="60">
        <v>3</v>
      </c>
      <c r="L20" s="60">
        <f t="shared" si="4"/>
        <v>8</v>
      </c>
      <c r="M20" s="6">
        <f t="shared" si="5"/>
        <v>5.4794520547945202E-2</v>
      </c>
      <c r="N20" s="61">
        <f t="shared" si="6"/>
        <v>34</v>
      </c>
    </row>
    <row r="21" spans="1:14">
      <c r="A21" s="4" t="s">
        <v>37</v>
      </c>
      <c r="B21" s="4" t="s">
        <v>211</v>
      </c>
      <c r="C21" s="55" t="s">
        <v>38</v>
      </c>
      <c r="D21" s="56">
        <v>634</v>
      </c>
      <c r="E21" s="5">
        <v>111</v>
      </c>
      <c r="F21" s="57">
        <f t="shared" si="0"/>
        <v>745</v>
      </c>
      <c r="G21" s="58">
        <f t="shared" si="1"/>
        <v>4</v>
      </c>
      <c r="H21" s="59">
        <f t="shared" si="2"/>
        <v>0.14899328859060404</v>
      </c>
      <c r="I21" s="57">
        <f t="shared" si="3"/>
        <v>70</v>
      </c>
      <c r="J21" s="56">
        <v>51</v>
      </c>
      <c r="K21" s="60">
        <v>19</v>
      </c>
      <c r="L21" s="60">
        <f t="shared" si="4"/>
        <v>70</v>
      </c>
      <c r="M21" s="6">
        <f t="shared" si="5"/>
        <v>9.3959731543624164E-2</v>
      </c>
      <c r="N21" s="61">
        <f t="shared" si="6"/>
        <v>13</v>
      </c>
    </row>
    <row r="22" spans="1:14">
      <c r="A22" s="4" t="s">
        <v>39</v>
      </c>
      <c r="B22" s="4" t="s">
        <v>212</v>
      </c>
      <c r="C22" s="55" t="s">
        <v>40</v>
      </c>
      <c r="D22" s="56">
        <v>24</v>
      </c>
      <c r="E22" s="5">
        <v>7</v>
      </c>
      <c r="F22" s="57">
        <f t="shared" si="0"/>
        <v>31</v>
      </c>
      <c r="G22" s="58">
        <f t="shared" si="1"/>
        <v>80</v>
      </c>
      <c r="H22" s="59">
        <f t="shared" si="2"/>
        <v>0.22580645161290322</v>
      </c>
      <c r="I22" s="57">
        <f t="shared" si="3"/>
        <v>29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82</v>
      </c>
    </row>
    <row r="23" spans="1:14">
      <c r="A23" s="4" t="s">
        <v>41</v>
      </c>
      <c r="B23" s="4" t="s">
        <v>216</v>
      </c>
      <c r="C23" s="55" t="s">
        <v>42</v>
      </c>
      <c r="D23" s="56">
        <v>115</v>
      </c>
      <c r="E23" s="5">
        <v>19</v>
      </c>
      <c r="F23" s="57">
        <f t="shared" si="0"/>
        <v>134</v>
      </c>
      <c r="G23" s="58">
        <f t="shared" si="1"/>
        <v>48</v>
      </c>
      <c r="H23" s="59">
        <f t="shared" si="2"/>
        <v>0.1417910447761194</v>
      </c>
      <c r="I23" s="57">
        <f t="shared" si="3"/>
        <v>74</v>
      </c>
      <c r="J23" s="56">
        <v>7</v>
      </c>
      <c r="K23" s="60">
        <v>1</v>
      </c>
      <c r="L23" s="60">
        <f t="shared" si="4"/>
        <v>8</v>
      </c>
      <c r="M23" s="6">
        <f t="shared" si="5"/>
        <v>5.9701492537313432E-2</v>
      </c>
      <c r="N23" s="61">
        <f t="shared" si="6"/>
        <v>30</v>
      </c>
    </row>
    <row r="24" spans="1:14">
      <c r="A24" s="4" t="s">
        <v>43</v>
      </c>
      <c r="B24" s="4" t="s">
        <v>216</v>
      </c>
      <c r="C24" s="55" t="s">
        <v>44</v>
      </c>
      <c r="D24" s="56">
        <v>165</v>
      </c>
      <c r="E24" s="5">
        <v>51</v>
      </c>
      <c r="F24" s="57">
        <f t="shared" si="0"/>
        <v>216</v>
      </c>
      <c r="G24" s="58">
        <f t="shared" si="1"/>
        <v>27</v>
      </c>
      <c r="H24" s="59">
        <f t="shared" si="2"/>
        <v>0.2361111111111111</v>
      </c>
      <c r="I24" s="57">
        <f t="shared" si="3"/>
        <v>26</v>
      </c>
      <c r="J24" s="56">
        <v>6</v>
      </c>
      <c r="K24" s="60">
        <v>4</v>
      </c>
      <c r="L24" s="60">
        <f t="shared" si="4"/>
        <v>10</v>
      </c>
      <c r="M24" s="6">
        <f t="shared" si="5"/>
        <v>4.6296296296296294E-2</v>
      </c>
      <c r="N24" s="61">
        <f t="shared" si="6"/>
        <v>44</v>
      </c>
    </row>
    <row r="25" spans="1:14">
      <c r="A25" s="4" t="s">
        <v>45</v>
      </c>
      <c r="B25" s="4" t="s">
        <v>214</v>
      </c>
      <c r="C25" s="55" t="s">
        <v>46</v>
      </c>
      <c r="D25" s="56">
        <v>75</v>
      </c>
      <c r="E25" s="5">
        <v>20</v>
      </c>
      <c r="F25" s="57">
        <f t="shared" si="0"/>
        <v>95</v>
      </c>
      <c r="G25" s="58">
        <f t="shared" si="1"/>
        <v>53</v>
      </c>
      <c r="H25" s="59">
        <f t="shared" si="2"/>
        <v>0.21052631578947367</v>
      </c>
      <c r="I25" s="57">
        <f t="shared" si="3"/>
        <v>37</v>
      </c>
      <c r="J25" s="56">
        <v>4</v>
      </c>
      <c r="K25" s="60">
        <v>1</v>
      </c>
      <c r="L25" s="60">
        <f t="shared" si="4"/>
        <v>5</v>
      </c>
      <c r="M25" s="6">
        <f t="shared" si="5"/>
        <v>5.2631578947368418E-2</v>
      </c>
      <c r="N25" s="61">
        <f t="shared" si="6"/>
        <v>37</v>
      </c>
    </row>
    <row r="26" spans="1:14">
      <c r="A26" s="4" t="s">
        <v>47</v>
      </c>
      <c r="B26" s="4" t="s">
        <v>217</v>
      </c>
      <c r="C26" s="55" t="s">
        <v>48</v>
      </c>
      <c r="D26" s="56">
        <v>111</v>
      </c>
      <c r="E26" s="5">
        <v>29</v>
      </c>
      <c r="F26" s="57">
        <f t="shared" si="0"/>
        <v>140</v>
      </c>
      <c r="G26" s="58">
        <f t="shared" si="1"/>
        <v>45</v>
      </c>
      <c r="H26" s="59">
        <f t="shared" si="2"/>
        <v>0.20714285714285716</v>
      </c>
      <c r="I26" s="57">
        <f t="shared" si="3"/>
        <v>39</v>
      </c>
      <c r="J26" s="56">
        <v>3</v>
      </c>
      <c r="K26" s="60">
        <v>1</v>
      </c>
      <c r="L26" s="60">
        <f t="shared" si="4"/>
        <v>4</v>
      </c>
      <c r="M26" s="6">
        <f t="shared" si="5"/>
        <v>2.8571428571428571E-2</v>
      </c>
      <c r="N26" s="61">
        <f t="shared" si="6"/>
        <v>71</v>
      </c>
    </row>
    <row r="27" spans="1:14">
      <c r="A27" s="4" t="s">
        <v>49</v>
      </c>
      <c r="B27" s="4" t="s">
        <v>211</v>
      </c>
      <c r="C27" s="55" t="s">
        <v>50</v>
      </c>
      <c r="D27" s="56">
        <v>443</v>
      </c>
      <c r="E27" s="5">
        <v>101</v>
      </c>
      <c r="F27" s="57">
        <f t="shared" si="0"/>
        <v>544</v>
      </c>
      <c r="G27" s="58">
        <f t="shared" si="1"/>
        <v>8</v>
      </c>
      <c r="H27" s="59">
        <f t="shared" si="2"/>
        <v>0.18566176470588236</v>
      </c>
      <c r="I27" s="57">
        <f t="shared" si="3"/>
        <v>50</v>
      </c>
      <c r="J27" s="56">
        <v>33</v>
      </c>
      <c r="K27" s="60">
        <v>15</v>
      </c>
      <c r="L27" s="60">
        <f t="shared" si="4"/>
        <v>48</v>
      </c>
      <c r="M27" s="6">
        <f t="shared" si="5"/>
        <v>8.8235294117647065E-2</v>
      </c>
      <c r="N27" s="61">
        <f t="shared" si="6"/>
        <v>19</v>
      </c>
    </row>
    <row r="28" spans="1:14">
      <c r="A28" s="4" t="s">
        <v>51</v>
      </c>
      <c r="B28" s="4" t="s">
        <v>214</v>
      </c>
      <c r="C28" s="55" t="s">
        <v>52</v>
      </c>
      <c r="D28" s="56">
        <v>21</v>
      </c>
      <c r="E28" s="5">
        <v>8</v>
      </c>
      <c r="F28" s="57">
        <f t="shared" si="0"/>
        <v>29</v>
      </c>
      <c r="G28" s="58">
        <f t="shared" si="1"/>
        <v>82</v>
      </c>
      <c r="H28" s="59">
        <f t="shared" si="2"/>
        <v>0.27586206896551724</v>
      </c>
      <c r="I28" s="57">
        <f t="shared" si="3"/>
        <v>16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82</v>
      </c>
    </row>
    <row r="29" spans="1:14">
      <c r="A29" s="4" t="s">
        <v>53</v>
      </c>
      <c r="B29" s="4" t="s">
        <v>217</v>
      </c>
      <c r="C29" s="55" t="s">
        <v>54</v>
      </c>
      <c r="D29" s="56">
        <v>100</v>
      </c>
      <c r="E29" s="5">
        <v>18</v>
      </c>
      <c r="F29" s="57">
        <f t="shared" si="0"/>
        <v>118</v>
      </c>
      <c r="G29" s="58">
        <f t="shared" si="1"/>
        <v>51</v>
      </c>
      <c r="H29" s="59">
        <f t="shared" si="2"/>
        <v>0.15254237288135594</v>
      </c>
      <c r="I29" s="57">
        <f t="shared" si="3"/>
        <v>65</v>
      </c>
      <c r="J29" s="56">
        <v>3</v>
      </c>
      <c r="K29" s="60">
        <v>1</v>
      </c>
      <c r="L29" s="60">
        <f t="shared" si="4"/>
        <v>4</v>
      </c>
      <c r="M29" s="6">
        <f t="shared" si="5"/>
        <v>3.3898305084745763E-2</v>
      </c>
      <c r="N29" s="61">
        <f t="shared" si="6"/>
        <v>58</v>
      </c>
    </row>
    <row r="30" spans="1:14">
      <c r="A30" s="4" t="s">
        <v>55</v>
      </c>
      <c r="B30" s="4" t="s">
        <v>216</v>
      </c>
      <c r="C30" s="55" t="s">
        <v>56</v>
      </c>
      <c r="D30" s="56">
        <v>169</v>
      </c>
      <c r="E30" s="5">
        <v>30</v>
      </c>
      <c r="F30" s="57">
        <f t="shared" si="0"/>
        <v>199</v>
      </c>
      <c r="G30" s="58">
        <f t="shared" si="1"/>
        <v>29</v>
      </c>
      <c r="H30" s="59">
        <f t="shared" si="2"/>
        <v>0.15075376884422109</v>
      </c>
      <c r="I30" s="57">
        <f t="shared" si="3"/>
        <v>69</v>
      </c>
      <c r="J30" s="56">
        <v>6</v>
      </c>
      <c r="K30" s="60">
        <v>0</v>
      </c>
      <c r="L30" s="60">
        <f t="shared" si="4"/>
        <v>6</v>
      </c>
      <c r="M30" s="6">
        <f t="shared" si="5"/>
        <v>3.015075376884422E-2</v>
      </c>
      <c r="N30" s="61">
        <f t="shared" si="6"/>
        <v>67</v>
      </c>
    </row>
    <row r="31" spans="1:14">
      <c r="A31" s="4" t="s">
        <v>57</v>
      </c>
      <c r="B31" s="4" t="s">
        <v>217</v>
      </c>
      <c r="C31" s="55" t="s">
        <v>58</v>
      </c>
      <c r="D31" s="56">
        <v>122</v>
      </c>
      <c r="E31" s="5">
        <v>40</v>
      </c>
      <c r="F31" s="57">
        <f t="shared" si="0"/>
        <v>162</v>
      </c>
      <c r="G31" s="58">
        <f t="shared" si="1"/>
        <v>37</v>
      </c>
      <c r="H31" s="59">
        <f t="shared" si="2"/>
        <v>0.24691358024691357</v>
      </c>
      <c r="I31" s="57">
        <f t="shared" si="3"/>
        <v>20</v>
      </c>
      <c r="J31" s="56">
        <v>9</v>
      </c>
      <c r="K31" s="60">
        <v>3</v>
      </c>
      <c r="L31" s="60">
        <f t="shared" si="4"/>
        <v>12</v>
      </c>
      <c r="M31" s="6">
        <f t="shared" si="5"/>
        <v>7.407407407407407E-2</v>
      </c>
      <c r="N31" s="61">
        <f t="shared" si="6"/>
        <v>23</v>
      </c>
    </row>
    <row r="32" spans="1:14">
      <c r="A32" s="4" t="s">
        <v>59</v>
      </c>
      <c r="B32" s="4" t="s">
        <v>211</v>
      </c>
      <c r="C32" s="55" t="s">
        <v>60</v>
      </c>
      <c r="D32" s="56">
        <v>254</v>
      </c>
      <c r="E32" s="5">
        <v>81</v>
      </c>
      <c r="F32" s="57">
        <f t="shared" si="0"/>
        <v>335</v>
      </c>
      <c r="G32" s="58">
        <f t="shared" si="1"/>
        <v>13</v>
      </c>
      <c r="H32" s="59">
        <f t="shared" si="2"/>
        <v>0.2417910447761194</v>
      </c>
      <c r="I32" s="57">
        <f t="shared" si="3"/>
        <v>24</v>
      </c>
      <c r="J32" s="56">
        <v>11</v>
      </c>
      <c r="K32" s="60">
        <v>7</v>
      </c>
      <c r="L32" s="60">
        <f t="shared" si="4"/>
        <v>18</v>
      </c>
      <c r="M32" s="6">
        <f t="shared" si="5"/>
        <v>5.3731343283582089E-2</v>
      </c>
      <c r="N32" s="61">
        <f t="shared" si="6"/>
        <v>36</v>
      </c>
    </row>
    <row r="33" spans="1:14">
      <c r="A33" s="4" t="s">
        <v>61</v>
      </c>
      <c r="B33" s="4" t="s">
        <v>211</v>
      </c>
      <c r="C33" s="55" t="s">
        <v>62</v>
      </c>
      <c r="D33" s="56">
        <v>824</v>
      </c>
      <c r="E33" s="5">
        <v>162</v>
      </c>
      <c r="F33" s="57">
        <f t="shared" si="0"/>
        <v>986</v>
      </c>
      <c r="G33" s="58">
        <f t="shared" si="1"/>
        <v>1</v>
      </c>
      <c r="H33" s="59">
        <f t="shared" si="2"/>
        <v>0.1643002028397566</v>
      </c>
      <c r="I33" s="57">
        <f t="shared" si="3"/>
        <v>64</v>
      </c>
      <c r="J33" s="56">
        <v>48</v>
      </c>
      <c r="K33" s="60">
        <v>10</v>
      </c>
      <c r="L33" s="60">
        <f t="shared" si="4"/>
        <v>58</v>
      </c>
      <c r="M33" s="6">
        <f t="shared" si="5"/>
        <v>5.8823529411764705E-2</v>
      </c>
      <c r="N33" s="61">
        <f t="shared" si="6"/>
        <v>31</v>
      </c>
    </row>
    <row r="34" spans="1:14">
      <c r="A34" s="4" t="s">
        <v>63</v>
      </c>
      <c r="B34" s="4" t="s">
        <v>215</v>
      </c>
      <c r="C34" s="55" t="s">
        <v>64</v>
      </c>
      <c r="D34" s="56">
        <v>103</v>
      </c>
      <c r="E34" s="5">
        <v>31</v>
      </c>
      <c r="F34" s="57">
        <f t="shared" si="0"/>
        <v>134</v>
      </c>
      <c r="G34" s="58">
        <f t="shared" si="1"/>
        <v>48</v>
      </c>
      <c r="H34" s="59">
        <f t="shared" si="2"/>
        <v>0.23134328358208955</v>
      </c>
      <c r="I34" s="57">
        <f t="shared" si="3"/>
        <v>27</v>
      </c>
      <c r="J34" s="56">
        <v>2</v>
      </c>
      <c r="K34" s="60">
        <v>2</v>
      </c>
      <c r="L34" s="60">
        <f t="shared" si="4"/>
        <v>4</v>
      </c>
      <c r="M34" s="6">
        <f t="shared" si="5"/>
        <v>2.9850746268656716E-2</v>
      </c>
      <c r="N34" s="61">
        <f t="shared" si="6"/>
        <v>68</v>
      </c>
    </row>
    <row r="35" spans="1:14">
      <c r="A35" s="4" t="s">
        <v>65</v>
      </c>
      <c r="B35" s="4" t="s">
        <v>214</v>
      </c>
      <c r="C35" s="55" t="s">
        <v>66</v>
      </c>
      <c r="D35" s="56">
        <v>39</v>
      </c>
      <c r="E35" s="5">
        <v>35</v>
      </c>
      <c r="F35" s="57">
        <f t="shared" si="0"/>
        <v>74</v>
      </c>
      <c r="G35" s="58">
        <f t="shared" si="1"/>
        <v>62</v>
      </c>
      <c r="H35" s="59">
        <f t="shared" si="2"/>
        <v>0.47297297297297297</v>
      </c>
      <c r="I35" s="57">
        <f t="shared" si="3"/>
        <v>4</v>
      </c>
      <c r="J35" s="56">
        <v>12</v>
      </c>
      <c r="K35" s="60">
        <v>10</v>
      </c>
      <c r="L35" s="60">
        <f t="shared" si="4"/>
        <v>22</v>
      </c>
      <c r="M35" s="6">
        <f t="shared" si="5"/>
        <v>0.29729729729729731</v>
      </c>
      <c r="N35" s="61">
        <f t="shared" si="6"/>
        <v>2</v>
      </c>
    </row>
    <row r="36" spans="1:14">
      <c r="A36" s="4" t="s">
        <v>67</v>
      </c>
      <c r="B36" s="4" t="s">
        <v>214</v>
      </c>
      <c r="C36" s="55" t="s">
        <v>68</v>
      </c>
      <c r="D36" s="56">
        <v>54</v>
      </c>
      <c r="E36" s="5">
        <v>41</v>
      </c>
      <c r="F36" s="57">
        <f t="shared" si="0"/>
        <v>95</v>
      </c>
      <c r="G36" s="58">
        <f t="shared" si="1"/>
        <v>53</v>
      </c>
      <c r="H36" s="59">
        <f t="shared" si="2"/>
        <v>0.43157894736842106</v>
      </c>
      <c r="I36" s="57">
        <f t="shared" si="3"/>
        <v>5</v>
      </c>
      <c r="J36" s="56">
        <v>2</v>
      </c>
      <c r="K36" s="60">
        <v>1</v>
      </c>
      <c r="L36" s="60">
        <f t="shared" si="4"/>
        <v>3</v>
      </c>
      <c r="M36" s="6">
        <f t="shared" si="5"/>
        <v>3.1578947368421054E-2</v>
      </c>
      <c r="N36" s="61">
        <f t="shared" si="6"/>
        <v>64</v>
      </c>
    </row>
    <row r="37" spans="1:14">
      <c r="A37" s="4" t="s">
        <v>69</v>
      </c>
      <c r="B37" s="4" t="s">
        <v>213</v>
      </c>
      <c r="C37" s="55" t="s">
        <v>70</v>
      </c>
      <c r="D37" s="56">
        <v>268</v>
      </c>
      <c r="E37" s="5">
        <v>48</v>
      </c>
      <c r="F37" s="57">
        <f t="shared" si="0"/>
        <v>316</v>
      </c>
      <c r="G37" s="58">
        <f t="shared" si="1"/>
        <v>14</v>
      </c>
      <c r="H37" s="59">
        <f t="shared" si="2"/>
        <v>0.15189873417721519</v>
      </c>
      <c r="I37" s="57">
        <f t="shared" si="3"/>
        <v>67</v>
      </c>
      <c r="J37" s="56">
        <v>10</v>
      </c>
      <c r="K37" s="60">
        <v>6</v>
      </c>
      <c r="L37" s="60">
        <f t="shared" si="4"/>
        <v>16</v>
      </c>
      <c r="M37" s="6">
        <f t="shared" si="5"/>
        <v>5.0632911392405063E-2</v>
      </c>
      <c r="N37" s="61">
        <f t="shared" si="6"/>
        <v>41</v>
      </c>
    </row>
    <row r="38" spans="1:14">
      <c r="A38" s="4" t="s">
        <v>71</v>
      </c>
      <c r="B38" s="4" t="s">
        <v>217</v>
      </c>
      <c r="C38" s="55" t="s">
        <v>72</v>
      </c>
      <c r="D38" s="56">
        <v>31</v>
      </c>
      <c r="E38" s="5">
        <v>29</v>
      </c>
      <c r="F38" s="57">
        <f t="shared" si="0"/>
        <v>60</v>
      </c>
      <c r="G38" s="58">
        <f t="shared" si="1"/>
        <v>67</v>
      </c>
      <c r="H38" s="59">
        <f t="shared" si="2"/>
        <v>0.48333333333333334</v>
      </c>
      <c r="I38" s="57">
        <f t="shared" si="3"/>
        <v>3</v>
      </c>
      <c r="J38" s="56">
        <v>6</v>
      </c>
      <c r="K38" s="60">
        <v>0</v>
      </c>
      <c r="L38" s="60">
        <f t="shared" si="4"/>
        <v>6</v>
      </c>
      <c r="M38" s="6">
        <f t="shared" si="5"/>
        <v>0.1</v>
      </c>
      <c r="N38" s="61">
        <f t="shared" si="6"/>
        <v>10</v>
      </c>
    </row>
    <row r="39" spans="1:14">
      <c r="A39" s="4" t="s">
        <v>73</v>
      </c>
      <c r="B39" s="4" t="s">
        <v>212</v>
      </c>
      <c r="C39" s="55" t="s">
        <v>74</v>
      </c>
      <c r="D39" s="56">
        <v>60</v>
      </c>
      <c r="E39" s="5">
        <v>44</v>
      </c>
      <c r="F39" s="57">
        <f t="shared" si="0"/>
        <v>104</v>
      </c>
      <c r="G39" s="58">
        <f t="shared" si="1"/>
        <v>52</v>
      </c>
      <c r="H39" s="59">
        <f t="shared" si="2"/>
        <v>0.42307692307692307</v>
      </c>
      <c r="I39" s="57">
        <f t="shared" si="3"/>
        <v>6</v>
      </c>
      <c r="J39" s="56">
        <v>2</v>
      </c>
      <c r="K39" s="60">
        <v>1</v>
      </c>
      <c r="L39" s="60">
        <f t="shared" si="4"/>
        <v>3</v>
      </c>
      <c r="M39" s="6">
        <f t="shared" si="5"/>
        <v>2.8846153846153848E-2</v>
      </c>
      <c r="N39" s="61">
        <f t="shared" si="6"/>
        <v>70</v>
      </c>
    </row>
    <row r="40" spans="1:14">
      <c r="A40" s="4" t="s">
        <v>75</v>
      </c>
      <c r="B40" s="4" t="s">
        <v>213</v>
      </c>
      <c r="C40" s="55" t="s">
        <v>76</v>
      </c>
      <c r="D40" s="56">
        <v>120</v>
      </c>
      <c r="E40" s="5">
        <v>27</v>
      </c>
      <c r="F40" s="57">
        <f t="shared" si="0"/>
        <v>147</v>
      </c>
      <c r="G40" s="58">
        <f t="shared" si="1"/>
        <v>43</v>
      </c>
      <c r="H40" s="59">
        <f t="shared" si="2"/>
        <v>0.18367346938775511</v>
      </c>
      <c r="I40" s="57">
        <f t="shared" si="3"/>
        <v>51</v>
      </c>
      <c r="J40" s="56">
        <v>9</v>
      </c>
      <c r="K40" s="60">
        <v>0</v>
      </c>
      <c r="L40" s="60">
        <f t="shared" si="4"/>
        <v>9</v>
      </c>
      <c r="M40" s="6">
        <f t="shared" si="5"/>
        <v>6.1224489795918366E-2</v>
      </c>
      <c r="N40" s="61">
        <f t="shared" si="6"/>
        <v>28</v>
      </c>
    </row>
    <row r="41" spans="1:14">
      <c r="A41" s="4" t="s">
        <v>77</v>
      </c>
      <c r="B41" s="4" t="s">
        <v>213</v>
      </c>
      <c r="C41" s="55" t="s">
        <v>78</v>
      </c>
      <c r="D41" s="56">
        <v>111</v>
      </c>
      <c r="E41" s="5">
        <v>12</v>
      </c>
      <c r="F41" s="57">
        <f t="shared" si="0"/>
        <v>123</v>
      </c>
      <c r="G41" s="58">
        <f t="shared" si="1"/>
        <v>50</v>
      </c>
      <c r="H41" s="59">
        <f t="shared" si="2"/>
        <v>9.7560975609756101E-2</v>
      </c>
      <c r="I41" s="57">
        <f t="shared" si="3"/>
        <v>82</v>
      </c>
      <c r="J41" s="56">
        <v>11</v>
      </c>
      <c r="K41" s="60">
        <v>2</v>
      </c>
      <c r="L41" s="60">
        <f t="shared" si="4"/>
        <v>13</v>
      </c>
      <c r="M41" s="6">
        <f t="shared" si="5"/>
        <v>0.10569105691056911</v>
      </c>
      <c r="N41" s="61">
        <f t="shared" si="6"/>
        <v>8</v>
      </c>
    </row>
    <row r="42" spans="1:14">
      <c r="A42" s="4" t="s">
        <v>79</v>
      </c>
      <c r="B42" s="4" t="s">
        <v>214</v>
      </c>
      <c r="C42" s="55" t="s">
        <v>80</v>
      </c>
      <c r="D42" s="56">
        <v>58</v>
      </c>
      <c r="E42" s="5">
        <v>17</v>
      </c>
      <c r="F42" s="57">
        <f t="shared" si="0"/>
        <v>75</v>
      </c>
      <c r="G42" s="58">
        <f t="shared" si="1"/>
        <v>60</v>
      </c>
      <c r="H42" s="59">
        <f t="shared" si="2"/>
        <v>0.22666666666666666</v>
      </c>
      <c r="I42" s="57">
        <f t="shared" si="3"/>
        <v>28</v>
      </c>
      <c r="J42" s="56">
        <v>7</v>
      </c>
      <c r="K42" s="60">
        <v>2</v>
      </c>
      <c r="L42" s="60">
        <f t="shared" si="4"/>
        <v>9</v>
      </c>
      <c r="M42" s="6">
        <f t="shared" si="5"/>
        <v>0.12</v>
      </c>
      <c r="N42" s="61">
        <f t="shared" si="6"/>
        <v>6</v>
      </c>
    </row>
    <row r="43" spans="1:14">
      <c r="A43" s="4" t="s">
        <v>81</v>
      </c>
      <c r="B43" s="4" t="s">
        <v>218</v>
      </c>
      <c r="C43" s="55" t="s">
        <v>82</v>
      </c>
      <c r="D43" s="56">
        <v>13</v>
      </c>
      <c r="E43" s="5">
        <v>3</v>
      </c>
      <c r="F43" s="57">
        <f t="shared" si="0"/>
        <v>16</v>
      </c>
      <c r="G43" s="58">
        <f t="shared" si="1"/>
        <v>84</v>
      </c>
      <c r="H43" s="59">
        <f t="shared" si="2"/>
        <v>0.1875</v>
      </c>
      <c r="I43" s="57">
        <f t="shared" si="3"/>
        <v>48</v>
      </c>
      <c r="J43" s="56">
        <v>5</v>
      </c>
      <c r="K43" s="60">
        <v>1</v>
      </c>
      <c r="L43" s="60">
        <f t="shared" si="4"/>
        <v>6</v>
      </c>
      <c r="M43" s="6">
        <f t="shared" si="5"/>
        <v>0.375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67</v>
      </c>
      <c r="E44" s="5">
        <v>11</v>
      </c>
      <c r="F44" s="57">
        <f t="shared" ref="F44:F75" si="7">SUM(D44:E44)</f>
        <v>78</v>
      </c>
      <c r="G44" s="58">
        <f t="shared" ref="G44:G75" si="8">_xlfn.RANK.EQ(F44,$F$12:$F$97,0)</f>
        <v>57</v>
      </c>
      <c r="H44" s="59">
        <f t="shared" ref="H44:H75" si="9">E44/F44</f>
        <v>0.14102564102564102</v>
      </c>
      <c r="I44" s="57">
        <f t="shared" ref="I44:I75" si="10">_xlfn.RANK.EQ(H44,$H$12:$H$97,0)</f>
        <v>75</v>
      </c>
      <c r="J44" s="56">
        <v>2</v>
      </c>
      <c r="K44" s="60">
        <v>0</v>
      </c>
      <c r="L44" s="60">
        <f t="shared" ref="L44:L75" si="11">SUM(J44:K44)</f>
        <v>2</v>
      </c>
      <c r="M44" s="6">
        <f t="shared" ref="M44:M75" si="12">L44/F44</f>
        <v>2.564102564102564E-2</v>
      </c>
      <c r="N44" s="61">
        <f t="shared" ref="N44:N75" si="13">_xlfn.RANK.EQ(M44,$M$12:$M$97,0)</f>
        <v>75</v>
      </c>
    </row>
    <row r="45" spans="1:14">
      <c r="A45" s="4" t="s">
        <v>85</v>
      </c>
      <c r="B45" s="4" t="s">
        <v>217</v>
      </c>
      <c r="C45" s="55" t="s">
        <v>86</v>
      </c>
      <c r="D45" s="56">
        <v>141</v>
      </c>
      <c r="E45" s="5">
        <v>41</v>
      </c>
      <c r="F45" s="57">
        <f t="shared" si="7"/>
        <v>182</v>
      </c>
      <c r="G45" s="58">
        <f t="shared" si="8"/>
        <v>33</v>
      </c>
      <c r="H45" s="59">
        <f t="shared" si="9"/>
        <v>0.22527472527472528</v>
      </c>
      <c r="I45" s="57">
        <f t="shared" si="10"/>
        <v>30</v>
      </c>
      <c r="J45" s="56">
        <v>8</v>
      </c>
      <c r="K45" s="60">
        <v>8</v>
      </c>
      <c r="L45" s="60">
        <f t="shared" si="11"/>
        <v>16</v>
      </c>
      <c r="M45" s="6">
        <f t="shared" si="12"/>
        <v>8.7912087912087919E-2</v>
      </c>
      <c r="N45" s="61">
        <f t="shared" si="13"/>
        <v>20</v>
      </c>
    </row>
    <row r="46" spans="1:14">
      <c r="A46" s="4" t="s">
        <v>87</v>
      </c>
      <c r="B46" s="4" t="s">
        <v>218</v>
      </c>
      <c r="C46" s="55" t="s">
        <v>88</v>
      </c>
      <c r="D46" s="56">
        <v>5</v>
      </c>
      <c r="E46" s="5">
        <v>5</v>
      </c>
      <c r="F46" s="57">
        <f t="shared" si="7"/>
        <v>10</v>
      </c>
      <c r="G46" s="58">
        <f t="shared" si="8"/>
        <v>86</v>
      </c>
      <c r="H46" s="59">
        <f t="shared" si="9"/>
        <v>0.5</v>
      </c>
      <c r="I46" s="57">
        <f t="shared" si="10"/>
        <v>1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82</v>
      </c>
    </row>
    <row r="47" spans="1:14">
      <c r="A47" s="4" t="s">
        <v>89</v>
      </c>
      <c r="B47" s="4" t="s">
        <v>211</v>
      </c>
      <c r="C47" s="55" t="s">
        <v>90</v>
      </c>
      <c r="D47" s="56">
        <v>312</v>
      </c>
      <c r="E47" s="5">
        <v>88</v>
      </c>
      <c r="F47" s="57">
        <f t="shared" si="7"/>
        <v>400</v>
      </c>
      <c r="G47" s="58">
        <f t="shared" si="8"/>
        <v>11</v>
      </c>
      <c r="H47" s="59">
        <f t="shared" si="9"/>
        <v>0.22</v>
      </c>
      <c r="I47" s="57">
        <f t="shared" si="10"/>
        <v>32</v>
      </c>
      <c r="J47" s="56">
        <v>13</v>
      </c>
      <c r="K47" s="60">
        <v>7</v>
      </c>
      <c r="L47" s="60">
        <f t="shared" si="11"/>
        <v>20</v>
      </c>
      <c r="M47" s="6">
        <f t="shared" si="12"/>
        <v>0.05</v>
      </c>
      <c r="N47" s="61">
        <f t="shared" si="13"/>
        <v>42</v>
      </c>
    </row>
    <row r="48" spans="1:14">
      <c r="A48" s="4" t="s">
        <v>91</v>
      </c>
      <c r="B48" s="4" t="s">
        <v>213</v>
      </c>
      <c r="C48" s="55" t="s">
        <v>92</v>
      </c>
      <c r="D48" s="56">
        <v>59</v>
      </c>
      <c r="E48" s="5">
        <v>19</v>
      </c>
      <c r="F48" s="57">
        <f t="shared" si="7"/>
        <v>78</v>
      </c>
      <c r="G48" s="58">
        <f t="shared" si="8"/>
        <v>57</v>
      </c>
      <c r="H48" s="59">
        <f t="shared" si="9"/>
        <v>0.24358974358974358</v>
      </c>
      <c r="I48" s="57">
        <f t="shared" si="10"/>
        <v>22</v>
      </c>
      <c r="J48" s="56">
        <v>2</v>
      </c>
      <c r="K48" s="60">
        <v>5</v>
      </c>
      <c r="L48" s="60">
        <f t="shared" si="11"/>
        <v>7</v>
      </c>
      <c r="M48" s="6">
        <f t="shared" si="12"/>
        <v>8.9743589743589744E-2</v>
      </c>
      <c r="N48" s="61">
        <f t="shared" si="13"/>
        <v>17</v>
      </c>
    </row>
    <row r="49" spans="1:14">
      <c r="A49" s="4" t="s">
        <v>93</v>
      </c>
      <c r="B49" s="4" t="s">
        <v>212</v>
      </c>
      <c r="C49" s="55" t="s">
        <v>94</v>
      </c>
      <c r="D49" s="56">
        <v>23</v>
      </c>
      <c r="E49" s="5">
        <v>9</v>
      </c>
      <c r="F49" s="57">
        <f t="shared" si="7"/>
        <v>32</v>
      </c>
      <c r="G49" s="58">
        <f t="shared" si="8"/>
        <v>79</v>
      </c>
      <c r="H49" s="59">
        <f t="shared" si="9"/>
        <v>0.28125</v>
      </c>
      <c r="I49" s="57">
        <f t="shared" si="10"/>
        <v>15</v>
      </c>
      <c r="J49" s="56">
        <v>1</v>
      </c>
      <c r="K49" s="60">
        <v>0</v>
      </c>
      <c r="L49" s="60">
        <f t="shared" si="11"/>
        <v>1</v>
      </c>
      <c r="M49" s="6">
        <f t="shared" si="12"/>
        <v>3.125E-2</v>
      </c>
      <c r="N49" s="61">
        <f t="shared" si="13"/>
        <v>66</v>
      </c>
    </row>
    <row r="50" spans="1:14">
      <c r="A50" s="4" t="s">
        <v>95</v>
      </c>
      <c r="B50" s="4" t="s">
        <v>216</v>
      </c>
      <c r="C50" s="55" t="s">
        <v>96</v>
      </c>
      <c r="D50" s="56">
        <v>182</v>
      </c>
      <c r="E50" s="5">
        <v>38</v>
      </c>
      <c r="F50" s="57">
        <f t="shared" si="7"/>
        <v>220</v>
      </c>
      <c r="G50" s="58">
        <f t="shared" si="8"/>
        <v>26</v>
      </c>
      <c r="H50" s="59">
        <f t="shared" si="9"/>
        <v>0.17272727272727273</v>
      </c>
      <c r="I50" s="57">
        <f t="shared" si="10"/>
        <v>59</v>
      </c>
      <c r="J50" s="56">
        <v>8</v>
      </c>
      <c r="K50" s="60">
        <v>2</v>
      </c>
      <c r="L50" s="60">
        <f t="shared" si="11"/>
        <v>10</v>
      </c>
      <c r="M50" s="6">
        <f t="shared" si="12"/>
        <v>4.5454545454545456E-2</v>
      </c>
      <c r="N50" s="61">
        <f t="shared" si="13"/>
        <v>46</v>
      </c>
    </row>
    <row r="51" spans="1:14">
      <c r="A51" s="4" t="s">
        <v>97</v>
      </c>
      <c r="B51" s="4" t="s">
        <v>216</v>
      </c>
      <c r="C51" s="55" t="s">
        <v>98</v>
      </c>
      <c r="D51" s="56">
        <v>254</v>
      </c>
      <c r="E51" s="5">
        <v>60</v>
      </c>
      <c r="F51" s="57">
        <f t="shared" si="7"/>
        <v>314</v>
      </c>
      <c r="G51" s="58">
        <f t="shared" si="8"/>
        <v>15</v>
      </c>
      <c r="H51" s="59">
        <f t="shared" si="9"/>
        <v>0.19108280254777071</v>
      </c>
      <c r="I51" s="57">
        <f t="shared" si="10"/>
        <v>47</v>
      </c>
      <c r="J51" s="56">
        <v>16</v>
      </c>
      <c r="K51" s="60">
        <v>2</v>
      </c>
      <c r="L51" s="60">
        <f t="shared" si="11"/>
        <v>18</v>
      </c>
      <c r="M51" s="6">
        <f t="shared" si="12"/>
        <v>5.7324840764331211E-2</v>
      </c>
      <c r="N51" s="61">
        <f t="shared" si="13"/>
        <v>32</v>
      </c>
    </row>
    <row r="52" spans="1:14">
      <c r="A52" s="4" t="s">
        <v>99</v>
      </c>
      <c r="B52" s="4" t="s">
        <v>218</v>
      </c>
      <c r="C52" s="55" t="s">
        <v>100</v>
      </c>
      <c r="D52" s="56">
        <v>38</v>
      </c>
      <c r="E52" s="5">
        <v>5</v>
      </c>
      <c r="F52" s="57">
        <f t="shared" si="7"/>
        <v>43</v>
      </c>
      <c r="G52" s="58">
        <f t="shared" si="8"/>
        <v>74</v>
      </c>
      <c r="H52" s="59">
        <f t="shared" si="9"/>
        <v>0.11627906976744186</v>
      </c>
      <c r="I52" s="57">
        <f t="shared" si="10"/>
        <v>81</v>
      </c>
      <c r="J52" s="56">
        <v>10</v>
      </c>
      <c r="K52" s="60">
        <v>2</v>
      </c>
      <c r="L52" s="60">
        <f t="shared" si="11"/>
        <v>12</v>
      </c>
      <c r="M52" s="6">
        <f t="shared" si="12"/>
        <v>0.27906976744186046</v>
      </c>
      <c r="N52" s="61">
        <f t="shared" si="13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123</v>
      </c>
      <c r="E53" s="5">
        <v>27</v>
      </c>
      <c r="F53" s="57">
        <f t="shared" si="7"/>
        <v>150</v>
      </c>
      <c r="G53" s="58">
        <f t="shared" si="8"/>
        <v>42</v>
      </c>
      <c r="H53" s="59">
        <f t="shared" si="9"/>
        <v>0.18</v>
      </c>
      <c r="I53" s="57">
        <f t="shared" si="10"/>
        <v>55</v>
      </c>
      <c r="J53" s="56">
        <v>3</v>
      </c>
      <c r="K53" s="60">
        <v>3</v>
      </c>
      <c r="L53" s="60">
        <f t="shared" si="11"/>
        <v>6</v>
      </c>
      <c r="M53" s="6">
        <f t="shared" si="12"/>
        <v>0.04</v>
      </c>
      <c r="N53" s="61">
        <f t="shared" si="13"/>
        <v>53</v>
      </c>
    </row>
    <row r="54" spans="1:14">
      <c r="A54" s="4" t="s">
        <v>103</v>
      </c>
      <c r="B54" s="4" t="s">
        <v>216</v>
      </c>
      <c r="C54" s="55" t="s">
        <v>104</v>
      </c>
      <c r="D54" s="56">
        <v>145</v>
      </c>
      <c r="E54" s="5">
        <v>26</v>
      </c>
      <c r="F54" s="57">
        <f t="shared" si="7"/>
        <v>171</v>
      </c>
      <c r="G54" s="58">
        <f t="shared" si="8"/>
        <v>36</v>
      </c>
      <c r="H54" s="59">
        <f t="shared" si="9"/>
        <v>0.15204678362573099</v>
      </c>
      <c r="I54" s="57">
        <f t="shared" si="10"/>
        <v>66</v>
      </c>
      <c r="J54" s="56">
        <v>6</v>
      </c>
      <c r="K54" s="60">
        <v>0</v>
      </c>
      <c r="L54" s="60">
        <f t="shared" si="11"/>
        <v>6</v>
      </c>
      <c r="M54" s="6">
        <f t="shared" si="12"/>
        <v>3.5087719298245612E-2</v>
      </c>
      <c r="N54" s="61">
        <f t="shared" si="13"/>
        <v>57</v>
      </c>
    </row>
    <row r="55" spans="1:14">
      <c r="A55" s="4" t="s">
        <v>105</v>
      </c>
      <c r="B55" s="4" t="s">
        <v>216</v>
      </c>
      <c r="C55" s="55" t="s">
        <v>106</v>
      </c>
      <c r="D55" s="56">
        <v>228</v>
      </c>
      <c r="E55" s="5">
        <v>49</v>
      </c>
      <c r="F55" s="57">
        <f t="shared" si="7"/>
        <v>277</v>
      </c>
      <c r="G55" s="58">
        <f t="shared" si="8"/>
        <v>18</v>
      </c>
      <c r="H55" s="59">
        <f t="shared" si="9"/>
        <v>0.17689530685920576</v>
      </c>
      <c r="I55" s="57">
        <f t="shared" si="10"/>
        <v>57</v>
      </c>
      <c r="J55" s="56">
        <v>6</v>
      </c>
      <c r="K55" s="60">
        <v>6</v>
      </c>
      <c r="L55" s="60">
        <f t="shared" si="11"/>
        <v>12</v>
      </c>
      <c r="M55" s="6">
        <f t="shared" si="12"/>
        <v>4.3321299638989168E-2</v>
      </c>
      <c r="N55" s="61">
        <f t="shared" si="13"/>
        <v>51</v>
      </c>
    </row>
    <row r="56" spans="1:14">
      <c r="A56" s="4" t="s">
        <v>107</v>
      </c>
      <c r="B56" s="4" t="s">
        <v>216</v>
      </c>
      <c r="C56" s="55" t="s">
        <v>108</v>
      </c>
      <c r="D56" s="56">
        <v>204</v>
      </c>
      <c r="E56" s="5">
        <v>42</v>
      </c>
      <c r="F56" s="57">
        <f t="shared" si="7"/>
        <v>246</v>
      </c>
      <c r="G56" s="58">
        <f t="shared" si="8"/>
        <v>21</v>
      </c>
      <c r="H56" s="59">
        <f t="shared" si="9"/>
        <v>0.17073170731707318</v>
      </c>
      <c r="I56" s="57">
        <f t="shared" si="10"/>
        <v>60</v>
      </c>
      <c r="J56" s="56">
        <v>7</v>
      </c>
      <c r="K56" s="60">
        <v>4</v>
      </c>
      <c r="L56" s="60">
        <f t="shared" si="11"/>
        <v>11</v>
      </c>
      <c r="M56" s="6">
        <f t="shared" si="12"/>
        <v>4.4715447154471545E-2</v>
      </c>
      <c r="N56" s="61">
        <f t="shared" si="13"/>
        <v>48</v>
      </c>
    </row>
    <row r="57" spans="1:14">
      <c r="A57" s="4" t="s">
        <v>109</v>
      </c>
      <c r="B57" s="4" t="s">
        <v>217</v>
      </c>
      <c r="C57" s="55" t="s">
        <v>110</v>
      </c>
      <c r="D57" s="56">
        <v>201</v>
      </c>
      <c r="E57" s="5">
        <v>40</v>
      </c>
      <c r="F57" s="57">
        <f t="shared" si="7"/>
        <v>241</v>
      </c>
      <c r="G57" s="58">
        <f t="shared" si="8"/>
        <v>24</v>
      </c>
      <c r="H57" s="59">
        <f t="shared" si="9"/>
        <v>0.16597510373443983</v>
      </c>
      <c r="I57" s="57">
        <f t="shared" si="10"/>
        <v>61</v>
      </c>
      <c r="J57" s="56">
        <v>17</v>
      </c>
      <c r="K57" s="60">
        <v>0</v>
      </c>
      <c r="L57" s="60">
        <f t="shared" si="11"/>
        <v>17</v>
      </c>
      <c r="M57" s="6">
        <f t="shared" si="12"/>
        <v>7.0539419087136929E-2</v>
      </c>
      <c r="N57" s="61">
        <f t="shared" si="13"/>
        <v>25</v>
      </c>
    </row>
    <row r="58" spans="1:14">
      <c r="A58" s="4" t="s">
        <v>111</v>
      </c>
      <c r="B58" s="4" t="s">
        <v>215</v>
      </c>
      <c r="C58" s="55" t="s">
        <v>112</v>
      </c>
      <c r="D58" s="56">
        <v>42</v>
      </c>
      <c r="E58" s="5">
        <v>12</v>
      </c>
      <c r="F58" s="57">
        <f t="shared" si="7"/>
        <v>54</v>
      </c>
      <c r="G58" s="58">
        <f t="shared" si="8"/>
        <v>70</v>
      </c>
      <c r="H58" s="59">
        <f t="shared" si="9"/>
        <v>0.22222222222222221</v>
      </c>
      <c r="I58" s="57">
        <f t="shared" si="10"/>
        <v>31</v>
      </c>
      <c r="J58" s="56">
        <v>1</v>
      </c>
      <c r="K58" s="60">
        <v>0</v>
      </c>
      <c r="L58" s="60">
        <f t="shared" si="11"/>
        <v>1</v>
      </c>
      <c r="M58" s="6">
        <f t="shared" si="12"/>
        <v>1.8518518518518517E-2</v>
      </c>
      <c r="N58" s="61">
        <f t="shared" si="13"/>
        <v>78</v>
      </c>
    </row>
    <row r="59" spans="1:14">
      <c r="A59" s="4" t="s">
        <v>113</v>
      </c>
      <c r="B59" s="4" t="s">
        <v>211</v>
      </c>
      <c r="C59" s="55" t="s">
        <v>114</v>
      </c>
      <c r="D59" s="56">
        <v>492</v>
      </c>
      <c r="E59" s="5">
        <v>108</v>
      </c>
      <c r="F59" s="57">
        <f t="shared" si="7"/>
        <v>600</v>
      </c>
      <c r="G59" s="58">
        <f t="shared" si="8"/>
        <v>7</v>
      </c>
      <c r="H59" s="59">
        <f t="shared" si="9"/>
        <v>0.18</v>
      </c>
      <c r="I59" s="57">
        <f t="shared" si="10"/>
        <v>55</v>
      </c>
      <c r="J59" s="56">
        <v>39</v>
      </c>
      <c r="K59" s="60">
        <v>14</v>
      </c>
      <c r="L59" s="60">
        <f t="shared" si="11"/>
        <v>53</v>
      </c>
      <c r="M59" s="6">
        <f t="shared" si="12"/>
        <v>8.8333333333333333E-2</v>
      </c>
      <c r="N59" s="61">
        <f t="shared" si="13"/>
        <v>18</v>
      </c>
    </row>
    <row r="60" spans="1:14">
      <c r="A60" s="1" t="s">
        <v>115</v>
      </c>
      <c r="B60" s="1" t="s">
        <v>213</v>
      </c>
      <c r="C60" s="62" t="s">
        <v>116</v>
      </c>
      <c r="D60" s="31">
        <v>120</v>
      </c>
      <c r="E60" s="2">
        <v>17</v>
      </c>
      <c r="F60" s="57">
        <f t="shared" si="7"/>
        <v>137</v>
      </c>
      <c r="G60" s="58">
        <f t="shared" si="8"/>
        <v>46</v>
      </c>
      <c r="H60" s="59">
        <f t="shared" si="9"/>
        <v>0.12408759124087591</v>
      </c>
      <c r="I60" s="57">
        <f t="shared" si="10"/>
        <v>80</v>
      </c>
      <c r="J60" s="31">
        <v>2</v>
      </c>
      <c r="K60" s="35">
        <v>2</v>
      </c>
      <c r="L60" s="35">
        <f t="shared" si="11"/>
        <v>4</v>
      </c>
      <c r="M60" s="63">
        <f t="shared" si="12"/>
        <v>2.9197080291970802E-2</v>
      </c>
      <c r="N60" s="64">
        <f t="shared" si="13"/>
        <v>69</v>
      </c>
    </row>
    <row r="61" spans="1:14">
      <c r="A61" s="1" t="s">
        <v>117</v>
      </c>
      <c r="B61" s="1" t="s">
        <v>212</v>
      </c>
      <c r="C61" s="62" t="s">
        <v>118</v>
      </c>
      <c r="D61" s="31">
        <v>56</v>
      </c>
      <c r="E61" s="2">
        <v>27</v>
      </c>
      <c r="F61" s="57">
        <f t="shared" si="7"/>
        <v>83</v>
      </c>
      <c r="G61" s="58">
        <f t="shared" si="8"/>
        <v>56</v>
      </c>
      <c r="H61" s="59">
        <f t="shared" si="9"/>
        <v>0.3253012048192771</v>
      </c>
      <c r="I61" s="57">
        <f t="shared" si="10"/>
        <v>9</v>
      </c>
      <c r="J61" s="31">
        <v>1</v>
      </c>
      <c r="K61" s="35">
        <v>1</v>
      </c>
      <c r="L61" s="35">
        <f t="shared" si="11"/>
        <v>2</v>
      </c>
      <c r="M61" s="63">
        <f t="shared" si="12"/>
        <v>2.4096385542168676E-2</v>
      </c>
      <c r="N61" s="64">
        <f t="shared" si="13"/>
        <v>76</v>
      </c>
    </row>
    <row r="62" spans="1:14">
      <c r="A62" s="1" t="s">
        <v>119</v>
      </c>
      <c r="B62" s="1" t="s">
        <v>213</v>
      </c>
      <c r="C62" s="62" t="s">
        <v>120</v>
      </c>
      <c r="D62" s="31">
        <v>69</v>
      </c>
      <c r="E62" s="2">
        <v>6</v>
      </c>
      <c r="F62" s="57">
        <f t="shared" si="7"/>
        <v>75</v>
      </c>
      <c r="G62" s="58">
        <f t="shared" si="8"/>
        <v>60</v>
      </c>
      <c r="H62" s="59">
        <f t="shared" si="9"/>
        <v>0.08</v>
      </c>
      <c r="I62" s="57">
        <f t="shared" si="10"/>
        <v>83</v>
      </c>
      <c r="J62" s="31">
        <v>9</v>
      </c>
      <c r="K62" s="35">
        <v>0</v>
      </c>
      <c r="L62" s="35">
        <f t="shared" si="11"/>
        <v>9</v>
      </c>
      <c r="M62" s="63">
        <f t="shared" si="12"/>
        <v>0.12</v>
      </c>
      <c r="N62" s="64">
        <f t="shared" si="13"/>
        <v>6</v>
      </c>
    </row>
    <row r="63" spans="1:14">
      <c r="A63" s="1" t="s">
        <v>121</v>
      </c>
      <c r="B63" s="1" t="s">
        <v>216</v>
      </c>
      <c r="C63" s="62" t="s">
        <v>122</v>
      </c>
      <c r="D63" s="31">
        <v>163</v>
      </c>
      <c r="E63" s="2">
        <v>36</v>
      </c>
      <c r="F63" s="57">
        <f t="shared" si="7"/>
        <v>199</v>
      </c>
      <c r="G63" s="58">
        <f t="shared" si="8"/>
        <v>29</v>
      </c>
      <c r="H63" s="59">
        <f t="shared" si="9"/>
        <v>0.18090452261306533</v>
      </c>
      <c r="I63" s="57">
        <f t="shared" si="10"/>
        <v>54</v>
      </c>
      <c r="J63" s="31">
        <v>2</v>
      </c>
      <c r="K63" s="35">
        <v>0</v>
      </c>
      <c r="L63" s="35">
        <f t="shared" si="11"/>
        <v>2</v>
      </c>
      <c r="M63" s="6">
        <f t="shared" si="12"/>
        <v>1.0050251256281407E-2</v>
      </c>
      <c r="N63" s="64">
        <f t="shared" si="13"/>
        <v>81</v>
      </c>
    </row>
    <row r="64" spans="1:14">
      <c r="A64" s="1" t="s">
        <v>123</v>
      </c>
      <c r="B64" s="1" t="s">
        <v>214</v>
      </c>
      <c r="C64" s="62" t="s">
        <v>124</v>
      </c>
      <c r="D64" s="31">
        <v>49</v>
      </c>
      <c r="E64" s="2">
        <v>18</v>
      </c>
      <c r="F64" s="57">
        <f t="shared" si="7"/>
        <v>67</v>
      </c>
      <c r="G64" s="58">
        <f t="shared" si="8"/>
        <v>65</v>
      </c>
      <c r="H64" s="59">
        <f t="shared" si="9"/>
        <v>0.26865671641791045</v>
      </c>
      <c r="I64" s="57">
        <f t="shared" si="10"/>
        <v>18</v>
      </c>
      <c r="J64" s="31">
        <v>1</v>
      </c>
      <c r="K64" s="35">
        <v>0</v>
      </c>
      <c r="L64" s="35">
        <f t="shared" si="11"/>
        <v>1</v>
      </c>
      <c r="M64" s="63">
        <f t="shared" si="12"/>
        <v>1.4925373134328358E-2</v>
      </c>
      <c r="N64" s="64">
        <f t="shared" si="13"/>
        <v>80</v>
      </c>
    </row>
    <row r="65" spans="1:14">
      <c r="A65" s="1" t="s">
        <v>125</v>
      </c>
      <c r="B65" s="1" t="s">
        <v>215</v>
      </c>
      <c r="C65" s="62" t="s">
        <v>126</v>
      </c>
      <c r="D65" s="31">
        <v>37</v>
      </c>
      <c r="E65" s="2">
        <v>17</v>
      </c>
      <c r="F65" s="57">
        <f t="shared" si="7"/>
        <v>54</v>
      </c>
      <c r="G65" s="58">
        <f t="shared" si="8"/>
        <v>70</v>
      </c>
      <c r="H65" s="59">
        <f t="shared" si="9"/>
        <v>0.31481481481481483</v>
      </c>
      <c r="I65" s="57">
        <f t="shared" si="10"/>
        <v>13</v>
      </c>
      <c r="J65" s="31">
        <v>0</v>
      </c>
      <c r="K65" s="35">
        <v>0</v>
      </c>
      <c r="L65" s="35">
        <f t="shared" si="11"/>
        <v>0</v>
      </c>
      <c r="M65" s="6">
        <f t="shared" si="12"/>
        <v>0</v>
      </c>
      <c r="N65" s="64">
        <f t="shared" si="13"/>
        <v>82</v>
      </c>
    </row>
    <row r="66" spans="1:14">
      <c r="A66" s="1" t="s">
        <v>127</v>
      </c>
      <c r="B66" s="1" t="s">
        <v>211</v>
      </c>
      <c r="C66" s="62" t="s">
        <v>128</v>
      </c>
      <c r="D66" s="31">
        <v>761</v>
      </c>
      <c r="E66" s="2">
        <v>129</v>
      </c>
      <c r="F66" s="57">
        <f t="shared" si="7"/>
        <v>890</v>
      </c>
      <c r="G66" s="58">
        <f t="shared" si="8"/>
        <v>2</v>
      </c>
      <c r="H66" s="59">
        <f t="shared" si="9"/>
        <v>0.14494382022471911</v>
      </c>
      <c r="I66" s="57">
        <f t="shared" si="10"/>
        <v>71</v>
      </c>
      <c r="J66" s="31">
        <v>69</v>
      </c>
      <c r="K66" s="35">
        <v>14</v>
      </c>
      <c r="L66" s="35">
        <f t="shared" si="11"/>
        <v>83</v>
      </c>
      <c r="M66" s="63">
        <f t="shared" si="12"/>
        <v>9.3258426966292135E-2</v>
      </c>
      <c r="N66" s="64">
        <f t="shared" si="13"/>
        <v>14</v>
      </c>
    </row>
    <row r="67" spans="1:14">
      <c r="A67" s="1" t="s">
        <v>129</v>
      </c>
      <c r="B67" s="1" t="s">
        <v>212</v>
      </c>
      <c r="C67" s="62" t="s">
        <v>130</v>
      </c>
      <c r="D67" s="31">
        <v>18</v>
      </c>
      <c r="E67" s="2">
        <v>10</v>
      </c>
      <c r="F67" s="57">
        <f t="shared" si="7"/>
        <v>28</v>
      </c>
      <c r="G67" s="58">
        <f t="shared" si="8"/>
        <v>83</v>
      </c>
      <c r="H67" s="59">
        <f t="shared" si="9"/>
        <v>0.35714285714285715</v>
      </c>
      <c r="I67" s="57">
        <f t="shared" si="10"/>
        <v>8</v>
      </c>
      <c r="J67" s="31">
        <v>2</v>
      </c>
      <c r="K67" s="35">
        <v>0</v>
      </c>
      <c r="L67" s="35">
        <f t="shared" si="11"/>
        <v>2</v>
      </c>
      <c r="M67" s="63">
        <f t="shared" si="12"/>
        <v>7.1428571428571425E-2</v>
      </c>
      <c r="N67" s="64">
        <f t="shared" si="13"/>
        <v>24</v>
      </c>
    </row>
    <row r="68" spans="1:14">
      <c r="A68" s="1" t="s">
        <v>131</v>
      </c>
      <c r="B68" s="1" t="s">
        <v>213</v>
      </c>
      <c r="C68" s="62" t="s">
        <v>132</v>
      </c>
      <c r="D68" s="31">
        <v>74</v>
      </c>
      <c r="E68" s="2">
        <v>18</v>
      </c>
      <c r="F68" s="57">
        <f t="shared" si="7"/>
        <v>92</v>
      </c>
      <c r="G68" s="58">
        <f t="shared" si="8"/>
        <v>55</v>
      </c>
      <c r="H68" s="59">
        <f t="shared" si="9"/>
        <v>0.19565217391304349</v>
      </c>
      <c r="I68" s="57">
        <f t="shared" si="10"/>
        <v>45</v>
      </c>
      <c r="J68" s="31">
        <v>2</v>
      </c>
      <c r="K68" s="35">
        <v>2</v>
      </c>
      <c r="L68" s="35">
        <f t="shared" si="11"/>
        <v>4</v>
      </c>
      <c r="M68" s="63">
        <f t="shared" si="12"/>
        <v>4.3478260869565216E-2</v>
      </c>
      <c r="N68" s="64">
        <f t="shared" si="13"/>
        <v>50</v>
      </c>
    </row>
    <row r="69" spans="1:14">
      <c r="A69" s="1" t="s">
        <v>133</v>
      </c>
      <c r="B69" s="1" t="s">
        <v>211</v>
      </c>
      <c r="C69" s="62" t="s">
        <v>134</v>
      </c>
      <c r="D69" s="31">
        <v>682</v>
      </c>
      <c r="E69" s="2">
        <v>171</v>
      </c>
      <c r="F69" s="57">
        <f t="shared" si="7"/>
        <v>853</v>
      </c>
      <c r="G69" s="58">
        <f t="shared" si="8"/>
        <v>3</v>
      </c>
      <c r="H69" s="59">
        <f t="shared" si="9"/>
        <v>0.20046893317702227</v>
      </c>
      <c r="I69" s="57">
        <f t="shared" si="10"/>
        <v>43</v>
      </c>
      <c r="J69" s="31">
        <v>44</v>
      </c>
      <c r="K69" s="35">
        <v>29</v>
      </c>
      <c r="L69" s="35">
        <f t="shared" si="11"/>
        <v>73</v>
      </c>
      <c r="M69" s="63">
        <f t="shared" si="12"/>
        <v>8.5580304806565061E-2</v>
      </c>
      <c r="N69" s="64">
        <f t="shared" si="13"/>
        <v>21</v>
      </c>
    </row>
    <row r="70" spans="1:14">
      <c r="A70" s="1" t="s">
        <v>135</v>
      </c>
      <c r="B70" s="1" t="s">
        <v>212</v>
      </c>
      <c r="C70" s="62" t="s">
        <v>136</v>
      </c>
      <c r="D70" s="31">
        <v>46</v>
      </c>
      <c r="E70" s="2">
        <v>26</v>
      </c>
      <c r="F70" s="57">
        <f t="shared" si="7"/>
        <v>72</v>
      </c>
      <c r="G70" s="58">
        <f t="shared" si="8"/>
        <v>63</v>
      </c>
      <c r="H70" s="59">
        <f t="shared" si="9"/>
        <v>0.3611111111111111</v>
      </c>
      <c r="I70" s="57">
        <f t="shared" si="10"/>
        <v>7</v>
      </c>
      <c r="J70" s="31">
        <v>3</v>
      </c>
      <c r="K70" s="35">
        <v>2</v>
      </c>
      <c r="L70" s="35">
        <f t="shared" si="11"/>
        <v>5</v>
      </c>
      <c r="M70" s="63">
        <f t="shared" si="12"/>
        <v>6.9444444444444448E-2</v>
      </c>
      <c r="N70" s="64">
        <f t="shared" si="13"/>
        <v>26</v>
      </c>
    </row>
    <row r="71" spans="1:14">
      <c r="A71" s="1" t="s">
        <v>137</v>
      </c>
      <c r="B71" s="1" t="s">
        <v>211</v>
      </c>
      <c r="C71" s="62" t="s">
        <v>138</v>
      </c>
      <c r="D71" s="31">
        <v>331</v>
      </c>
      <c r="E71" s="2">
        <v>74</v>
      </c>
      <c r="F71" s="65">
        <f t="shared" si="7"/>
        <v>405</v>
      </c>
      <c r="G71" s="66">
        <f t="shared" si="8"/>
        <v>10</v>
      </c>
      <c r="H71" s="59">
        <f t="shared" si="9"/>
        <v>0.18271604938271604</v>
      </c>
      <c r="I71" s="57">
        <f t="shared" si="10"/>
        <v>53</v>
      </c>
      <c r="J71" s="31">
        <v>11</v>
      </c>
      <c r="K71" s="35">
        <v>6</v>
      </c>
      <c r="L71" s="35">
        <f t="shared" si="11"/>
        <v>17</v>
      </c>
      <c r="M71" s="63">
        <f t="shared" si="12"/>
        <v>4.1975308641975309E-2</v>
      </c>
      <c r="N71" s="64">
        <f t="shared" si="13"/>
        <v>52</v>
      </c>
    </row>
    <row r="72" spans="1:14">
      <c r="A72" s="1" t="s">
        <v>139</v>
      </c>
      <c r="B72" s="1" t="s">
        <v>212</v>
      </c>
      <c r="C72" s="62" t="s">
        <v>140</v>
      </c>
      <c r="D72" s="31">
        <v>26</v>
      </c>
      <c r="E72" s="2">
        <v>12</v>
      </c>
      <c r="F72" s="65">
        <f t="shared" si="7"/>
        <v>38</v>
      </c>
      <c r="G72" s="66">
        <f t="shared" si="8"/>
        <v>76</v>
      </c>
      <c r="H72" s="59">
        <f t="shared" si="9"/>
        <v>0.31578947368421051</v>
      </c>
      <c r="I72" s="57">
        <f t="shared" si="10"/>
        <v>10</v>
      </c>
      <c r="J72" s="31">
        <v>0</v>
      </c>
      <c r="K72" s="35">
        <v>1</v>
      </c>
      <c r="L72" s="35">
        <f t="shared" si="11"/>
        <v>1</v>
      </c>
      <c r="M72" s="63">
        <f t="shared" si="12"/>
        <v>2.6315789473684209E-2</v>
      </c>
      <c r="N72" s="64">
        <f t="shared" si="13"/>
        <v>73</v>
      </c>
    </row>
    <row r="73" spans="1:14">
      <c r="A73" s="1" t="s">
        <v>141</v>
      </c>
      <c r="B73" s="1" t="s">
        <v>212</v>
      </c>
      <c r="C73" s="62" t="s">
        <v>142</v>
      </c>
      <c r="D73" s="31">
        <v>22</v>
      </c>
      <c r="E73" s="2">
        <v>9</v>
      </c>
      <c r="F73" s="65">
        <f t="shared" si="7"/>
        <v>31</v>
      </c>
      <c r="G73" s="66">
        <f t="shared" si="8"/>
        <v>80</v>
      </c>
      <c r="H73" s="59">
        <f t="shared" si="9"/>
        <v>0.29032258064516131</v>
      </c>
      <c r="I73" s="57">
        <f t="shared" si="10"/>
        <v>14</v>
      </c>
      <c r="J73" s="31">
        <v>1</v>
      </c>
      <c r="K73" s="35">
        <v>0</v>
      </c>
      <c r="L73" s="35">
        <f t="shared" si="11"/>
        <v>1</v>
      </c>
      <c r="M73" s="63">
        <f t="shared" si="12"/>
        <v>3.2258064516129031E-2</v>
      </c>
      <c r="N73" s="64">
        <f t="shared" si="13"/>
        <v>62</v>
      </c>
    </row>
    <row r="74" spans="1:14">
      <c r="A74" s="1" t="s">
        <v>143</v>
      </c>
      <c r="B74" s="1" t="s">
        <v>217</v>
      </c>
      <c r="C74" s="62" t="s">
        <v>144</v>
      </c>
      <c r="D74" s="31">
        <v>32</v>
      </c>
      <c r="E74" s="2">
        <v>31</v>
      </c>
      <c r="F74" s="65">
        <f t="shared" si="7"/>
        <v>63</v>
      </c>
      <c r="G74" s="66">
        <f t="shared" si="8"/>
        <v>66</v>
      </c>
      <c r="H74" s="59">
        <f t="shared" si="9"/>
        <v>0.49206349206349204</v>
      </c>
      <c r="I74" s="57">
        <f t="shared" si="10"/>
        <v>2</v>
      </c>
      <c r="J74" s="31">
        <v>0</v>
      </c>
      <c r="K74" s="35">
        <v>1</v>
      </c>
      <c r="L74" s="35">
        <f t="shared" si="11"/>
        <v>1</v>
      </c>
      <c r="M74" s="63">
        <f t="shared" si="12"/>
        <v>1.5873015873015872E-2</v>
      </c>
      <c r="N74" s="64">
        <f t="shared" si="13"/>
        <v>79</v>
      </c>
    </row>
    <row r="75" spans="1:14">
      <c r="A75" s="4" t="s">
        <v>145</v>
      </c>
      <c r="B75" s="4" t="s">
        <v>218</v>
      </c>
      <c r="C75" s="55" t="s">
        <v>146</v>
      </c>
      <c r="D75" s="56">
        <v>42</v>
      </c>
      <c r="E75" s="5">
        <v>7</v>
      </c>
      <c r="F75" s="65">
        <f t="shared" si="7"/>
        <v>49</v>
      </c>
      <c r="G75" s="66">
        <f t="shared" si="8"/>
        <v>72</v>
      </c>
      <c r="H75" s="59">
        <f t="shared" si="9"/>
        <v>0.14285714285714285</v>
      </c>
      <c r="I75" s="57">
        <f t="shared" si="10"/>
        <v>72</v>
      </c>
      <c r="J75" s="31">
        <v>5</v>
      </c>
      <c r="K75" s="35">
        <v>0</v>
      </c>
      <c r="L75" s="35">
        <f t="shared" si="11"/>
        <v>5</v>
      </c>
      <c r="M75" s="63">
        <f t="shared" si="12"/>
        <v>0.10204081632653061</v>
      </c>
      <c r="N75" s="64">
        <f t="shared" si="13"/>
        <v>9</v>
      </c>
    </row>
    <row r="76" spans="1:14">
      <c r="A76" s="1" t="s">
        <v>147</v>
      </c>
      <c r="B76" s="1" t="s">
        <v>217</v>
      </c>
      <c r="C76" s="62" t="s">
        <v>148</v>
      </c>
      <c r="D76" s="31">
        <v>52</v>
      </c>
      <c r="E76" s="2">
        <v>24</v>
      </c>
      <c r="F76" s="65">
        <f t="shared" ref="F76:F97" si="14">SUM(D76:E76)</f>
        <v>76</v>
      </c>
      <c r="G76" s="66">
        <f t="shared" ref="G76:G97" si="15">_xlfn.RANK.EQ(F76,$F$12:$F$97,0)</f>
        <v>59</v>
      </c>
      <c r="H76" s="59">
        <f t="shared" ref="H76:H97" si="16">E76/F76</f>
        <v>0.31578947368421051</v>
      </c>
      <c r="I76" s="57">
        <f t="shared" ref="I76:I97" si="17">_xlfn.RANK.EQ(H76,$H$12:$H$97,0)</f>
        <v>10</v>
      </c>
      <c r="J76" s="31">
        <v>3</v>
      </c>
      <c r="K76" s="35">
        <v>0</v>
      </c>
      <c r="L76" s="35">
        <f t="shared" ref="L76:L97" si="18">SUM(J76:K76)</f>
        <v>3</v>
      </c>
      <c r="M76" s="63">
        <f t="shared" ref="M76:M97" si="19">L76/F76</f>
        <v>3.9473684210526314E-2</v>
      </c>
      <c r="N76" s="64">
        <f t="shared" ref="N76:N97" si="20">_xlfn.RANK.EQ(M76,$M$12:$M$97,0)</f>
        <v>54</v>
      </c>
    </row>
    <row r="77" spans="1:14">
      <c r="A77" s="1" t="s">
        <v>149</v>
      </c>
      <c r="B77" s="1" t="s">
        <v>216</v>
      </c>
      <c r="C77" s="62" t="s">
        <v>150</v>
      </c>
      <c r="D77" s="31">
        <v>141</v>
      </c>
      <c r="E77" s="2">
        <v>38</v>
      </c>
      <c r="F77" s="65">
        <f t="shared" si="14"/>
        <v>179</v>
      </c>
      <c r="G77" s="66">
        <f t="shared" si="15"/>
        <v>35</v>
      </c>
      <c r="H77" s="59">
        <f t="shared" si="16"/>
        <v>0.21229050279329609</v>
      </c>
      <c r="I77" s="57">
        <f t="shared" si="17"/>
        <v>36</v>
      </c>
      <c r="J77" s="31">
        <v>4</v>
      </c>
      <c r="K77" s="35">
        <v>4</v>
      </c>
      <c r="L77" s="35">
        <f t="shared" si="18"/>
        <v>8</v>
      </c>
      <c r="M77" s="63">
        <f t="shared" si="19"/>
        <v>4.4692737430167599E-2</v>
      </c>
      <c r="N77" s="64">
        <f t="shared" si="20"/>
        <v>49</v>
      </c>
    </row>
    <row r="78" spans="1:14">
      <c r="A78" s="1" t="s">
        <v>151</v>
      </c>
      <c r="B78" s="1" t="s">
        <v>216</v>
      </c>
      <c r="C78" s="62" t="s">
        <v>152</v>
      </c>
      <c r="D78" s="31">
        <v>152</v>
      </c>
      <c r="E78" s="2">
        <v>30</v>
      </c>
      <c r="F78" s="65">
        <f t="shared" si="14"/>
        <v>182</v>
      </c>
      <c r="G78" s="66">
        <f t="shared" si="15"/>
        <v>33</v>
      </c>
      <c r="H78" s="59">
        <f t="shared" si="16"/>
        <v>0.16483516483516483</v>
      </c>
      <c r="I78" s="57">
        <f t="shared" si="17"/>
        <v>63</v>
      </c>
      <c r="J78" s="31">
        <v>6</v>
      </c>
      <c r="K78" s="35">
        <v>1</v>
      </c>
      <c r="L78" s="35">
        <f t="shared" si="18"/>
        <v>7</v>
      </c>
      <c r="M78" s="63">
        <f t="shared" si="19"/>
        <v>3.8461538461538464E-2</v>
      </c>
      <c r="N78" s="64">
        <f t="shared" si="20"/>
        <v>55</v>
      </c>
    </row>
    <row r="79" spans="1:14">
      <c r="A79" s="1" t="s">
        <v>153</v>
      </c>
      <c r="B79" s="1" t="s">
        <v>211</v>
      </c>
      <c r="C79" s="62" t="s">
        <v>154</v>
      </c>
      <c r="D79" s="31">
        <v>305</v>
      </c>
      <c r="E79" s="2">
        <v>84</v>
      </c>
      <c r="F79" s="65">
        <f t="shared" si="14"/>
        <v>389</v>
      </c>
      <c r="G79" s="66">
        <f t="shared" si="15"/>
        <v>12</v>
      </c>
      <c r="H79" s="59">
        <f t="shared" si="16"/>
        <v>0.21593830334190231</v>
      </c>
      <c r="I79" s="57">
        <f t="shared" si="17"/>
        <v>34</v>
      </c>
      <c r="J79" s="31">
        <v>11</v>
      </c>
      <c r="K79" s="35">
        <v>13</v>
      </c>
      <c r="L79" s="35">
        <f t="shared" si="18"/>
        <v>24</v>
      </c>
      <c r="M79" s="63">
        <f t="shared" si="19"/>
        <v>6.1696658097686374E-2</v>
      </c>
      <c r="N79" s="64">
        <f t="shared" si="20"/>
        <v>27</v>
      </c>
    </row>
    <row r="80" spans="1:14">
      <c r="A80" s="1" t="s">
        <v>155</v>
      </c>
      <c r="B80" s="1" t="s">
        <v>211</v>
      </c>
      <c r="C80" s="62" t="s">
        <v>156</v>
      </c>
      <c r="D80" s="31">
        <v>386</v>
      </c>
      <c r="E80" s="2">
        <v>105</v>
      </c>
      <c r="F80" s="65">
        <f t="shared" si="14"/>
        <v>491</v>
      </c>
      <c r="G80" s="66">
        <f t="shared" si="15"/>
        <v>9</v>
      </c>
      <c r="H80" s="59">
        <f t="shared" si="16"/>
        <v>0.21384928716904278</v>
      </c>
      <c r="I80" s="57">
        <f t="shared" si="17"/>
        <v>35</v>
      </c>
      <c r="J80" s="31">
        <v>33</v>
      </c>
      <c r="K80" s="35">
        <v>15</v>
      </c>
      <c r="L80" s="35">
        <f t="shared" si="18"/>
        <v>48</v>
      </c>
      <c r="M80" s="63">
        <f t="shared" si="19"/>
        <v>9.775967413441955E-2</v>
      </c>
      <c r="N80" s="64">
        <f t="shared" si="20"/>
        <v>11</v>
      </c>
    </row>
    <row r="81" spans="1:14">
      <c r="A81" s="1" t="s">
        <v>157</v>
      </c>
      <c r="B81" s="1" t="s">
        <v>216</v>
      </c>
      <c r="C81" s="62" t="s">
        <v>158</v>
      </c>
      <c r="D81" s="31">
        <v>196</v>
      </c>
      <c r="E81" s="2">
        <v>50</v>
      </c>
      <c r="F81" s="65">
        <f t="shared" si="14"/>
        <v>246</v>
      </c>
      <c r="G81" s="66">
        <f t="shared" si="15"/>
        <v>21</v>
      </c>
      <c r="H81" s="59">
        <f t="shared" si="16"/>
        <v>0.2032520325203252</v>
      </c>
      <c r="I81" s="57">
        <f t="shared" si="17"/>
        <v>42</v>
      </c>
      <c r="J81" s="31">
        <v>9</v>
      </c>
      <c r="K81" s="35">
        <v>6</v>
      </c>
      <c r="L81" s="35">
        <f t="shared" si="18"/>
        <v>15</v>
      </c>
      <c r="M81" s="63">
        <f t="shared" si="19"/>
        <v>6.097560975609756E-2</v>
      </c>
      <c r="N81" s="64">
        <f t="shared" si="20"/>
        <v>29</v>
      </c>
    </row>
    <row r="82" spans="1:14">
      <c r="A82" s="1" t="s">
        <v>159</v>
      </c>
      <c r="B82" s="1" t="s">
        <v>216</v>
      </c>
      <c r="C82" s="62" t="s">
        <v>160</v>
      </c>
      <c r="D82" s="31">
        <v>195</v>
      </c>
      <c r="E82" s="2">
        <v>31</v>
      </c>
      <c r="F82" s="65">
        <f t="shared" si="14"/>
        <v>226</v>
      </c>
      <c r="G82" s="66">
        <f t="shared" si="15"/>
        <v>25</v>
      </c>
      <c r="H82" s="67">
        <f t="shared" si="16"/>
        <v>0.13716814159292035</v>
      </c>
      <c r="I82" s="65">
        <f t="shared" si="17"/>
        <v>77</v>
      </c>
      <c r="J82" s="31">
        <v>6</v>
      </c>
      <c r="K82" s="35">
        <v>2</v>
      </c>
      <c r="L82" s="35">
        <f t="shared" si="18"/>
        <v>8</v>
      </c>
      <c r="M82" s="63">
        <f t="shared" si="19"/>
        <v>3.5398230088495575E-2</v>
      </c>
      <c r="N82" s="64">
        <f t="shared" si="20"/>
        <v>56</v>
      </c>
    </row>
    <row r="83" spans="1:14">
      <c r="A83" s="1" t="s">
        <v>161</v>
      </c>
      <c r="B83" s="1" t="s">
        <v>212</v>
      </c>
      <c r="C83" s="62" t="s">
        <v>162</v>
      </c>
      <c r="D83" s="31">
        <v>26</v>
      </c>
      <c r="E83" s="2">
        <v>12</v>
      </c>
      <c r="F83" s="65">
        <f t="shared" si="14"/>
        <v>38</v>
      </c>
      <c r="G83" s="66">
        <f t="shared" si="15"/>
        <v>76</v>
      </c>
      <c r="H83" s="67">
        <f t="shared" si="16"/>
        <v>0.31578947368421051</v>
      </c>
      <c r="I83" s="65">
        <f t="shared" si="17"/>
        <v>10</v>
      </c>
      <c r="J83" s="31">
        <v>1</v>
      </c>
      <c r="K83" s="35">
        <v>1</v>
      </c>
      <c r="L83" s="35">
        <f t="shared" si="18"/>
        <v>2</v>
      </c>
      <c r="M83" s="63">
        <f t="shared" si="19"/>
        <v>5.2631578947368418E-2</v>
      </c>
      <c r="N83" s="64">
        <f t="shared" si="20"/>
        <v>37</v>
      </c>
    </row>
    <row r="84" spans="1:14">
      <c r="A84" s="1" t="s">
        <v>163</v>
      </c>
      <c r="B84" s="1" t="s">
        <v>216</v>
      </c>
      <c r="C84" s="62" t="s">
        <v>164</v>
      </c>
      <c r="D84" s="31">
        <v>116</v>
      </c>
      <c r="E84" s="2">
        <v>36</v>
      </c>
      <c r="F84" s="65">
        <f t="shared" si="14"/>
        <v>152</v>
      </c>
      <c r="G84" s="66">
        <f t="shared" si="15"/>
        <v>40</v>
      </c>
      <c r="H84" s="67">
        <f t="shared" si="16"/>
        <v>0.23684210526315788</v>
      </c>
      <c r="I84" s="65">
        <f t="shared" si="17"/>
        <v>25</v>
      </c>
      <c r="J84" s="31">
        <v>6</v>
      </c>
      <c r="K84" s="35">
        <v>1</v>
      </c>
      <c r="L84" s="35">
        <f t="shared" si="18"/>
        <v>7</v>
      </c>
      <c r="M84" s="63">
        <f t="shared" si="19"/>
        <v>4.6052631578947366E-2</v>
      </c>
      <c r="N84" s="64">
        <f t="shared" si="20"/>
        <v>45</v>
      </c>
    </row>
    <row r="85" spans="1:14">
      <c r="A85" s="1" t="s">
        <v>165</v>
      </c>
      <c r="B85" s="1" t="s">
        <v>216</v>
      </c>
      <c r="C85" s="62" t="s">
        <v>166</v>
      </c>
      <c r="D85" s="31">
        <v>215</v>
      </c>
      <c r="E85" s="2">
        <v>51</v>
      </c>
      <c r="F85" s="65">
        <f t="shared" si="14"/>
        <v>266</v>
      </c>
      <c r="G85" s="66">
        <f t="shared" si="15"/>
        <v>19</v>
      </c>
      <c r="H85" s="67">
        <f t="shared" si="16"/>
        <v>0.19172932330827067</v>
      </c>
      <c r="I85" s="65">
        <f t="shared" si="17"/>
        <v>46</v>
      </c>
      <c r="J85" s="31">
        <v>6</v>
      </c>
      <c r="K85" s="35">
        <v>3</v>
      </c>
      <c r="L85" s="35">
        <f t="shared" si="18"/>
        <v>9</v>
      </c>
      <c r="M85" s="63">
        <f t="shared" si="19"/>
        <v>3.3834586466165412E-2</v>
      </c>
      <c r="N85" s="64">
        <f t="shared" si="20"/>
        <v>59</v>
      </c>
    </row>
    <row r="86" spans="1:14">
      <c r="A86" s="9" t="s">
        <v>167</v>
      </c>
      <c r="B86" s="9" t="s">
        <v>216</v>
      </c>
      <c r="C86" s="68" t="s">
        <v>168</v>
      </c>
      <c r="D86" s="69">
        <v>103</v>
      </c>
      <c r="E86" s="70">
        <v>33</v>
      </c>
      <c r="F86" s="71">
        <f t="shared" si="14"/>
        <v>136</v>
      </c>
      <c r="G86" s="72">
        <f t="shared" si="15"/>
        <v>47</v>
      </c>
      <c r="H86" s="73">
        <f t="shared" si="16"/>
        <v>0.24264705882352941</v>
      </c>
      <c r="I86" s="71">
        <f t="shared" si="17"/>
        <v>23</v>
      </c>
      <c r="J86" s="69">
        <v>2</v>
      </c>
      <c r="K86" s="74">
        <v>1</v>
      </c>
      <c r="L86" s="74">
        <f t="shared" si="18"/>
        <v>3</v>
      </c>
      <c r="M86" s="75">
        <f t="shared" si="19"/>
        <v>2.2058823529411766E-2</v>
      </c>
      <c r="N86" s="76">
        <f t="shared" si="20"/>
        <v>77</v>
      </c>
    </row>
    <row r="87" spans="1:14">
      <c r="A87" s="1" t="s">
        <v>169</v>
      </c>
      <c r="B87" s="1" t="s">
        <v>213</v>
      </c>
      <c r="C87" s="62" t="s">
        <v>170</v>
      </c>
      <c r="D87" s="31">
        <v>134</v>
      </c>
      <c r="E87" s="2">
        <v>20</v>
      </c>
      <c r="F87" s="65">
        <f t="shared" si="14"/>
        <v>154</v>
      </c>
      <c r="G87" s="66">
        <f t="shared" si="15"/>
        <v>38</v>
      </c>
      <c r="H87" s="67">
        <f t="shared" si="16"/>
        <v>0.12987012987012986</v>
      </c>
      <c r="I87" s="65">
        <f t="shared" si="17"/>
        <v>79</v>
      </c>
      <c r="J87" s="31">
        <v>6</v>
      </c>
      <c r="K87" s="35">
        <v>2</v>
      </c>
      <c r="L87" s="35">
        <f t="shared" si="18"/>
        <v>8</v>
      </c>
      <c r="M87" s="63">
        <f t="shared" si="19"/>
        <v>5.1948051948051951E-2</v>
      </c>
      <c r="N87" s="64">
        <f t="shared" si="20"/>
        <v>39</v>
      </c>
    </row>
    <row r="88" spans="1:14">
      <c r="A88" s="1" t="s">
        <v>171</v>
      </c>
      <c r="B88" s="1" t="s">
        <v>212</v>
      </c>
      <c r="C88" s="62" t="s">
        <v>172</v>
      </c>
      <c r="D88" s="31">
        <v>27</v>
      </c>
      <c r="E88" s="2">
        <v>10</v>
      </c>
      <c r="F88" s="65">
        <f t="shared" si="14"/>
        <v>37</v>
      </c>
      <c r="G88" s="66">
        <f t="shared" si="15"/>
        <v>78</v>
      </c>
      <c r="H88" s="67">
        <f t="shared" si="16"/>
        <v>0.27027027027027029</v>
      </c>
      <c r="I88" s="65">
        <f t="shared" si="17"/>
        <v>17</v>
      </c>
      <c r="J88" s="31">
        <v>2</v>
      </c>
      <c r="K88" s="35">
        <v>0</v>
      </c>
      <c r="L88" s="35">
        <f t="shared" si="18"/>
        <v>2</v>
      </c>
      <c r="M88" s="63">
        <f t="shared" si="19"/>
        <v>5.4054054054054057E-2</v>
      </c>
      <c r="N88" s="64">
        <f t="shared" si="20"/>
        <v>35</v>
      </c>
    </row>
    <row r="89" spans="1:14">
      <c r="A89" s="1" t="s">
        <v>173</v>
      </c>
      <c r="B89" s="1" t="s">
        <v>211</v>
      </c>
      <c r="C89" s="62" t="s">
        <v>174</v>
      </c>
      <c r="D89" s="31">
        <v>570</v>
      </c>
      <c r="E89" s="2">
        <v>95</v>
      </c>
      <c r="F89" s="65">
        <f t="shared" si="14"/>
        <v>665</v>
      </c>
      <c r="G89" s="66">
        <f t="shared" si="15"/>
        <v>5</v>
      </c>
      <c r="H89" s="67">
        <f t="shared" si="16"/>
        <v>0.14285714285714285</v>
      </c>
      <c r="I89" s="65">
        <f t="shared" si="17"/>
        <v>72</v>
      </c>
      <c r="J89" s="31">
        <v>55</v>
      </c>
      <c r="K89" s="35">
        <v>10</v>
      </c>
      <c r="L89" s="35">
        <f t="shared" si="18"/>
        <v>65</v>
      </c>
      <c r="M89" s="63">
        <f t="shared" si="19"/>
        <v>9.7744360902255634E-2</v>
      </c>
      <c r="N89" s="64">
        <f t="shared" si="20"/>
        <v>12</v>
      </c>
    </row>
    <row r="90" spans="1:14">
      <c r="A90" s="1" t="s">
        <v>175</v>
      </c>
      <c r="B90" s="1" t="s">
        <v>216</v>
      </c>
      <c r="C90" s="62" t="s">
        <v>176</v>
      </c>
      <c r="D90" s="31">
        <v>152</v>
      </c>
      <c r="E90" s="2">
        <v>37</v>
      </c>
      <c r="F90" s="65">
        <f t="shared" si="14"/>
        <v>189</v>
      </c>
      <c r="G90" s="66">
        <f t="shared" si="15"/>
        <v>31</v>
      </c>
      <c r="H90" s="67">
        <f t="shared" si="16"/>
        <v>0.19576719576719576</v>
      </c>
      <c r="I90" s="65">
        <f t="shared" si="17"/>
        <v>44</v>
      </c>
      <c r="J90" s="31">
        <v>2</v>
      </c>
      <c r="K90" s="35">
        <v>3</v>
      </c>
      <c r="L90" s="35">
        <f t="shared" si="18"/>
        <v>5</v>
      </c>
      <c r="M90" s="63">
        <f t="shared" si="19"/>
        <v>2.6455026455026454E-2</v>
      </c>
      <c r="N90" s="64">
        <f t="shared" si="20"/>
        <v>72</v>
      </c>
    </row>
    <row r="91" spans="1:14">
      <c r="A91" s="1" t="s">
        <v>177</v>
      </c>
      <c r="B91" s="1" t="s">
        <v>216</v>
      </c>
      <c r="C91" s="62" t="s">
        <v>178</v>
      </c>
      <c r="D91" s="31">
        <v>239</v>
      </c>
      <c r="E91" s="2">
        <v>62</v>
      </c>
      <c r="F91" s="65">
        <f t="shared" si="14"/>
        <v>301</v>
      </c>
      <c r="G91" s="66">
        <f t="shared" si="15"/>
        <v>16</v>
      </c>
      <c r="H91" s="67">
        <f t="shared" si="16"/>
        <v>0.20598006644518271</v>
      </c>
      <c r="I91" s="65">
        <f t="shared" si="17"/>
        <v>40</v>
      </c>
      <c r="J91" s="31">
        <v>9</v>
      </c>
      <c r="K91" s="35">
        <v>5</v>
      </c>
      <c r="L91" s="35">
        <f t="shared" si="18"/>
        <v>14</v>
      </c>
      <c r="M91" s="63">
        <f t="shared" si="19"/>
        <v>4.6511627906976744E-2</v>
      </c>
      <c r="N91" s="64">
        <f t="shared" si="20"/>
        <v>43</v>
      </c>
    </row>
    <row r="92" spans="1:14">
      <c r="A92" s="1" t="s">
        <v>179</v>
      </c>
      <c r="B92" s="1" t="s">
        <v>216</v>
      </c>
      <c r="C92" s="62" t="s">
        <v>180</v>
      </c>
      <c r="D92" s="31">
        <v>198</v>
      </c>
      <c r="E92" s="2">
        <v>55</v>
      </c>
      <c r="F92" s="65">
        <f t="shared" si="14"/>
        <v>253</v>
      </c>
      <c r="G92" s="66">
        <f t="shared" si="15"/>
        <v>20</v>
      </c>
      <c r="H92" s="67">
        <f t="shared" si="16"/>
        <v>0.21739130434782608</v>
      </c>
      <c r="I92" s="65">
        <f t="shared" si="17"/>
        <v>33</v>
      </c>
      <c r="J92" s="31">
        <v>4</v>
      </c>
      <c r="K92" s="35">
        <v>4</v>
      </c>
      <c r="L92" s="35">
        <f t="shared" si="18"/>
        <v>8</v>
      </c>
      <c r="M92" s="63">
        <f t="shared" si="19"/>
        <v>3.1620553359683792E-2</v>
      </c>
      <c r="N92" s="64">
        <f t="shared" si="20"/>
        <v>63</v>
      </c>
    </row>
    <row r="93" spans="1:14">
      <c r="A93" s="1" t="s">
        <v>181</v>
      </c>
      <c r="B93" s="1" t="s">
        <v>216</v>
      </c>
      <c r="C93" s="62" t="s">
        <v>182</v>
      </c>
      <c r="D93" s="31">
        <v>126</v>
      </c>
      <c r="E93" s="2">
        <v>25</v>
      </c>
      <c r="F93" s="65">
        <f t="shared" si="14"/>
        <v>151</v>
      </c>
      <c r="G93" s="66">
        <f t="shared" si="15"/>
        <v>41</v>
      </c>
      <c r="H93" s="67">
        <f t="shared" si="16"/>
        <v>0.16556291390728478</v>
      </c>
      <c r="I93" s="65">
        <f t="shared" si="17"/>
        <v>62</v>
      </c>
      <c r="J93" s="31">
        <v>4</v>
      </c>
      <c r="K93" s="35">
        <v>1</v>
      </c>
      <c r="L93" s="35">
        <f t="shared" si="18"/>
        <v>5</v>
      </c>
      <c r="M93" s="63">
        <f t="shared" si="19"/>
        <v>3.3112582781456956E-2</v>
      </c>
      <c r="N93" s="64">
        <f t="shared" si="20"/>
        <v>60</v>
      </c>
    </row>
    <row r="94" spans="1:14">
      <c r="A94" s="1" t="s">
        <v>183</v>
      </c>
      <c r="B94" s="1" t="s">
        <v>216</v>
      </c>
      <c r="C94" s="62" t="s">
        <v>184</v>
      </c>
      <c r="D94" s="31">
        <v>159</v>
      </c>
      <c r="E94" s="2">
        <v>26</v>
      </c>
      <c r="F94" s="65">
        <f t="shared" si="14"/>
        <v>185</v>
      </c>
      <c r="G94" s="66">
        <f t="shared" si="15"/>
        <v>32</v>
      </c>
      <c r="H94" s="67">
        <f t="shared" si="16"/>
        <v>0.14054054054054055</v>
      </c>
      <c r="I94" s="65">
        <f t="shared" si="17"/>
        <v>76</v>
      </c>
      <c r="J94" s="31">
        <v>5</v>
      </c>
      <c r="K94" s="35">
        <v>1</v>
      </c>
      <c r="L94" s="35">
        <f t="shared" si="18"/>
        <v>6</v>
      </c>
      <c r="M94" s="63">
        <f t="shared" si="19"/>
        <v>3.2432432432432434E-2</v>
      </c>
      <c r="N94" s="64">
        <f t="shared" si="20"/>
        <v>61</v>
      </c>
    </row>
    <row r="95" spans="1:14">
      <c r="A95" s="1" t="s">
        <v>185</v>
      </c>
      <c r="B95" s="1" t="s">
        <v>216</v>
      </c>
      <c r="C95" s="62" t="s">
        <v>186</v>
      </c>
      <c r="D95" s="31">
        <v>237</v>
      </c>
      <c r="E95" s="2">
        <v>50</v>
      </c>
      <c r="F95" s="65">
        <f t="shared" si="14"/>
        <v>287</v>
      </c>
      <c r="G95" s="66">
        <f t="shared" si="15"/>
        <v>17</v>
      </c>
      <c r="H95" s="67">
        <f t="shared" si="16"/>
        <v>0.17421602787456447</v>
      </c>
      <c r="I95" s="65">
        <f t="shared" si="17"/>
        <v>58</v>
      </c>
      <c r="J95" s="31">
        <v>4</v>
      </c>
      <c r="K95" s="35">
        <v>5</v>
      </c>
      <c r="L95" s="35">
        <f t="shared" si="18"/>
        <v>9</v>
      </c>
      <c r="M95" s="63">
        <f t="shared" si="19"/>
        <v>3.1358885017421602E-2</v>
      </c>
      <c r="N95" s="64">
        <f t="shared" si="20"/>
        <v>65</v>
      </c>
    </row>
    <row r="96" spans="1:14">
      <c r="A96" s="1" t="s">
        <v>187</v>
      </c>
      <c r="B96" s="1" t="s">
        <v>213</v>
      </c>
      <c r="C96" s="62" t="s">
        <v>188</v>
      </c>
      <c r="D96" s="31">
        <v>14</v>
      </c>
      <c r="E96" s="2">
        <v>1</v>
      </c>
      <c r="F96" s="65">
        <f t="shared" si="14"/>
        <v>15</v>
      </c>
      <c r="G96" s="66">
        <f t="shared" si="15"/>
        <v>85</v>
      </c>
      <c r="H96" s="67">
        <f t="shared" si="16"/>
        <v>6.6666666666666666E-2</v>
      </c>
      <c r="I96" s="65">
        <f t="shared" si="17"/>
        <v>84</v>
      </c>
      <c r="J96" s="31">
        <v>2</v>
      </c>
      <c r="K96" s="35">
        <v>0</v>
      </c>
      <c r="L96" s="35">
        <f t="shared" si="18"/>
        <v>2</v>
      </c>
      <c r="M96" s="63">
        <f t="shared" si="19"/>
        <v>0.13333333333333333</v>
      </c>
      <c r="N96" s="64">
        <f t="shared" si="20"/>
        <v>5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184</v>
      </c>
      <c r="E97" s="40">
        <v>61</v>
      </c>
      <c r="F97" s="77">
        <f t="shared" si="14"/>
        <v>245</v>
      </c>
      <c r="G97" s="78">
        <f t="shared" si="15"/>
        <v>23</v>
      </c>
      <c r="H97" s="79">
        <f t="shared" si="16"/>
        <v>0.24897959183673468</v>
      </c>
      <c r="I97" s="77">
        <f t="shared" si="17"/>
        <v>19</v>
      </c>
      <c r="J97" s="39">
        <v>8</v>
      </c>
      <c r="K97" s="44">
        <v>6</v>
      </c>
      <c r="L97" s="44">
        <f t="shared" si="18"/>
        <v>14</v>
      </c>
      <c r="M97" s="80">
        <f t="shared" si="19"/>
        <v>5.7142857142857141E-2</v>
      </c>
      <c r="N97" s="81">
        <f t="shared" si="20"/>
        <v>33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14079</v>
      </c>
      <c r="E99" s="225">
        <f t="shared" ref="E99:L99" si="21">SUM(E12:E97)</f>
        <v>3325</v>
      </c>
      <c r="F99" s="225">
        <f t="shared" si="21"/>
        <v>17404</v>
      </c>
      <c r="G99" s="227"/>
      <c r="H99" s="227"/>
      <c r="I99" s="227"/>
      <c r="J99" s="225">
        <f t="shared" si="21"/>
        <v>803</v>
      </c>
      <c r="K99" s="225">
        <f t="shared" si="21"/>
        <v>307</v>
      </c>
      <c r="L99" s="226">
        <f t="shared" si="21"/>
        <v>1110</v>
      </c>
      <c r="N99" s="37"/>
    </row>
  </sheetData>
  <autoFilter ref="A11:N11" xr:uid="{00000000-0009-0000-0000-000016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C0EF747D-D93A-4A68-83FC-037EDF036763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9"/>
  <sheetViews>
    <sheetView view="pageBreakPreview" topLeftCell="A16" zoomScaleNormal="130" zoomScaleSheetLayoutView="100" workbookViewId="0">
      <selection activeCell="L1" sqref="L1"/>
    </sheetView>
  </sheetViews>
  <sheetFormatPr defaultRowHeight="13.5"/>
  <cols>
    <col min="1" max="1" width="0.625" style="88" customWidth="1"/>
    <col min="2" max="2" width="11.625" style="88" customWidth="1"/>
    <col min="3" max="3" width="11.25" style="88" customWidth="1"/>
    <col min="4" max="4" width="10" style="88" customWidth="1"/>
    <col min="5" max="5" width="12" style="88" customWidth="1"/>
    <col min="6" max="6" width="2.875" style="88" customWidth="1"/>
    <col min="7" max="7" width="11.625" style="88" customWidth="1"/>
    <col min="8" max="8" width="11.25" style="88" customWidth="1"/>
    <col min="9" max="9" width="10" style="88" customWidth="1"/>
    <col min="10" max="10" width="12" style="88" customWidth="1"/>
    <col min="11" max="11" width="0.625" style="88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L1" s="87" t="s">
        <v>191</v>
      </c>
    </row>
    <row r="2" spans="1:18" ht="24" customHeight="1">
      <c r="A2" s="3" t="s">
        <v>204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193</v>
      </c>
      <c r="C3" s="3"/>
      <c r="D3"/>
      <c r="E3"/>
      <c r="F3"/>
      <c r="G3"/>
      <c r="H3"/>
      <c r="I3"/>
      <c r="J3"/>
    </row>
    <row r="4" spans="1:18">
      <c r="A4" s="8"/>
      <c r="B4" s="8"/>
      <c r="C4" s="8"/>
      <c r="L4" s="7"/>
      <c r="M4" s="7"/>
      <c r="N4" s="7"/>
      <c r="O4" s="7"/>
      <c r="P4" s="7"/>
      <c r="Q4" s="7"/>
      <c r="R4" s="7"/>
    </row>
    <row r="5" spans="1:18" s="7" customFormat="1" ht="18" customHeight="1">
      <c r="A5" s="89"/>
      <c r="B5" s="8" t="s">
        <v>2</v>
      </c>
      <c r="C5" s="89"/>
      <c r="D5" s="89"/>
      <c r="E5" s="89"/>
      <c r="F5" s="89"/>
      <c r="G5" s="8"/>
      <c r="H5" s="89"/>
      <c r="I5" s="89"/>
      <c r="J5" s="89"/>
      <c r="K5" s="89"/>
    </row>
    <row r="6" spans="1:18" s="7" customFormat="1" ht="17.25" customHeight="1">
      <c r="A6" s="92"/>
      <c r="B6" s="257" t="s">
        <v>375</v>
      </c>
      <c r="C6" s="104" t="s">
        <v>195</v>
      </c>
      <c r="D6" s="105">
        <f>AVERAGE('13.グラフデータ'!D9:H9)</f>
        <v>216.2</v>
      </c>
      <c r="E6" s="255" t="str">
        <f>'13.グラフデータ'!AD9</f>
        <v>最新年度のみ減少</v>
      </c>
      <c r="F6" s="90"/>
      <c r="G6" s="253" t="s">
        <v>374</v>
      </c>
      <c r="H6" s="104" t="s">
        <v>195</v>
      </c>
      <c r="I6" s="107">
        <f>AVERAGE('13.グラフデータ'!D11:H11)</f>
        <v>0.1076</v>
      </c>
      <c r="J6" s="255" t="str">
        <f>'13.グラフデータ'!AD11</f>
        <v>増加傾向⤴</v>
      </c>
      <c r="K6" s="90"/>
    </row>
    <row r="7" spans="1:18" s="7" customFormat="1" ht="17.25" customHeight="1">
      <c r="A7" s="92"/>
      <c r="B7" s="258"/>
      <c r="C7" s="106" t="s">
        <v>196</v>
      </c>
      <c r="D7" s="108">
        <f>'13.グラフデータ'!H9-'13.グラフデータ'!D9</f>
        <v>10</v>
      </c>
      <c r="E7" s="256"/>
      <c r="F7" s="90"/>
      <c r="G7" s="254"/>
      <c r="H7" s="106" t="s">
        <v>196</v>
      </c>
      <c r="I7" s="93">
        <f>'13.グラフデータ'!H11-'13.グラフデータ'!D11</f>
        <v>5.2000000000000005E-2</v>
      </c>
      <c r="J7" s="256"/>
      <c r="K7" s="90"/>
    </row>
    <row r="8" spans="1:18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8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8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8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8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8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8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8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8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221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375</v>
      </c>
      <c r="C26" s="104" t="s">
        <v>195</v>
      </c>
      <c r="D26" s="105">
        <f>AVERAGE('13.グラフデータ'!D18:H18)</f>
        <v>20845.599999999999</v>
      </c>
      <c r="E26" s="255" t="str">
        <f>'13.グラフデータ'!AD18</f>
        <v>同程度で推移</v>
      </c>
      <c r="F26" s="90"/>
      <c r="G26" s="253" t="s">
        <v>374</v>
      </c>
      <c r="H26" s="104" t="s">
        <v>195</v>
      </c>
      <c r="I26" s="107">
        <f>AVERAGE('13.グラフデータ'!D20:H20)</f>
        <v>0.1166</v>
      </c>
      <c r="J26" s="255" t="str">
        <f>'13.グラフデータ'!AD20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'13.グラフデータ'!H18-'13.グラフデータ'!D18</f>
        <v>-70</v>
      </c>
      <c r="E27" s="256"/>
      <c r="F27" s="90"/>
      <c r="G27" s="254"/>
      <c r="H27" s="106" t="s">
        <v>196</v>
      </c>
      <c r="I27" s="93">
        <f>'13.グラフデータ'!H20-'13.グラフデータ'!D20</f>
        <v>1.8000000000000002E-2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8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8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8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8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8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8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8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8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8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7"/>
      <c r="M42" s="7"/>
      <c r="N42" s="7"/>
      <c r="O42" s="7"/>
      <c r="P42" s="7"/>
      <c r="Q42" s="7"/>
      <c r="R42" s="7"/>
    </row>
    <row r="43" spans="1:18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8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</row>
    <row r="46" spans="1:18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</row>
    <row r="47" spans="1:18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1"/>
    </row>
    <row r="48" spans="1:18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</row>
    <row r="49" spans="1:11">
      <c r="A49" s="91"/>
      <c r="B49" s="91"/>
      <c r="C49" s="91"/>
      <c r="D49" s="91"/>
      <c r="E49" s="91"/>
      <c r="F49" s="91"/>
      <c r="G49" s="91"/>
      <c r="H49" s="91"/>
      <c r="I49" s="91"/>
      <c r="J49" s="91"/>
      <c r="K49" s="91"/>
    </row>
  </sheetData>
  <mergeCells count="8">
    <mergeCell ref="G6:G7"/>
    <mergeCell ref="J6:J7"/>
    <mergeCell ref="B26:B27"/>
    <mergeCell ref="E26:E27"/>
    <mergeCell ref="G26:G27"/>
    <mergeCell ref="J26:J27"/>
    <mergeCell ref="B6:B7"/>
    <mergeCell ref="E6:E7"/>
  </mergeCells>
  <phoneticPr fontId="1"/>
  <conditionalFormatting sqref="F6:F7">
    <cfRule type="containsText" dxfId="409" priority="79" operator="containsText" text="無し">
      <formula>NOT(ISERROR(SEARCH("無し",F6)))</formula>
    </cfRule>
    <cfRule type="containsText" dxfId="408" priority="80" operator="containsText" text="変動">
      <formula>NOT(ISERROR(SEARCH("変動",F6)))</formula>
    </cfRule>
    <cfRule type="containsText" dxfId="407" priority="81" operator="containsText" text="減少">
      <formula>NOT(ISERROR(SEARCH("減少",F6)))</formula>
    </cfRule>
    <cfRule type="containsText" dxfId="406" priority="82" operator="containsText" text="増加">
      <formula>NOT(ISERROR(SEARCH("増加",F6)))</formula>
    </cfRule>
    <cfRule type="containsText" dxfId="405" priority="83" operator="containsText" text="安定">
      <formula>NOT(ISERROR(SEARCH("安定",F6)))</formula>
    </cfRule>
  </conditionalFormatting>
  <conditionalFormatting sqref="J6">
    <cfRule type="containsText" dxfId="404" priority="61" operator="containsText" text="―">
      <formula>NOT(ISERROR(SEARCH("―",J6)))</formula>
    </cfRule>
    <cfRule type="containsText" dxfId="403" priority="62" operator="containsText" text="隔年で">
      <formula>NOT(ISERROR(SEARCH("隔年で",J6)))</formula>
    </cfRule>
    <cfRule type="containsText" dxfId="402" priority="63" operator="containsText" text="年度により">
      <formula>NOT(ISERROR(SEARCH("年度により",J6)))</formula>
    </cfRule>
    <cfRule type="containsText" dxfId="401" priority="64" operator="containsText" text="減少傾向">
      <formula>NOT(ISERROR(SEARCH("減少傾向",J6)))</formula>
    </cfRule>
    <cfRule type="containsText" dxfId="400" priority="65" operator="containsText" text="増加傾向">
      <formula>NOT(ISERROR(SEARCH("増加傾向",J6)))</formula>
    </cfRule>
    <cfRule type="containsText" dxfId="399" priority="66" operator="containsText" text="同程度">
      <formula>NOT(ISERROR(SEARCH("同程度",J6)))</formula>
    </cfRule>
  </conditionalFormatting>
  <conditionalFormatting sqref="J6:J7">
    <cfRule type="containsText" dxfId="398" priority="59" operator="containsText" text="最新年度のみ減少">
      <formula>NOT(ISERROR(SEARCH("最新年度のみ減少",J6)))</formula>
    </cfRule>
    <cfRule type="containsText" dxfId="397" priority="60" operator="containsText" text="最新年度のみ増加">
      <formula>NOT(ISERROR(SEARCH("最新年度のみ増加",J6)))</formula>
    </cfRule>
  </conditionalFormatting>
  <conditionalFormatting sqref="E6">
    <cfRule type="containsText" dxfId="396" priority="24" operator="containsText" text="―">
      <formula>NOT(ISERROR(SEARCH("―",E6)))</formula>
    </cfRule>
    <cfRule type="containsText" dxfId="395" priority="25" operator="containsText" text="隔年で">
      <formula>NOT(ISERROR(SEARCH("隔年で",E6)))</formula>
    </cfRule>
    <cfRule type="containsText" dxfId="394" priority="26" operator="containsText" text="年度により">
      <formula>NOT(ISERROR(SEARCH("年度により",E6)))</formula>
    </cfRule>
    <cfRule type="containsText" dxfId="393" priority="27" operator="containsText" text="減少傾向">
      <formula>NOT(ISERROR(SEARCH("減少傾向",E6)))</formula>
    </cfRule>
    <cfRule type="containsText" dxfId="392" priority="28" operator="containsText" text="増加傾向">
      <formula>NOT(ISERROR(SEARCH("増加傾向",E6)))</formula>
    </cfRule>
    <cfRule type="containsText" dxfId="391" priority="29" operator="containsText" text="同程度">
      <formula>NOT(ISERROR(SEARCH("同程度",E6)))</formula>
    </cfRule>
  </conditionalFormatting>
  <conditionalFormatting sqref="E6:E7">
    <cfRule type="containsText" dxfId="390" priority="22" operator="containsText" text="最新年度のみ減少">
      <formula>NOT(ISERROR(SEARCH("最新年度のみ減少",E6)))</formula>
    </cfRule>
    <cfRule type="containsText" dxfId="389" priority="23" operator="containsText" text="最新年度のみ増加">
      <formula>NOT(ISERROR(SEARCH("最新年度のみ増加",E6)))</formula>
    </cfRule>
  </conditionalFormatting>
  <conditionalFormatting sqref="F26:F27">
    <cfRule type="containsText" dxfId="388" priority="17" operator="containsText" text="無し">
      <formula>NOT(ISERROR(SEARCH("無し",F26)))</formula>
    </cfRule>
    <cfRule type="containsText" dxfId="387" priority="18" operator="containsText" text="変動">
      <formula>NOT(ISERROR(SEARCH("変動",F26)))</formula>
    </cfRule>
    <cfRule type="containsText" dxfId="386" priority="19" operator="containsText" text="減少">
      <formula>NOT(ISERROR(SEARCH("減少",F26)))</formula>
    </cfRule>
    <cfRule type="containsText" dxfId="385" priority="20" operator="containsText" text="増加">
      <formula>NOT(ISERROR(SEARCH("増加",F26)))</formula>
    </cfRule>
    <cfRule type="containsText" dxfId="384" priority="21" operator="containsText" text="安定">
      <formula>NOT(ISERROR(SEARCH("安定",F26)))</formula>
    </cfRule>
  </conditionalFormatting>
  <conditionalFormatting sqref="J26">
    <cfRule type="containsText" dxfId="383" priority="11" operator="containsText" text="―">
      <formula>NOT(ISERROR(SEARCH("―",J26)))</formula>
    </cfRule>
    <cfRule type="containsText" dxfId="382" priority="12" operator="containsText" text="隔年で">
      <formula>NOT(ISERROR(SEARCH("隔年で",J26)))</formula>
    </cfRule>
    <cfRule type="containsText" dxfId="381" priority="13" operator="containsText" text="年度により">
      <formula>NOT(ISERROR(SEARCH("年度により",J26)))</formula>
    </cfRule>
    <cfRule type="containsText" dxfId="380" priority="14" operator="containsText" text="減少傾向">
      <formula>NOT(ISERROR(SEARCH("減少傾向",J26)))</formula>
    </cfRule>
    <cfRule type="containsText" dxfId="379" priority="15" operator="containsText" text="増加傾向">
      <formula>NOT(ISERROR(SEARCH("増加傾向",J26)))</formula>
    </cfRule>
    <cfRule type="containsText" dxfId="378" priority="16" operator="containsText" text="同程度">
      <formula>NOT(ISERROR(SEARCH("同程度",J26)))</formula>
    </cfRule>
  </conditionalFormatting>
  <conditionalFormatting sqref="J26:J27">
    <cfRule type="containsText" dxfId="377" priority="9" operator="containsText" text="最新年度のみ減少">
      <formula>NOT(ISERROR(SEARCH("最新年度のみ減少",J26)))</formula>
    </cfRule>
    <cfRule type="containsText" dxfId="376" priority="10" operator="containsText" text="最新年度のみ増加">
      <formula>NOT(ISERROR(SEARCH("最新年度のみ増加",J26)))</formula>
    </cfRule>
  </conditionalFormatting>
  <conditionalFormatting sqref="E26">
    <cfRule type="containsText" dxfId="375" priority="3" operator="containsText" text="―">
      <formula>NOT(ISERROR(SEARCH("―",E26)))</formula>
    </cfRule>
    <cfRule type="containsText" dxfId="374" priority="4" operator="containsText" text="隔年で">
      <formula>NOT(ISERROR(SEARCH("隔年で",E26)))</formula>
    </cfRule>
    <cfRule type="containsText" dxfId="373" priority="5" operator="containsText" text="年度により">
      <formula>NOT(ISERROR(SEARCH("年度により",E26)))</formula>
    </cfRule>
    <cfRule type="containsText" dxfId="372" priority="6" operator="containsText" text="減少傾向">
      <formula>NOT(ISERROR(SEARCH("減少傾向",E26)))</formula>
    </cfRule>
    <cfRule type="containsText" dxfId="371" priority="7" operator="containsText" text="増加傾向">
      <formula>NOT(ISERROR(SEARCH("増加傾向",E26)))</formula>
    </cfRule>
    <cfRule type="containsText" dxfId="370" priority="8" operator="containsText" text="同程度">
      <formula>NOT(ISERROR(SEARCH("同程度",E26)))</formula>
    </cfRule>
  </conditionalFormatting>
  <conditionalFormatting sqref="E26:E27">
    <cfRule type="containsText" dxfId="369" priority="1" operator="containsText" text="最新年度のみ減少">
      <formula>NOT(ISERROR(SEARCH("最新年度のみ減少",E26)))</formula>
    </cfRule>
    <cfRule type="containsText" dxfId="368" priority="2" operator="containsText" text="最新年度のみ増加">
      <formula>NOT(ISERROR(SEARCH("最新年度のみ増加",E26)))</formula>
    </cfRule>
  </conditionalFormatting>
  <dataValidations count="2">
    <dataValidation type="list" allowBlank="1" showInputMessage="1" showErrorMessage="1" sqref="K6:K7" xr:uid="{00000000-0002-0000-0100-000001000000}">
      <formula1>#REF!</formula1>
    </dataValidation>
    <dataValidation type="list" allowBlank="1" showInputMessage="1" showErrorMessage="1" sqref="F6:F7 F26:F27" xr:uid="{F94F8099-F7DD-4200-AF6B-ABD640973CFF}">
      <formula1>$C$49:$C$52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3" operator="containsText" text="無し" id="{E232626E-3BE6-4DB3-A79B-9394FD1A25CB}">
            <xm:f>NOT(ISERROR(SEARCH("無し",'13-1-2.教授(平均)'!K6)))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114" operator="containsText" text="変動" id="{D525F165-DF77-4EC5-935B-56DB9E13BE12}">
            <xm:f>NOT(ISERROR(SEARCH("変動",'13-1-2.教授(平均)'!K6)))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115" operator="containsText" text="減少" id="{F8FD92DD-2D04-4276-A651-125243E08848}">
            <xm:f>NOT(ISERROR(SEARCH("減少",'13-1-2.教授(平均)'!K6)))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116" operator="containsText" text="増加" id="{3401E327-D15F-4DCE-B413-4B78F36E95CD}">
            <xm:f>NOT(ISERROR(SEARCH("増加",'13-1-2.教授(平均)'!K6)))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117" operator="containsText" text="安定" id="{9F93E48B-94CA-4C20-8409-985171CB3315}">
            <xm:f>NOT(ISERROR(SEARCH("安定",'13-1-2.教授(平均)'!K6)))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3940B-6858-4828-894B-5EB31C77B9C6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D12" sqref="D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383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114</v>
      </c>
      <c r="E6" s="23">
        <f>INDEX(E12:E97,MATCH(C6,C12:C97,0),0)</f>
        <v>31</v>
      </c>
      <c r="F6" s="23">
        <f>SUM(D6:E6)</f>
        <v>145</v>
      </c>
      <c r="G6" s="24">
        <f>_xlfn.RANK.EQ(F6,$F$12:$F$97,0)</f>
        <v>44</v>
      </c>
      <c r="H6" s="25">
        <f>E6/F6</f>
        <v>0.21379310344827587</v>
      </c>
      <c r="I6" s="26">
        <f>_xlfn.RANK.EQ(H6,$H$12:$H$97,0)</f>
        <v>35</v>
      </c>
      <c r="J6" s="22">
        <f>INDEX(J12:J97,MATCH(C6,C12:C97,0),0)</f>
        <v>5</v>
      </c>
      <c r="K6" s="27">
        <f>INDEX(K12:K97,MATCH(C6,C12:C97,0),0)</f>
        <v>2</v>
      </c>
      <c r="L6" s="27">
        <f>SUM(J6:K6)</f>
        <v>7</v>
      </c>
      <c r="M6" s="28">
        <f>L6/F6</f>
        <v>4.8275862068965517E-2</v>
      </c>
      <c r="N6" s="29">
        <f>_xlfn.RANK.EQ(M6,$M$12:$M$97,0)</f>
        <v>46</v>
      </c>
    </row>
    <row r="7" spans="1:18">
      <c r="C7" s="30" t="s">
        <v>15</v>
      </c>
      <c r="D7" s="97">
        <f>ROUND(SUMIF($B$12:$B$97,"G",D12:D97)/(COUNTIFS(B12:B97,"G",D12:D97,"&lt;&gt;")),1)</f>
        <v>169.7</v>
      </c>
      <c r="E7" s="98">
        <f>ROUND(SUMIF($B$12:$B$97,"G",E12:E97)/(COUNTIFS(B12:B97,"G",D12:D97,"&lt;&gt;")),1)</f>
        <v>39.4</v>
      </c>
      <c r="F7" s="98">
        <f>ROUND(SUM(D7:E7),1)</f>
        <v>209.1</v>
      </c>
      <c r="G7" s="32"/>
      <c r="H7" s="33">
        <f>E7/F7</f>
        <v>0.18842659014825441</v>
      </c>
      <c r="I7" s="34"/>
      <c r="J7" s="97">
        <f>ROUND(SUMIF($B$12:$B$97,"G",J12:J97)/(COUNTIFS(B12:B97,"G",D12:D97,"&lt;&gt;")),1)</f>
        <v>6.3</v>
      </c>
      <c r="K7" s="101">
        <f>ROUND(SUMIF($B$12:$B$97,"G",K12:K97)/(COUNTIFS(B12:B97,"G",D12:D97,"&lt;&gt;")),1)</f>
        <v>3</v>
      </c>
      <c r="L7" s="101">
        <f>ROUND(SUM(J7:K7),1)</f>
        <v>9.3000000000000007</v>
      </c>
      <c r="M7" s="6">
        <f>L7/F7</f>
        <v>4.4476327116212341E-2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160.69999999999999</v>
      </c>
      <c r="E8" s="100">
        <f>ROUND(AVERAGE(E12:E97),1)</f>
        <v>39.200000000000003</v>
      </c>
      <c r="F8" s="100">
        <f>ROUND(SUM(D8:E8),1)</f>
        <v>199.9</v>
      </c>
      <c r="G8" s="41"/>
      <c r="H8" s="42">
        <f>E8/F8</f>
        <v>0.19609804902451228</v>
      </c>
      <c r="I8" s="43"/>
      <c r="J8" s="102">
        <f>ROUND(AVERAGE(J12:J97),1)</f>
        <v>9.5</v>
      </c>
      <c r="K8" s="100">
        <f>ROUND(AVERAGE(K12:K97),1)</f>
        <v>3.8</v>
      </c>
      <c r="L8" s="103">
        <f>ROUND(SUM(J8:K8),1)</f>
        <v>13.3</v>
      </c>
      <c r="M8" s="45">
        <f>L8/F8</f>
        <v>6.6533266633316657E-2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2024年度（基準日：５月１日）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545</v>
      </c>
      <c r="E12" s="5">
        <v>80</v>
      </c>
      <c r="F12" s="57">
        <f t="shared" ref="F12:F43" si="0">SUM(D12:E12)</f>
        <v>625</v>
      </c>
      <c r="G12" s="58">
        <f t="shared" ref="G12:G43" si="1">_xlfn.RANK.EQ(F12,$F$12:$F$97,0)</f>
        <v>6</v>
      </c>
      <c r="H12" s="59">
        <f t="shared" ref="H12:H43" si="2">E12/F12</f>
        <v>0.128</v>
      </c>
      <c r="I12" s="57">
        <f t="shared" ref="I12:I43" si="3">_xlfn.RANK.EQ(H12,$H$12:$H$97,0)</f>
        <v>79</v>
      </c>
      <c r="J12" s="56">
        <v>42</v>
      </c>
      <c r="K12" s="60">
        <v>8</v>
      </c>
      <c r="L12" s="60">
        <f t="shared" ref="L12:L43" si="4">SUM(J12:K12)</f>
        <v>50</v>
      </c>
      <c r="M12" s="6">
        <f t="shared" ref="M12:M43" si="5">L12/F12</f>
        <v>0.08</v>
      </c>
      <c r="N12" s="61">
        <f t="shared" ref="N12:N43" si="6">_xlfn.RANK.EQ(M12,$M$12:$M$97,0)</f>
        <v>21</v>
      </c>
    </row>
    <row r="13" spans="1:18">
      <c r="A13" s="4" t="s">
        <v>21</v>
      </c>
      <c r="B13" s="4" t="s">
        <v>212</v>
      </c>
      <c r="C13" s="55" t="s">
        <v>22</v>
      </c>
      <c r="D13" s="56">
        <v>121</v>
      </c>
      <c r="E13" s="5">
        <v>25</v>
      </c>
      <c r="F13" s="57">
        <f t="shared" si="0"/>
        <v>146</v>
      </c>
      <c r="G13" s="58">
        <f t="shared" si="1"/>
        <v>43</v>
      </c>
      <c r="H13" s="59">
        <f t="shared" si="2"/>
        <v>0.17123287671232876</v>
      </c>
      <c r="I13" s="57">
        <f t="shared" si="3"/>
        <v>61</v>
      </c>
      <c r="J13" s="56">
        <v>2</v>
      </c>
      <c r="K13" s="60">
        <v>2</v>
      </c>
      <c r="L13" s="60">
        <f t="shared" si="4"/>
        <v>4</v>
      </c>
      <c r="M13" s="6">
        <f t="shared" si="5"/>
        <v>2.7397260273972601E-2</v>
      </c>
      <c r="N13" s="61">
        <f t="shared" si="6"/>
        <v>71</v>
      </c>
    </row>
    <row r="14" spans="1:18">
      <c r="A14" s="4" t="s">
        <v>23</v>
      </c>
      <c r="B14" s="4" t="s">
        <v>213</v>
      </c>
      <c r="C14" s="55" t="s">
        <v>24</v>
      </c>
      <c r="D14" s="56">
        <v>63</v>
      </c>
      <c r="E14" s="5">
        <v>6</v>
      </c>
      <c r="F14" s="57">
        <f t="shared" si="0"/>
        <v>69</v>
      </c>
      <c r="G14" s="58">
        <f t="shared" si="1"/>
        <v>63</v>
      </c>
      <c r="H14" s="59">
        <f t="shared" si="2"/>
        <v>8.6956521739130432E-2</v>
      </c>
      <c r="I14" s="57">
        <f t="shared" si="3"/>
        <v>84</v>
      </c>
      <c r="J14" s="56">
        <v>6</v>
      </c>
      <c r="K14" s="60">
        <v>0</v>
      </c>
      <c r="L14" s="60">
        <f t="shared" si="4"/>
        <v>6</v>
      </c>
      <c r="M14" s="6">
        <f t="shared" si="5"/>
        <v>8.6956521739130432E-2</v>
      </c>
      <c r="N14" s="61">
        <f t="shared" si="6"/>
        <v>19</v>
      </c>
    </row>
    <row r="15" spans="1:18">
      <c r="A15" s="4" t="s">
        <v>25</v>
      </c>
      <c r="B15" s="4" t="s">
        <v>214</v>
      </c>
      <c r="C15" s="55" t="s">
        <v>26</v>
      </c>
      <c r="D15" s="56">
        <v>33</v>
      </c>
      <c r="E15" s="5">
        <v>11</v>
      </c>
      <c r="F15" s="57">
        <f t="shared" si="0"/>
        <v>44</v>
      </c>
      <c r="G15" s="58">
        <f t="shared" si="1"/>
        <v>73</v>
      </c>
      <c r="H15" s="59">
        <f t="shared" si="2"/>
        <v>0.25</v>
      </c>
      <c r="I15" s="57">
        <f t="shared" si="3"/>
        <v>23</v>
      </c>
      <c r="J15" s="56">
        <v>3</v>
      </c>
      <c r="K15" s="60">
        <v>4</v>
      </c>
      <c r="L15" s="60">
        <f t="shared" si="4"/>
        <v>7</v>
      </c>
      <c r="M15" s="6">
        <f t="shared" si="5"/>
        <v>0.15909090909090909</v>
      </c>
      <c r="N15" s="61">
        <f t="shared" si="6"/>
        <v>5</v>
      </c>
    </row>
    <row r="16" spans="1:18">
      <c r="A16" s="4" t="s">
        <v>27</v>
      </c>
      <c r="B16" s="4" t="s">
        <v>213</v>
      </c>
      <c r="C16" s="55" t="s">
        <v>28</v>
      </c>
      <c r="D16" s="56">
        <v>50</v>
      </c>
      <c r="E16" s="5">
        <v>13</v>
      </c>
      <c r="F16" s="57">
        <f t="shared" si="0"/>
        <v>63</v>
      </c>
      <c r="G16" s="58">
        <f t="shared" si="1"/>
        <v>65</v>
      </c>
      <c r="H16" s="59">
        <f t="shared" si="2"/>
        <v>0.20634920634920634</v>
      </c>
      <c r="I16" s="57">
        <f t="shared" si="3"/>
        <v>40</v>
      </c>
      <c r="J16" s="56">
        <v>3</v>
      </c>
      <c r="K16" s="60">
        <v>0</v>
      </c>
      <c r="L16" s="60">
        <f t="shared" si="4"/>
        <v>3</v>
      </c>
      <c r="M16" s="6">
        <f t="shared" si="5"/>
        <v>4.7619047619047616E-2</v>
      </c>
      <c r="N16" s="61">
        <f t="shared" si="6"/>
        <v>47</v>
      </c>
    </row>
    <row r="17" spans="1:14">
      <c r="A17" s="4" t="s">
        <v>29</v>
      </c>
      <c r="B17" s="4" t="s">
        <v>213</v>
      </c>
      <c r="C17" s="55" t="s">
        <v>30</v>
      </c>
      <c r="D17" s="56">
        <v>52</v>
      </c>
      <c r="E17" s="5">
        <v>4</v>
      </c>
      <c r="F17" s="57">
        <f t="shared" si="0"/>
        <v>56</v>
      </c>
      <c r="G17" s="58">
        <f t="shared" si="1"/>
        <v>69</v>
      </c>
      <c r="H17" s="59">
        <f t="shared" si="2"/>
        <v>7.1428571428571425E-2</v>
      </c>
      <c r="I17" s="57">
        <f t="shared" si="3"/>
        <v>85</v>
      </c>
      <c r="J17" s="56">
        <v>6</v>
      </c>
      <c r="K17" s="60">
        <v>2</v>
      </c>
      <c r="L17" s="60">
        <f t="shared" si="4"/>
        <v>8</v>
      </c>
      <c r="M17" s="6">
        <f t="shared" si="5"/>
        <v>0.14285714285714285</v>
      </c>
      <c r="N17" s="61">
        <f t="shared" si="6"/>
        <v>6</v>
      </c>
    </row>
    <row r="18" spans="1:14">
      <c r="A18" s="4" t="s">
        <v>31</v>
      </c>
      <c r="B18" s="4" t="s">
        <v>215</v>
      </c>
      <c r="C18" s="55" t="s">
        <v>32</v>
      </c>
      <c r="D18" s="56">
        <v>36</v>
      </c>
      <c r="E18" s="5">
        <v>7</v>
      </c>
      <c r="F18" s="57">
        <f t="shared" si="0"/>
        <v>43</v>
      </c>
      <c r="G18" s="58">
        <f t="shared" si="1"/>
        <v>75</v>
      </c>
      <c r="H18" s="59">
        <f t="shared" si="2"/>
        <v>0.16279069767441862</v>
      </c>
      <c r="I18" s="57">
        <f t="shared" si="3"/>
        <v>64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82</v>
      </c>
    </row>
    <row r="19" spans="1:14">
      <c r="A19" s="4" t="s">
        <v>33</v>
      </c>
      <c r="B19" s="4" t="s">
        <v>216</v>
      </c>
      <c r="C19" s="55" t="s">
        <v>34</v>
      </c>
      <c r="D19" s="56">
        <v>162</v>
      </c>
      <c r="E19" s="5">
        <v>37</v>
      </c>
      <c r="F19" s="57">
        <f t="shared" si="0"/>
        <v>199</v>
      </c>
      <c r="G19" s="58">
        <f t="shared" si="1"/>
        <v>28</v>
      </c>
      <c r="H19" s="59">
        <f t="shared" si="2"/>
        <v>0.18592964824120603</v>
      </c>
      <c r="I19" s="57">
        <f t="shared" si="3"/>
        <v>53</v>
      </c>
      <c r="J19" s="56">
        <v>6</v>
      </c>
      <c r="K19" s="60">
        <v>5</v>
      </c>
      <c r="L19" s="60">
        <f t="shared" si="4"/>
        <v>11</v>
      </c>
      <c r="M19" s="6">
        <f t="shared" si="5"/>
        <v>5.5276381909547742E-2</v>
      </c>
      <c r="N19" s="61">
        <f t="shared" si="6"/>
        <v>40</v>
      </c>
    </row>
    <row r="20" spans="1:14">
      <c r="A20" s="4" t="s">
        <v>35</v>
      </c>
      <c r="B20" s="4" t="s">
        <v>217</v>
      </c>
      <c r="C20" s="55" t="s">
        <v>36</v>
      </c>
      <c r="D20" s="56">
        <v>97</v>
      </c>
      <c r="E20" s="5">
        <v>44</v>
      </c>
      <c r="F20" s="57">
        <f t="shared" si="0"/>
        <v>141</v>
      </c>
      <c r="G20" s="58">
        <f t="shared" si="1"/>
        <v>45</v>
      </c>
      <c r="H20" s="59">
        <f t="shared" si="2"/>
        <v>0.31205673758865249</v>
      </c>
      <c r="I20" s="57">
        <f t="shared" si="3"/>
        <v>14</v>
      </c>
      <c r="J20" s="56">
        <v>5</v>
      </c>
      <c r="K20" s="60">
        <v>4</v>
      </c>
      <c r="L20" s="60">
        <f t="shared" si="4"/>
        <v>9</v>
      </c>
      <c r="M20" s="6">
        <f t="shared" si="5"/>
        <v>6.3829787234042548E-2</v>
      </c>
      <c r="N20" s="61">
        <f t="shared" si="6"/>
        <v>28</v>
      </c>
    </row>
    <row r="21" spans="1:14">
      <c r="A21" s="4" t="s">
        <v>37</v>
      </c>
      <c r="B21" s="4" t="s">
        <v>211</v>
      </c>
      <c r="C21" s="55" t="s">
        <v>38</v>
      </c>
      <c r="D21" s="56">
        <v>638</v>
      </c>
      <c r="E21" s="5">
        <v>119</v>
      </c>
      <c r="F21" s="57">
        <f t="shared" si="0"/>
        <v>757</v>
      </c>
      <c r="G21" s="58">
        <f t="shared" si="1"/>
        <v>4</v>
      </c>
      <c r="H21" s="59">
        <f t="shared" si="2"/>
        <v>0.1571994715984148</v>
      </c>
      <c r="I21" s="57">
        <f t="shared" si="3"/>
        <v>68</v>
      </c>
      <c r="J21" s="56">
        <v>53</v>
      </c>
      <c r="K21" s="60">
        <v>21</v>
      </c>
      <c r="L21" s="60">
        <f t="shared" si="4"/>
        <v>74</v>
      </c>
      <c r="M21" s="6">
        <f t="shared" si="5"/>
        <v>9.7754293262879793E-2</v>
      </c>
      <c r="N21" s="61">
        <f t="shared" si="6"/>
        <v>12</v>
      </c>
    </row>
    <row r="22" spans="1:14">
      <c r="A22" s="4" t="s">
        <v>39</v>
      </c>
      <c r="B22" s="4" t="s">
        <v>212</v>
      </c>
      <c r="C22" s="55" t="s">
        <v>40</v>
      </c>
      <c r="D22" s="56">
        <v>15</v>
      </c>
      <c r="E22" s="5">
        <v>6</v>
      </c>
      <c r="F22" s="57">
        <f t="shared" si="0"/>
        <v>21</v>
      </c>
      <c r="G22" s="58">
        <f t="shared" si="1"/>
        <v>83</v>
      </c>
      <c r="H22" s="59">
        <f t="shared" si="2"/>
        <v>0.2857142857142857</v>
      </c>
      <c r="I22" s="57">
        <f t="shared" si="3"/>
        <v>18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82</v>
      </c>
    </row>
    <row r="23" spans="1:14">
      <c r="A23" s="4" t="s">
        <v>41</v>
      </c>
      <c r="B23" s="4" t="s">
        <v>216</v>
      </c>
      <c r="C23" s="55" t="s">
        <v>42</v>
      </c>
      <c r="D23" s="56">
        <v>114</v>
      </c>
      <c r="E23" s="5">
        <v>17</v>
      </c>
      <c r="F23" s="57">
        <f t="shared" si="0"/>
        <v>131</v>
      </c>
      <c r="G23" s="58">
        <f t="shared" si="1"/>
        <v>48</v>
      </c>
      <c r="H23" s="59">
        <f t="shared" si="2"/>
        <v>0.12977099236641221</v>
      </c>
      <c r="I23" s="57">
        <f t="shared" si="3"/>
        <v>78</v>
      </c>
      <c r="J23" s="56">
        <v>7</v>
      </c>
      <c r="K23" s="60">
        <v>1</v>
      </c>
      <c r="L23" s="60">
        <f t="shared" si="4"/>
        <v>8</v>
      </c>
      <c r="M23" s="6">
        <f t="shared" si="5"/>
        <v>6.1068702290076333E-2</v>
      </c>
      <c r="N23" s="61">
        <f t="shared" si="6"/>
        <v>31</v>
      </c>
    </row>
    <row r="24" spans="1:14">
      <c r="A24" s="4" t="s">
        <v>43</v>
      </c>
      <c r="B24" s="4" t="s">
        <v>216</v>
      </c>
      <c r="C24" s="55" t="s">
        <v>44</v>
      </c>
      <c r="D24" s="56">
        <v>161</v>
      </c>
      <c r="E24" s="5">
        <v>49</v>
      </c>
      <c r="F24" s="57">
        <f t="shared" si="0"/>
        <v>210</v>
      </c>
      <c r="G24" s="58">
        <f t="shared" si="1"/>
        <v>26</v>
      </c>
      <c r="H24" s="59">
        <f t="shared" si="2"/>
        <v>0.23333333333333334</v>
      </c>
      <c r="I24" s="57">
        <f t="shared" si="3"/>
        <v>27</v>
      </c>
      <c r="J24" s="56">
        <v>6</v>
      </c>
      <c r="K24" s="60">
        <v>4</v>
      </c>
      <c r="L24" s="60">
        <f t="shared" si="4"/>
        <v>10</v>
      </c>
      <c r="M24" s="6">
        <f t="shared" si="5"/>
        <v>4.7619047619047616E-2</v>
      </c>
      <c r="N24" s="61">
        <f t="shared" si="6"/>
        <v>47</v>
      </c>
    </row>
    <row r="25" spans="1:14">
      <c r="A25" s="4" t="s">
        <v>45</v>
      </c>
      <c r="B25" s="4" t="s">
        <v>214</v>
      </c>
      <c r="C25" s="55" t="s">
        <v>46</v>
      </c>
      <c r="D25" s="56">
        <v>71</v>
      </c>
      <c r="E25" s="5">
        <v>21</v>
      </c>
      <c r="F25" s="57">
        <f t="shared" si="0"/>
        <v>92</v>
      </c>
      <c r="G25" s="58">
        <f t="shared" si="1"/>
        <v>54</v>
      </c>
      <c r="H25" s="59">
        <f t="shared" si="2"/>
        <v>0.22826086956521738</v>
      </c>
      <c r="I25" s="57">
        <f t="shared" si="3"/>
        <v>29</v>
      </c>
      <c r="J25" s="56">
        <v>3</v>
      </c>
      <c r="K25" s="60">
        <v>1</v>
      </c>
      <c r="L25" s="60">
        <f t="shared" si="4"/>
        <v>4</v>
      </c>
      <c r="M25" s="6">
        <f t="shared" si="5"/>
        <v>4.3478260869565216E-2</v>
      </c>
      <c r="N25" s="61">
        <f t="shared" si="6"/>
        <v>51</v>
      </c>
    </row>
    <row r="26" spans="1:14">
      <c r="A26" s="4" t="s">
        <v>47</v>
      </c>
      <c r="B26" s="4" t="s">
        <v>217</v>
      </c>
      <c r="C26" s="55" t="s">
        <v>48</v>
      </c>
      <c r="D26" s="56">
        <v>100</v>
      </c>
      <c r="E26" s="5">
        <v>28</v>
      </c>
      <c r="F26" s="57">
        <f t="shared" si="0"/>
        <v>128</v>
      </c>
      <c r="G26" s="58">
        <f t="shared" si="1"/>
        <v>49</v>
      </c>
      <c r="H26" s="59">
        <f t="shared" si="2"/>
        <v>0.21875</v>
      </c>
      <c r="I26" s="57">
        <f t="shared" si="3"/>
        <v>33</v>
      </c>
      <c r="J26" s="56">
        <v>4</v>
      </c>
      <c r="K26" s="60">
        <v>1</v>
      </c>
      <c r="L26" s="60">
        <f t="shared" si="4"/>
        <v>5</v>
      </c>
      <c r="M26" s="6">
        <f t="shared" si="5"/>
        <v>3.90625E-2</v>
      </c>
      <c r="N26" s="61">
        <f t="shared" si="6"/>
        <v>56</v>
      </c>
    </row>
    <row r="27" spans="1:14">
      <c r="A27" s="4" t="s">
        <v>49</v>
      </c>
      <c r="B27" s="4" t="s">
        <v>211</v>
      </c>
      <c r="C27" s="55" t="s">
        <v>50</v>
      </c>
      <c r="D27" s="56">
        <v>422</v>
      </c>
      <c r="E27" s="5">
        <v>101</v>
      </c>
      <c r="F27" s="57">
        <f t="shared" si="0"/>
        <v>523</v>
      </c>
      <c r="G27" s="58">
        <f t="shared" si="1"/>
        <v>8</v>
      </c>
      <c r="H27" s="59">
        <f t="shared" si="2"/>
        <v>0.19311663479923519</v>
      </c>
      <c r="I27" s="57">
        <f t="shared" si="3"/>
        <v>48</v>
      </c>
      <c r="J27" s="56">
        <v>31</v>
      </c>
      <c r="K27" s="60">
        <v>17</v>
      </c>
      <c r="L27" s="60">
        <f t="shared" si="4"/>
        <v>48</v>
      </c>
      <c r="M27" s="6">
        <f t="shared" si="5"/>
        <v>9.1778202676864248E-2</v>
      </c>
      <c r="N27" s="61">
        <f t="shared" si="6"/>
        <v>16</v>
      </c>
    </row>
    <row r="28" spans="1:14">
      <c r="A28" s="4" t="s">
        <v>51</v>
      </c>
      <c r="B28" s="4" t="s">
        <v>214</v>
      </c>
      <c r="C28" s="55" t="s">
        <v>52</v>
      </c>
      <c r="D28" s="56">
        <v>20</v>
      </c>
      <c r="E28" s="5">
        <v>8</v>
      </c>
      <c r="F28" s="57">
        <f t="shared" si="0"/>
        <v>28</v>
      </c>
      <c r="G28" s="58">
        <f t="shared" si="1"/>
        <v>81</v>
      </c>
      <c r="H28" s="59">
        <f t="shared" si="2"/>
        <v>0.2857142857142857</v>
      </c>
      <c r="I28" s="57">
        <f t="shared" si="3"/>
        <v>18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82</v>
      </c>
    </row>
    <row r="29" spans="1:14">
      <c r="A29" s="4" t="s">
        <v>53</v>
      </c>
      <c r="B29" s="4" t="s">
        <v>217</v>
      </c>
      <c r="C29" s="55" t="s">
        <v>54</v>
      </c>
      <c r="D29" s="56">
        <v>101</v>
      </c>
      <c r="E29" s="5">
        <v>21</v>
      </c>
      <c r="F29" s="57">
        <f t="shared" si="0"/>
        <v>122</v>
      </c>
      <c r="G29" s="58">
        <f t="shared" si="1"/>
        <v>51</v>
      </c>
      <c r="H29" s="59">
        <f t="shared" si="2"/>
        <v>0.1721311475409836</v>
      </c>
      <c r="I29" s="57">
        <f t="shared" si="3"/>
        <v>60</v>
      </c>
      <c r="J29" s="56">
        <v>3</v>
      </c>
      <c r="K29" s="60">
        <v>1</v>
      </c>
      <c r="L29" s="60">
        <f t="shared" si="4"/>
        <v>4</v>
      </c>
      <c r="M29" s="6">
        <f t="shared" si="5"/>
        <v>3.2786885245901641E-2</v>
      </c>
      <c r="N29" s="61">
        <f t="shared" si="6"/>
        <v>64</v>
      </c>
    </row>
    <row r="30" spans="1:14">
      <c r="A30" s="4" t="s">
        <v>55</v>
      </c>
      <c r="B30" s="4" t="s">
        <v>216</v>
      </c>
      <c r="C30" s="55" t="s">
        <v>56</v>
      </c>
      <c r="D30" s="56">
        <v>158</v>
      </c>
      <c r="E30" s="5">
        <v>30</v>
      </c>
      <c r="F30" s="57">
        <f t="shared" si="0"/>
        <v>188</v>
      </c>
      <c r="G30" s="58">
        <f t="shared" si="1"/>
        <v>31</v>
      </c>
      <c r="H30" s="59">
        <f t="shared" si="2"/>
        <v>0.15957446808510639</v>
      </c>
      <c r="I30" s="57">
        <f t="shared" si="3"/>
        <v>67</v>
      </c>
      <c r="J30" s="56">
        <v>6</v>
      </c>
      <c r="K30" s="60">
        <v>0</v>
      </c>
      <c r="L30" s="60">
        <f t="shared" si="4"/>
        <v>6</v>
      </c>
      <c r="M30" s="6">
        <f t="shared" si="5"/>
        <v>3.1914893617021274E-2</v>
      </c>
      <c r="N30" s="61">
        <f t="shared" si="6"/>
        <v>66</v>
      </c>
    </row>
    <row r="31" spans="1:14">
      <c r="A31" s="4" t="s">
        <v>57</v>
      </c>
      <c r="B31" s="4" t="s">
        <v>217</v>
      </c>
      <c r="C31" s="55" t="s">
        <v>58</v>
      </c>
      <c r="D31" s="56">
        <v>122</v>
      </c>
      <c r="E31" s="5">
        <v>43</v>
      </c>
      <c r="F31" s="57">
        <f t="shared" si="0"/>
        <v>165</v>
      </c>
      <c r="G31" s="58">
        <f t="shared" si="1"/>
        <v>37</v>
      </c>
      <c r="H31" s="59">
        <f t="shared" si="2"/>
        <v>0.26060606060606062</v>
      </c>
      <c r="I31" s="57">
        <f t="shared" si="3"/>
        <v>20</v>
      </c>
      <c r="J31" s="56">
        <v>7</v>
      </c>
      <c r="K31" s="60">
        <v>3</v>
      </c>
      <c r="L31" s="60">
        <f t="shared" si="4"/>
        <v>10</v>
      </c>
      <c r="M31" s="6">
        <f t="shared" si="5"/>
        <v>6.0606060606060608E-2</v>
      </c>
      <c r="N31" s="61">
        <f t="shared" si="6"/>
        <v>32</v>
      </c>
    </row>
    <row r="32" spans="1:14">
      <c r="A32" s="4" t="s">
        <v>59</v>
      </c>
      <c r="B32" s="4" t="s">
        <v>211</v>
      </c>
      <c r="C32" s="55" t="s">
        <v>60</v>
      </c>
      <c r="D32" s="56">
        <v>252</v>
      </c>
      <c r="E32" s="5">
        <v>87</v>
      </c>
      <c r="F32" s="57">
        <f t="shared" si="0"/>
        <v>339</v>
      </c>
      <c r="G32" s="58">
        <f t="shared" si="1"/>
        <v>13</v>
      </c>
      <c r="H32" s="59">
        <f t="shared" si="2"/>
        <v>0.25663716814159293</v>
      </c>
      <c r="I32" s="57">
        <f t="shared" si="3"/>
        <v>21</v>
      </c>
      <c r="J32" s="56">
        <v>11</v>
      </c>
      <c r="K32" s="60">
        <v>7</v>
      </c>
      <c r="L32" s="60">
        <f t="shared" si="4"/>
        <v>18</v>
      </c>
      <c r="M32" s="6">
        <f t="shared" si="5"/>
        <v>5.3097345132743362E-2</v>
      </c>
      <c r="N32" s="61">
        <f t="shared" si="6"/>
        <v>43</v>
      </c>
    </row>
    <row r="33" spans="1:14">
      <c r="A33" s="4" t="s">
        <v>61</v>
      </c>
      <c r="B33" s="4" t="s">
        <v>211</v>
      </c>
      <c r="C33" s="55" t="s">
        <v>62</v>
      </c>
      <c r="D33" s="56">
        <v>811</v>
      </c>
      <c r="E33" s="5">
        <v>172</v>
      </c>
      <c r="F33" s="57">
        <f t="shared" si="0"/>
        <v>983</v>
      </c>
      <c r="G33" s="58">
        <f t="shared" si="1"/>
        <v>1</v>
      </c>
      <c r="H33" s="59">
        <f t="shared" si="2"/>
        <v>0.17497456765005087</v>
      </c>
      <c r="I33" s="57">
        <f t="shared" si="3"/>
        <v>58</v>
      </c>
      <c r="J33" s="56">
        <v>41</v>
      </c>
      <c r="K33" s="60">
        <v>9</v>
      </c>
      <c r="L33" s="60">
        <f t="shared" si="4"/>
        <v>50</v>
      </c>
      <c r="M33" s="6">
        <f t="shared" si="5"/>
        <v>5.0864699898270603E-2</v>
      </c>
      <c r="N33" s="61">
        <f t="shared" si="6"/>
        <v>44</v>
      </c>
    </row>
    <row r="34" spans="1:14">
      <c r="A34" s="4" t="s">
        <v>63</v>
      </c>
      <c r="B34" s="4" t="s">
        <v>215</v>
      </c>
      <c r="C34" s="55" t="s">
        <v>64</v>
      </c>
      <c r="D34" s="56">
        <v>114</v>
      </c>
      <c r="E34" s="5">
        <v>37</v>
      </c>
      <c r="F34" s="57">
        <f t="shared" si="0"/>
        <v>151</v>
      </c>
      <c r="G34" s="58">
        <f t="shared" si="1"/>
        <v>39</v>
      </c>
      <c r="H34" s="59">
        <f t="shared" si="2"/>
        <v>0.24503311258278146</v>
      </c>
      <c r="I34" s="57">
        <f t="shared" si="3"/>
        <v>25</v>
      </c>
      <c r="J34" s="56">
        <v>3</v>
      </c>
      <c r="K34" s="60">
        <v>1</v>
      </c>
      <c r="L34" s="60">
        <f t="shared" si="4"/>
        <v>4</v>
      </c>
      <c r="M34" s="6">
        <f t="shared" si="5"/>
        <v>2.6490066225165563E-2</v>
      </c>
      <c r="N34" s="61">
        <f t="shared" si="6"/>
        <v>73</v>
      </c>
    </row>
    <row r="35" spans="1:14">
      <c r="A35" s="4" t="s">
        <v>65</v>
      </c>
      <c r="B35" s="4" t="s">
        <v>214</v>
      </c>
      <c r="C35" s="55" t="s">
        <v>66</v>
      </c>
      <c r="D35" s="56">
        <v>41</v>
      </c>
      <c r="E35" s="5">
        <v>34</v>
      </c>
      <c r="F35" s="57">
        <f t="shared" si="0"/>
        <v>75</v>
      </c>
      <c r="G35" s="58">
        <f t="shared" si="1"/>
        <v>59</v>
      </c>
      <c r="H35" s="59">
        <f t="shared" si="2"/>
        <v>0.45333333333333331</v>
      </c>
      <c r="I35" s="57">
        <f t="shared" si="3"/>
        <v>3</v>
      </c>
      <c r="J35" s="56">
        <v>10</v>
      </c>
      <c r="K35" s="60">
        <v>10</v>
      </c>
      <c r="L35" s="60">
        <f t="shared" si="4"/>
        <v>20</v>
      </c>
      <c r="M35" s="6">
        <f t="shared" si="5"/>
        <v>0.26666666666666666</v>
      </c>
      <c r="N35" s="61">
        <f t="shared" si="6"/>
        <v>2</v>
      </c>
    </row>
    <row r="36" spans="1:14">
      <c r="A36" s="4" t="s">
        <v>67</v>
      </c>
      <c r="B36" s="4" t="s">
        <v>214</v>
      </c>
      <c r="C36" s="55" t="s">
        <v>68</v>
      </c>
      <c r="D36" s="56">
        <v>45</v>
      </c>
      <c r="E36" s="5">
        <v>42</v>
      </c>
      <c r="F36" s="57">
        <f t="shared" si="0"/>
        <v>87</v>
      </c>
      <c r="G36" s="58">
        <f t="shared" si="1"/>
        <v>55</v>
      </c>
      <c r="H36" s="59">
        <f t="shared" si="2"/>
        <v>0.48275862068965519</v>
      </c>
      <c r="I36" s="57">
        <f t="shared" si="3"/>
        <v>2</v>
      </c>
      <c r="J36" s="56">
        <v>2</v>
      </c>
      <c r="K36" s="60">
        <v>0</v>
      </c>
      <c r="L36" s="60">
        <f t="shared" si="4"/>
        <v>2</v>
      </c>
      <c r="M36" s="6">
        <f t="shared" si="5"/>
        <v>2.2988505747126436E-2</v>
      </c>
      <c r="N36" s="61">
        <f t="shared" si="6"/>
        <v>77</v>
      </c>
    </row>
    <row r="37" spans="1:14">
      <c r="A37" s="4" t="s">
        <v>69</v>
      </c>
      <c r="B37" s="4" t="s">
        <v>213</v>
      </c>
      <c r="C37" s="55" t="s">
        <v>70</v>
      </c>
      <c r="D37" s="56">
        <v>271</v>
      </c>
      <c r="E37" s="5">
        <v>55</v>
      </c>
      <c r="F37" s="57">
        <f t="shared" si="0"/>
        <v>326</v>
      </c>
      <c r="G37" s="58">
        <f t="shared" si="1"/>
        <v>14</v>
      </c>
      <c r="H37" s="59">
        <f t="shared" si="2"/>
        <v>0.16871165644171779</v>
      </c>
      <c r="I37" s="57">
        <f t="shared" si="3"/>
        <v>62</v>
      </c>
      <c r="J37" s="56">
        <v>14</v>
      </c>
      <c r="K37" s="60">
        <v>9</v>
      </c>
      <c r="L37" s="60">
        <f t="shared" si="4"/>
        <v>23</v>
      </c>
      <c r="M37" s="6">
        <f t="shared" si="5"/>
        <v>7.0552147239263799E-2</v>
      </c>
      <c r="N37" s="61">
        <f t="shared" si="6"/>
        <v>24</v>
      </c>
    </row>
    <row r="38" spans="1:14">
      <c r="A38" s="4" t="s">
        <v>71</v>
      </c>
      <c r="B38" s="4" t="s">
        <v>217</v>
      </c>
      <c r="C38" s="55" t="s">
        <v>72</v>
      </c>
      <c r="D38" s="56">
        <v>29</v>
      </c>
      <c r="E38" s="5">
        <v>28</v>
      </c>
      <c r="F38" s="57">
        <f t="shared" si="0"/>
        <v>57</v>
      </c>
      <c r="G38" s="58">
        <f t="shared" si="1"/>
        <v>68</v>
      </c>
      <c r="H38" s="59">
        <f t="shared" si="2"/>
        <v>0.49122807017543857</v>
      </c>
      <c r="I38" s="57">
        <f t="shared" si="3"/>
        <v>1</v>
      </c>
      <c r="J38" s="56">
        <v>6</v>
      </c>
      <c r="K38" s="60">
        <v>1</v>
      </c>
      <c r="L38" s="60">
        <f t="shared" si="4"/>
        <v>7</v>
      </c>
      <c r="M38" s="6">
        <f t="shared" si="5"/>
        <v>0.12280701754385964</v>
      </c>
      <c r="N38" s="61">
        <f t="shared" si="6"/>
        <v>8</v>
      </c>
    </row>
    <row r="39" spans="1:14">
      <c r="A39" s="4" t="s">
        <v>73</v>
      </c>
      <c r="B39" s="4" t="s">
        <v>212</v>
      </c>
      <c r="C39" s="55" t="s">
        <v>74</v>
      </c>
      <c r="D39" s="56">
        <v>57</v>
      </c>
      <c r="E39" s="5">
        <v>40</v>
      </c>
      <c r="F39" s="57">
        <f t="shared" si="0"/>
        <v>97</v>
      </c>
      <c r="G39" s="58">
        <f t="shared" si="1"/>
        <v>52</v>
      </c>
      <c r="H39" s="59">
        <f t="shared" si="2"/>
        <v>0.41237113402061853</v>
      </c>
      <c r="I39" s="57">
        <f t="shared" si="3"/>
        <v>6</v>
      </c>
      <c r="J39" s="56">
        <v>2</v>
      </c>
      <c r="K39" s="60">
        <v>1</v>
      </c>
      <c r="L39" s="60">
        <f t="shared" si="4"/>
        <v>3</v>
      </c>
      <c r="M39" s="6">
        <f t="shared" si="5"/>
        <v>3.0927835051546393E-2</v>
      </c>
      <c r="N39" s="61">
        <f t="shared" si="6"/>
        <v>67</v>
      </c>
    </row>
    <row r="40" spans="1:14">
      <c r="A40" s="4" t="s">
        <v>75</v>
      </c>
      <c r="B40" s="4" t="s">
        <v>213</v>
      </c>
      <c r="C40" s="55" t="s">
        <v>76</v>
      </c>
      <c r="D40" s="56">
        <v>119</v>
      </c>
      <c r="E40" s="5">
        <v>30</v>
      </c>
      <c r="F40" s="57">
        <f t="shared" si="0"/>
        <v>149</v>
      </c>
      <c r="G40" s="58">
        <f t="shared" si="1"/>
        <v>41</v>
      </c>
      <c r="H40" s="59">
        <f t="shared" si="2"/>
        <v>0.20134228187919462</v>
      </c>
      <c r="I40" s="57">
        <f t="shared" si="3"/>
        <v>42</v>
      </c>
      <c r="J40" s="56">
        <v>10</v>
      </c>
      <c r="K40" s="60">
        <v>1</v>
      </c>
      <c r="L40" s="60">
        <f t="shared" si="4"/>
        <v>11</v>
      </c>
      <c r="M40" s="6">
        <f t="shared" si="5"/>
        <v>7.3825503355704702E-2</v>
      </c>
      <c r="N40" s="61">
        <f t="shared" si="6"/>
        <v>23</v>
      </c>
    </row>
    <row r="41" spans="1:14">
      <c r="A41" s="4" t="s">
        <v>77</v>
      </c>
      <c r="B41" s="4" t="s">
        <v>213</v>
      </c>
      <c r="C41" s="55" t="s">
        <v>78</v>
      </c>
      <c r="D41" s="56">
        <v>111</v>
      </c>
      <c r="E41" s="5">
        <v>14</v>
      </c>
      <c r="F41" s="57">
        <f t="shared" si="0"/>
        <v>125</v>
      </c>
      <c r="G41" s="58">
        <f t="shared" si="1"/>
        <v>50</v>
      </c>
      <c r="H41" s="59">
        <f t="shared" si="2"/>
        <v>0.112</v>
      </c>
      <c r="I41" s="57">
        <f t="shared" si="3"/>
        <v>81</v>
      </c>
      <c r="J41" s="56">
        <v>9</v>
      </c>
      <c r="K41" s="60">
        <v>2</v>
      </c>
      <c r="L41" s="60">
        <f t="shared" si="4"/>
        <v>11</v>
      </c>
      <c r="M41" s="6">
        <f t="shared" si="5"/>
        <v>8.7999999999999995E-2</v>
      </c>
      <c r="N41" s="61">
        <f t="shared" si="6"/>
        <v>18</v>
      </c>
    </row>
    <row r="42" spans="1:14">
      <c r="A42" s="4" t="s">
        <v>79</v>
      </c>
      <c r="B42" s="4" t="s">
        <v>214</v>
      </c>
      <c r="C42" s="55" t="s">
        <v>80</v>
      </c>
      <c r="D42" s="56">
        <v>58</v>
      </c>
      <c r="E42" s="5">
        <v>13</v>
      </c>
      <c r="F42" s="57">
        <f t="shared" si="0"/>
        <v>71</v>
      </c>
      <c r="G42" s="58">
        <f t="shared" si="1"/>
        <v>62</v>
      </c>
      <c r="H42" s="59">
        <f t="shared" si="2"/>
        <v>0.18309859154929578</v>
      </c>
      <c r="I42" s="57">
        <f t="shared" si="3"/>
        <v>54</v>
      </c>
      <c r="J42" s="56">
        <v>11</v>
      </c>
      <c r="K42" s="60">
        <v>2</v>
      </c>
      <c r="L42" s="60">
        <f t="shared" si="4"/>
        <v>13</v>
      </c>
      <c r="M42" s="6">
        <f t="shared" si="5"/>
        <v>0.18309859154929578</v>
      </c>
      <c r="N42" s="61">
        <f t="shared" si="6"/>
        <v>4</v>
      </c>
    </row>
    <row r="43" spans="1:14">
      <c r="A43" s="4" t="s">
        <v>81</v>
      </c>
      <c r="B43" s="4" t="s">
        <v>218</v>
      </c>
      <c r="C43" s="55" t="s">
        <v>82</v>
      </c>
      <c r="D43" s="56">
        <v>10</v>
      </c>
      <c r="E43" s="5">
        <v>2</v>
      </c>
      <c r="F43" s="57">
        <f t="shared" si="0"/>
        <v>12</v>
      </c>
      <c r="G43" s="58">
        <f t="shared" si="1"/>
        <v>85</v>
      </c>
      <c r="H43" s="59">
        <f t="shared" si="2"/>
        <v>0.16666666666666666</v>
      </c>
      <c r="I43" s="57">
        <f t="shared" si="3"/>
        <v>63</v>
      </c>
      <c r="J43" s="56">
        <v>3</v>
      </c>
      <c r="K43" s="60">
        <v>1</v>
      </c>
      <c r="L43" s="60">
        <f t="shared" si="4"/>
        <v>4</v>
      </c>
      <c r="M43" s="6">
        <f t="shared" si="5"/>
        <v>0.33333333333333331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66</v>
      </c>
      <c r="E44" s="5">
        <v>12</v>
      </c>
      <c r="F44" s="57">
        <f t="shared" ref="F44:F75" si="7">SUM(D44:E44)</f>
        <v>78</v>
      </c>
      <c r="G44" s="58">
        <f t="shared" ref="G44:G75" si="8">_xlfn.RANK.EQ(F44,$F$12:$F$97,0)</f>
        <v>58</v>
      </c>
      <c r="H44" s="59">
        <f t="shared" ref="H44:H75" si="9">E44/F44</f>
        <v>0.15384615384615385</v>
      </c>
      <c r="I44" s="57">
        <f t="shared" ref="I44:I75" si="10">_xlfn.RANK.EQ(H44,$H$12:$H$97,0)</f>
        <v>72</v>
      </c>
      <c r="J44" s="56">
        <v>3</v>
      </c>
      <c r="K44" s="60">
        <v>0</v>
      </c>
      <c r="L44" s="60">
        <f t="shared" ref="L44:L75" si="11">SUM(J44:K44)</f>
        <v>3</v>
      </c>
      <c r="M44" s="6">
        <f t="shared" ref="M44:M75" si="12">L44/F44</f>
        <v>3.8461538461538464E-2</v>
      </c>
      <c r="N44" s="61">
        <f t="shared" ref="N44:N75" si="13">_xlfn.RANK.EQ(M44,$M$12:$M$97,0)</f>
        <v>57</v>
      </c>
    </row>
    <row r="45" spans="1:14">
      <c r="A45" s="4" t="s">
        <v>85</v>
      </c>
      <c r="B45" s="4" t="s">
        <v>217</v>
      </c>
      <c r="C45" s="55" t="s">
        <v>86</v>
      </c>
      <c r="D45" s="56">
        <v>128</v>
      </c>
      <c r="E45" s="5">
        <v>41</v>
      </c>
      <c r="F45" s="57">
        <f t="shared" si="7"/>
        <v>169</v>
      </c>
      <c r="G45" s="58">
        <f t="shared" si="8"/>
        <v>36</v>
      </c>
      <c r="H45" s="59">
        <f t="shared" si="9"/>
        <v>0.24260355029585798</v>
      </c>
      <c r="I45" s="57">
        <f t="shared" si="10"/>
        <v>26</v>
      </c>
      <c r="J45" s="56">
        <v>6</v>
      </c>
      <c r="K45" s="60">
        <v>8</v>
      </c>
      <c r="L45" s="60">
        <f t="shared" si="11"/>
        <v>14</v>
      </c>
      <c r="M45" s="6">
        <f t="shared" si="12"/>
        <v>8.2840236686390539E-2</v>
      </c>
      <c r="N45" s="61">
        <f t="shared" si="13"/>
        <v>20</v>
      </c>
    </row>
    <row r="46" spans="1:14">
      <c r="A46" s="4" t="s">
        <v>87</v>
      </c>
      <c r="B46" s="4" t="s">
        <v>218</v>
      </c>
      <c r="C46" s="55" t="s">
        <v>88</v>
      </c>
      <c r="D46" s="56">
        <v>5</v>
      </c>
      <c r="E46" s="5">
        <v>4</v>
      </c>
      <c r="F46" s="57">
        <f t="shared" si="7"/>
        <v>9</v>
      </c>
      <c r="G46" s="58">
        <f t="shared" si="8"/>
        <v>86</v>
      </c>
      <c r="H46" s="59">
        <f t="shared" si="9"/>
        <v>0.44444444444444442</v>
      </c>
      <c r="I46" s="57">
        <f t="shared" si="10"/>
        <v>4</v>
      </c>
      <c r="J46" s="56">
        <v>0</v>
      </c>
      <c r="K46" s="60">
        <v>0</v>
      </c>
      <c r="L46" s="60">
        <f t="shared" si="11"/>
        <v>0</v>
      </c>
      <c r="M46" s="6">
        <f t="shared" si="12"/>
        <v>0</v>
      </c>
      <c r="N46" s="61">
        <f t="shared" si="13"/>
        <v>82</v>
      </c>
    </row>
    <row r="47" spans="1:14">
      <c r="A47" s="4" t="s">
        <v>89</v>
      </c>
      <c r="B47" s="4" t="s">
        <v>211</v>
      </c>
      <c r="C47" s="55" t="s">
        <v>90</v>
      </c>
      <c r="D47" s="56">
        <v>296</v>
      </c>
      <c r="E47" s="5">
        <v>85</v>
      </c>
      <c r="F47" s="57">
        <f t="shared" si="7"/>
        <v>381</v>
      </c>
      <c r="G47" s="58">
        <f t="shared" si="8"/>
        <v>11</v>
      </c>
      <c r="H47" s="59">
        <f t="shared" si="9"/>
        <v>0.2230971128608924</v>
      </c>
      <c r="I47" s="57">
        <f t="shared" si="10"/>
        <v>31</v>
      </c>
      <c r="J47" s="56">
        <v>12</v>
      </c>
      <c r="K47" s="60">
        <v>9</v>
      </c>
      <c r="L47" s="60">
        <f t="shared" si="11"/>
        <v>21</v>
      </c>
      <c r="M47" s="6">
        <f t="shared" si="12"/>
        <v>5.5118110236220472E-2</v>
      </c>
      <c r="N47" s="61">
        <f t="shared" si="13"/>
        <v>41</v>
      </c>
    </row>
    <row r="48" spans="1:14">
      <c r="A48" s="4" t="s">
        <v>91</v>
      </c>
      <c r="B48" s="4" t="s">
        <v>213</v>
      </c>
      <c r="C48" s="55" t="s">
        <v>92</v>
      </c>
      <c r="D48" s="56">
        <v>61</v>
      </c>
      <c r="E48" s="5">
        <v>18</v>
      </c>
      <c r="F48" s="57">
        <f t="shared" si="7"/>
        <v>79</v>
      </c>
      <c r="G48" s="58">
        <f t="shared" si="8"/>
        <v>57</v>
      </c>
      <c r="H48" s="59">
        <f t="shared" si="9"/>
        <v>0.22784810126582278</v>
      </c>
      <c r="I48" s="57">
        <f t="shared" si="10"/>
        <v>30</v>
      </c>
      <c r="J48" s="56">
        <v>2</v>
      </c>
      <c r="K48" s="60">
        <v>5</v>
      </c>
      <c r="L48" s="60">
        <f t="shared" si="11"/>
        <v>7</v>
      </c>
      <c r="M48" s="6">
        <f t="shared" si="12"/>
        <v>8.8607594936708861E-2</v>
      </c>
      <c r="N48" s="61">
        <f t="shared" si="13"/>
        <v>17</v>
      </c>
    </row>
    <row r="49" spans="1:14">
      <c r="A49" s="4" t="s">
        <v>93</v>
      </c>
      <c r="B49" s="4" t="s">
        <v>212</v>
      </c>
      <c r="C49" s="55" t="s">
        <v>94</v>
      </c>
      <c r="D49" s="56">
        <v>19</v>
      </c>
      <c r="E49" s="5">
        <v>8</v>
      </c>
      <c r="F49" s="57">
        <f t="shared" si="7"/>
        <v>27</v>
      </c>
      <c r="G49" s="58">
        <f t="shared" si="8"/>
        <v>82</v>
      </c>
      <c r="H49" s="59">
        <f t="shared" si="9"/>
        <v>0.29629629629629628</v>
      </c>
      <c r="I49" s="57">
        <f t="shared" si="10"/>
        <v>17</v>
      </c>
      <c r="J49" s="56">
        <v>2</v>
      </c>
      <c r="K49" s="60">
        <v>0</v>
      </c>
      <c r="L49" s="60">
        <f t="shared" si="11"/>
        <v>2</v>
      </c>
      <c r="M49" s="6">
        <f t="shared" si="12"/>
        <v>7.407407407407407E-2</v>
      </c>
      <c r="N49" s="61">
        <f t="shared" si="13"/>
        <v>22</v>
      </c>
    </row>
    <row r="50" spans="1:14">
      <c r="A50" s="4" t="s">
        <v>95</v>
      </c>
      <c r="B50" s="4" t="s">
        <v>216</v>
      </c>
      <c r="C50" s="55" t="s">
        <v>96</v>
      </c>
      <c r="D50" s="56">
        <v>175</v>
      </c>
      <c r="E50" s="5">
        <v>34</v>
      </c>
      <c r="F50" s="57">
        <f t="shared" si="7"/>
        <v>209</v>
      </c>
      <c r="G50" s="58">
        <f t="shared" si="8"/>
        <v>27</v>
      </c>
      <c r="H50" s="59">
        <f t="shared" si="9"/>
        <v>0.16267942583732056</v>
      </c>
      <c r="I50" s="57">
        <f t="shared" si="10"/>
        <v>65</v>
      </c>
      <c r="J50" s="56">
        <v>7</v>
      </c>
      <c r="K50" s="60">
        <v>1</v>
      </c>
      <c r="L50" s="60">
        <f t="shared" si="11"/>
        <v>8</v>
      </c>
      <c r="M50" s="6">
        <f t="shared" si="12"/>
        <v>3.8277511961722487E-2</v>
      </c>
      <c r="N50" s="61">
        <f t="shared" si="13"/>
        <v>58</v>
      </c>
    </row>
    <row r="51" spans="1:14">
      <c r="A51" s="4" t="s">
        <v>97</v>
      </c>
      <c r="B51" s="4" t="s">
        <v>216</v>
      </c>
      <c r="C51" s="55" t="s">
        <v>98</v>
      </c>
      <c r="D51" s="56">
        <v>252</v>
      </c>
      <c r="E51" s="5">
        <v>62</v>
      </c>
      <c r="F51" s="57">
        <f t="shared" si="7"/>
        <v>314</v>
      </c>
      <c r="G51" s="58">
        <f t="shared" si="8"/>
        <v>15</v>
      </c>
      <c r="H51" s="59">
        <f t="shared" si="9"/>
        <v>0.19745222929936307</v>
      </c>
      <c r="I51" s="57">
        <f t="shared" si="10"/>
        <v>44</v>
      </c>
      <c r="J51" s="56">
        <v>18</v>
      </c>
      <c r="K51" s="60">
        <v>2</v>
      </c>
      <c r="L51" s="60">
        <f t="shared" si="11"/>
        <v>20</v>
      </c>
      <c r="M51" s="6">
        <f t="shared" si="12"/>
        <v>6.3694267515923567E-2</v>
      </c>
      <c r="N51" s="61">
        <f t="shared" si="13"/>
        <v>29</v>
      </c>
    </row>
    <row r="52" spans="1:14">
      <c r="A52" s="4" t="s">
        <v>99</v>
      </c>
      <c r="B52" s="4" t="s">
        <v>218</v>
      </c>
      <c r="C52" s="55" t="s">
        <v>100</v>
      </c>
      <c r="D52" s="56">
        <v>39</v>
      </c>
      <c r="E52" s="5">
        <v>4</v>
      </c>
      <c r="F52" s="57">
        <f t="shared" si="7"/>
        <v>43</v>
      </c>
      <c r="G52" s="58">
        <f t="shared" si="8"/>
        <v>75</v>
      </c>
      <c r="H52" s="59">
        <f t="shared" si="9"/>
        <v>9.3023255813953487E-2</v>
      </c>
      <c r="I52" s="57">
        <f t="shared" si="10"/>
        <v>83</v>
      </c>
      <c r="J52" s="56">
        <v>9</v>
      </c>
      <c r="K52" s="60">
        <v>1</v>
      </c>
      <c r="L52" s="60">
        <f t="shared" si="11"/>
        <v>10</v>
      </c>
      <c r="M52" s="6">
        <f t="shared" si="12"/>
        <v>0.23255813953488372</v>
      </c>
      <c r="N52" s="61">
        <f t="shared" si="13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115</v>
      </c>
      <c r="E53" s="5">
        <v>25</v>
      </c>
      <c r="F53" s="57">
        <f t="shared" si="7"/>
        <v>140</v>
      </c>
      <c r="G53" s="58">
        <f t="shared" si="8"/>
        <v>46</v>
      </c>
      <c r="H53" s="59">
        <f t="shared" si="9"/>
        <v>0.17857142857142858</v>
      </c>
      <c r="I53" s="57">
        <f t="shared" si="10"/>
        <v>57</v>
      </c>
      <c r="J53" s="56">
        <v>4</v>
      </c>
      <c r="K53" s="60">
        <v>2</v>
      </c>
      <c r="L53" s="60">
        <f t="shared" si="11"/>
        <v>6</v>
      </c>
      <c r="M53" s="6">
        <f t="shared" si="12"/>
        <v>4.2857142857142858E-2</v>
      </c>
      <c r="N53" s="61">
        <f t="shared" si="13"/>
        <v>53</v>
      </c>
    </row>
    <row r="54" spans="1:14">
      <c r="A54" s="4" t="s">
        <v>103</v>
      </c>
      <c r="B54" s="4" t="s">
        <v>216</v>
      </c>
      <c r="C54" s="55" t="s">
        <v>104</v>
      </c>
      <c r="D54" s="56">
        <v>149</v>
      </c>
      <c r="E54" s="5">
        <v>23</v>
      </c>
      <c r="F54" s="57">
        <f t="shared" si="7"/>
        <v>172</v>
      </c>
      <c r="G54" s="58">
        <f t="shared" si="8"/>
        <v>34</v>
      </c>
      <c r="H54" s="59">
        <f t="shared" si="9"/>
        <v>0.13372093023255813</v>
      </c>
      <c r="I54" s="57">
        <f t="shared" si="10"/>
        <v>76</v>
      </c>
      <c r="J54" s="56">
        <v>8</v>
      </c>
      <c r="K54" s="60">
        <v>0</v>
      </c>
      <c r="L54" s="60">
        <f t="shared" si="11"/>
        <v>8</v>
      </c>
      <c r="M54" s="6">
        <f t="shared" si="12"/>
        <v>4.6511627906976744E-2</v>
      </c>
      <c r="N54" s="61">
        <f t="shared" si="13"/>
        <v>49</v>
      </c>
    </row>
    <row r="55" spans="1:14">
      <c r="A55" s="4" t="s">
        <v>105</v>
      </c>
      <c r="B55" s="4" t="s">
        <v>216</v>
      </c>
      <c r="C55" s="55" t="s">
        <v>106</v>
      </c>
      <c r="D55" s="56">
        <v>229</v>
      </c>
      <c r="E55" s="5">
        <v>48</v>
      </c>
      <c r="F55" s="57">
        <f t="shared" si="7"/>
        <v>277</v>
      </c>
      <c r="G55" s="58">
        <f t="shared" si="8"/>
        <v>17</v>
      </c>
      <c r="H55" s="59">
        <f t="shared" si="9"/>
        <v>0.17328519855595667</v>
      </c>
      <c r="I55" s="57">
        <f t="shared" si="10"/>
        <v>59</v>
      </c>
      <c r="J55" s="56">
        <v>5</v>
      </c>
      <c r="K55" s="60">
        <v>5</v>
      </c>
      <c r="L55" s="60">
        <f t="shared" si="11"/>
        <v>10</v>
      </c>
      <c r="M55" s="6">
        <f t="shared" si="12"/>
        <v>3.6101083032490974E-2</v>
      </c>
      <c r="N55" s="61">
        <f t="shared" si="13"/>
        <v>61</v>
      </c>
    </row>
    <row r="56" spans="1:14">
      <c r="A56" s="4" t="s">
        <v>107</v>
      </c>
      <c r="B56" s="4" t="s">
        <v>216</v>
      </c>
      <c r="C56" s="55" t="s">
        <v>108</v>
      </c>
      <c r="D56" s="56">
        <v>199</v>
      </c>
      <c r="E56" s="5">
        <v>46</v>
      </c>
      <c r="F56" s="57">
        <f t="shared" si="7"/>
        <v>245</v>
      </c>
      <c r="G56" s="58">
        <f t="shared" si="8"/>
        <v>22</v>
      </c>
      <c r="H56" s="59">
        <f t="shared" si="9"/>
        <v>0.18775510204081633</v>
      </c>
      <c r="I56" s="57">
        <f t="shared" si="10"/>
        <v>51</v>
      </c>
      <c r="J56" s="56">
        <v>7</v>
      </c>
      <c r="K56" s="60">
        <v>5</v>
      </c>
      <c r="L56" s="60">
        <f t="shared" si="11"/>
        <v>12</v>
      </c>
      <c r="M56" s="6">
        <f t="shared" si="12"/>
        <v>4.8979591836734691E-2</v>
      </c>
      <c r="N56" s="61">
        <f t="shared" si="13"/>
        <v>45</v>
      </c>
    </row>
    <row r="57" spans="1:14">
      <c r="A57" s="4" t="s">
        <v>109</v>
      </c>
      <c r="B57" s="4" t="s">
        <v>217</v>
      </c>
      <c r="C57" s="55" t="s">
        <v>110</v>
      </c>
      <c r="D57" s="56">
        <v>188</v>
      </c>
      <c r="E57" s="5">
        <v>44</v>
      </c>
      <c r="F57" s="57">
        <f t="shared" si="7"/>
        <v>232</v>
      </c>
      <c r="G57" s="58">
        <f t="shared" si="8"/>
        <v>24</v>
      </c>
      <c r="H57" s="59">
        <f t="shared" si="9"/>
        <v>0.18965517241379309</v>
      </c>
      <c r="I57" s="57">
        <f t="shared" si="10"/>
        <v>50</v>
      </c>
      <c r="J57" s="56">
        <v>12</v>
      </c>
      <c r="K57" s="60">
        <v>2</v>
      </c>
      <c r="L57" s="60">
        <f t="shared" si="11"/>
        <v>14</v>
      </c>
      <c r="M57" s="6">
        <f t="shared" si="12"/>
        <v>6.0344827586206899E-2</v>
      </c>
      <c r="N57" s="61">
        <f t="shared" si="13"/>
        <v>33</v>
      </c>
    </row>
    <row r="58" spans="1:14">
      <c r="A58" s="4" t="s">
        <v>111</v>
      </c>
      <c r="B58" s="4" t="s">
        <v>215</v>
      </c>
      <c r="C58" s="55" t="s">
        <v>112</v>
      </c>
      <c r="D58" s="56">
        <v>42</v>
      </c>
      <c r="E58" s="5">
        <v>12</v>
      </c>
      <c r="F58" s="57">
        <f t="shared" si="7"/>
        <v>54</v>
      </c>
      <c r="G58" s="58">
        <f t="shared" si="8"/>
        <v>70</v>
      </c>
      <c r="H58" s="59">
        <f t="shared" si="9"/>
        <v>0.22222222222222221</v>
      </c>
      <c r="I58" s="57">
        <f t="shared" si="10"/>
        <v>32</v>
      </c>
      <c r="J58" s="56">
        <v>1</v>
      </c>
      <c r="K58" s="60">
        <v>0</v>
      </c>
      <c r="L58" s="60">
        <f t="shared" si="11"/>
        <v>1</v>
      </c>
      <c r="M58" s="6">
        <f t="shared" si="12"/>
        <v>1.8518518518518517E-2</v>
      </c>
      <c r="N58" s="61">
        <f t="shared" si="13"/>
        <v>78</v>
      </c>
    </row>
    <row r="59" spans="1:14">
      <c r="A59" s="4" t="s">
        <v>113</v>
      </c>
      <c r="B59" s="4" t="s">
        <v>211</v>
      </c>
      <c r="C59" s="55" t="s">
        <v>114</v>
      </c>
      <c r="D59" s="56">
        <v>468</v>
      </c>
      <c r="E59" s="5">
        <v>115</v>
      </c>
      <c r="F59" s="57">
        <f t="shared" si="7"/>
        <v>583</v>
      </c>
      <c r="G59" s="58">
        <f t="shared" si="8"/>
        <v>7</v>
      </c>
      <c r="H59" s="59">
        <f t="shared" si="9"/>
        <v>0.19725557461406518</v>
      </c>
      <c r="I59" s="57">
        <f t="shared" si="10"/>
        <v>45</v>
      </c>
      <c r="J59" s="56">
        <v>38</v>
      </c>
      <c r="K59" s="60">
        <v>18</v>
      </c>
      <c r="L59" s="60">
        <f t="shared" si="11"/>
        <v>56</v>
      </c>
      <c r="M59" s="6">
        <f t="shared" si="12"/>
        <v>9.6054888507718691E-2</v>
      </c>
      <c r="N59" s="61">
        <f t="shared" si="13"/>
        <v>13</v>
      </c>
    </row>
    <row r="60" spans="1:14">
      <c r="A60" s="1" t="s">
        <v>115</v>
      </c>
      <c r="B60" s="1" t="s">
        <v>213</v>
      </c>
      <c r="C60" s="62" t="s">
        <v>116</v>
      </c>
      <c r="D60" s="31">
        <v>121</v>
      </c>
      <c r="E60" s="2">
        <v>15</v>
      </c>
      <c r="F60" s="57">
        <f t="shared" si="7"/>
        <v>136</v>
      </c>
      <c r="G60" s="58">
        <f t="shared" si="8"/>
        <v>47</v>
      </c>
      <c r="H60" s="59">
        <f t="shared" si="9"/>
        <v>0.11029411764705882</v>
      </c>
      <c r="I60" s="57">
        <f t="shared" si="10"/>
        <v>82</v>
      </c>
      <c r="J60" s="31">
        <v>3</v>
      </c>
      <c r="K60" s="35">
        <v>2</v>
      </c>
      <c r="L60" s="35">
        <f t="shared" si="11"/>
        <v>5</v>
      </c>
      <c r="M60" s="63">
        <f t="shared" si="12"/>
        <v>3.6764705882352942E-2</v>
      </c>
      <c r="N60" s="64">
        <f t="shared" si="13"/>
        <v>59</v>
      </c>
    </row>
    <row r="61" spans="1:14">
      <c r="A61" s="1" t="s">
        <v>117</v>
      </c>
      <c r="B61" s="1" t="s">
        <v>212</v>
      </c>
      <c r="C61" s="62" t="s">
        <v>118</v>
      </c>
      <c r="D61" s="31">
        <v>56</v>
      </c>
      <c r="E61" s="2">
        <v>27</v>
      </c>
      <c r="F61" s="57">
        <f t="shared" si="7"/>
        <v>83</v>
      </c>
      <c r="G61" s="58">
        <f t="shared" si="8"/>
        <v>56</v>
      </c>
      <c r="H61" s="59">
        <f t="shared" si="9"/>
        <v>0.3253012048192771</v>
      </c>
      <c r="I61" s="57">
        <f t="shared" si="10"/>
        <v>11</v>
      </c>
      <c r="J61" s="31">
        <v>1</v>
      </c>
      <c r="K61" s="35">
        <v>1</v>
      </c>
      <c r="L61" s="35">
        <f t="shared" si="11"/>
        <v>2</v>
      </c>
      <c r="M61" s="63">
        <f t="shared" si="12"/>
        <v>2.4096385542168676E-2</v>
      </c>
      <c r="N61" s="64">
        <f t="shared" si="13"/>
        <v>76</v>
      </c>
    </row>
    <row r="62" spans="1:14">
      <c r="A62" s="1" t="s">
        <v>119</v>
      </c>
      <c r="B62" s="1" t="s">
        <v>213</v>
      </c>
      <c r="C62" s="62" t="s">
        <v>120</v>
      </c>
      <c r="D62" s="31">
        <v>68</v>
      </c>
      <c r="E62" s="2">
        <v>5</v>
      </c>
      <c r="F62" s="57">
        <f t="shared" si="7"/>
        <v>73</v>
      </c>
      <c r="G62" s="58">
        <f t="shared" si="8"/>
        <v>60</v>
      </c>
      <c r="H62" s="59">
        <f t="shared" si="9"/>
        <v>6.8493150684931503E-2</v>
      </c>
      <c r="I62" s="57">
        <f t="shared" si="10"/>
        <v>86</v>
      </c>
      <c r="J62" s="31">
        <v>9</v>
      </c>
      <c r="K62" s="35">
        <v>0</v>
      </c>
      <c r="L62" s="35">
        <f t="shared" si="11"/>
        <v>9</v>
      </c>
      <c r="M62" s="63">
        <f t="shared" si="12"/>
        <v>0.12328767123287671</v>
      </c>
      <c r="N62" s="64">
        <f t="shared" si="13"/>
        <v>7</v>
      </c>
    </row>
    <row r="63" spans="1:14">
      <c r="A63" s="1" t="s">
        <v>121</v>
      </c>
      <c r="B63" s="1" t="s">
        <v>216</v>
      </c>
      <c r="C63" s="62" t="s">
        <v>122</v>
      </c>
      <c r="D63" s="31">
        <v>158</v>
      </c>
      <c r="E63" s="2">
        <v>37</v>
      </c>
      <c r="F63" s="57">
        <f t="shared" si="7"/>
        <v>195</v>
      </c>
      <c r="G63" s="58">
        <f t="shared" si="8"/>
        <v>29</v>
      </c>
      <c r="H63" s="59">
        <f t="shared" si="9"/>
        <v>0.18974358974358974</v>
      </c>
      <c r="I63" s="57">
        <f t="shared" si="10"/>
        <v>49</v>
      </c>
      <c r="J63" s="31">
        <v>3</v>
      </c>
      <c r="K63" s="35">
        <v>0</v>
      </c>
      <c r="L63" s="35">
        <f t="shared" si="11"/>
        <v>3</v>
      </c>
      <c r="M63" s="6">
        <f t="shared" si="12"/>
        <v>1.5384615384615385E-2</v>
      </c>
      <c r="N63" s="64">
        <f t="shared" si="13"/>
        <v>81</v>
      </c>
    </row>
    <row r="64" spans="1:14">
      <c r="A64" s="1" t="s">
        <v>123</v>
      </c>
      <c r="B64" s="1" t="s">
        <v>214</v>
      </c>
      <c r="C64" s="62" t="s">
        <v>124</v>
      </c>
      <c r="D64" s="31">
        <v>43</v>
      </c>
      <c r="E64" s="2">
        <v>19</v>
      </c>
      <c r="F64" s="57">
        <f t="shared" si="7"/>
        <v>62</v>
      </c>
      <c r="G64" s="58">
        <f t="shared" si="8"/>
        <v>67</v>
      </c>
      <c r="H64" s="59">
        <f t="shared" si="9"/>
        <v>0.30645161290322581</v>
      </c>
      <c r="I64" s="57">
        <f t="shared" si="10"/>
        <v>16</v>
      </c>
      <c r="J64" s="31">
        <v>1</v>
      </c>
      <c r="K64" s="35">
        <v>0</v>
      </c>
      <c r="L64" s="35">
        <f t="shared" si="11"/>
        <v>1</v>
      </c>
      <c r="M64" s="63">
        <f t="shared" si="12"/>
        <v>1.6129032258064516E-2</v>
      </c>
      <c r="N64" s="64">
        <f t="shared" si="13"/>
        <v>79</v>
      </c>
    </row>
    <row r="65" spans="1:14">
      <c r="A65" s="1" t="s">
        <v>125</v>
      </c>
      <c r="B65" s="1" t="s">
        <v>215</v>
      </c>
      <c r="C65" s="62" t="s">
        <v>126</v>
      </c>
      <c r="D65" s="31">
        <v>35</v>
      </c>
      <c r="E65" s="2">
        <v>16</v>
      </c>
      <c r="F65" s="57">
        <f t="shared" si="7"/>
        <v>51</v>
      </c>
      <c r="G65" s="58">
        <f t="shared" si="8"/>
        <v>72</v>
      </c>
      <c r="H65" s="59">
        <f t="shared" si="9"/>
        <v>0.31372549019607843</v>
      </c>
      <c r="I65" s="57">
        <f t="shared" si="10"/>
        <v>13</v>
      </c>
      <c r="J65" s="31">
        <v>0</v>
      </c>
      <c r="K65" s="35">
        <v>0</v>
      </c>
      <c r="L65" s="35">
        <f t="shared" si="11"/>
        <v>0</v>
      </c>
      <c r="M65" s="6">
        <f t="shared" si="12"/>
        <v>0</v>
      </c>
      <c r="N65" s="64">
        <f t="shared" si="13"/>
        <v>82</v>
      </c>
    </row>
    <row r="66" spans="1:14">
      <c r="A66" s="1" t="s">
        <v>127</v>
      </c>
      <c r="B66" s="1" t="s">
        <v>211</v>
      </c>
      <c r="C66" s="62" t="s">
        <v>128</v>
      </c>
      <c r="D66" s="31">
        <v>767</v>
      </c>
      <c r="E66" s="2">
        <v>143</v>
      </c>
      <c r="F66" s="57">
        <f t="shared" si="7"/>
        <v>910</v>
      </c>
      <c r="G66" s="58">
        <f t="shared" si="8"/>
        <v>2</v>
      </c>
      <c r="H66" s="59">
        <f t="shared" si="9"/>
        <v>0.15714285714285714</v>
      </c>
      <c r="I66" s="57">
        <f t="shared" si="10"/>
        <v>69</v>
      </c>
      <c r="J66" s="31">
        <v>67</v>
      </c>
      <c r="K66" s="35">
        <v>19</v>
      </c>
      <c r="L66" s="35">
        <f t="shared" si="11"/>
        <v>86</v>
      </c>
      <c r="M66" s="63">
        <f t="shared" si="12"/>
        <v>9.4505494505494503E-2</v>
      </c>
      <c r="N66" s="64">
        <f t="shared" si="13"/>
        <v>14</v>
      </c>
    </row>
    <row r="67" spans="1:14">
      <c r="A67" s="1" t="s">
        <v>129</v>
      </c>
      <c r="B67" s="1" t="s">
        <v>212</v>
      </c>
      <c r="C67" s="62" t="s">
        <v>130</v>
      </c>
      <c r="D67" s="31">
        <v>20</v>
      </c>
      <c r="E67" s="2">
        <v>9</v>
      </c>
      <c r="F67" s="57">
        <f t="shared" si="7"/>
        <v>29</v>
      </c>
      <c r="G67" s="58">
        <f t="shared" si="8"/>
        <v>80</v>
      </c>
      <c r="H67" s="59">
        <f t="shared" si="9"/>
        <v>0.31034482758620691</v>
      </c>
      <c r="I67" s="57">
        <f t="shared" si="10"/>
        <v>15</v>
      </c>
      <c r="J67" s="31">
        <v>2</v>
      </c>
      <c r="K67" s="35">
        <v>0</v>
      </c>
      <c r="L67" s="35">
        <f t="shared" si="11"/>
        <v>2</v>
      </c>
      <c r="M67" s="63">
        <f t="shared" si="12"/>
        <v>6.8965517241379309E-2</v>
      </c>
      <c r="N67" s="64">
        <f t="shared" si="13"/>
        <v>25</v>
      </c>
    </row>
    <row r="68" spans="1:14">
      <c r="A68" s="1" t="s">
        <v>131</v>
      </c>
      <c r="B68" s="1" t="s">
        <v>213</v>
      </c>
      <c r="C68" s="62" t="s">
        <v>132</v>
      </c>
      <c r="D68" s="31">
        <v>78</v>
      </c>
      <c r="E68" s="2">
        <v>18</v>
      </c>
      <c r="F68" s="57">
        <f t="shared" si="7"/>
        <v>96</v>
      </c>
      <c r="G68" s="58">
        <f t="shared" si="8"/>
        <v>53</v>
      </c>
      <c r="H68" s="59">
        <f t="shared" si="9"/>
        <v>0.1875</v>
      </c>
      <c r="I68" s="57">
        <f t="shared" si="10"/>
        <v>52</v>
      </c>
      <c r="J68" s="31">
        <v>4</v>
      </c>
      <c r="K68" s="35">
        <v>2</v>
      </c>
      <c r="L68" s="35">
        <f t="shared" si="11"/>
        <v>6</v>
      </c>
      <c r="M68" s="63">
        <f t="shared" si="12"/>
        <v>6.25E-2</v>
      </c>
      <c r="N68" s="64">
        <f t="shared" si="13"/>
        <v>30</v>
      </c>
    </row>
    <row r="69" spans="1:14">
      <c r="A69" s="1" t="s">
        <v>133</v>
      </c>
      <c r="B69" s="1" t="s">
        <v>211</v>
      </c>
      <c r="C69" s="62" t="s">
        <v>134</v>
      </c>
      <c r="D69" s="31">
        <v>682</v>
      </c>
      <c r="E69" s="2">
        <v>182</v>
      </c>
      <c r="F69" s="57">
        <f t="shared" si="7"/>
        <v>864</v>
      </c>
      <c r="G69" s="58">
        <f t="shared" si="8"/>
        <v>3</v>
      </c>
      <c r="H69" s="59">
        <f t="shared" si="9"/>
        <v>0.21064814814814814</v>
      </c>
      <c r="I69" s="57">
        <f t="shared" si="10"/>
        <v>37</v>
      </c>
      <c r="J69" s="31">
        <v>55</v>
      </c>
      <c r="K69" s="35">
        <v>26</v>
      </c>
      <c r="L69" s="35">
        <f t="shared" si="11"/>
        <v>81</v>
      </c>
      <c r="M69" s="63">
        <f t="shared" si="12"/>
        <v>9.375E-2</v>
      </c>
      <c r="N69" s="64">
        <f t="shared" si="13"/>
        <v>15</v>
      </c>
    </row>
    <row r="70" spans="1:14">
      <c r="A70" s="1" t="s">
        <v>135</v>
      </c>
      <c r="B70" s="1" t="s">
        <v>212</v>
      </c>
      <c r="C70" s="62" t="s">
        <v>136</v>
      </c>
      <c r="D70" s="31">
        <v>43</v>
      </c>
      <c r="E70" s="2">
        <v>29</v>
      </c>
      <c r="F70" s="57">
        <f t="shared" si="7"/>
        <v>72</v>
      </c>
      <c r="G70" s="58">
        <f t="shared" si="8"/>
        <v>61</v>
      </c>
      <c r="H70" s="59">
        <f t="shared" si="9"/>
        <v>0.40277777777777779</v>
      </c>
      <c r="I70" s="57">
        <f t="shared" si="10"/>
        <v>7</v>
      </c>
      <c r="J70" s="31">
        <v>1</v>
      </c>
      <c r="K70" s="35">
        <v>1</v>
      </c>
      <c r="L70" s="35">
        <f t="shared" si="11"/>
        <v>2</v>
      </c>
      <c r="M70" s="63">
        <f t="shared" si="12"/>
        <v>2.7777777777777776E-2</v>
      </c>
      <c r="N70" s="64">
        <f t="shared" si="13"/>
        <v>69</v>
      </c>
    </row>
    <row r="71" spans="1:14">
      <c r="A71" s="1" t="s">
        <v>137</v>
      </c>
      <c r="B71" s="1" t="s">
        <v>211</v>
      </c>
      <c r="C71" s="62" t="s">
        <v>138</v>
      </c>
      <c r="D71" s="31">
        <v>312</v>
      </c>
      <c r="E71" s="2">
        <v>68</v>
      </c>
      <c r="F71" s="65">
        <f t="shared" si="7"/>
        <v>380</v>
      </c>
      <c r="G71" s="66">
        <f t="shared" si="8"/>
        <v>12</v>
      </c>
      <c r="H71" s="59">
        <f t="shared" si="9"/>
        <v>0.17894736842105263</v>
      </c>
      <c r="I71" s="57">
        <f t="shared" si="10"/>
        <v>56</v>
      </c>
      <c r="J71" s="31">
        <v>10</v>
      </c>
      <c r="K71" s="35">
        <v>6</v>
      </c>
      <c r="L71" s="35">
        <f t="shared" si="11"/>
        <v>16</v>
      </c>
      <c r="M71" s="63">
        <f t="shared" si="12"/>
        <v>4.2105263157894736E-2</v>
      </c>
      <c r="N71" s="64">
        <f t="shared" si="13"/>
        <v>55</v>
      </c>
    </row>
    <row r="72" spans="1:14">
      <c r="A72" s="1" t="s">
        <v>139</v>
      </c>
      <c r="B72" s="1" t="s">
        <v>212</v>
      </c>
      <c r="C72" s="62" t="s">
        <v>140</v>
      </c>
      <c r="D72" s="31">
        <v>26</v>
      </c>
      <c r="E72" s="2">
        <v>14</v>
      </c>
      <c r="F72" s="65">
        <f t="shared" si="7"/>
        <v>40</v>
      </c>
      <c r="G72" s="66">
        <f t="shared" si="8"/>
        <v>77</v>
      </c>
      <c r="H72" s="59">
        <f t="shared" si="9"/>
        <v>0.35</v>
      </c>
      <c r="I72" s="57">
        <f t="shared" si="10"/>
        <v>9</v>
      </c>
      <c r="J72" s="31">
        <v>0</v>
      </c>
      <c r="K72" s="35">
        <v>1</v>
      </c>
      <c r="L72" s="35">
        <f t="shared" si="11"/>
        <v>1</v>
      </c>
      <c r="M72" s="63">
        <f t="shared" si="12"/>
        <v>2.5000000000000001E-2</v>
      </c>
      <c r="N72" s="64">
        <f t="shared" si="13"/>
        <v>75</v>
      </c>
    </row>
    <row r="73" spans="1:14">
      <c r="A73" s="1" t="s">
        <v>141</v>
      </c>
      <c r="B73" s="1" t="s">
        <v>212</v>
      </c>
      <c r="C73" s="62" t="s">
        <v>142</v>
      </c>
      <c r="D73" s="31">
        <v>23</v>
      </c>
      <c r="E73" s="2">
        <v>13</v>
      </c>
      <c r="F73" s="65">
        <f t="shared" si="7"/>
        <v>36</v>
      </c>
      <c r="G73" s="66">
        <f t="shared" si="8"/>
        <v>78</v>
      </c>
      <c r="H73" s="59">
        <f t="shared" si="9"/>
        <v>0.3611111111111111</v>
      </c>
      <c r="I73" s="57">
        <f t="shared" si="10"/>
        <v>8</v>
      </c>
      <c r="J73" s="31">
        <v>1</v>
      </c>
      <c r="K73" s="35">
        <v>0</v>
      </c>
      <c r="L73" s="35">
        <f t="shared" si="11"/>
        <v>1</v>
      </c>
      <c r="M73" s="63">
        <f t="shared" si="12"/>
        <v>2.7777777777777776E-2</v>
      </c>
      <c r="N73" s="64">
        <f t="shared" si="13"/>
        <v>69</v>
      </c>
    </row>
    <row r="74" spans="1:14">
      <c r="A74" s="1" t="s">
        <v>143</v>
      </c>
      <c r="B74" s="1" t="s">
        <v>217</v>
      </c>
      <c r="C74" s="62" t="s">
        <v>144</v>
      </c>
      <c r="D74" s="31">
        <v>35</v>
      </c>
      <c r="E74" s="2">
        <v>28</v>
      </c>
      <c r="F74" s="65">
        <f t="shared" si="7"/>
        <v>63</v>
      </c>
      <c r="G74" s="66">
        <f t="shared" si="8"/>
        <v>65</v>
      </c>
      <c r="H74" s="59">
        <f t="shared" si="9"/>
        <v>0.44444444444444442</v>
      </c>
      <c r="I74" s="57">
        <f t="shared" si="10"/>
        <v>4</v>
      </c>
      <c r="J74" s="31">
        <v>0</v>
      </c>
      <c r="K74" s="35">
        <v>1</v>
      </c>
      <c r="L74" s="35">
        <f t="shared" si="11"/>
        <v>1</v>
      </c>
      <c r="M74" s="63">
        <f t="shared" si="12"/>
        <v>1.5873015873015872E-2</v>
      </c>
      <c r="N74" s="64">
        <f t="shared" si="13"/>
        <v>80</v>
      </c>
    </row>
    <row r="75" spans="1:14">
      <c r="A75" s="4" t="s">
        <v>145</v>
      </c>
      <c r="B75" s="4" t="s">
        <v>218</v>
      </c>
      <c r="C75" s="55" t="s">
        <v>146</v>
      </c>
      <c r="D75" s="56">
        <v>44</v>
      </c>
      <c r="E75" s="5">
        <v>8</v>
      </c>
      <c r="F75" s="65">
        <f t="shared" si="7"/>
        <v>52</v>
      </c>
      <c r="G75" s="66">
        <f t="shared" si="8"/>
        <v>71</v>
      </c>
      <c r="H75" s="59">
        <f t="shared" si="9"/>
        <v>0.15384615384615385</v>
      </c>
      <c r="I75" s="57">
        <f t="shared" si="10"/>
        <v>72</v>
      </c>
      <c r="J75" s="31">
        <v>6</v>
      </c>
      <c r="K75" s="35">
        <v>0</v>
      </c>
      <c r="L75" s="35">
        <f t="shared" si="11"/>
        <v>6</v>
      </c>
      <c r="M75" s="63">
        <f t="shared" si="12"/>
        <v>0.11538461538461539</v>
      </c>
      <c r="N75" s="64">
        <f t="shared" si="13"/>
        <v>9</v>
      </c>
    </row>
    <row r="76" spans="1:14">
      <c r="A76" s="1" t="s">
        <v>147</v>
      </c>
      <c r="B76" s="1" t="s">
        <v>217</v>
      </c>
      <c r="C76" s="62" t="s">
        <v>148</v>
      </c>
      <c r="D76" s="31">
        <v>45</v>
      </c>
      <c r="E76" s="2">
        <v>24</v>
      </c>
      <c r="F76" s="65">
        <f t="shared" ref="F76:F97" si="14">SUM(D76:E76)</f>
        <v>69</v>
      </c>
      <c r="G76" s="66">
        <f t="shared" ref="G76:G97" si="15">_xlfn.RANK.EQ(F76,$F$12:$F$97,0)</f>
        <v>63</v>
      </c>
      <c r="H76" s="59">
        <f t="shared" ref="H76:H97" si="16">E76/F76</f>
        <v>0.34782608695652173</v>
      </c>
      <c r="I76" s="57">
        <f t="shared" ref="I76:I97" si="17">_xlfn.RANK.EQ(H76,$H$12:$H$97,0)</f>
        <v>10</v>
      </c>
      <c r="J76" s="31">
        <v>2</v>
      </c>
      <c r="K76" s="35">
        <v>1</v>
      </c>
      <c r="L76" s="35">
        <f t="shared" ref="L76:L97" si="18">SUM(J76:K76)</f>
        <v>3</v>
      </c>
      <c r="M76" s="63">
        <f t="shared" ref="M76:M97" si="19">L76/F76</f>
        <v>4.3478260869565216E-2</v>
      </c>
      <c r="N76" s="64">
        <f t="shared" ref="N76:N97" si="20">_xlfn.RANK.EQ(M76,$M$12:$M$97,0)</f>
        <v>51</v>
      </c>
    </row>
    <row r="77" spans="1:14">
      <c r="A77" s="1" t="s">
        <v>149</v>
      </c>
      <c r="B77" s="1" t="s">
        <v>216</v>
      </c>
      <c r="C77" s="62" t="s">
        <v>150</v>
      </c>
      <c r="D77" s="31">
        <v>145</v>
      </c>
      <c r="E77" s="2">
        <v>38</v>
      </c>
      <c r="F77" s="65">
        <f t="shared" si="14"/>
        <v>183</v>
      </c>
      <c r="G77" s="66">
        <f t="shared" si="15"/>
        <v>33</v>
      </c>
      <c r="H77" s="59">
        <f t="shared" si="16"/>
        <v>0.20765027322404372</v>
      </c>
      <c r="I77" s="57">
        <f t="shared" si="17"/>
        <v>39</v>
      </c>
      <c r="J77" s="31">
        <v>3</v>
      </c>
      <c r="K77" s="35">
        <v>7</v>
      </c>
      <c r="L77" s="35">
        <f t="shared" si="18"/>
        <v>10</v>
      </c>
      <c r="M77" s="63">
        <f t="shared" si="19"/>
        <v>5.4644808743169397E-2</v>
      </c>
      <c r="N77" s="64">
        <f t="shared" si="20"/>
        <v>42</v>
      </c>
    </row>
    <row r="78" spans="1:14">
      <c r="A78" s="1" t="s">
        <v>151</v>
      </c>
      <c r="B78" s="1" t="s">
        <v>216</v>
      </c>
      <c r="C78" s="62" t="s">
        <v>152</v>
      </c>
      <c r="D78" s="31">
        <v>140</v>
      </c>
      <c r="E78" s="2">
        <v>31</v>
      </c>
      <c r="F78" s="65">
        <f t="shared" si="14"/>
        <v>171</v>
      </c>
      <c r="G78" s="66">
        <f t="shared" si="15"/>
        <v>35</v>
      </c>
      <c r="H78" s="59">
        <f t="shared" si="16"/>
        <v>0.18128654970760233</v>
      </c>
      <c r="I78" s="57">
        <f t="shared" si="17"/>
        <v>55</v>
      </c>
      <c r="J78" s="31">
        <v>8</v>
      </c>
      <c r="K78" s="35">
        <v>2</v>
      </c>
      <c r="L78" s="35">
        <f t="shared" si="18"/>
        <v>10</v>
      </c>
      <c r="M78" s="63">
        <f t="shared" si="19"/>
        <v>5.8479532163742687E-2</v>
      </c>
      <c r="N78" s="64">
        <f t="shared" si="20"/>
        <v>36</v>
      </c>
    </row>
    <row r="79" spans="1:14">
      <c r="A79" s="1" t="s">
        <v>153</v>
      </c>
      <c r="B79" s="1" t="s">
        <v>211</v>
      </c>
      <c r="C79" s="62" t="s">
        <v>154</v>
      </c>
      <c r="D79" s="31">
        <v>309</v>
      </c>
      <c r="E79" s="2">
        <v>81</v>
      </c>
      <c r="F79" s="65">
        <f t="shared" si="14"/>
        <v>390</v>
      </c>
      <c r="G79" s="66">
        <f t="shared" si="15"/>
        <v>10</v>
      </c>
      <c r="H79" s="59">
        <f t="shared" si="16"/>
        <v>0.2076923076923077</v>
      </c>
      <c r="I79" s="57">
        <f t="shared" si="17"/>
        <v>38</v>
      </c>
      <c r="J79" s="31">
        <v>13</v>
      </c>
      <c r="K79" s="35">
        <v>13</v>
      </c>
      <c r="L79" s="35">
        <f t="shared" si="18"/>
        <v>26</v>
      </c>
      <c r="M79" s="63">
        <f t="shared" si="19"/>
        <v>6.6666666666666666E-2</v>
      </c>
      <c r="N79" s="64">
        <f t="shared" si="20"/>
        <v>26</v>
      </c>
    </row>
    <row r="80" spans="1:14">
      <c r="A80" s="1" t="s">
        <v>155</v>
      </c>
      <c r="B80" s="1" t="s">
        <v>211</v>
      </c>
      <c r="C80" s="62" t="s">
        <v>156</v>
      </c>
      <c r="D80" s="31">
        <v>377</v>
      </c>
      <c r="E80" s="2">
        <v>102</v>
      </c>
      <c r="F80" s="65">
        <f t="shared" si="14"/>
        <v>479</v>
      </c>
      <c r="G80" s="66">
        <f t="shared" si="15"/>
        <v>9</v>
      </c>
      <c r="H80" s="59">
        <f t="shared" si="16"/>
        <v>0.21294363256784968</v>
      </c>
      <c r="I80" s="57">
        <f t="shared" si="17"/>
        <v>36</v>
      </c>
      <c r="J80" s="31">
        <v>39</v>
      </c>
      <c r="K80" s="35">
        <v>16</v>
      </c>
      <c r="L80" s="35">
        <f t="shared" si="18"/>
        <v>55</v>
      </c>
      <c r="M80" s="63">
        <f t="shared" si="19"/>
        <v>0.11482254697286012</v>
      </c>
      <c r="N80" s="64">
        <f t="shared" si="20"/>
        <v>10</v>
      </c>
    </row>
    <row r="81" spans="1:14">
      <c r="A81" s="1" t="s">
        <v>157</v>
      </c>
      <c r="B81" s="1" t="s">
        <v>216</v>
      </c>
      <c r="C81" s="62" t="s">
        <v>158</v>
      </c>
      <c r="D81" s="31">
        <v>189</v>
      </c>
      <c r="E81" s="2">
        <v>46</v>
      </c>
      <c r="F81" s="65">
        <f t="shared" si="14"/>
        <v>235</v>
      </c>
      <c r="G81" s="66">
        <f t="shared" si="15"/>
        <v>23</v>
      </c>
      <c r="H81" s="59">
        <f t="shared" si="16"/>
        <v>0.19574468085106383</v>
      </c>
      <c r="I81" s="57">
        <f t="shared" si="17"/>
        <v>47</v>
      </c>
      <c r="J81" s="31">
        <v>7</v>
      </c>
      <c r="K81" s="35">
        <v>6</v>
      </c>
      <c r="L81" s="35">
        <f t="shared" si="18"/>
        <v>13</v>
      </c>
      <c r="M81" s="63">
        <f t="shared" si="19"/>
        <v>5.5319148936170209E-2</v>
      </c>
      <c r="N81" s="64">
        <f t="shared" si="20"/>
        <v>39</v>
      </c>
    </row>
    <row r="82" spans="1:14">
      <c r="A82" s="1" t="s">
        <v>159</v>
      </c>
      <c r="B82" s="1" t="s">
        <v>216</v>
      </c>
      <c r="C82" s="62" t="s">
        <v>160</v>
      </c>
      <c r="D82" s="31">
        <v>179</v>
      </c>
      <c r="E82" s="2">
        <v>32</v>
      </c>
      <c r="F82" s="65">
        <f t="shared" si="14"/>
        <v>211</v>
      </c>
      <c r="G82" s="66">
        <f t="shared" si="15"/>
        <v>25</v>
      </c>
      <c r="H82" s="67">
        <f t="shared" si="16"/>
        <v>0.15165876777251186</v>
      </c>
      <c r="I82" s="65">
        <f t="shared" si="17"/>
        <v>74</v>
      </c>
      <c r="J82" s="31">
        <v>6</v>
      </c>
      <c r="K82" s="35">
        <v>3</v>
      </c>
      <c r="L82" s="35">
        <f t="shared" si="18"/>
        <v>9</v>
      </c>
      <c r="M82" s="63">
        <f t="shared" si="19"/>
        <v>4.2654028436018961E-2</v>
      </c>
      <c r="N82" s="64">
        <f t="shared" si="20"/>
        <v>54</v>
      </c>
    </row>
    <row r="83" spans="1:14">
      <c r="A83" s="1" t="s">
        <v>161</v>
      </c>
      <c r="B83" s="1" t="s">
        <v>212</v>
      </c>
      <c r="C83" s="62" t="s">
        <v>162</v>
      </c>
      <c r="D83" s="31">
        <v>30</v>
      </c>
      <c r="E83" s="2">
        <v>14</v>
      </c>
      <c r="F83" s="65">
        <f t="shared" si="14"/>
        <v>44</v>
      </c>
      <c r="G83" s="66">
        <f t="shared" si="15"/>
        <v>73</v>
      </c>
      <c r="H83" s="67">
        <f t="shared" si="16"/>
        <v>0.31818181818181818</v>
      </c>
      <c r="I83" s="65">
        <f t="shared" si="17"/>
        <v>12</v>
      </c>
      <c r="J83" s="31">
        <v>1</v>
      </c>
      <c r="K83" s="35">
        <v>1</v>
      </c>
      <c r="L83" s="35">
        <f t="shared" si="18"/>
        <v>2</v>
      </c>
      <c r="M83" s="63">
        <f t="shared" si="19"/>
        <v>4.5454545454545456E-2</v>
      </c>
      <c r="N83" s="64">
        <f t="shared" si="20"/>
        <v>50</v>
      </c>
    </row>
    <row r="84" spans="1:14">
      <c r="A84" s="1" t="s">
        <v>163</v>
      </c>
      <c r="B84" s="1" t="s">
        <v>216</v>
      </c>
      <c r="C84" s="62" t="s">
        <v>164</v>
      </c>
      <c r="D84" s="31">
        <v>115</v>
      </c>
      <c r="E84" s="2">
        <v>38</v>
      </c>
      <c r="F84" s="65">
        <f t="shared" si="14"/>
        <v>153</v>
      </c>
      <c r="G84" s="66">
        <f t="shared" si="15"/>
        <v>38</v>
      </c>
      <c r="H84" s="67">
        <f t="shared" si="16"/>
        <v>0.24836601307189543</v>
      </c>
      <c r="I84" s="65">
        <f t="shared" si="17"/>
        <v>24</v>
      </c>
      <c r="J84" s="31">
        <v>4</v>
      </c>
      <c r="K84" s="35">
        <v>1</v>
      </c>
      <c r="L84" s="35">
        <f t="shared" si="18"/>
        <v>5</v>
      </c>
      <c r="M84" s="63">
        <f t="shared" si="19"/>
        <v>3.2679738562091505E-2</v>
      </c>
      <c r="N84" s="64">
        <f t="shared" si="20"/>
        <v>65</v>
      </c>
    </row>
    <row r="85" spans="1:14">
      <c r="A85" s="1" t="s">
        <v>165</v>
      </c>
      <c r="B85" s="1" t="s">
        <v>216</v>
      </c>
      <c r="C85" s="62" t="s">
        <v>166</v>
      </c>
      <c r="D85" s="31">
        <v>208</v>
      </c>
      <c r="E85" s="2">
        <v>51</v>
      </c>
      <c r="F85" s="65">
        <f t="shared" si="14"/>
        <v>259</v>
      </c>
      <c r="G85" s="66">
        <f t="shared" si="15"/>
        <v>19</v>
      </c>
      <c r="H85" s="67">
        <f t="shared" si="16"/>
        <v>0.19691119691119691</v>
      </c>
      <c r="I85" s="65">
        <f t="shared" si="17"/>
        <v>46</v>
      </c>
      <c r="J85" s="31">
        <v>5</v>
      </c>
      <c r="K85" s="35">
        <v>3</v>
      </c>
      <c r="L85" s="35">
        <f t="shared" si="18"/>
        <v>8</v>
      </c>
      <c r="M85" s="63">
        <f t="shared" si="19"/>
        <v>3.0888030888030889E-2</v>
      </c>
      <c r="N85" s="64">
        <f t="shared" si="20"/>
        <v>68</v>
      </c>
    </row>
    <row r="86" spans="1:14">
      <c r="A86" s="9" t="s">
        <v>167</v>
      </c>
      <c r="B86" s="9" t="s">
        <v>216</v>
      </c>
      <c r="C86" s="68" t="s">
        <v>168</v>
      </c>
      <c r="D86" s="69">
        <v>114</v>
      </c>
      <c r="E86" s="70">
        <v>31</v>
      </c>
      <c r="F86" s="71">
        <f t="shared" si="14"/>
        <v>145</v>
      </c>
      <c r="G86" s="72">
        <f t="shared" si="15"/>
        <v>44</v>
      </c>
      <c r="H86" s="73">
        <f t="shared" si="16"/>
        <v>0.21379310344827587</v>
      </c>
      <c r="I86" s="71">
        <f t="shared" si="17"/>
        <v>35</v>
      </c>
      <c r="J86" s="69">
        <v>5</v>
      </c>
      <c r="K86" s="74">
        <v>2</v>
      </c>
      <c r="L86" s="74">
        <f t="shared" si="18"/>
        <v>7</v>
      </c>
      <c r="M86" s="75">
        <f t="shared" si="19"/>
        <v>4.8275862068965517E-2</v>
      </c>
      <c r="N86" s="76">
        <f t="shared" si="20"/>
        <v>46</v>
      </c>
    </row>
    <row r="87" spans="1:14">
      <c r="A87" s="1" t="s">
        <v>169</v>
      </c>
      <c r="B87" s="1" t="s">
        <v>213</v>
      </c>
      <c r="C87" s="62" t="s">
        <v>170</v>
      </c>
      <c r="D87" s="31">
        <v>130</v>
      </c>
      <c r="E87" s="2">
        <v>20</v>
      </c>
      <c r="F87" s="65">
        <f t="shared" si="14"/>
        <v>150</v>
      </c>
      <c r="G87" s="66">
        <f t="shared" si="15"/>
        <v>40</v>
      </c>
      <c r="H87" s="67">
        <f t="shared" si="16"/>
        <v>0.13333333333333333</v>
      </c>
      <c r="I87" s="65">
        <f t="shared" si="17"/>
        <v>77</v>
      </c>
      <c r="J87" s="31">
        <v>7</v>
      </c>
      <c r="K87" s="35">
        <v>2</v>
      </c>
      <c r="L87" s="35">
        <f t="shared" si="18"/>
        <v>9</v>
      </c>
      <c r="M87" s="63">
        <f t="shared" si="19"/>
        <v>0.06</v>
      </c>
      <c r="N87" s="64">
        <f t="shared" si="20"/>
        <v>34</v>
      </c>
    </row>
    <row r="88" spans="1:14">
      <c r="A88" s="1" t="s">
        <v>171</v>
      </c>
      <c r="B88" s="1" t="s">
        <v>212</v>
      </c>
      <c r="C88" s="62" t="s">
        <v>172</v>
      </c>
      <c r="D88" s="31">
        <v>27</v>
      </c>
      <c r="E88" s="2">
        <v>8</v>
      </c>
      <c r="F88" s="65">
        <f t="shared" si="14"/>
        <v>35</v>
      </c>
      <c r="G88" s="66">
        <f t="shared" si="15"/>
        <v>79</v>
      </c>
      <c r="H88" s="67">
        <f t="shared" si="16"/>
        <v>0.22857142857142856</v>
      </c>
      <c r="I88" s="65">
        <f t="shared" si="17"/>
        <v>28</v>
      </c>
      <c r="J88" s="31">
        <v>2</v>
      </c>
      <c r="K88" s="35">
        <v>0</v>
      </c>
      <c r="L88" s="35">
        <f t="shared" si="18"/>
        <v>2</v>
      </c>
      <c r="M88" s="63">
        <f t="shared" si="19"/>
        <v>5.7142857142857141E-2</v>
      </c>
      <c r="N88" s="64">
        <f t="shared" si="20"/>
        <v>37</v>
      </c>
    </row>
    <row r="89" spans="1:14">
      <c r="A89" s="1" t="s">
        <v>173</v>
      </c>
      <c r="B89" s="1" t="s">
        <v>211</v>
      </c>
      <c r="C89" s="62" t="s">
        <v>174</v>
      </c>
      <c r="D89" s="31">
        <v>573</v>
      </c>
      <c r="E89" s="2">
        <v>106</v>
      </c>
      <c r="F89" s="65">
        <f t="shared" si="14"/>
        <v>679</v>
      </c>
      <c r="G89" s="66">
        <f t="shared" si="15"/>
        <v>5</v>
      </c>
      <c r="H89" s="67">
        <f t="shared" si="16"/>
        <v>0.1561119293078056</v>
      </c>
      <c r="I89" s="65">
        <f t="shared" si="17"/>
        <v>70</v>
      </c>
      <c r="J89" s="31">
        <v>58</v>
      </c>
      <c r="K89" s="35">
        <v>14</v>
      </c>
      <c r="L89" s="35">
        <f t="shared" si="18"/>
        <v>72</v>
      </c>
      <c r="M89" s="63">
        <f t="shared" si="19"/>
        <v>0.10603829160530191</v>
      </c>
      <c r="N89" s="64">
        <f t="shared" si="20"/>
        <v>11</v>
      </c>
    </row>
    <row r="90" spans="1:14">
      <c r="A90" s="1" t="s">
        <v>175</v>
      </c>
      <c r="B90" s="1" t="s">
        <v>216</v>
      </c>
      <c r="C90" s="62" t="s">
        <v>176</v>
      </c>
      <c r="D90" s="31">
        <v>153</v>
      </c>
      <c r="E90" s="2">
        <v>38</v>
      </c>
      <c r="F90" s="65">
        <f t="shared" si="14"/>
        <v>191</v>
      </c>
      <c r="G90" s="66">
        <f t="shared" si="15"/>
        <v>30</v>
      </c>
      <c r="H90" s="67">
        <f t="shared" si="16"/>
        <v>0.19895287958115182</v>
      </c>
      <c r="I90" s="65">
        <f t="shared" si="17"/>
        <v>43</v>
      </c>
      <c r="J90" s="31">
        <v>2</v>
      </c>
      <c r="K90" s="35">
        <v>3</v>
      </c>
      <c r="L90" s="35">
        <f t="shared" si="18"/>
        <v>5</v>
      </c>
      <c r="M90" s="63">
        <f t="shared" si="19"/>
        <v>2.6178010471204188E-2</v>
      </c>
      <c r="N90" s="64">
        <f t="shared" si="20"/>
        <v>74</v>
      </c>
    </row>
    <row r="91" spans="1:14">
      <c r="A91" s="1" t="s">
        <v>177</v>
      </c>
      <c r="B91" s="1" t="s">
        <v>216</v>
      </c>
      <c r="C91" s="62" t="s">
        <v>178</v>
      </c>
      <c r="D91" s="31">
        <v>242</v>
      </c>
      <c r="E91" s="2">
        <v>62</v>
      </c>
      <c r="F91" s="65">
        <f t="shared" si="14"/>
        <v>304</v>
      </c>
      <c r="G91" s="66">
        <f t="shared" si="15"/>
        <v>16</v>
      </c>
      <c r="H91" s="67">
        <f t="shared" si="16"/>
        <v>0.20394736842105263</v>
      </c>
      <c r="I91" s="65">
        <f t="shared" si="17"/>
        <v>41</v>
      </c>
      <c r="J91" s="31">
        <v>13</v>
      </c>
      <c r="K91" s="35">
        <v>7</v>
      </c>
      <c r="L91" s="35">
        <f t="shared" si="18"/>
        <v>20</v>
      </c>
      <c r="M91" s="63">
        <f t="shared" si="19"/>
        <v>6.5789473684210523E-2</v>
      </c>
      <c r="N91" s="64">
        <f t="shared" si="20"/>
        <v>27</v>
      </c>
    </row>
    <row r="92" spans="1:14">
      <c r="A92" s="1" t="s">
        <v>179</v>
      </c>
      <c r="B92" s="1" t="s">
        <v>216</v>
      </c>
      <c r="C92" s="62" t="s">
        <v>180</v>
      </c>
      <c r="D92" s="31">
        <v>193</v>
      </c>
      <c r="E92" s="2">
        <v>53</v>
      </c>
      <c r="F92" s="65">
        <f t="shared" si="14"/>
        <v>246</v>
      </c>
      <c r="G92" s="66">
        <f t="shared" si="15"/>
        <v>20</v>
      </c>
      <c r="H92" s="67">
        <f t="shared" si="16"/>
        <v>0.21544715447154472</v>
      </c>
      <c r="I92" s="65">
        <f t="shared" si="17"/>
        <v>34</v>
      </c>
      <c r="J92" s="31">
        <v>5</v>
      </c>
      <c r="K92" s="35">
        <v>4</v>
      </c>
      <c r="L92" s="35">
        <f t="shared" si="18"/>
        <v>9</v>
      </c>
      <c r="M92" s="63">
        <f t="shared" si="19"/>
        <v>3.6585365853658534E-2</v>
      </c>
      <c r="N92" s="64">
        <f t="shared" si="20"/>
        <v>60</v>
      </c>
    </row>
    <row r="93" spans="1:14">
      <c r="A93" s="1" t="s">
        <v>181</v>
      </c>
      <c r="B93" s="1" t="s">
        <v>216</v>
      </c>
      <c r="C93" s="62" t="s">
        <v>182</v>
      </c>
      <c r="D93" s="31">
        <v>125</v>
      </c>
      <c r="E93" s="2">
        <v>23</v>
      </c>
      <c r="F93" s="65">
        <f t="shared" si="14"/>
        <v>148</v>
      </c>
      <c r="G93" s="66">
        <f t="shared" si="15"/>
        <v>42</v>
      </c>
      <c r="H93" s="67">
        <f t="shared" si="16"/>
        <v>0.1554054054054054</v>
      </c>
      <c r="I93" s="65">
        <f t="shared" si="17"/>
        <v>71</v>
      </c>
      <c r="J93" s="31">
        <v>4</v>
      </c>
      <c r="K93" s="35">
        <v>1</v>
      </c>
      <c r="L93" s="35">
        <f t="shared" si="18"/>
        <v>5</v>
      </c>
      <c r="M93" s="63">
        <f t="shared" si="19"/>
        <v>3.3783783783783786E-2</v>
      </c>
      <c r="N93" s="64">
        <f t="shared" si="20"/>
        <v>62</v>
      </c>
    </row>
    <row r="94" spans="1:14">
      <c r="A94" s="1" t="s">
        <v>183</v>
      </c>
      <c r="B94" s="1" t="s">
        <v>216</v>
      </c>
      <c r="C94" s="62" t="s">
        <v>184</v>
      </c>
      <c r="D94" s="31">
        <v>157</v>
      </c>
      <c r="E94" s="2">
        <v>27</v>
      </c>
      <c r="F94" s="65">
        <f t="shared" si="14"/>
        <v>184</v>
      </c>
      <c r="G94" s="66">
        <f t="shared" si="15"/>
        <v>32</v>
      </c>
      <c r="H94" s="67">
        <f t="shared" si="16"/>
        <v>0.14673913043478262</v>
      </c>
      <c r="I94" s="65">
        <f t="shared" si="17"/>
        <v>75</v>
      </c>
      <c r="J94" s="31">
        <v>5</v>
      </c>
      <c r="K94" s="35">
        <v>0</v>
      </c>
      <c r="L94" s="35">
        <f t="shared" si="18"/>
        <v>5</v>
      </c>
      <c r="M94" s="63">
        <f t="shared" si="19"/>
        <v>2.717391304347826E-2</v>
      </c>
      <c r="N94" s="64">
        <f t="shared" si="20"/>
        <v>72</v>
      </c>
    </row>
    <row r="95" spans="1:14">
      <c r="A95" s="1" t="s">
        <v>185</v>
      </c>
      <c r="B95" s="1" t="s">
        <v>216</v>
      </c>
      <c r="C95" s="62" t="s">
        <v>186</v>
      </c>
      <c r="D95" s="31">
        <v>227</v>
      </c>
      <c r="E95" s="2">
        <v>44</v>
      </c>
      <c r="F95" s="65">
        <f t="shared" si="14"/>
        <v>271</v>
      </c>
      <c r="G95" s="66">
        <f t="shared" si="15"/>
        <v>18</v>
      </c>
      <c r="H95" s="67">
        <f t="shared" si="16"/>
        <v>0.16236162361623616</v>
      </c>
      <c r="I95" s="65">
        <f t="shared" si="17"/>
        <v>66</v>
      </c>
      <c r="J95" s="31">
        <v>4</v>
      </c>
      <c r="K95" s="35">
        <v>5</v>
      </c>
      <c r="L95" s="35">
        <f t="shared" si="18"/>
        <v>9</v>
      </c>
      <c r="M95" s="63">
        <f t="shared" si="19"/>
        <v>3.3210332103321034E-2</v>
      </c>
      <c r="N95" s="64">
        <f t="shared" si="20"/>
        <v>63</v>
      </c>
    </row>
    <row r="96" spans="1:14">
      <c r="A96" s="1" t="s">
        <v>187</v>
      </c>
      <c r="B96" s="1" t="s">
        <v>213</v>
      </c>
      <c r="C96" s="62" t="s">
        <v>188</v>
      </c>
      <c r="D96" s="31">
        <v>15</v>
      </c>
      <c r="E96" s="2">
        <v>2</v>
      </c>
      <c r="F96" s="65">
        <f t="shared" si="14"/>
        <v>17</v>
      </c>
      <c r="G96" s="66">
        <f t="shared" si="15"/>
        <v>84</v>
      </c>
      <c r="H96" s="67">
        <f t="shared" si="16"/>
        <v>0.11764705882352941</v>
      </c>
      <c r="I96" s="65">
        <f t="shared" si="17"/>
        <v>80</v>
      </c>
      <c r="J96" s="31">
        <v>1</v>
      </c>
      <c r="K96" s="35">
        <v>0</v>
      </c>
      <c r="L96" s="35">
        <f t="shared" si="18"/>
        <v>1</v>
      </c>
      <c r="M96" s="63">
        <f t="shared" si="19"/>
        <v>5.8823529411764705E-2</v>
      </c>
      <c r="N96" s="64">
        <f t="shared" si="20"/>
        <v>35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183</v>
      </c>
      <c r="E97" s="40">
        <v>63</v>
      </c>
      <c r="F97" s="77">
        <f t="shared" si="14"/>
        <v>246</v>
      </c>
      <c r="G97" s="78">
        <f t="shared" si="15"/>
        <v>20</v>
      </c>
      <c r="H97" s="79">
        <f t="shared" si="16"/>
        <v>0.25609756097560976</v>
      </c>
      <c r="I97" s="77">
        <f t="shared" si="17"/>
        <v>22</v>
      </c>
      <c r="J97" s="39">
        <v>9</v>
      </c>
      <c r="K97" s="44">
        <v>5</v>
      </c>
      <c r="L97" s="44">
        <f t="shared" si="18"/>
        <v>14</v>
      </c>
      <c r="M97" s="80">
        <f t="shared" si="19"/>
        <v>5.6910569105691054E-2</v>
      </c>
      <c r="N97" s="81">
        <f t="shared" si="20"/>
        <v>38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13817</v>
      </c>
      <c r="E99" s="225">
        <f t="shared" ref="E99:L99" si="21">SUM(E12:E97)</f>
        <v>3370</v>
      </c>
      <c r="F99" s="225">
        <f t="shared" si="21"/>
        <v>17187</v>
      </c>
      <c r="G99" s="227"/>
      <c r="H99" s="227"/>
      <c r="I99" s="227"/>
      <c r="J99" s="225">
        <f t="shared" si="21"/>
        <v>815</v>
      </c>
      <c r="K99" s="225">
        <f t="shared" si="21"/>
        <v>331</v>
      </c>
      <c r="L99" s="226">
        <f t="shared" si="21"/>
        <v>1146</v>
      </c>
      <c r="N99" s="37"/>
    </row>
  </sheetData>
  <autoFilter ref="A11:N11" xr:uid="{00000000-0009-0000-0000-000016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18C18D91-47BC-428B-8D7D-9EDF428B6227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87</v>
      </c>
      <c r="E6" s="23">
        <f>INDEX(E12:E97,MATCH(C6,C12:C97,0),0)</f>
        <v>22</v>
      </c>
      <c r="F6" s="23">
        <f>SUM(D6:E6)</f>
        <v>109</v>
      </c>
      <c r="G6" s="24">
        <f>_xlfn.RANK.EQ(F6,$F$12:$F$97,0)</f>
        <v>15</v>
      </c>
      <c r="H6" s="25">
        <f>E6/F6</f>
        <v>0.20183486238532111</v>
      </c>
      <c r="I6" s="26">
        <f>_xlfn.RANK.EQ(H6,$H$12:$H$97,0)</f>
        <v>55</v>
      </c>
      <c r="J6" s="22">
        <f>INDEX(J12:J97,MATCH(C6,C12:C97,0),0)</f>
        <v>8</v>
      </c>
      <c r="K6" s="27">
        <f>INDEX(K12:K97,MATCH(C6,C12:C97,0),0)</f>
        <v>1</v>
      </c>
      <c r="L6" s="27">
        <f>SUM(J6:K6)</f>
        <v>9</v>
      </c>
      <c r="M6" s="28">
        <f>L6/F6</f>
        <v>8.2568807339449546E-2</v>
      </c>
      <c r="N6" s="29">
        <f>_xlfn.RANK.EQ(M6,$M$12:$M$97,0)</f>
        <v>24</v>
      </c>
    </row>
    <row r="7" spans="1:18">
      <c r="C7" s="30" t="s">
        <v>15</v>
      </c>
      <c r="D7" s="97">
        <f>ROUND(SUMIF($B$12:$B$97,"G",D12:D97)/(COUNTIFS(B12:B97,"G",D12:D97,"&lt;&gt;")),1)</f>
        <v>62.3</v>
      </c>
      <c r="E7" s="98">
        <f>ROUND(SUMIF($B$12:$B$97,"G",E12:E97)/(COUNTIFS(B12:B97,"G",D12:D97,"&lt;&gt;")),1)</f>
        <v>17.100000000000001</v>
      </c>
      <c r="F7" s="98">
        <f>ROUND(SUM(D7:E7),1)</f>
        <v>79.400000000000006</v>
      </c>
      <c r="G7" s="32"/>
      <c r="H7" s="33">
        <f>E7/F7</f>
        <v>0.21536523929471033</v>
      </c>
      <c r="I7" s="34"/>
      <c r="J7" s="97">
        <f>ROUND(SUMIF($B$12:$B$97,"G",J12:J97)/(COUNTIFS(B12:B97,"G",D12:D97,"&lt;&gt;")),1)</f>
        <v>1.7</v>
      </c>
      <c r="K7" s="101">
        <f>ROUND(SUMIF($B$12:$B$97,"G",K12:K97)/(COUNTIFS(B12:B97,"G",D12:D97,"&lt;&gt;")),1)</f>
        <v>0.9</v>
      </c>
      <c r="L7" s="101">
        <f>ROUND(SUM(J7:K7),1)</f>
        <v>2.6</v>
      </c>
      <c r="M7" s="6">
        <f>L7/F7</f>
        <v>3.2745591939546598E-2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47.5</v>
      </c>
      <c r="E8" s="100">
        <f>ROUND(AVERAGE(E12:E97),1)</f>
        <v>13.9</v>
      </c>
      <c r="F8" s="100">
        <f>ROUND(SUM(D8:E8),1)</f>
        <v>61.4</v>
      </c>
      <c r="G8" s="41"/>
      <c r="H8" s="42">
        <f>E8/F8</f>
        <v>0.22638436482084692</v>
      </c>
      <c r="I8" s="43"/>
      <c r="J8" s="102">
        <f>ROUND(AVERAGE(J12:J97),1)</f>
        <v>2.5</v>
      </c>
      <c r="K8" s="100">
        <f>ROUND(AVERAGE(K12:K97),1)</f>
        <v>1.5</v>
      </c>
      <c r="L8" s="103">
        <f>ROUND(SUM(J8:K8),1)</f>
        <v>4</v>
      </c>
      <c r="M8" s="45">
        <f>L8/F8</f>
        <v>6.5146579804560262E-2</v>
      </c>
      <c r="N8" s="46"/>
    </row>
    <row r="9" spans="1:18" ht="21" customHeight="1" thickBot="1">
      <c r="D9" s="47"/>
    </row>
    <row r="10" spans="1:18" ht="21" customHeight="1">
      <c r="D10" s="276" t="str" cm="1">
        <f t="array" aca="1" ref="D10" ca="1">RIGHT(CELL("filename",A1),4)&amp;"年度（基準日：５月１日）"</f>
        <v>2020年度（基準日：５月１日）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150</v>
      </c>
      <c r="E12" s="5">
        <v>36</v>
      </c>
      <c r="F12" s="57">
        <f t="shared" ref="F12:F43" si="0">SUM(D12:E12)</f>
        <v>186</v>
      </c>
      <c r="G12" s="58">
        <f t="shared" ref="G12:G43" si="1">_xlfn.RANK.EQ(F12,$F$12:$F$97,0)</f>
        <v>7</v>
      </c>
      <c r="H12" s="59">
        <f t="shared" ref="H12:H59" si="2">E12/F12</f>
        <v>0.19354838709677419</v>
      </c>
      <c r="I12" s="57">
        <f t="shared" ref="I12:I43" si="3">_xlfn.RANK.EQ(H12,$H$12:$H$97,0)</f>
        <v>62</v>
      </c>
      <c r="J12" s="56">
        <v>4</v>
      </c>
      <c r="K12" s="60">
        <v>7</v>
      </c>
      <c r="L12" s="60">
        <f t="shared" ref="L12:L43" si="4">SUM(J12:K12)</f>
        <v>11</v>
      </c>
      <c r="M12" s="6">
        <f t="shared" ref="M12:M59" si="5">L12/F12</f>
        <v>5.9139784946236562E-2</v>
      </c>
      <c r="N12" s="61">
        <f t="shared" ref="N12:N43" si="6">_xlfn.RANK.EQ(M12,$M$12:$M$97,0)</f>
        <v>33</v>
      </c>
    </row>
    <row r="13" spans="1:18">
      <c r="A13" s="4" t="s">
        <v>21</v>
      </c>
      <c r="B13" s="4" t="s">
        <v>212</v>
      </c>
      <c r="C13" s="55" t="s">
        <v>22</v>
      </c>
      <c r="D13" s="56">
        <v>27</v>
      </c>
      <c r="E13" s="5">
        <v>8</v>
      </c>
      <c r="F13" s="57">
        <f t="shared" si="0"/>
        <v>35</v>
      </c>
      <c r="G13" s="58">
        <f t="shared" si="1"/>
        <v>46</v>
      </c>
      <c r="H13" s="59">
        <f t="shared" si="2"/>
        <v>0.22857142857142856</v>
      </c>
      <c r="I13" s="57">
        <f t="shared" si="3"/>
        <v>43</v>
      </c>
      <c r="J13" s="56">
        <v>3</v>
      </c>
      <c r="K13" s="60">
        <v>3</v>
      </c>
      <c r="L13" s="60">
        <f t="shared" si="4"/>
        <v>6</v>
      </c>
      <c r="M13" s="6">
        <f t="shared" si="5"/>
        <v>0.17142857142857143</v>
      </c>
      <c r="N13" s="61">
        <f t="shared" si="6"/>
        <v>13</v>
      </c>
    </row>
    <row r="14" spans="1:18">
      <c r="A14" s="4" t="s">
        <v>23</v>
      </c>
      <c r="B14" s="4" t="s">
        <v>213</v>
      </c>
      <c r="C14" s="55" t="s">
        <v>24</v>
      </c>
      <c r="D14" s="56">
        <v>4</v>
      </c>
      <c r="E14" s="5">
        <v>0</v>
      </c>
      <c r="F14" s="57">
        <f t="shared" si="0"/>
        <v>4</v>
      </c>
      <c r="G14" s="58">
        <f t="shared" si="1"/>
        <v>72</v>
      </c>
      <c r="H14" s="59">
        <f t="shared" si="2"/>
        <v>0</v>
      </c>
      <c r="I14" s="57">
        <f t="shared" si="3"/>
        <v>77</v>
      </c>
      <c r="J14" s="56">
        <v>0</v>
      </c>
      <c r="K14" s="60">
        <v>0</v>
      </c>
      <c r="L14" s="60">
        <f t="shared" si="4"/>
        <v>0</v>
      </c>
      <c r="M14" s="6">
        <f t="shared" si="5"/>
        <v>0</v>
      </c>
      <c r="N14" s="61">
        <f t="shared" si="6"/>
        <v>58</v>
      </c>
    </row>
    <row r="15" spans="1:18">
      <c r="A15" s="4" t="s">
        <v>25</v>
      </c>
      <c r="B15" s="4" t="s">
        <v>214</v>
      </c>
      <c r="C15" s="55" t="s">
        <v>26</v>
      </c>
      <c r="D15" s="56">
        <v>1</v>
      </c>
      <c r="E15" s="5">
        <v>0</v>
      </c>
      <c r="F15" s="57">
        <f t="shared" si="0"/>
        <v>1</v>
      </c>
      <c r="G15" s="58">
        <f t="shared" si="1"/>
        <v>82</v>
      </c>
      <c r="H15" s="59">
        <f t="shared" si="2"/>
        <v>0</v>
      </c>
      <c r="I15" s="57">
        <f t="shared" si="3"/>
        <v>77</v>
      </c>
      <c r="J15" s="56">
        <v>0</v>
      </c>
      <c r="K15" s="60">
        <v>0</v>
      </c>
      <c r="L15" s="60">
        <f t="shared" si="4"/>
        <v>0</v>
      </c>
      <c r="M15" s="6">
        <f t="shared" si="5"/>
        <v>0</v>
      </c>
      <c r="N15" s="61">
        <f t="shared" si="6"/>
        <v>58</v>
      </c>
    </row>
    <row r="16" spans="1:18">
      <c r="A16" s="4" t="s">
        <v>27</v>
      </c>
      <c r="B16" s="4" t="s">
        <v>213</v>
      </c>
      <c r="C16" s="55" t="s">
        <v>28</v>
      </c>
      <c r="D16" s="56">
        <v>8</v>
      </c>
      <c r="E16" s="5">
        <v>1</v>
      </c>
      <c r="F16" s="57">
        <f t="shared" si="0"/>
        <v>9</v>
      </c>
      <c r="G16" s="58">
        <f t="shared" si="1"/>
        <v>63</v>
      </c>
      <c r="H16" s="59">
        <f t="shared" si="2"/>
        <v>0.1111111111111111</v>
      </c>
      <c r="I16" s="57">
        <f t="shared" si="3"/>
        <v>75</v>
      </c>
      <c r="J16" s="56">
        <v>2</v>
      </c>
      <c r="K16" s="60">
        <v>0</v>
      </c>
      <c r="L16" s="60">
        <f t="shared" si="4"/>
        <v>2</v>
      </c>
      <c r="M16" s="6">
        <f t="shared" si="5"/>
        <v>0.22222222222222221</v>
      </c>
      <c r="N16" s="61">
        <f t="shared" si="6"/>
        <v>10</v>
      </c>
    </row>
    <row r="17" spans="1:14">
      <c r="A17" s="4" t="s">
        <v>29</v>
      </c>
      <c r="B17" s="4" t="s">
        <v>213</v>
      </c>
      <c r="C17" s="55" t="s">
        <v>30</v>
      </c>
      <c r="D17" s="56">
        <v>3</v>
      </c>
      <c r="E17" s="5">
        <v>2</v>
      </c>
      <c r="F17" s="57">
        <f t="shared" si="0"/>
        <v>5</v>
      </c>
      <c r="G17" s="58">
        <f t="shared" si="1"/>
        <v>70</v>
      </c>
      <c r="H17" s="59">
        <f t="shared" si="2"/>
        <v>0.4</v>
      </c>
      <c r="I17" s="57">
        <f t="shared" si="3"/>
        <v>13</v>
      </c>
      <c r="J17" s="56">
        <v>1</v>
      </c>
      <c r="K17" s="60">
        <v>1</v>
      </c>
      <c r="L17" s="60">
        <f t="shared" si="4"/>
        <v>2</v>
      </c>
      <c r="M17" s="6">
        <f t="shared" si="5"/>
        <v>0.4</v>
      </c>
      <c r="N17" s="61">
        <f t="shared" si="6"/>
        <v>3</v>
      </c>
    </row>
    <row r="18" spans="1:14">
      <c r="A18" s="4" t="s">
        <v>31</v>
      </c>
      <c r="B18" s="4" t="s">
        <v>215</v>
      </c>
      <c r="C18" s="55" t="s">
        <v>32</v>
      </c>
      <c r="D18" s="56">
        <v>59</v>
      </c>
      <c r="E18" s="5">
        <v>11</v>
      </c>
      <c r="F18" s="57">
        <f t="shared" si="0"/>
        <v>70</v>
      </c>
      <c r="G18" s="58">
        <f t="shared" si="1"/>
        <v>31</v>
      </c>
      <c r="H18" s="59">
        <f t="shared" si="2"/>
        <v>0.15714285714285714</v>
      </c>
      <c r="I18" s="57">
        <f t="shared" si="3"/>
        <v>70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58</v>
      </c>
    </row>
    <row r="19" spans="1:14">
      <c r="A19" s="4" t="s">
        <v>33</v>
      </c>
      <c r="B19" s="4" t="s">
        <v>216</v>
      </c>
      <c r="C19" s="55" t="s">
        <v>34</v>
      </c>
      <c r="D19" s="56">
        <v>82</v>
      </c>
      <c r="E19" s="5">
        <v>21</v>
      </c>
      <c r="F19" s="57">
        <f t="shared" si="0"/>
        <v>103</v>
      </c>
      <c r="G19" s="58">
        <f t="shared" si="1"/>
        <v>18</v>
      </c>
      <c r="H19" s="59">
        <f t="shared" si="2"/>
        <v>0.20388349514563106</v>
      </c>
      <c r="I19" s="57">
        <f t="shared" si="3"/>
        <v>54</v>
      </c>
      <c r="J19" s="56">
        <v>2</v>
      </c>
      <c r="K19" s="60">
        <v>0</v>
      </c>
      <c r="L19" s="60">
        <f t="shared" si="4"/>
        <v>2</v>
      </c>
      <c r="M19" s="6">
        <f t="shared" si="5"/>
        <v>1.9417475728155338E-2</v>
      </c>
      <c r="N19" s="61">
        <f t="shared" si="6"/>
        <v>49</v>
      </c>
    </row>
    <row r="20" spans="1:14">
      <c r="A20" s="4" t="s">
        <v>35</v>
      </c>
      <c r="B20" s="4" t="s">
        <v>217</v>
      </c>
      <c r="C20" s="55" t="s">
        <v>36</v>
      </c>
      <c r="D20" s="56">
        <v>2</v>
      </c>
      <c r="E20" s="5">
        <v>2</v>
      </c>
      <c r="F20" s="57">
        <f t="shared" si="0"/>
        <v>4</v>
      </c>
      <c r="G20" s="58">
        <f t="shared" si="1"/>
        <v>72</v>
      </c>
      <c r="H20" s="59">
        <f t="shared" si="2"/>
        <v>0.5</v>
      </c>
      <c r="I20" s="57">
        <f t="shared" si="3"/>
        <v>7</v>
      </c>
      <c r="J20" s="56">
        <v>0</v>
      </c>
      <c r="K20" s="60">
        <v>1</v>
      </c>
      <c r="L20" s="60">
        <f t="shared" si="4"/>
        <v>1</v>
      </c>
      <c r="M20" s="6">
        <f t="shared" si="5"/>
        <v>0.25</v>
      </c>
      <c r="N20" s="61">
        <f t="shared" si="6"/>
        <v>6</v>
      </c>
    </row>
    <row r="21" spans="1:14">
      <c r="A21" s="4" t="s">
        <v>37</v>
      </c>
      <c r="B21" s="4" t="s">
        <v>211</v>
      </c>
      <c r="C21" s="55" t="s">
        <v>38</v>
      </c>
      <c r="D21" s="56">
        <v>161</v>
      </c>
      <c r="E21" s="5">
        <v>31</v>
      </c>
      <c r="F21" s="57">
        <f t="shared" si="0"/>
        <v>192</v>
      </c>
      <c r="G21" s="58">
        <f t="shared" si="1"/>
        <v>6</v>
      </c>
      <c r="H21" s="59">
        <f t="shared" si="2"/>
        <v>0.16145833333333334</v>
      </c>
      <c r="I21" s="57">
        <f t="shared" si="3"/>
        <v>69</v>
      </c>
      <c r="J21" s="56">
        <v>9</v>
      </c>
      <c r="K21" s="60">
        <v>5</v>
      </c>
      <c r="L21" s="60">
        <f t="shared" si="4"/>
        <v>14</v>
      </c>
      <c r="M21" s="6">
        <f t="shared" si="5"/>
        <v>7.2916666666666671E-2</v>
      </c>
      <c r="N21" s="61">
        <f t="shared" si="6"/>
        <v>27</v>
      </c>
    </row>
    <row r="22" spans="1:14">
      <c r="A22" s="4" t="s">
        <v>39</v>
      </c>
      <c r="B22" s="4" t="s">
        <v>212</v>
      </c>
      <c r="C22" s="55" t="s">
        <v>40</v>
      </c>
      <c r="D22" s="56">
        <v>3</v>
      </c>
      <c r="E22" s="5">
        <v>0</v>
      </c>
      <c r="F22" s="57">
        <f t="shared" si="0"/>
        <v>3</v>
      </c>
      <c r="G22" s="58">
        <f t="shared" si="1"/>
        <v>79</v>
      </c>
      <c r="H22" s="59">
        <f t="shared" si="2"/>
        <v>0</v>
      </c>
      <c r="I22" s="57">
        <f t="shared" si="3"/>
        <v>77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58</v>
      </c>
    </row>
    <row r="23" spans="1:14">
      <c r="A23" s="4" t="s">
        <v>41</v>
      </c>
      <c r="B23" s="4" t="s">
        <v>216</v>
      </c>
      <c r="C23" s="55" t="s">
        <v>42</v>
      </c>
      <c r="D23" s="56">
        <v>66</v>
      </c>
      <c r="E23" s="5">
        <v>18</v>
      </c>
      <c r="F23" s="57">
        <f t="shared" si="0"/>
        <v>84</v>
      </c>
      <c r="G23" s="58">
        <f t="shared" si="1"/>
        <v>24</v>
      </c>
      <c r="H23" s="59">
        <f t="shared" si="2"/>
        <v>0.21428571428571427</v>
      </c>
      <c r="I23" s="57">
        <f t="shared" si="3"/>
        <v>46</v>
      </c>
      <c r="J23" s="56">
        <v>5</v>
      </c>
      <c r="K23" s="60">
        <v>0</v>
      </c>
      <c r="L23" s="60">
        <f t="shared" si="4"/>
        <v>5</v>
      </c>
      <c r="M23" s="6">
        <f t="shared" si="5"/>
        <v>5.9523809523809521E-2</v>
      </c>
      <c r="N23" s="61">
        <f t="shared" si="6"/>
        <v>32</v>
      </c>
    </row>
    <row r="24" spans="1:14">
      <c r="A24" s="4" t="s">
        <v>43</v>
      </c>
      <c r="B24" s="4" t="s">
        <v>216</v>
      </c>
      <c r="C24" s="55" t="s">
        <v>44</v>
      </c>
      <c r="D24" s="56">
        <v>44</v>
      </c>
      <c r="E24" s="5">
        <v>11</v>
      </c>
      <c r="F24" s="57">
        <f t="shared" si="0"/>
        <v>55</v>
      </c>
      <c r="G24" s="58">
        <f t="shared" si="1"/>
        <v>36</v>
      </c>
      <c r="H24" s="59">
        <f t="shared" si="2"/>
        <v>0.2</v>
      </c>
      <c r="I24" s="57">
        <f t="shared" si="3"/>
        <v>56</v>
      </c>
      <c r="J24" s="56">
        <v>0</v>
      </c>
      <c r="K24" s="60">
        <v>0</v>
      </c>
      <c r="L24" s="60">
        <f t="shared" si="4"/>
        <v>0</v>
      </c>
      <c r="M24" s="6">
        <f t="shared" si="5"/>
        <v>0</v>
      </c>
      <c r="N24" s="61">
        <f t="shared" si="6"/>
        <v>58</v>
      </c>
    </row>
    <row r="25" spans="1:14">
      <c r="A25" s="4" t="s">
        <v>45</v>
      </c>
      <c r="B25" s="4" t="s">
        <v>214</v>
      </c>
      <c r="C25" s="55" t="s">
        <v>46</v>
      </c>
      <c r="D25" s="56">
        <v>4</v>
      </c>
      <c r="E25" s="5">
        <v>0</v>
      </c>
      <c r="F25" s="57">
        <f t="shared" si="0"/>
        <v>4</v>
      </c>
      <c r="G25" s="58">
        <f t="shared" si="1"/>
        <v>72</v>
      </c>
      <c r="H25" s="59">
        <f t="shared" si="2"/>
        <v>0</v>
      </c>
      <c r="I25" s="57">
        <f t="shared" si="3"/>
        <v>77</v>
      </c>
      <c r="J25" s="56">
        <v>1</v>
      </c>
      <c r="K25" s="60">
        <v>0</v>
      </c>
      <c r="L25" s="60">
        <f t="shared" si="4"/>
        <v>1</v>
      </c>
      <c r="M25" s="6">
        <f t="shared" si="5"/>
        <v>0.25</v>
      </c>
      <c r="N25" s="61">
        <f t="shared" si="6"/>
        <v>6</v>
      </c>
    </row>
    <row r="26" spans="1:14">
      <c r="A26" s="4" t="s">
        <v>47</v>
      </c>
      <c r="B26" s="4" t="s">
        <v>217</v>
      </c>
      <c r="C26" s="55" t="s">
        <v>48</v>
      </c>
      <c r="D26" s="56">
        <v>27</v>
      </c>
      <c r="E26" s="5">
        <v>15</v>
      </c>
      <c r="F26" s="57">
        <f t="shared" si="0"/>
        <v>42</v>
      </c>
      <c r="G26" s="58">
        <f t="shared" si="1"/>
        <v>44</v>
      </c>
      <c r="H26" s="59">
        <f t="shared" si="2"/>
        <v>0.35714285714285715</v>
      </c>
      <c r="I26" s="57">
        <f t="shared" si="3"/>
        <v>17</v>
      </c>
      <c r="J26" s="56">
        <v>0</v>
      </c>
      <c r="K26" s="60">
        <v>0</v>
      </c>
      <c r="L26" s="60">
        <f t="shared" si="4"/>
        <v>0</v>
      </c>
      <c r="M26" s="6">
        <f t="shared" si="5"/>
        <v>0</v>
      </c>
      <c r="N26" s="61">
        <f t="shared" si="6"/>
        <v>58</v>
      </c>
    </row>
    <row r="27" spans="1:14">
      <c r="A27" s="4" t="s">
        <v>49</v>
      </c>
      <c r="B27" s="4" t="s">
        <v>211</v>
      </c>
      <c r="C27" s="55" t="s">
        <v>50</v>
      </c>
      <c r="D27" s="56">
        <v>169</v>
      </c>
      <c r="E27" s="5">
        <v>51</v>
      </c>
      <c r="F27" s="57">
        <f t="shared" si="0"/>
        <v>220</v>
      </c>
      <c r="G27" s="58">
        <f t="shared" si="1"/>
        <v>5</v>
      </c>
      <c r="H27" s="59">
        <f t="shared" si="2"/>
        <v>0.23181818181818181</v>
      </c>
      <c r="I27" s="57">
        <f t="shared" si="3"/>
        <v>42</v>
      </c>
      <c r="J27" s="56">
        <v>2</v>
      </c>
      <c r="K27" s="60">
        <v>0</v>
      </c>
      <c r="L27" s="60">
        <f t="shared" si="4"/>
        <v>2</v>
      </c>
      <c r="M27" s="6">
        <f t="shared" si="5"/>
        <v>9.0909090909090905E-3</v>
      </c>
      <c r="N27" s="61">
        <f t="shared" si="6"/>
        <v>57</v>
      </c>
    </row>
    <row r="28" spans="1:14">
      <c r="A28" s="4" t="s">
        <v>51</v>
      </c>
      <c r="B28" s="4" t="s">
        <v>214</v>
      </c>
      <c r="C28" s="55" t="s">
        <v>52</v>
      </c>
      <c r="D28" s="56">
        <v>11</v>
      </c>
      <c r="E28" s="5">
        <v>6</v>
      </c>
      <c r="F28" s="57">
        <f t="shared" si="0"/>
        <v>17</v>
      </c>
      <c r="G28" s="58">
        <f t="shared" si="1"/>
        <v>54</v>
      </c>
      <c r="H28" s="59">
        <f t="shared" si="2"/>
        <v>0.35294117647058826</v>
      </c>
      <c r="I28" s="57">
        <f t="shared" si="3"/>
        <v>20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58</v>
      </c>
    </row>
    <row r="29" spans="1:14">
      <c r="A29" s="4" t="s">
        <v>53</v>
      </c>
      <c r="B29" s="4" t="s">
        <v>217</v>
      </c>
      <c r="C29" s="55" t="s">
        <v>54</v>
      </c>
      <c r="D29" s="56">
        <v>6</v>
      </c>
      <c r="E29" s="5">
        <v>5</v>
      </c>
      <c r="F29" s="57">
        <f t="shared" si="0"/>
        <v>11</v>
      </c>
      <c r="G29" s="58">
        <f t="shared" si="1"/>
        <v>59</v>
      </c>
      <c r="H29" s="59">
        <f t="shared" si="2"/>
        <v>0.45454545454545453</v>
      </c>
      <c r="I29" s="57">
        <f t="shared" si="3"/>
        <v>11</v>
      </c>
      <c r="J29" s="56">
        <v>0</v>
      </c>
      <c r="K29" s="60">
        <v>1</v>
      </c>
      <c r="L29" s="60">
        <f t="shared" si="4"/>
        <v>1</v>
      </c>
      <c r="M29" s="6">
        <f t="shared" si="5"/>
        <v>9.0909090909090912E-2</v>
      </c>
      <c r="N29" s="61">
        <f t="shared" si="6"/>
        <v>21</v>
      </c>
    </row>
    <row r="30" spans="1:14">
      <c r="A30" s="4" t="s">
        <v>55</v>
      </c>
      <c r="B30" s="4" t="s">
        <v>216</v>
      </c>
      <c r="C30" s="55" t="s">
        <v>56</v>
      </c>
      <c r="D30" s="56">
        <v>62</v>
      </c>
      <c r="E30" s="5">
        <v>24</v>
      </c>
      <c r="F30" s="57">
        <f t="shared" si="0"/>
        <v>86</v>
      </c>
      <c r="G30" s="58">
        <f t="shared" si="1"/>
        <v>22</v>
      </c>
      <c r="H30" s="59">
        <f t="shared" si="2"/>
        <v>0.27906976744186046</v>
      </c>
      <c r="I30" s="57">
        <f t="shared" si="3"/>
        <v>30</v>
      </c>
      <c r="J30" s="56">
        <v>0</v>
      </c>
      <c r="K30" s="60">
        <v>3</v>
      </c>
      <c r="L30" s="60">
        <f t="shared" si="4"/>
        <v>3</v>
      </c>
      <c r="M30" s="6">
        <f t="shared" si="5"/>
        <v>3.4883720930232558E-2</v>
      </c>
      <c r="N30" s="61">
        <f t="shared" si="6"/>
        <v>42</v>
      </c>
    </row>
    <row r="31" spans="1:14">
      <c r="A31" s="4" t="s">
        <v>57</v>
      </c>
      <c r="B31" s="4" t="s">
        <v>217</v>
      </c>
      <c r="C31" s="55" t="s">
        <v>58</v>
      </c>
      <c r="D31" s="56">
        <v>8</v>
      </c>
      <c r="E31" s="5">
        <v>0</v>
      </c>
      <c r="F31" s="57">
        <f t="shared" si="0"/>
        <v>8</v>
      </c>
      <c r="G31" s="58">
        <f t="shared" si="1"/>
        <v>65</v>
      </c>
      <c r="H31" s="59">
        <f t="shared" si="2"/>
        <v>0</v>
      </c>
      <c r="I31" s="57">
        <f t="shared" si="3"/>
        <v>77</v>
      </c>
      <c r="J31" s="56">
        <v>0</v>
      </c>
      <c r="K31" s="60">
        <v>0</v>
      </c>
      <c r="L31" s="60">
        <f t="shared" si="4"/>
        <v>0</v>
      </c>
      <c r="M31" s="6">
        <f t="shared" si="5"/>
        <v>0</v>
      </c>
      <c r="N31" s="61">
        <f t="shared" si="6"/>
        <v>58</v>
      </c>
    </row>
    <row r="32" spans="1:14">
      <c r="A32" s="4" t="s">
        <v>59</v>
      </c>
      <c r="B32" s="4" t="s">
        <v>211</v>
      </c>
      <c r="C32" s="55" t="s">
        <v>60</v>
      </c>
      <c r="D32" s="56">
        <v>93</v>
      </c>
      <c r="E32" s="5">
        <v>30</v>
      </c>
      <c r="F32" s="57">
        <f t="shared" si="0"/>
        <v>123</v>
      </c>
      <c r="G32" s="58">
        <f t="shared" si="1"/>
        <v>12</v>
      </c>
      <c r="H32" s="59">
        <f t="shared" si="2"/>
        <v>0.24390243902439024</v>
      </c>
      <c r="I32" s="57">
        <f t="shared" si="3"/>
        <v>38</v>
      </c>
      <c r="J32" s="56">
        <v>8</v>
      </c>
      <c r="K32" s="60">
        <v>3</v>
      </c>
      <c r="L32" s="60">
        <f t="shared" si="4"/>
        <v>11</v>
      </c>
      <c r="M32" s="6">
        <f t="shared" si="5"/>
        <v>8.943089430894309E-2</v>
      </c>
      <c r="N32" s="61">
        <f t="shared" si="6"/>
        <v>22</v>
      </c>
    </row>
    <row r="33" spans="1:14">
      <c r="A33" s="4" t="s">
        <v>61</v>
      </c>
      <c r="B33" s="4" t="s">
        <v>211</v>
      </c>
      <c r="C33" s="55" t="s">
        <v>62</v>
      </c>
      <c r="D33" s="56">
        <v>240</v>
      </c>
      <c r="E33" s="5">
        <v>42</v>
      </c>
      <c r="F33" s="57">
        <f t="shared" si="0"/>
        <v>282</v>
      </c>
      <c r="G33" s="58">
        <f t="shared" si="1"/>
        <v>3</v>
      </c>
      <c r="H33" s="59">
        <f t="shared" si="2"/>
        <v>0.14893617021276595</v>
      </c>
      <c r="I33" s="57">
        <f t="shared" si="3"/>
        <v>71</v>
      </c>
      <c r="J33" s="56">
        <v>11</v>
      </c>
      <c r="K33" s="60">
        <v>1</v>
      </c>
      <c r="L33" s="60">
        <f t="shared" si="4"/>
        <v>12</v>
      </c>
      <c r="M33" s="6">
        <f t="shared" si="5"/>
        <v>4.2553191489361701E-2</v>
      </c>
      <c r="N33" s="61">
        <f t="shared" si="6"/>
        <v>38</v>
      </c>
    </row>
    <row r="34" spans="1:14">
      <c r="A34" s="4" t="s">
        <v>63</v>
      </c>
      <c r="B34" s="4" t="s">
        <v>215</v>
      </c>
      <c r="C34" s="55" t="s">
        <v>64</v>
      </c>
      <c r="D34" s="56">
        <v>99</v>
      </c>
      <c r="E34" s="5">
        <v>24</v>
      </c>
      <c r="F34" s="57">
        <f t="shared" si="0"/>
        <v>123</v>
      </c>
      <c r="G34" s="58">
        <f t="shared" si="1"/>
        <v>12</v>
      </c>
      <c r="H34" s="59">
        <f t="shared" si="2"/>
        <v>0.1951219512195122</v>
      </c>
      <c r="I34" s="57">
        <f t="shared" si="3"/>
        <v>61</v>
      </c>
      <c r="J34" s="56">
        <v>1</v>
      </c>
      <c r="K34" s="60">
        <v>1</v>
      </c>
      <c r="L34" s="60">
        <f t="shared" si="4"/>
        <v>2</v>
      </c>
      <c r="M34" s="6">
        <f t="shared" si="5"/>
        <v>1.6260162601626018E-2</v>
      </c>
      <c r="N34" s="61">
        <f t="shared" si="6"/>
        <v>52</v>
      </c>
    </row>
    <row r="35" spans="1:14">
      <c r="A35" s="4" t="s">
        <v>65</v>
      </c>
      <c r="B35" s="4" t="s">
        <v>214</v>
      </c>
      <c r="C35" s="55" t="s">
        <v>66</v>
      </c>
      <c r="D35" s="56">
        <v>20</v>
      </c>
      <c r="E35" s="5">
        <v>23</v>
      </c>
      <c r="F35" s="57">
        <f t="shared" si="0"/>
        <v>43</v>
      </c>
      <c r="G35" s="58">
        <f t="shared" si="1"/>
        <v>43</v>
      </c>
      <c r="H35" s="59">
        <f t="shared" si="2"/>
        <v>0.53488372093023251</v>
      </c>
      <c r="I35" s="57">
        <f t="shared" si="3"/>
        <v>5</v>
      </c>
      <c r="J35" s="56">
        <v>6</v>
      </c>
      <c r="K35" s="60">
        <v>11</v>
      </c>
      <c r="L35" s="60">
        <f t="shared" si="4"/>
        <v>17</v>
      </c>
      <c r="M35" s="6">
        <f t="shared" si="5"/>
        <v>0.39534883720930231</v>
      </c>
      <c r="N35" s="61">
        <f t="shared" si="6"/>
        <v>4</v>
      </c>
    </row>
    <row r="36" spans="1:14">
      <c r="A36" s="4" t="s">
        <v>67</v>
      </c>
      <c r="B36" s="4" t="s">
        <v>214</v>
      </c>
      <c r="C36" s="55" t="s">
        <v>68</v>
      </c>
      <c r="D36" s="56">
        <v>3</v>
      </c>
      <c r="E36" s="5">
        <v>8</v>
      </c>
      <c r="F36" s="57">
        <f t="shared" si="0"/>
        <v>11</v>
      </c>
      <c r="G36" s="58">
        <f t="shared" si="1"/>
        <v>59</v>
      </c>
      <c r="H36" s="59">
        <f t="shared" si="2"/>
        <v>0.72727272727272729</v>
      </c>
      <c r="I36" s="57">
        <f t="shared" si="3"/>
        <v>1</v>
      </c>
      <c r="J36" s="56">
        <v>0</v>
      </c>
      <c r="K36" s="60">
        <v>0</v>
      </c>
      <c r="L36" s="60">
        <f t="shared" si="4"/>
        <v>0</v>
      </c>
      <c r="M36" s="6">
        <f t="shared" si="5"/>
        <v>0</v>
      </c>
      <c r="N36" s="61">
        <f t="shared" si="6"/>
        <v>58</v>
      </c>
    </row>
    <row r="37" spans="1:14">
      <c r="A37" s="4" t="s">
        <v>69</v>
      </c>
      <c r="B37" s="4" t="s">
        <v>213</v>
      </c>
      <c r="C37" s="55" t="s">
        <v>70</v>
      </c>
      <c r="D37" s="56">
        <v>9</v>
      </c>
      <c r="E37" s="5">
        <v>5</v>
      </c>
      <c r="F37" s="57">
        <f t="shared" si="0"/>
        <v>14</v>
      </c>
      <c r="G37" s="58">
        <f t="shared" si="1"/>
        <v>55</v>
      </c>
      <c r="H37" s="59">
        <f t="shared" si="2"/>
        <v>0.35714285714285715</v>
      </c>
      <c r="I37" s="57">
        <f t="shared" si="3"/>
        <v>17</v>
      </c>
      <c r="J37" s="56">
        <v>0</v>
      </c>
      <c r="K37" s="60">
        <v>1</v>
      </c>
      <c r="L37" s="60">
        <f t="shared" si="4"/>
        <v>1</v>
      </c>
      <c r="M37" s="6">
        <f t="shared" si="5"/>
        <v>7.1428571428571425E-2</v>
      </c>
      <c r="N37" s="61">
        <f t="shared" si="6"/>
        <v>28</v>
      </c>
    </row>
    <row r="38" spans="1:14">
      <c r="A38" s="4" t="s">
        <v>71</v>
      </c>
      <c r="B38" s="4" t="s">
        <v>217</v>
      </c>
      <c r="C38" s="55" t="s">
        <v>72</v>
      </c>
      <c r="D38" s="56">
        <v>6</v>
      </c>
      <c r="E38" s="5">
        <v>12</v>
      </c>
      <c r="F38" s="57">
        <f t="shared" si="0"/>
        <v>18</v>
      </c>
      <c r="G38" s="58">
        <f t="shared" si="1"/>
        <v>53</v>
      </c>
      <c r="H38" s="59">
        <f t="shared" si="2"/>
        <v>0.66666666666666663</v>
      </c>
      <c r="I38" s="57">
        <f t="shared" si="3"/>
        <v>2</v>
      </c>
      <c r="J38" s="56">
        <v>1</v>
      </c>
      <c r="K38" s="60">
        <v>1</v>
      </c>
      <c r="L38" s="60">
        <f t="shared" si="4"/>
        <v>2</v>
      </c>
      <c r="M38" s="6">
        <f t="shared" si="5"/>
        <v>0.1111111111111111</v>
      </c>
      <c r="N38" s="61">
        <f t="shared" si="6"/>
        <v>20</v>
      </c>
    </row>
    <row r="39" spans="1:14">
      <c r="A39" s="4" t="s">
        <v>73</v>
      </c>
      <c r="B39" s="4" t="s">
        <v>212</v>
      </c>
      <c r="C39" s="55" t="s">
        <v>74</v>
      </c>
      <c r="D39" s="56">
        <v>11</v>
      </c>
      <c r="E39" s="5">
        <v>14</v>
      </c>
      <c r="F39" s="57">
        <f t="shared" si="0"/>
        <v>25</v>
      </c>
      <c r="G39" s="58">
        <f t="shared" si="1"/>
        <v>48</v>
      </c>
      <c r="H39" s="59">
        <f t="shared" si="2"/>
        <v>0.56000000000000005</v>
      </c>
      <c r="I39" s="57">
        <f t="shared" si="3"/>
        <v>4</v>
      </c>
      <c r="J39" s="56">
        <v>1</v>
      </c>
      <c r="K39" s="60">
        <v>3</v>
      </c>
      <c r="L39" s="60">
        <f t="shared" si="4"/>
        <v>4</v>
      </c>
      <c r="M39" s="6">
        <f t="shared" si="5"/>
        <v>0.16</v>
      </c>
      <c r="N39" s="61">
        <f t="shared" si="6"/>
        <v>15</v>
      </c>
    </row>
    <row r="40" spans="1:14">
      <c r="A40" s="4" t="s">
        <v>75</v>
      </c>
      <c r="B40" s="4" t="s">
        <v>213</v>
      </c>
      <c r="C40" s="55" t="s">
        <v>76</v>
      </c>
      <c r="D40" s="56">
        <v>15</v>
      </c>
      <c r="E40" s="5">
        <v>12</v>
      </c>
      <c r="F40" s="57">
        <f t="shared" si="0"/>
        <v>27</v>
      </c>
      <c r="G40" s="58">
        <f t="shared" si="1"/>
        <v>47</v>
      </c>
      <c r="H40" s="59">
        <f t="shared" si="2"/>
        <v>0.44444444444444442</v>
      </c>
      <c r="I40" s="57">
        <f t="shared" si="3"/>
        <v>12</v>
      </c>
      <c r="J40" s="56">
        <v>2</v>
      </c>
      <c r="K40" s="60">
        <v>0</v>
      </c>
      <c r="L40" s="60">
        <f t="shared" si="4"/>
        <v>2</v>
      </c>
      <c r="M40" s="6">
        <f t="shared" si="5"/>
        <v>7.407407407407407E-2</v>
      </c>
      <c r="N40" s="61">
        <f t="shared" si="6"/>
        <v>26</v>
      </c>
    </row>
    <row r="41" spans="1:14">
      <c r="A41" s="4" t="s">
        <v>77</v>
      </c>
      <c r="B41" s="4" t="s">
        <v>213</v>
      </c>
      <c r="C41" s="55" t="s">
        <v>78</v>
      </c>
      <c r="D41" s="56">
        <v>3</v>
      </c>
      <c r="E41" s="5">
        <v>1</v>
      </c>
      <c r="F41" s="57">
        <f t="shared" si="0"/>
        <v>4</v>
      </c>
      <c r="G41" s="58">
        <f t="shared" si="1"/>
        <v>72</v>
      </c>
      <c r="H41" s="59">
        <f t="shared" si="2"/>
        <v>0.25</v>
      </c>
      <c r="I41" s="57">
        <f t="shared" si="3"/>
        <v>33</v>
      </c>
      <c r="J41" s="56">
        <v>0</v>
      </c>
      <c r="K41" s="60">
        <v>0</v>
      </c>
      <c r="L41" s="60">
        <f t="shared" si="4"/>
        <v>0</v>
      </c>
      <c r="M41" s="6">
        <f t="shared" si="5"/>
        <v>0</v>
      </c>
      <c r="N41" s="61">
        <f t="shared" si="6"/>
        <v>58</v>
      </c>
    </row>
    <row r="42" spans="1:14">
      <c r="A42" s="4" t="s">
        <v>79</v>
      </c>
      <c r="B42" s="4" t="s">
        <v>214</v>
      </c>
      <c r="C42" s="55" t="s">
        <v>80</v>
      </c>
      <c r="D42" s="56">
        <v>20</v>
      </c>
      <c r="E42" s="5">
        <v>5</v>
      </c>
      <c r="F42" s="57">
        <f t="shared" si="0"/>
        <v>25</v>
      </c>
      <c r="G42" s="58">
        <f t="shared" si="1"/>
        <v>48</v>
      </c>
      <c r="H42" s="59">
        <f t="shared" si="2"/>
        <v>0.2</v>
      </c>
      <c r="I42" s="57">
        <f t="shared" si="3"/>
        <v>56</v>
      </c>
      <c r="J42" s="56">
        <v>5</v>
      </c>
      <c r="K42" s="60">
        <v>1</v>
      </c>
      <c r="L42" s="60">
        <f t="shared" si="4"/>
        <v>6</v>
      </c>
      <c r="M42" s="6">
        <f t="shared" si="5"/>
        <v>0.24</v>
      </c>
      <c r="N42" s="61">
        <f t="shared" si="6"/>
        <v>9</v>
      </c>
    </row>
    <row r="43" spans="1:14">
      <c r="A43" s="4" t="s">
        <v>81</v>
      </c>
      <c r="B43" s="4" t="s">
        <v>218</v>
      </c>
      <c r="C43" s="55" t="s">
        <v>82</v>
      </c>
      <c r="D43" s="56">
        <v>1</v>
      </c>
      <c r="E43" s="5">
        <v>0</v>
      </c>
      <c r="F43" s="57">
        <f t="shared" si="0"/>
        <v>1</v>
      </c>
      <c r="G43" s="58">
        <f t="shared" si="1"/>
        <v>82</v>
      </c>
      <c r="H43" s="59">
        <f t="shared" si="2"/>
        <v>0</v>
      </c>
      <c r="I43" s="57">
        <f t="shared" si="3"/>
        <v>77</v>
      </c>
      <c r="J43" s="56">
        <v>1</v>
      </c>
      <c r="K43" s="60">
        <v>0</v>
      </c>
      <c r="L43" s="60">
        <f t="shared" si="4"/>
        <v>1</v>
      </c>
      <c r="M43" s="6">
        <f t="shared" si="5"/>
        <v>1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1</v>
      </c>
      <c r="E44" s="5">
        <v>0</v>
      </c>
      <c r="F44" s="57">
        <f t="shared" ref="F44:F75" si="7">SUM(D44:E44)</f>
        <v>1</v>
      </c>
      <c r="G44" s="58">
        <f t="shared" ref="G44:G75" si="8">_xlfn.RANK.EQ(F44,$F$12:$F$97,0)</f>
        <v>82</v>
      </c>
      <c r="H44" s="59">
        <f t="shared" si="2"/>
        <v>0</v>
      </c>
      <c r="I44" s="57">
        <f t="shared" ref="I44:I75" si="9">_xlfn.RANK.EQ(H44,$H$12:$H$97,0)</f>
        <v>77</v>
      </c>
      <c r="J44" s="56">
        <v>0</v>
      </c>
      <c r="K44" s="60">
        <v>0</v>
      </c>
      <c r="L44" s="60">
        <f t="shared" ref="L44:L75" si="10">SUM(J44:K44)</f>
        <v>0</v>
      </c>
      <c r="M44" s="6">
        <f t="shared" si="5"/>
        <v>0</v>
      </c>
      <c r="N44" s="61">
        <f t="shared" ref="N44:N75" si="11">_xlfn.RANK.EQ(M44,$M$12:$M$97,0)</f>
        <v>58</v>
      </c>
    </row>
    <row r="45" spans="1:14">
      <c r="A45" s="4" t="s">
        <v>85</v>
      </c>
      <c r="B45" s="4" t="s">
        <v>217</v>
      </c>
      <c r="C45" s="55" t="s">
        <v>86</v>
      </c>
      <c r="D45" s="56">
        <v>9</v>
      </c>
      <c r="E45" s="5">
        <v>10</v>
      </c>
      <c r="F45" s="57">
        <f t="shared" si="7"/>
        <v>19</v>
      </c>
      <c r="G45" s="58">
        <f t="shared" si="8"/>
        <v>52</v>
      </c>
      <c r="H45" s="59">
        <f t="shared" si="2"/>
        <v>0.52631578947368418</v>
      </c>
      <c r="I45" s="57">
        <f t="shared" si="9"/>
        <v>6</v>
      </c>
      <c r="J45" s="56">
        <v>2</v>
      </c>
      <c r="K45" s="60">
        <v>2</v>
      </c>
      <c r="L45" s="60">
        <f t="shared" si="10"/>
        <v>4</v>
      </c>
      <c r="M45" s="6">
        <f t="shared" si="5"/>
        <v>0.21052631578947367</v>
      </c>
      <c r="N45" s="61">
        <f t="shared" si="11"/>
        <v>11</v>
      </c>
    </row>
    <row r="46" spans="1:14">
      <c r="A46" s="4" t="s">
        <v>87</v>
      </c>
      <c r="B46" s="4" t="s">
        <v>218</v>
      </c>
      <c r="C46" s="55" t="s">
        <v>88</v>
      </c>
      <c r="D46" s="56">
        <v>2</v>
      </c>
      <c r="E46" s="5">
        <v>1</v>
      </c>
      <c r="F46" s="57">
        <f t="shared" si="7"/>
        <v>3</v>
      </c>
      <c r="G46" s="58">
        <f t="shared" si="8"/>
        <v>79</v>
      </c>
      <c r="H46" s="59">
        <f t="shared" si="2"/>
        <v>0.33333333333333331</v>
      </c>
      <c r="I46" s="57">
        <f t="shared" si="9"/>
        <v>23</v>
      </c>
      <c r="J46" s="56">
        <v>0</v>
      </c>
      <c r="K46" s="60">
        <v>0</v>
      </c>
      <c r="L46" s="60">
        <f t="shared" si="10"/>
        <v>0</v>
      </c>
      <c r="M46" s="6">
        <f t="shared" si="5"/>
        <v>0</v>
      </c>
      <c r="N46" s="61">
        <f t="shared" si="11"/>
        <v>58</v>
      </c>
    </row>
    <row r="47" spans="1:14">
      <c r="A47" s="4" t="s">
        <v>89</v>
      </c>
      <c r="B47" s="4" t="s">
        <v>211</v>
      </c>
      <c r="C47" s="55" t="s">
        <v>90</v>
      </c>
      <c r="D47" s="56">
        <v>64</v>
      </c>
      <c r="E47" s="5">
        <v>16</v>
      </c>
      <c r="F47" s="57">
        <f t="shared" si="7"/>
        <v>80</v>
      </c>
      <c r="G47" s="58">
        <f t="shared" si="8"/>
        <v>25</v>
      </c>
      <c r="H47" s="59">
        <f t="shared" si="2"/>
        <v>0.2</v>
      </c>
      <c r="I47" s="57">
        <f t="shared" si="9"/>
        <v>56</v>
      </c>
      <c r="J47" s="56">
        <v>0</v>
      </c>
      <c r="K47" s="60">
        <v>1</v>
      </c>
      <c r="L47" s="60">
        <f t="shared" si="10"/>
        <v>1</v>
      </c>
      <c r="M47" s="6">
        <f t="shared" si="5"/>
        <v>1.2500000000000001E-2</v>
      </c>
      <c r="N47" s="61">
        <f t="shared" si="11"/>
        <v>56</v>
      </c>
    </row>
    <row r="48" spans="1:14">
      <c r="A48" s="4" t="s">
        <v>91</v>
      </c>
      <c r="B48" s="4" t="s">
        <v>213</v>
      </c>
      <c r="C48" s="55" t="s">
        <v>92</v>
      </c>
      <c r="D48" s="56">
        <v>4</v>
      </c>
      <c r="E48" s="5">
        <v>0</v>
      </c>
      <c r="F48" s="57">
        <f t="shared" si="7"/>
        <v>4</v>
      </c>
      <c r="G48" s="58">
        <f t="shared" si="8"/>
        <v>72</v>
      </c>
      <c r="H48" s="59">
        <f t="shared" si="2"/>
        <v>0</v>
      </c>
      <c r="I48" s="57">
        <f t="shared" si="9"/>
        <v>77</v>
      </c>
      <c r="J48" s="56">
        <v>0</v>
      </c>
      <c r="K48" s="60">
        <v>0</v>
      </c>
      <c r="L48" s="60">
        <f t="shared" si="10"/>
        <v>0</v>
      </c>
      <c r="M48" s="6">
        <f t="shared" si="5"/>
        <v>0</v>
      </c>
      <c r="N48" s="61">
        <f t="shared" si="11"/>
        <v>58</v>
      </c>
    </row>
    <row r="49" spans="1:14">
      <c r="A49" s="4" t="s">
        <v>93</v>
      </c>
      <c r="B49" s="4" t="s">
        <v>212</v>
      </c>
      <c r="C49" s="55" t="s">
        <v>94</v>
      </c>
      <c r="D49" s="56">
        <v>3</v>
      </c>
      <c r="E49" s="5">
        <v>1</v>
      </c>
      <c r="F49" s="57">
        <f t="shared" si="7"/>
        <v>4</v>
      </c>
      <c r="G49" s="58">
        <f t="shared" si="8"/>
        <v>72</v>
      </c>
      <c r="H49" s="59">
        <f t="shared" si="2"/>
        <v>0.25</v>
      </c>
      <c r="I49" s="57">
        <f t="shared" si="9"/>
        <v>33</v>
      </c>
      <c r="J49" s="56">
        <v>0</v>
      </c>
      <c r="K49" s="60">
        <v>0</v>
      </c>
      <c r="L49" s="60">
        <f t="shared" si="10"/>
        <v>0</v>
      </c>
      <c r="M49" s="6">
        <f t="shared" si="5"/>
        <v>0</v>
      </c>
      <c r="N49" s="61">
        <f t="shared" si="11"/>
        <v>58</v>
      </c>
    </row>
    <row r="50" spans="1:14">
      <c r="A50" s="4" t="s">
        <v>95</v>
      </c>
      <c r="B50" s="4" t="s">
        <v>216</v>
      </c>
      <c r="C50" s="55" t="s">
        <v>96</v>
      </c>
      <c r="D50" s="56">
        <v>71</v>
      </c>
      <c r="E50" s="5">
        <v>20</v>
      </c>
      <c r="F50" s="57">
        <f t="shared" si="7"/>
        <v>91</v>
      </c>
      <c r="G50" s="58">
        <f t="shared" si="8"/>
        <v>21</v>
      </c>
      <c r="H50" s="59">
        <f t="shared" si="2"/>
        <v>0.21978021978021978</v>
      </c>
      <c r="I50" s="57">
        <f t="shared" si="9"/>
        <v>45</v>
      </c>
      <c r="J50" s="56">
        <v>1</v>
      </c>
      <c r="K50" s="60">
        <v>2</v>
      </c>
      <c r="L50" s="60">
        <f t="shared" si="10"/>
        <v>3</v>
      </c>
      <c r="M50" s="6">
        <f t="shared" si="5"/>
        <v>3.2967032967032968E-2</v>
      </c>
      <c r="N50" s="61">
        <f t="shared" si="11"/>
        <v>43</v>
      </c>
    </row>
    <row r="51" spans="1:14">
      <c r="A51" s="4" t="s">
        <v>97</v>
      </c>
      <c r="B51" s="4" t="s">
        <v>216</v>
      </c>
      <c r="C51" s="55" t="s">
        <v>98</v>
      </c>
      <c r="D51" s="56">
        <v>64</v>
      </c>
      <c r="E51" s="5">
        <v>4</v>
      </c>
      <c r="F51" s="57">
        <f t="shared" si="7"/>
        <v>68</v>
      </c>
      <c r="G51" s="58">
        <f t="shared" si="8"/>
        <v>33</v>
      </c>
      <c r="H51" s="59">
        <f t="shared" si="2"/>
        <v>5.8823529411764705E-2</v>
      </c>
      <c r="I51" s="57">
        <f t="shared" si="9"/>
        <v>76</v>
      </c>
      <c r="J51" s="56">
        <v>1</v>
      </c>
      <c r="K51" s="60">
        <v>0</v>
      </c>
      <c r="L51" s="60">
        <f t="shared" si="10"/>
        <v>1</v>
      </c>
      <c r="M51" s="6">
        <f t="shared" si="5"/>
        <v>1.4705882352941176E-2</v>
      </c>
      <c r="N51" s="61">
        <f t="shared" si="11"/>
        <v>54</v>
      </c>
    </row>
    <row r="52" spans="1:14">
      <c r="A52" s="4" t="s">
        <v>99</v>
      </c>
      <c r="B52" s="4" t="s">
        <v>218</v>
      </c>
      <c r="C52" s="55" t="s">
        <v>100</v>
      </c>
      <c r="D52" s="56">
        <v>8</v>
      </c>
      <c r="E52" s="5">
        <v>2</v>
      </c>
      <c r="F52" s="57">
        <f t="shared" si="7"/>
        <v>10</v>
      </c>
      <c r="G52" s="58">
        <f t="shared" si="8"/>
        <v>62</v>
      </c>
      <c r="H52" s="59">
        <f t="shared" si="2"/>
        <v>0.2</v>
      </c>
      <c r="I52" s="57">
        <f t="shared" si="9"/>
        <v>56</v>
      </c>
      <c r="J52" s="56">
        <v>2</v>
      </c>
      <c r="K52" s="60">
        <v>1</v>
      </c>
      <c r="L52" s="60">
        <f t="shared" si="10"/>
        <v>3</v>
      </c>
      <c r="M52" s="6">
        <f t="shared" si="5"/>
        <v>0.3</v>
      </c>
      <c r="N52" s="61">
        <f t="shared" si="11"/>
        <v>5</v>
      </c>
    </row>
    <row r="53" spans="1:14">
      <c r="A53" s="4" t="s">
        <v>101</v>
      </c>
      <c r="B53" s="4" t="s">
        <v>216</v>
      </c>
      <c r="C53" s="55" t="s">
        <v>102</v>
      </c>
      <c r="D53" s="56">
        <v>62</v>
      </c>
      <c r="E53" s="5">
        <v>14</v>
      </c>
      <c r="F53" s="57">
        <f t="shared" si="7"/>
        <v>76</v>
      </c>
      <c r="G53" s="58">
        <f t="shared" si="8"/>
        <v>28</v>
      </c>
      <c r="H53" s="59">
        <f t="shared" si="2"/>
        <v>0.18421052631578946</v>
      </c>
      <c r="I53" s="57">
        <f t="shared" si="9"/>
        <v>63</v>
      </c>
      <c r="J53" s="56">
        <v>3</v>
      </c>
      <c r="K53" s="60">
        <v>1</v>
      </c>
      <c r="L53" s="60">
        <f t="shared" si="10"/>
        <v>4</v>
      </c>
      <c r="M53" s="6">
        <f t="shared" si="5"/>
        <v>5.2631578947368418E-2</v>
      </c>
      <c r="N53" s="61">
        <f t="shared" si="11"/>
        <v>35</v>
      </c>
    </row>
    <row r="54" spans="1:14">
      <c r="A54" s="4" t="s">
        <v>103</v>
      </c>
      <c r="B54" s="4" t="s">
        <v>216</v>
      </c>
      <c r="C54" s="55" t="s">
        <v>104</v>
      </c>
      <c r="D54" s="56">
        <v>42</v>
      </c>
      <c r="E54" s="5">
        <v>12</v>
      </c>
      <c r="F54" s="57">
        <f t="shared" si="7"/>
        <v>54</v>
      </c>
      <c r="G54" s="58">
        <f t="shared" si="8"/>
        <v>37</v>
      </c>
      <c r="H54" s="59">
        <f t="shared" si="2"/>
        <v>0.22222222222222221</v>
      </c>
      <c r="I54" s="57">
        <f t="shared" si="9"/>
        <v>44</v>
      </c>
      <c r="J54" s="56">
        <v>0</v>
      </c>
      <c r="K54" s="60">
        <v>0</v>
      </c>
      <c r="L54" s="60">
        <f t="shared" si="10"/>
        <v>0</v>
      </c>
      <c r="M54" s="6">
        <f t="shared" si="5"/>
        <v>0</v>
      </c>
      <c r="N54" s="61">
        <f t="shared" si="11"/>
        <v>58</v>
      </c>
    </row>
    <row r="55" spans="1:14">
      <c r="A55" s="4" t="s">
        <v>105</v>
      </c>
      <c r="B55" s="4" t="s">
        <v>216</v>
      </c>
      <c r="C55" s="55" t="s">
        <v>106</v>
      </c>
      <c r="D55" s="56">
        <v>59</v>
      </c>
      <c r="E55" s="5">
        <v>27</v>
      </c>
      <c r="F55" s="57">
        <f t="shared" si="7"/>
        <v>86</v>
      </c>
      <c r="G55" s="58">
        <f t="shared" si="8"/>
        <v>22</v>
      </c>
      <c r="H55" s="59">
        <f t="shared" si="2"/>
        <v>0.31395348837209303</v>
      </c>
      <c r="I55" s="57">
        <f t="shared" si="9"/>
        <v>26</v>
      </c>
      <c r="J55" s="56">
        <v>1</v>
      </c>
      <c r="K55" s="60">
        <v>5</v>
      </c>
      <c r="L55" s="60">
        <f t="shared" si="10"/>
        <v>6</v>
      </c>
      <c r="M55" s="6">
        <f t="shared" si="5"/>
        <v>6.9767441860465115E-2</v>
      </c>
      <c r="N55" s="61">
        <f t="shared" si="11"/>
        <v>30</v>
      </c>
    </row>
    <row r="56" spans="1:14">
      <c r="A56" s="4" t="s">
        <v>107</v>
      </c>
      <c r="B56" s="4" t="s">
        <v>216</v>
      </c>
      <c r="C56" s="55" t="s">
        <v>108</v>
      </c>
      <c r="D56" s="56">
        <v>30</v>
      </c>
      <c r="E56" s="5">
        <v>8</v>
      </c>
      <c r="F56" s="57">
        <f t="shared" si="7"/>
        <v>38</v>
      </c>
      <c r="G56" s="58">
        <f t="shared" si="8"/>
        <v>45</v>
      </c>
      <c r="H56" s="59">
        <f t="shared" si="2"/>
        <v>0.21052631578947367</v>
      </c>
      <c r="I56" s="57">
        <f t="shared" si="9"/>
        <v>51</v>
      </c>
      <c r="J56" s="56">
        <v>0</v>
      </c>
      <c r="K56" s="60">
        <v>0</v>
      </c>
      <c r="L56" s="60">
        <f t="shared" si="10"/>
        <v>0</v>
      </c>
      <c r="M56" s="6">
        <f t="shared" si="5"/>
        <v>0</v>
      </c>
      <c r="N56" s="61">
        <f t="shared" si="11"/>
        <v>58</v>
      </c>
    </row>
    <row r="57" spans="1:14">
      <c r="A57" s="4" t="s">
        <v>109</v>
      </c>
      <c r="B57" s="4" t="s">
        <v>217</v>
      </c>
      <c r="C57" s="55" t="s">
        <v>110</v>
      </c>
      <c r="D57" s="56">
        <v>31</v>
      </c>
      <c r="E57" s="5">
        <v>13</v>
      </c>
      <c r="F57" s="57">
        <f t="shared" si="7"/>
        <v>44</v>
      </c>
      <c r="G57" s="58">
        <f t="shared" si="8"/>
        <v>42</v>
      </c>
      <c r="H57" s="59">
        <f t="shared" si="2"/>
        <v>0.29545454545454547</v>
      </c>
      <c r="I57" s="57">
        <f t="shared" si="9"/>
        <v>27</v>
      </c>
      <c r="J57" s="56">
        <v>1</v>
      </c>
      <c r="K57" s="60">
        <v>1</v>
      </c>
      <c r="L57" s="60">
        <f t="shared" si="10"/>
        <v>2</v>
      </c>
      <c r="M57" s="6">
        <f t="shared" si="5"/>
        <v>4.5454545454545456E-2</v>
      </c>
      <c r="N57" s="61">
        <f t="shared" si="11"/>
        <v>37</v>
      </c>
    </row>
    <row r="58" spans="1:14">
      <c r="A58" s="4" t="s">
        <v>111</v>
      </c>
      <c r="B58" s="4" t="s">
        <v>215</v>
      </c>
      <c r="C58" s="55" t="s">
        <v>112</v>
      </c>
      <c r="D58" s="56">
        <v>36</v>
      </c>
      <c r="E58" s="5">
        <v>11</v>
      </c>
      <c r="F58" s="57">
        <f t="shared" si="7"/>
        <v>47</v>
      </c>
      <c r="G58" s="58">
        <f t="shared" si="8"/>
        <v>41</v>
      </c>
      <c r="H58" s="59">
        <f t="shared" si="2"/>
        <v>0.23404255319148937</v>
      </c>
      <c r="I58" s="57">
        <f t="shared" si="9"/>
        <v>40</v>
      </c>
      <c r="J58" s="56">
        <v>0</v>
      </c>
      <c r="K58" s="60">
        <v>0</v>
      </c>
      <c r="L58" s="60">
        <f t="shared" si="10"/>
        <v>0</v>
      </c>
      <c r="M58" s="6">
        <f t="shared" si="5"/>
        <v>0</v>
      </c>
      <c r="N58" s="61">
        <f t="shared" si="11"/>
        <v>58</v>
      </c>
    </row>
    <row r="59" spans="1:14">
      <c r="A59" s="4" t="s">
        <v>113</v>
      </c>
      <c r="B59" s="4" t="s">
        <v>211</v>
      </c>
      <c r="C59" s="55" t="s">
        <v>114</v>
      </c>
      <c r="D59" s="56">
        <v>212</v>
      </c>
      <c r="E59" s="5">
        <v>74</v>
      </c>
      <c r="F59" s="57">
        <f t="shared" si="7"/>
        <v>286</v>
      </c>
      <c r="G59" s="58">
        <f t="shared" si="8"/>
        <v>2</v>
      </c>
      <c r="H59" s="59">
        <f t="shared" si="2"/>
        <v>0.25874125874125875</v>
      </c>
      <c r="I59" s="57">
        <f t="shared" si="9"/>
        <v>31</v>
      </c>
      <c r="J59" s="56">
        <v>10</v>
      </c>
      <c r="K59" s="60">
        <v>10</v>
      </c>
      <c r="L59" s="60">
        <f t="shared" si="10"/>
        <v>20</v>
      </c>
      <c r="M59" s="6">
        <f t="shared" si="5"/>
        <v>6.9930069930069935E-2</v>
      </c>
      <c r="N59" s="61">
        <f t="shared" si="11"/>
        <v>29</v>
      </c>
    </row>
    <row r="60" spans="1:14">
      <c r="A60" s="1" t="s">
        <v>115</v>
      </c>
      <c r="B60" s="1" t="s">
        <v>213</v>
      </c>
      <c r="C60" s="62" t="s">
        <v>116</v>
      </c>
      <c r="D60" s="31">
        <v>0</v>
      </c>
      <c r="E60" s="2">
        <v>0</v>
      </c>
      <c r="F60" s="57">
        <f t="shared" si="7"/>
        <v>0</v>
      </c>
      <c r="G60" s="58">
        <f t="shared" si="8"/>
        <v>85</v>
      </c>
      <c r="H60" s="242">
        <v>0</v>
      </c>
      <c r="I60" s="57">
        <f t="shared" si="9"/>
        <v>77</v>
      </c>
      <c r="J60" s="31">
        <v>0</v>
      </c>
      <c r="K60" s="35">
        <v>0</v>
      </c>
      <c r="L60" s="35">
        <f t="shared" si="10"/>
        <v>0</v>
      </c>
      <c r="M60" s="244">
        <v>0</v>
      </c>
      <c r="N60" s="64">
        <f t="shared" si="11"/>
        <v>58</v>
      </c>
    </row>
    <row r="61" spans="1:14">
      <c r="A61" s="1" t="s">
        <v>117</v>
      </c>
      <c r="B61" s="1" t="s">
        <v>212</v>
      </c>
      <c r="C61" s="62" t="s">
        <v>118</v>
      </c>
      <c r="D61" s="31">
        <v>8</v>
      </c>
      <c r="E61" s="2">
        <v>4</v>
      </c>
      <c r="F61" s="57">
        <f t="shared" si="7"/>
        <v>12</v>
      </c>
      <c r="G61" s="58">
        <f t="shared" si="8"/>
        <v>57</v>
      </c>
      <c r="H61" s="59">
        <f t="shared" ref="H61:H74" si="12">E61/F61</f>
        <v>0.33333333333333331</v>
      </c>
      <c r="I61" s="57">
        <f t="shared" si="9"/>
        <v>23</v>
      </c>
      <c r="J61" s="31">
        <v>0</v>
      </c>
      <c r="K61" s="35">
        <v>0</v>
      </c>
      <c r="L61" s="35">
        <f t="shared" si="10"/>
        <v>0</v>
      </c>
      <c r="M61" s="6">
        <f t="shared" ref="M61:M74" si="13">L61/F61</f>
        <v>0</v>
      </c>
      <c r="N61" s="64">
        <f t="shared" si="11"/>
        <v>58</v>
      </c>
    </row>
    <row r="62" spans="1:14">
      <c r="A62" s="1" t="s">
        <v>119</v>
      </c>
      <c r="B62" s="1" t="s">
        <v>213</v>
      </c>
      <c r="C62" s="62" t="s">
        <v>120</v>
      </c>
      <c r="D62" s="31">
        <v>5</v>
      </c>
      <c r="E62" s="2">
        <v>2</v>
      </c>
      <c r="F62" s="57">
        <f t="shared" si="7"/>
        <v>7</v>
      </c>
      <c r="G62" s="58">
        <f t="shared" si="8"/>
        <v>67</v>
      </c>
      <c r="H62" s="59">
        <f t="shared" si="12"/>
        <v>0.2857142857142857</v>
      </c>
      <c r="I62" s="57">
        <f t="shared" si="9"/>
        <v>28</v>
      </c>
      <c r="J62" s="31">
        <v>0</v>
      </c>
      <c r="K62" s="35">
        <v>0</v>
      </c>
      <c r="L62" s="35">
        <f t="shared" si="10"/>
        <v>0</v>
      </c>
      <c r="M62" s="6">
        <f t="shared" si="13"/>
        <v>0</v>
      </c>
      <c r="N62" s="64">
        <f t="shared" si="11"/>
        <v>58</v>
      </c>
    </row>
    <row r="63" spans="1:14">
      <c r="A63" s="1" t="s">
        <v>121</v>
      </c>
      <c r="B63" s="1" t="s">
        <v>216</v>
      </c>
      <c r="C63" s="62" t="s">
        <v>122</v>
      </c>
      <c r="D63" s="31">
        <v>68</v>
      </c>
      <c r="E63" s="2">
        <v>10</v>
      </c>
      <c r="F63" s="57">
        <f t="shared" si="7"/>
        <v>78</v>
      </c>
      <c r="G63" s="58">
        <f t="shared" si="8"/>
        <v>27</v>
      </c>
      <c r="H63" s="59">
        <f t="shared" si="12"/>
        <v>0.12820512820512819</v>
      </c>
      <c r="I63" s="57">
        <f t="shared" si="9"/>
        <v>74</v>
      </c>
      <c r="J63" s="31">
        <v>2</v>
      </c>
      <c r="K63" s="35">
        <v>0</v>
      </c>
      <c r="L63" s="35">
        <f t="shared" si="10"/>
        <v>2</v>
      </c>
      <c r="M63" s="63">
        <f t="shared" si="13"/>
        <v>2.564102564102564E-2</v>
      </c>
      <c r="N63" s="64">
        <f t="shared" si="11"/>
        <v>45</v>
      </c>
    </row>
    <row r="64" spans="1:14">
      <c r="A64" s="1" t="s">
        <v>123</v>
      </c>
      <c r="B64" s="1" t="s">
        <v>214</v>
      </c>
      <c r="C64" s="62" t="s">
        <v>124</v>
      </c>
      <c r="D64" s="31">
        <v>6</v>
      </c>
      <c r="E64" s="2">
        <v>3</v>
      </c>
      <c r="F64" s="57">
        <f t="shared" si="7"/>
        <v>9</v>
      </c>
      <c r="G64" s="58">
        <f t="shared" si="8"/>
        <v>63</v>
      </c>
      <c r="H64" s="59">
        <f t="shared" si="12"/>
        <v>0.33333333333333331</v>
      </c>
      <c r="I64" s="57">
        <f t="shared" si="9"/>
        <v>23</v>
      </c>
      <c r="J64" s="31">
        <v>4</v>
      </c>
      <c r="K64" s="35">
        <v>0</v>
      </c>
      <c r="L64" s="35">
        <f t="shared" si="10"/>
        <v>4</v>
      </c>
      <c r="M64" s="63">
        <f t="shared" si="13"/>
        <v>0.44444444444444442</v>
      </c>
      <c r="N64" s="64">
        <f t="shared" si="11"/>
        <v>2</v>
      </c>
    </row>
    <row r="65" spans="1:14">
      <c r="A65" s="1" t="s">
        <v>125</v>
      </c>
      <c r="B65" s="1" t="s">
        <v>215</v>
      </c>
      <c r="C65" s="62" t="s">
        <v>126</v>
      </c>
      <c r="D65" s="31">
        <v>43</v>
      </c>
      <c r="E65" s="2">
        <v>13</v>
      </c>
      <c r="F65" s="57">
        <f t="shared" si="7"/>
        <v>56</v>
      </c>
      <c r="G65" s="58">
        <f t="shared" si="8"/>
        <v>35</v>
      </c>
      <c r="H65" s="59">
        <f t="shared" si="12"/>
        <v>0.23214285714285715</v>
      </c>
      <c r="I65" s="57">
        <f t="shared" si="9"/>
        <v>41</v>
      </c>
      <c r="J65" s="31">
        <v>0</v>
      </c>
      <c r="K65" s="35">
        <v>0</v>
      </c>
      <c r="L65" s="35">
        <f t="shared" si="10"/>
        <v>0</v>
      </c>
      <c r="M65" s="6">
        <f t="shared" si="13"/>
        <v>0</v>
      </c>
      <c r="N65" s="64">
        <f t="shared" si="11"/>
        <v>58</v>
      </c>
    </row>
    <row r="66" spans="1:14">
      <c r="A66" s="1" t="s">
        <v>127</v>
      </c>
      <c r="B66" s="1" t="s">
        <v>211</v>
      </c>
      <c r="C66" s="62" t="s">
        <v>128</v>
      </c>
      <c r="D66" s="31">
        <v>222</v>
      </c>
      <c r="E66" s="2">
        <v>45</v>
      </c>
      <c r="F66" s="57">
        <f t="shared" si="7"/>
        <v>267</v>
      </c>
      <c r="G66" s="58">
        <f t="shared" si="8"/>
        <v>4</v>
      </c>
      <c r="H66" s="59">
        <f t="shared" si="12"/>
        <v>0.16853932584269662</v>
      </c>
      <c r="I66" s="57">
        <f t="shared" si="9"/>
        <v>67</v>
      </c>
      <c r="J66" s="31">
        <v>37</v>
      </c>
      <c r="K66" s="35">
        <v>14</v>
      </c>
      <c r="L66" s="35">
        <f t="shared" si="10"/>
        <v>51</v>
      </c>
      <c r="M66" s="63">
        <f t="shared" si="13"/>
        <v>0.19101123595505617</v>
      </c>
      <c r="N66" s="64">
        <f t="shared" si="11"/>
        <v>12</v>
      </c>
    </row>
    <row r="67" spans="1:14">
      <c r="A67" s="1" t="s">
        <v>129</v>
      </c>
      <c r="B67" s="1" t="s">
        <v>212</v>
      </c>
      <c r="C67" s="62" t="s">
        <v>130</v>
      </c>
      <c r="D67" s="31">
        <v>3</v>
      </c>
      <c r="E67" s="2">
        <v>3</v>
      </c>
      <c r="F67" s="57">
        <f t="shared" si="7"/>
        <v>6</v>
      </c>
      <c r="G67" s="58">
        <f t="shared" si="8"/>
        <v>69</v>
      </c>
      <c r="H67" s="59">
        <f t="shared" si="12"/>
        <v>0.5</v>
      </c>
      <c r="I67" s="57">
        <f t="shared" si="9"/>
        <v>7</v>
      </c>
      <c r="J67" s="31">
        <v>1</v>
      </c>
      <c r="K67" s="35">
        <v>0</v>
      </c>
      <c r="L67" s="35">
        <f t="shared" si="10"/>
        <v>1</v>
      </c>
      <c r="M67" s="63">
        <f t="shared" si="13"/>
        <v>0.16666666666666666</v>
      </c>
      <c r="N67" s="64">
        <f t="shared" si="11"/>
        <v>14</v>
      </c>
    </row>
    <row r="68" spans="1:14">
      <c r="A68" s="1" t="s">
        <v>131</v>
      </c>
      <c r="B68" s="1" t="s">
        <v>213</v>
      </c>
      <c r="C68" s="62" t="s">
        <v>132</v>
      </c>
      <c r="D68" s="31">
        <v>2</v>
      </c>
      <c r="E68" s="2">
        <v>2</v>
      </c>
      <c r="F68" s="57">
        <f t="shared" si="7"/>
        <v>4</v>
      </c>
      <c r="G68" s="58">
        <f t="shared" si="8"/>
        <v>72</v>
      </c>
      <c r="H68" s="59">
        <f t="shared" si="12"/>
        <v>0.5</v>
      </c>
      <c r="I68" s="57">
        <f t="shared" si="9"/>
        <v>7</v>
      </c>
      <c r="J68" s="31">
        <v>0</v>
      </c>
      <c r="K68" s="35">
        <v>0</v>
      </c>
      <c r="L68" s="35">
        <f t="shared" si="10"/>
        <v>0</v>
      </c>
      <c r="M68" s="6">
        <f t="shared" si="13"/>
        <v>0</v>
      </c>
      <c r="N68" s="64">
        <f t="shared" si="11"/>
        <v>58</v>
      </c>
    </row>
    <row r="69" spans="1:14">
      <c r="A69" s="1" t="s">
        <v>133</v>
      </c>
      <c r="B69" s="1" t="s">
        <v>211</v>
      </c>
      <c r="C69" s="62" t="s">
        <v>134</v>
      </c>
      <c r="D69" s="31">
        <v>232</v>
      </c>
      <c r="E69" s="2">
        <v>77</v>
      </c>
      <c r="F69" s="57">
        <f t="shared" si="7"/>
        <v>309</v>
      </c>
      <c r="G69" s="58">
        <f t="shared" si="8"/>
        <v>1</v>
      </c>
      <c r="H69" s="59">
        <f t="shared" si="12"/>
        <v>0.24919093851132687</v>
      </c>
      <c r="I69" s="57">
        <f t="shared" si="9"/>
        <v>37</v>
      </c>
      <c r="J69" s="31">
        <v>23</v>
      </c>
      <c r="K69" s="35">
        <v>22</v>
      </c>
      <c r="L69" s="35">
        <f t="shared" si="10"/>
        <v>45</v>
      </c>
      <c r="M69" s="63">
        <f t="shared" si="13"/>
        <v>0.14563106796116504</v>
      </c>
      <c r="N69" s="64">
        <f t="shared" si="11"/>
        <v>17</v>
      </c>
    </row>
    <row r="70" spans="1:14">
      <c r="A70" s="1" t="s">
        <v>135</v>
      </c>
      <c r="B70" s="1" t="s">
        <v>212</v>
      </c>
      <c r="C70" s="62" t="s">
        <v>136</v>
      </c>
      <c r="D70" s="31">
        <v>13</v>
      </c>
      <c r="E70" s="2">
        <v>7</v>
      </c>
      <c r="F70" s="57">
        <f t="shared" si="7"/>
        <v>20</v>
      </c>
      <c r="G70" s="58">
        <f t="shared" si="8"/>
        <v>51</v>
      </c>
      <c r="H70" s="59">
        <f t="shared" si="12"/>
        <v>0.35</v>
      </c>
      <c r="I70" s="57">
        <f t="shared" si="9"/>
        <v>21</v>
      </c>
      <c r="J70" s="31">
        <v>3</v>
      </c>
      <c r="K70" s="35">
        <v>0</v>
      </c>
      <c r="L70" s="35">
        <f t="shared" si="10"/>
        <v>3</v>
      </c>
      <c r="M70" s="63">
        <f t="shared" si="13"/>
        <v>0.15</v>
      </c>
      <c r="N70" s="64">
        <f t="shared" si="11"/>
        <v>16</v>
      </c>
    </row>
    <row r="71" spans="1:14">
      <c r="A71" s="1" t="s">
        <v>137</v>
      </c>
      <c r="B71" s="1" t="s">
        <v>211</v>
      </c>
      <c r="C71" s="62" t="s">
        <v>138</v>
      </c>
      <c r="D71" s="31">
        <v>104</v>
      </c>
      <c r="E71" s="2">
        <v>27</v>
      </c>
      <c r="F71" s="65">
        <f t="shared" si="7"/>
        <v>131</v>
      </c>
      <c r="G71" s="66">
        <f t="shared" si="8"/>
        <v>10</v>
      </c>
      <c r="H71" s="59">
        <f t="shared" si="12"/>
        <v>0.20610687022900764</v>
      </c>
      <c r="I71" s="57">
        <f t="shared" si="9"/>
        <v>53</v>
      </c>
      <c r="J71" s="31">
        <v>6</v>
      </c>
      <c r="K71" s="35">
        <v>3</v>
      </c>
      <c r="L71" s="35">
        <f t="shared" si="10"/>
        <v>9</v>
      </c>
      <c r="M71" s="63">
        <f t="shared" si="13"/>
        <v>6.8702290076335881E-2</v>
      </c>
      <c r="N71" s="64">
        <f t="shared" si="11"/>
        <v>31</v>
      </c>
    </row>
    <row r="72" spans="1:14">
      <c r="A72" s="1" t="s">
        <v>139</v>
      </c>
      <c r="B72" s="1" t="s">
        <v>212</v>
      </c>
      <c r="C72" s="62" t="s">
        <v>140</v>
      </c>
      <c r="D72" s="31">
        <v>6</v>
      </c>
      <c r="E72" s="2">
        <v>2</v>
      </c>
      <c r="F72" s="65">
        <f t="shared" si="7"/>
        <v>8</v>
      </c>
      <c r="G72" s="66">
        <f t="shared" si="8"/>
        <v>65</v>
      </c>
      <c r="H72" s="59">
        <f t="shared" si="12"/>
        <v>0.25</v>
      </c>
      <c r="I72" s="57">
        <f t="shared" si="9"/>
        <v>33</v>
      </c>
      <c r="J72" s="31">
        <v>0</v>
      </c>
      <c r="K72" s="35">
        <v>1</v>
      </c>
      <c r="L72" s="35">
        <f t="shared" si="10"/>
        <v>1</v>
      </c>
      <c r="M72" s="63">
        <f t="shared" si="13"/>
        <v>0.125</v>
      </c>
      <c r="N72" s="64">
        <f t="shared" si="11"/>
        <v>19</v>
      </c>
    </row>
    <row r="73" spans="1:14">
      <c r="A73" s="1" t="s">
        <v>141</v>
      </c>
      <c r="B73" s="1" t="s">
        <v>212</v>
      </c>
      <c r="C73" s="62" t="s">
        <v>142</v>
      </c>
      <c r="D73" s="31">
        <v>1</v>
      </c>
      <c r="E73" s="2">
        <v>1</v>
      </c>
      <c r="F73" s="65">
        <f t="shared" si="7"/>
        <v>2</v>
      </c>
      <c r="G73" s="66">
        <f t="shared" si="8"/>
        <v>81</v>
      </c>
      <c r="H73" s="59">
        <f t="shared" si="12"/>
        <v>0.5</v>
      </c>
      <c r="I73" s="57">
        <f t="shared" si="9"/>
        <v>7</v>
      </c>
      <c r="J73" s="31">
        <v>0</v>
      </c>
      <c r="K73" s="35">
        <v>0</v>
      </c>
      <c r="L73" s="35">
        <f t="shared" si="10"/>
        <v>0</v>
      </c>
      <c r="M73" s="6">
        <f t="shared" si="13"/>
        <v>0</v>
      </c>
      <c r="N73" s="64">
        <f t="shared" si="11"/>
        <v>58</v>
      </c>
    </row>
    <row r="74" spans="1:14">
      <c r="A74" s="1" t="s">
        <v>143</v>
      </c>
      <c r="B74" s="1" t="s">
        <v>217</v>
      </c>
      <c r="C74" s="62" t="s">
        <v>144</v>
      </c>
      <c r="D74" s="31">
        <v>5</v>
      </c>
      <c r="E74" s="2">
        <v>7</v>
      </c>
      <c r="F74" s="65">
        <f t="shared" si="7"/>
        <v>12</v>
      </c>
      <c r="G74" s="66">
        <f t="shared" si="8"/>
        <v>57</v>
      </c>
      <c r="H74" s="59">
        <f t="shared" si="12"/>
        <v>0.58333333333333337</v>
      </c>
      <c r="I74" s="57">
        <f t="shared" si="9"/>
        <v>3</v>
      </c>
      <c r="J74" s="31">
        <v>2</v>
      </c>
      <c r="K74" s="35">
        <v>1</v>
      </c>
      <c r="L74" s="35">
        <f t="shared" si="10"/>
        <v>3</v>
      </c>
      <c r="M74" s="63">
        <f t="shared" si="13"/>
        <v>0.25</v>
      </c>
      <c r="N74" s="64">
        <f t="shared" si="11"/>
        <v>6</v>
      </c>
    </row>
    <row r="75" spans="1:14">
      <c r="A75" s="4" t="s">
        <v>145</v>
      </c>
      <c r="B75" s="4" t="s">
        <v>218</v>
      </c>
      <c r="C75" s="55" t="s">
        <v>146</v>
      </c>
      <c r="D75" s="56">
        <v>0</v>
      </c>
      <c r="E75" s="5">
        <v>0</v>
      </c>
      <c r="F75" s="65">
        <f t="shared" si="7"/>
        <v>0</v>
      </c>
      <c r="G75" s="66">
        <f t="shared" si="8"/>
        <v>85</v>
      </c>
      <c r="H75" s="242">
        <v>0</v>
      </c>
      <c r="I75" s="57">
        <f t="shared" si="9"/>
        <v>77</v>
      </c>
      <c r="J75" s="31">
        <v>0</v>
      </c>
      <c r="K75" s="35">
        <v>0</v>
      </c>
      <c r="L75" s="35">
        <f t="shared" si="10"/>
        <v>0</v>
      </c>
      <c r="M75" s="244">
        <v>0</v>
      </c>
      <c r="N75" s="64">
        <f t="shared" si="11"/>
        <v>58</v>
      </c>
    </row>
    <row r="76" spans="1:14">
      <c r="A76" s="1" t="s">
        <v>147</v>
      </c>
      <c r="B76" s="1" t="s">
        <v>217</v>
      </c>
      <c r="C76" s="62" t="s">
        <v>148</v>
      </c>
      <c r="D76" s="31">
        <v>19</v>
      </c>
      <c r="E76" s="2">
        <v>3</v>
      </c>
      <c r="F76" s="65">
        <f t="shared" ref="F76:F107" si="14">SUM(D76:E76)</f>
        <v>22</v>
      </c>
      <c r="G76" s="66">
        <f t="shared" ref="G76:G107" si="15">_xlfn.RANK.EQ(F76,$F$12:$F$97,0)</f>
        <v>50</v>
      </c>
      <c r="H76" s="59">
        <f t="shared" ref="H76:H97" si="16">E76/F76</f>
        <v>0.13636363636363635</v>
      </c>
      <c r="I76" s="57">
        <f t="shared" ref="I76:I107" si="17">_xlfn.RANK.EQ(H76,$H$12:$H$97,0)</f>
        <v>72</v>
      </c>
      <c r="J76" s="31">
        <v>3</v>
      </c>
      <c r="K76" s="35">
        <v>0</v>
      </c>
      <c r="L76" s="35">
        <f t="shared" ref="L76:L107" si="18">SUM(J76:K76)</f>
        <v>3</v>
      </c>
      <c r="M76" s="63">
        <f t="shared" ref="M76:M97" si="19">L76/F76</f>
        <v>0.13636363636363635</v>
      </c>
      <c r="N76" s="64">
        <f t="shared" ref="N76:N107" si="20">_xlfn.RANK.EQ(M76,$M$12:$M$97,0)</f>
        <v>18</v>
      </c>
    </row>
    <row r="77" spans="1:14">
      <c r="A77" s="1" t="s">
        <v>149</v>
      </c>
      <c r="B77" s="1" t="s">
        <v>216</v>
      </c>
      <c r="C77" s="62" t="s">
        <v>150</v>
      </c>
      <c r="D77" s="31">
        <v>70</v>
      </c>
      <c r="E77" s="2">
        <v>24</v>
      </c>
      <c r="F77" s="65">
        <f t="shared" si="14"/>
        <v>94</v>
      </c>
      <c r="G77" s="66">
        <f t="shared" si="15"/>
        <v>19</v>
      </c>
      <c r="H77" s="59">
        <f t="shared" si="16"/>
        <v>0.25531914893617019</v>
      </c>
      <c r="I77" s="57">
        <f t="shared" si="17"/>
        <v>32</v>
      </c>
      <c r="J77" s="31">
        <v>2</v>
      </c>
      <c r="K77" s="35">
        <v>0</v>
      </c>
      <c r="L77" s="35">
        <f t="shared" si="18"/>
        <v>2</v>
      </c>
      <c r="M77" s="63">
        <f t="shared" si="19"/>
        <v>2.1276595744680851E-2</v>
      </c>
      <c r="N77" s="64">
        <f t="shared" si="20"/>
        <v>47</v>
      </c>
    </row>
    <row r="78" spans="1:14">
      <c r="A78" s="1" t="s">
        <v>151</v>
      </c>
      <c r="B78" s="1" t="s">
        <v>216</v>
      </c>
      <c r="C78" s="62" t="s">
        <v>152</v>
      </c>
      <c r="D78" s="31">
        <v>62</v>
      </c>
      <c r="E78" s="2">
        <v>32</v>
      </c>
      <c r="F78" s="65">
        <f t="shared" si="14"/>
        <v>94</v>
      </c>
      <c r="G78" s="66">
        <f t="shared" si="15"/>
        <v>19</v>
      </c>
      <c r="H78" s="59">
        <f t="shared" si="16"/>
        <v>0.34042553191489361</v>
      </c>
      <c r="I78" s="57">
        <f t="shared" si="17"/>
        <v>22</v>
      </c>
      <c r="J78" s="31">
        <v>4</v>
      </c>
      <c r="K78" s="35">
        <v>0</v>
      </c>
      <c r="L78" s="35">
        <f t="shared" si="18"/>
        <v>4</v>
      </c>
      <c r="M78" s="63">
        <f t="shared" si="19"/>
        <v>4.2553191489361701E-2</v>
      </c>
      <c r="N78" s="64">
        <f t="shared" si="20"/>
        <v>38</v>
      </c>
    </row>
    <row r="79" spans="1:14">
      <c r="A79" s="1" t="s">
        <v>153</v>
      </c>
      <c r="B79" s="1" t="s">
        <v>211</v>
      </c>
      <c r="C79" s="62" t="s">
        <v>154</v>
      </c>
      <c r="D79" s="31">
        <v>100</v>
      </c>
      <c r="E79" s="2">
        <v>25</v>
      </c>
      <c r="F79" s="65">
        <f t="shared" si="14"/>
        <v>125</v>
      </c>
      <c r="G79" s="66">
        <f t="shared" si="15"/>
        <v>11</v>
      </c>
      <c r="H79" s="59">
        <f t="shared" si="16"/>
        <v>0.2</v>
      </c>
      <c r="I79" s="57">
        <f t="shared" si="17"/>
        <v>56</v>
      </c>
      <c r="J79" s="31">
        <v>2</v>
      </c>
      <c r="K79" s="35">
        <v>2</v>
      </c>
      <c r="L79" s="35">
        <f t="shared" si="18"/>
        <v>4</v>
      </c>
      <c r="M79" s="63">
        <f t="shared" si="19"/>
        <v>3.2000000000000001E-2</v>
      </c>
      <c r="N79" s="64">
        <f t="shared" si="20"/>
        <v>44</v>
      </c>
    </row>
    <row r="80" spans="1:14">
      <c r="A80" s="1" t="s">
        <v>155</v>
      </c>
      <c r="B80" s="1" t="s">
        <v>211</v>
      </c>
      <c r="C80" s="62" t="s">
        <v>156</v>
      </c>
      <c r="D80" s="31">
        <v>97</v>
      </c>
      <c r="E80" s="2">
        <v>26</v>
      </c>
      <c r="F80" s="65">
        <f t="shared" si="14"/>
        <v>123</v>
      </c>
      <c r="G80" s="66">
        <f t="shared" si="15"/>
        <v>12</v>
      </c>
      <c r="H80" s="59">
        <f t="shared" si="16"/>
        <v>0.21138211382113822</v>
      </c>
      <c r="I80" s="57">
        <f t="shared" si="17"/>
        <v>49</v>
      </c>
      <c r="J80" s="31">
        <v>7</v>
      </c>
      <c r="K80" s="35">
        <v>3</v>
      </c>
      <c r="L80" s="35">
        <f t="shared" si="18"/>
        <v>10</v>
      </c>
      <c r="M80" s="63">
        <f t="shared" si="19"/>
        <v>8.1300813008130079E-2</v>
      </c>
      <c r="N80" s="64">
        <f t="shared" si="20"/>
        <v>25</v>
      </c>
    </row>
    <row r="81" spans="1:14">
      <c r="A81" s="1" t="s">
        <v>157</v>
      </c>
      <c r="B81" s="1" t="s">
        <v>216</v>
      </c>
      <c r="C81" s="62" t="s">
        <v>158</v>
      </c>
      <c r="D81" s="31">
        <v>90</v>
      </c>
      <c r="E81" s="2">
        <v>14</v>
      </c>
      <c r="F81" s="65">
        <f t="shared" si="14"/>
        <v>104</v>
      </c>
      <c r="G81" s="66">
        <f t="shared" si="15"/>
        <v>17</v>
      </c>
      <c r="H81" s="59">
        <f t="shared" si="16"/>
        <v>0.13461538461538461</v>
      </c>
      <c r="I81" s="57">
        <f t="shared" si="17"/>
        <v>73</v>
      </c>
      <c r="J81" s="31">
        <v>2</v>
      </c>
      <c r="K81" s="35">
        <v>2</v>
      </c>
      <c r="L81" s="35">
        <f t="shared" si="18"/>
        <v>4</v>
      </c>
      <c r="M81" s="63">
        <f t="shared" si="19"/>
        <v>3.8461538461538464E-2</v>
      </c>
      <c r="N81" s="64">
        <f t="shared" si="20"/>
        <v>41</v>
      </c>
    </row>
    <row r="82" spans="1:14">
      <c r="A82" s="1" t="s">
        <v>159</v>
      </c>
      <c r="B82" s="1" t="s">
        <v>216</v>
      </c>
      <c r="C82" s="62" t="s">
        <v>160</v>
      </c>
      <c r="D82" s="31">
        <v>111</v>
      </c>
      <c r="E82" s="2">
        <v>29</v>
      </c>
      <c r="F82" s="65">
        <f t="shared" si="14"/>
        <v>140</v>
      </c>
      <c r="G82" s="66">
        <f t="shared" si="15"/>
        <v>9</v>
      </c>
      <c r="H82" s="67">
        <f t="shared" si="16"/>
        <v>0.20714285714285716</v>
      </c>
      <c r="I82" s="65">
        <f t="shared" si="17"/>
        <v>52</v>
      </c>
      <c r="J82" s="31">
        <v>2</v>
      </c>
      <c r="K82" s="35">
        <v>1</v>
      </c>
      <c r="L82" s="35">
        <f t="shared" si="18"/>
        <v>3</v>
      </c>
      <c r="M82" s="63">
        <f t="shared" si="19"/>
        <v>2.1428571428571429E-2</v>
      </c>
      <c r="N82" s="64">
        <f t="shared" si="20"/>
        <v>46</v>
      </c>
    </row>
    <row r="83" spans="1:14">
      <c r="A83" s="1" t="s">
        <v>161</v>
      </c>
      <c r="B83" s="1" t="s">
        <v>212</v>
      </c>
      <c r="C83" s="62" t="s">
        <v>162</v>
      </c>
      <c r="D83" s="31">
        <v>5</v>
      </c>
      <c r="E83" s="2">
        <v>2</v>
      </c>
      <c r="F83" s="65">
        <f t="shared" si="14"/>
        <v>7</v>
      </c>
      <c r="G83" s="66">
        <f t="shared" si="15"/>
        <v>67</v>
      </c>
      <c r="H83" s="67">
        <f t="shared" si="16"/>
        <v>0.2857142857142857</v>
      </c>
      <c r="I83" s="65">
        <f t="shared" si="17"/>
        <v>28</v>
      </c>
      <c r="J83" s="31">
        <v>0</v>
      </c>
      <c r="K83" s="35">
        <v>0</v>
      </c>
      <c r="L83" s="35">
        <f t="shared" si="18"/>
        <v>0</v>
      </c>
      <c r="M83" s="6">
        <f t="shared" si="19"/>
        <v>0</v>
      </c>
      <c r="N83" s="64">
        <f t="shared" si="20"/>
        <v>58</v>
      </c>
    </row>
    <row r="84" spans="1:14">
      <c r="A84" s="1" t="s">
        <v>163</v>
      </c>
      <c r="B84" s="1" t="s">
        <v>216</v>
      </c>
      <c r="C84" s="62" t="s">
        <v>164</v>
      </c>
      <c r="D84" s="31">
        <v>41</v>
      </c>
      <c r="E84" s="2">
        <v>11</v>
      </c>
      <c r="F84" s="65">
        <f t="shared" si="14"/>
        <v>52</v>
      </c>
      <c r="G84" s="66">
        <f t="shared" si="15"/>
        <v>38</v>
      </c>
      <c r="H84" s="67">
        <f t="shared" si="16"/>
        <v>0.21153846153846154</v>
      </c>
      <c r="I84" s="65">
        <f t="shared" si="17"/>
        <v>48</v>
      </c>
      <c r="J84" s="31">
        <v>1</v>
      </c>
      <c r="K84" s="35">
        <v>0</v>
      </c>
      <c r="L84" s="35">
        <f t="shared" si="18"/>
        <v>1</v>
      </c>
      <c r="M84" s="63">
        <f t="shared" si="19"/>
        <v>1.9230769230769232E-2</v>
      </c>
      <c r="N84" s="64">
        <f t="shared" si="20"/>
        <v>50</v>
      </c>
    </row>
    <row r="85" spans="1:14">
      <c r="A85" s="1" t="s">
        <v>165</v>
      </c>
      <c r="B85" s="1" t="s">
        <v>216</v>
      </c>
      <c r="C85" s="62" t="s">
        <v>166</v>
      </c>
      <c r="D85" s="31">
        <v>66</v>
      </c>
      <c r="E85" s="2">
        <v>14</v>
      </c>
      <c r="F85" s="65">
        <f t="shared" si="14"/>
        <v>80</v>
      </c>
      <c r="G85" s="66">
        <f t="shared" si="15"/>
        <v>25</v>
      </c>
      <c r="H85" s="67">
        <f t="shared" si="16"/>
        <v>0.17499999999999999</v>
      </c>
      <c r="I85" s="65">
        <f t="shared" si="17"/>
        <v>65</v>
      </c>
      <c r="J85" s="31">
        <v>0</v>
      </c>
      <c r="K85" s="35">
        <v>0</v>
      </c>
      <c r="L85" s="35">
        <f t="shared" si="18"/>
        <v>0</v>
      </c>
      <c r="M85" s="6">
        <f t="shared" si="19"/>
        <v>0</v>
      </c>
      <c r="N85" s="64">
        <f t="shared" si="20"/>
        <v>58</v>
      </c>
    </row>
    <row r="86" spans="1:14">
      <c r="A86" s="9" t="s">
        <v>167</v>
      </c>
      <c r="B86" s="9" t="s">
        <v>216</v>
      </c>
      <c r="C86" s="68" t="s">
        <v>168</v>
      </c>
      <c r="D86" s="69">
        <v>87</v>
      </c>
      <c r="E86" s="70">
        <v>22</v>
      </c>
      <c r="F86" s="71">
        <f t="shared" si="14"/>
        <v>109</v>
      </c>
      <c r="G86" s="72">
        <f t="shared" si="15"/>
        <v>15</v>
      </c>
      <c r="H86" s="73">
        <f t="shared" si="16"/>
        <v>0.20183486238532111</v>
      </c>
      <c r="I86" s="71">
        <f t="shared" si="17"/>
        <v>55</v>
      </c>
      <c r="J86" s="69">
        <v>8</v>
      </c>
      <c r="K86" s="74">
        <v>1</v>
      </c>
      <c r="L86" s="74">
        <f t="shared" si="18"/>
        <v>9</v>
      </c>
      <c r="M86" s="75">
        <f t="shared" si="19"/>
        <v>8.2568807339449546E-2</v>
      </c>
      <c r="N86" s="76">
        <f t="shared" si="20"/>
        <v>24</v>
      </c>
    </row>
    <row r="87" spans="1:14">
      <c r="A87" s="1" t="s">
        <v>169</v>
      </c>
      <c r="B87" s="1" t="s">
        <v>213</v>
      </c>
      <c r="C87" s="62" t="s">
        <v>170</v>
      </c>
      <c r="D87" s="31">
        <v>7</v>
      </c>
      <c r="E87" s="2">
        <v>4</v>
      </c>
      <c r="F87" s="65">
        <f t="shared" si="14"/>
        <v>11</v>
      </c>
      <c r="G87" s="66">
        <f t="shared" si="15"/>
        <v>59</v>
      </c>
      <c r="H87" s="67">
        <f t="shared" si="16"/>
        <v>0.36363636363636365</v>
      </c>
      <c r="I87" s="65">
        <f t="shared" si="17"/>
        <v>16</v>
      </c>
      <c r="J87" s="31">
        <v>0</v>
      </c>
      <c r="K87" s="35">
        <v>0</v>
      </c>
      <c r="L87" s="35">
        <f t="shared" si="18"/>
        <v>0</v>
      </c>
      <c r="M87" s="6">
        <f t="shared" si="19"/>
        <v>0</v>
      </c>
      <c r="N87" s="64">
        <f t="shared" si="20"/>
        <v>58</v>
      </c>
    </row>
    <row r="88" spans="1:14">
      <c r="A88" s="1" t="s">
        <v>171</v>
      </c>
      <c r="B88" s="1" t="s">
        <v>212</v>
      </c>
      <c r="C88" s="62" t="s">
        <v>172</v>
      </c>
      <c r="D88" s="31">
        <v>3</v>
      </c>
      <c r="E88" s="2">
        <v>2</v>
      </c>
      <c r="F88" s="65">
        <f t="shared" si="14"/>
        <v>5</v>
      </c>
      <c r="G88" s="66">
        <f t="shared" si="15"/>
        <v>70</v>
      </c>
      <c r="H88" s="67">
        <f t="shared" si="16"/>
        <v>0.4</v>
      </c>
      <c r="I88" s="65">
        <f t="shared" si="17"/>
        <v>13</v>
      </c>
      <c r="J88" s="31">
        <v>0</v>
      </c>
      <c r="K88" s="35">
        <v>0</v>
      </c>
      <c r="L88" s="35">
        <f t="shared" si="18"/>
        <v>0</v>
      </c>
      <c r="M88" s="6">
        <f t="shared" si="19"/>
        <v>0</v>
      </c>
      <c r="N88" s="64">
        <f t="shared" si="20"/>
        <v>58</v>
      </c>
    </row>
    <row r="89" spans="1:14">
      <c r="A89" s="1" t="s">
        <v>173</v>
      </c>
      <c r="B89" s="1" t="s">
        <v>211</v>
      </c>
      <c r="C89" s="62" t="s">
        <v>174</v>
      </c>
      <c r="D89" s="31">
        <v>108</v>
      </c>
      <c r="E89" s="2">
        <v>36</v>
      </c>
      <c r="F89" s="65">
        <f t="shared" si="14"/>
        <v>144</v>
      </c>
      <c r="G89" s="66">
        <f t="shared" si="15"/>
        <v>8</v>
      </c>
      <c r="H89" s="67">
        <f t="shared" si="16"/>
        <v>0.25</v>
      </c>
      <c r="I89" s="65">
        <f t="shared" si="17"/>
        <v>33</v>
      </c>
      <c r="J89" s="31">
        <v>9</v>
      </c>
      <c r="K89" s="35">
        <v>3</v>
      </c>
      <c r="L89" s="35">
        <f t="shared" si="18"/>
        <v>12</v>
      </c>
      <c r="M89" s="63">
        <f t="shared" si="19"/>
        <v>8.3333333333333329E-2</v>
      </c>
      <c r="N89" s="64">
        <f t="shared" si="20"/>
        <v>23</v>
      </c>
    </row>
    <row r="90" spans="1:14">
      <c r="A90" s="1" t="s">
        <v>175</v>
      </c>
      <c r="B90" s="1" t="s">
        <v>216</v>
      </c>
      <c r="C90" s="62" t="s">
        <v>176</v>
      </c>
      <c r="D90" s="31">
        <v>43</v>
      </c>
      <c r="E90" s="2">
        <v>9</v>
      </c>
      <c r="F90" s="65">
        <f t="shared" si="14"/>
        <v>52</v>
      </c>
      <c r="G90" s="66">
        <f t="shared" si="15"/>
        <v>38</v>
      </c>
      <c r="H90" s="67">
        <f t="shared" si="16"/>
        <v>0.17307692307692307</v>
      </c>
      <c r="I90" s="65">
        <f t="shared" si="17"/>
        <v>66</v>
      </c>
      <c r="J90" s="31">
        <v>1</v>
      </c>
      <c r="K90" s="35">
        <v>0</v>
      </c>
      <c r="L90" s="35">
        <f t="shared" si="18"/>
        <v>1</v>
      </c>
      <c r="M90" s="63">
        <f t="shared" si="19"/>
        <v>1.9230769230769232E-2</v>
      </c>
      <c r="N90" s="64">
        <f t="shared" si="20"/>
        <v>50</v>
      </c>
    </row>
    <row r="91" spans="1:14">
      <c r="A91" s="1" t="s">
        <v>177</v>
      </c>
      <c r="B91" s="1" t="s">
        <v>216</v>
      </c>
      <c r="C91" s="62" t="s">
        <v>178</v>
      </c>
      <c r="D91" s="31">
        <v>59</v>
      </c>
      <c r="E91" s="2">
        <v>16</v>
      </c>
      <c r="F91" s="65">
        <f t="shared" si="14"/>
        <v>75</v>
      </c>
      <c r="G91" s="66">
        <f t="shared" si="15"/>
        <v>29</v>
      </c>
      <c r="H91" s="67">
        <f t="shared" si="16"/>
        <v>0.21333333333333335</v>
      </c>
      <c r="I91" s="65">
        <f t="shared" si="17"/>
        <v>47</v>
      </c>
      <c r="J91" s="31">
        <v>0</v>
      </c>
      <c r="K91" s="35">
        <v>1</v>
      </c>
      <c r="L91" s="35">
        <f t="shared" si="18"/>
        <v>1</v>
      </c>
      <c r="M91" s="63">
        <f t="shared" si="19"/>
        <v>1.3333333333333334E-2</v>
      </c>
      <c r="N91" s="64">
        <f t="shared" si="20"/>
        <v>55</v>
      </c>
    </row>
    <row r="92" spans="1:14">
      <c r="A92" s="1" t="s">
        <v>179</v>
      </c>
      <c r="B92" s="1" t="s">
        <v>216</v>
      </c>
      <c r="C92" s="62" t="s">
        <v>180</v>
      </c>
      <c r="D92" s="31">
        <v>41</v>
      </c>
      <c r="E92" s="2">
        <v>9</v>
      </c>
      <c r="F92" s="65">
        <f t="shared" si="14"/>
        <v>50</v>
      </c>
      <c r="G92" s="66">
        <f t="shared" si="15"/>
        <v>40</v>
      </c>
      <c r="H92" s="67">
        <f t="shared" si="16"/>
        <v>0.18</v>
      </c>
      <c r="I92" s="65">
        <f t="shared" si="17"/>
        <v>64</v>
      </c>
      <c r="J92" s="31">
        <v>1</v>
      </c>
      <c r="K92" s="35">
        <v>0</v>
      </c>
      <c r="L92" s="35">
        <f t="shared" si="18"/>
        <v>1</v>
      </c>
      <c r="M92" s="63">
        <f t="shared" si="19"/>
        <v>0.02</v>
      </c>
      <c r="N92" s="64">
        <f t="shared" si="20"/>
        <v>48</v>
      </c>
    </row>
    <row r="93" spans="1:14">
      <c r="A93" s="1" t="s">
        <v>181</v>
      </c>
      <c r="B93" s="1" t="s">
        <v>216</v>
      </c>
      <c r="C93" s="62" t="s">
        <v>182</v>
      </c>
      <c r="D93" s="31">
        <v>55</v>
      </c>
      <c r="E93" s="2">
        <v>11</v>
      </c>
      <c r="F93" s="65">
        <f t="shared" si="14"/>
        <v>66</v>
      </c>
      <c r="G93" s="66">
        <f t="shared" si="15"/>
        <v>34</v>
      </c>
      <c r="H93" s="67">
        <f t="shared" si="16"/>
        <v>0.16666666666666666</v>
      </c>
      <c r="I93" s="65">
        <f t="shared" si="17"/>
        <v>68</v>
      </c>
      <c r="J93" s="31">
        <v>1</v>
      </c>
      <c r="K93" s="35">
        <v>0</v>
      </c>
      <c r="L93" s="35">
        <f t="shared" si="18"/>
        <v>1</v>
      </c>
      <c r="M93" s="63">
        <f t="shared" si="19"/>
        <v>1.5151515151515152E-2</v>
      </c>
      <c r="N93" s="64">
        <f t="shared" si="20"/>
        <v>53</v>
      </c>
    </row>
    <row r="94" spans="1:14">
      <c r="A94" s="1" t="s">
        <v>183</v>
      </c>
      <c r="B94" s="1" t="s">
        <v>216</v>
      </c>
      <c r="C94" s="62" t="s">
        <v>184</v>
      </c>
      <c r="D94" s="31">
        <v>53</v>
      </c>
      <c r="E94" s="2">
        <v>17</v>
      </c>
      <c r="F94" s="65">
        <f t="shared" si="14"/>
        <v>70</v>
      </c>
      <c r="G94" s="66">
        <f t="shared" si="15"/>
        <v>31</v>
      </c>
      <c r="H94" s="67">
        <f t="shared" si="16"/>
        <v>0.24285714285714285</v>
      </c>
      <c r="I94" s="65">
        <f t="shared" si="17"/>
        <v>39</v>
      </c>
      <c r="J94" s="31">
        <v>2</v>
      </c>
      <c r="K94" s="35">
        <v>2</v>
      </c>
      <c r="L94" s="35">
        <f t="shared" si="18"/>
        <v>4</v>
      </c>
      <c r="M94" s="63">
        <f t="shared" si="19"/>
        <v>5.7142857142857141E-2</v>
      </c>
      <c r="N94" s="64">
        <f t="shared" si="20"/>
        <v>34</v>
      </c>
    </row>
    <row r="95" spans="1:14">
      <c r="A95" s="1" t="s">
        <v>185</v>
      </c>
      <c r="B95" s="1" t="s">
        <v>216</v>
      </c>
      <c r="C95" s="62" t="s">
        <v>186</v>
      </c>
      <c r="D95" s="31">
        <v>86</v>
      </c>
      <c r="E95" s="2">
        <v>23</v>
      </c>
      <c r="F95" s="65">
        <f t="shared" si="14"/>
        <v>109</v>
      </c>
      <c r="G95" s="66">
        <f t="shared" si="15"/>
        <v>15</v>
      </c>
      <c r="H95" s="67">
        <f t="shared" si="16"/>
        <v>0.21100917431192662</v>
      </c>
      <c r="I95" s="65">
        <f t="shared" si="17"/>
        <v>50</v>
      </c>
      <c r="J95" s="31">
        <v>3</v>
      </c>
      <c r="K95" s="35">
        <v>2</v>
      </c>
      <c r="L95" s="35">
        <f t="shared" si="18"/>
        <v>5</v>
      </c>
      <c r="M95" s="63">
        <f t="shared" si="19"/>
        <v>4.5871559633027525E-2</v>
      </c>
      <c r="N95" s="64">
        <f t="shared" si="20"/>
        <v>36</v>
      </c>
    </row>
    <row r="96" spans="1:14">
      <c r="A96" s="1" t="s">
        <v>187</v>
      </c>
      <c r="B96" s="1" t="s">
        <v>213</v>
      </c>
      <c r="C96" s="62" t="s">
        <v>188</v>
      </c>
      <c r="D96" s="31">
        <v>9</v>
      </c>
      <c r="E96" s="2">
        <v>5</v>
      </c>
      <c r="F96" s="65">
        <f t="shared" si="14"/>
        <v>14</v>
      </c>
      <c r="G96" s="66">
        <f t="shared" si="15"/>
        <v>55</v>
      </c>
      <c r="H96" s="67">
        <f t="shared" si="16"/>
        <v>0.35714285714285715</v>
      </c>
      <c r="I96" s="65">
        <f t="shared" si="17"/>
        <v>17</v>
      </c>
      <c r="J96" s="31">
        <v>0</v>
      </c>
      <c r="K96" s="35">
        <v>0</v>
      </c>
      <c r="L96" s="35">
        <f t="shared" si="18"/>
        <v>0</v>
      </c>
      <c r="M96" s="6">
        <f t="shared" si="19"/>
        <v>0</v>
      </c>
      <c r="N96" s="64">
        <f t="shared" si="20"/>
        <v>58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44</v>
      </c>
      <c r="E97" s="40">
        <v>27</v>
      </c>
      <c r="F97" s="77">
        <f t="shared" si="14"/>
        <v>71</v>
      </c>
      <c r="G97" s="78">
        <f t="shared" si="15"/>
        <v>30</v>
      </c>
      <c r="H97" s="79">
        <f t="shared" si="16"/>
        <v>0.38028169014084506</v>
      </c>
      <c r="I97" s="77">
        <f t="shared" si="17"/>
        <v>15</v>
      </c>
      <c r="J97" s="39">
        <v>1</v>
      </c>
      <c r="K97" s="44">
        <v>2</v>
      </c>
      <c r="L97" s="44">
        <f t="shared" si="18"/>
        <v>3</v>
      </c>
      <c r="M97" s="80">
        <f t="shared" si="19"/>
        <v>4.2253521126760563E-2</v>
      </c>
      <c r="N97" s="81">
        <f t="shared" si="20"/>
        <v>40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4089</v>
      </c>
      <c r="E99" s="225">
        <f t="shared" ref="E99:L99" si="21">SUM(E12:E97)</f>
        <v>1195</v>
      </c>
      <c r="F99" s="225">
        <f t="shared" si="21"/>
        <v>5284</v>
      </c>
      <c r="G99" s="227"/>
      <c r="H99" s="227"/>
      <c r="I99" s="227"/>
      <c r="J99" s="225">
        <f t="shared" si="21"/>
        <v>213</v>
      </c>
      <c r="K99" s="225">
        <f t="shared" si="21"/>
        <v>126</v>
      </c>
      <c r="L99" s="226">
        <f t="shared" si="21"/>
        <v>339</v>
      </c>
      <c r="N99" s="37"/>
    </row>
  </sheetData>
  <autoFilter ref="A11:N11" xr:uid="{00000000-0009-0000-0000-00001A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1A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91</v>
      </c>
      <c r="E6" s="23">
        <f>INDEX(E12:E97,MATCH(C6,C12:C97,0),0)</f>
        <v>19</v>
      </c>
      <c r="F6" s="23">
        <f>SUM(D6:E6)</f>
        <v>110</v>
      </c>
      <c r="G6" s="24">
        <f>_xlfn.RANK.EQ(F6,$F$12:$F$97,0)</f>
        <v>15</v>
      </c>
      <c r="H6" s="25">
        <f>E6/F6</f>
        <v>0.17272727272727273</v>
      </c>
      <c r="I6" s="26">
        <f>_xlfn.RANK.EQ(H6,$H$12:$H$97,0)</f>
        <v>65</v>
      </c>
      <c r="J6" s="22">
        <f>INDEX(J12:J97,MATCH(C6,C12:C97,0),0)</f>
        <v>8</v>
      </c>
      <c r="K6" s="27">
        <f>INDEX(K12:K97,MATCH(C6,C12:C97,0),0)</f>
        <v>1</v>
      </c>
      <c r="L6" s="27">
        <f>SUM(J6:K6)</f>
        <v>9</v>
      </c>
      <c r="M6" s="28">
        <f>L6/F6</f>
        <v>8.1818181818181818E-2</v>
      </c>
      <c r="N6" s="29">
        <f>_xlfn.RANK.EQ(M6,$M$12:$M$97,0)</f>
        <v>27</v>
      </c>
    </row>
    <row r="7" spans="1:18">
      <c r="C7" s="30" t="s">
        <v>15</v>
      </c>
      <c r="D7" s="97">
        <f>ROUND(SUMIF($B$12:$B$97,"G",D12:D97)/(COUNTIFS(B12:B97,"G",D12:D97,"&lt;&gt;")),1)</f>
        <v>61.2</v>
      </c>
      <c r="E7" s="98">
        <f>ROUND(SUMIF($B$12:$B$97,"G",E12:E97)/(COUNTIFS(B12:B97,"G",D12:D97,"&lt;&gt;")),1)</f>
        <v>17.100000000000001</v>
      </c>
      <c r="F7" s="98">
        <f>ROUND(SUM(D7:E7),1)</f>
        <v>78.3</v>
      </c>
      <c r="G7" s="32"/>
      <c r="H7" s="33">
        <f>E7/F7</f>
        <v>0.21839080459770119</v>
      </c>
      <c r="I7" s="34"/>
      <c r="J7" s="97">
        <f>ROUND(SUMIF($B$12:$B$97,"G",J12:J97)/(COUNTIFS(B12:B97,"G",D12:D97,"&lt;&gt;")),1)</f>
        <v>2</v>
      </c>
      <c r="K7" s="101">
        <f>ROUND(SUMIF($B$12:$B$97,"G",K12:K97)/(COUNTIFS(B12:B97,"G",D12:D97,"&lt;&gt;")),1)</f>
        <v>0.9</v>
      </c>
      <c r="L7" s="101">
        <f>ROUND(SUM(J7:K7),1)</f>
        <v>2.9</v>
      </c>
      <c r="M7" s="6">
        <f>L7/F7</f>
        <v>3.7037037037037035E-2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47.1</v>
      </c>
      <c r="E8" s="100">
        <f>ROUND(AVERAGE(E12:E97),1)</f>
        <v>14.2</v>
      </c>
      <c r="F8" s="100">
        <f>ROUND(SUM(D8:E8),1)</f>
        <v>61.3</v>
      </c>
      <c r="G8" s="41"/>
      <c r="H8" s="42">
        <f>E8/F8</f>
        <v>0.23164763458401305</v>
      </c>
      <c r="I8" s="43"/>
      <c r="J8" s="102">
        <f>ROUND(AVERAGE(J12:J97),1)</f>
        <v>2.8</v>
      </c>
      <c r="K8" s="100">
        <f>ROUND(AVERAGE(K12:K97),1)</f>
        <v>1.5</v>
      </c>
      <c r="L8" s="103">
        <f>ROUND(SUM(J8:K8),1)</f>
        <v>4.3</v>
      </c>
      <c r="M8" s="45">
        <f>L8/F8</f>
        <v>7.01468189233279E-2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2021年度（基準日：５月１日）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145</v>
      </c>
      <c r="E12" s="5">
        <v>42</v>
      </c>
      <c r="F12" s="57">
        <f t="shared" ref="F12:F43" si="0">SUM(D12:E12)</f>
        <v>187</v>
      </c>
      <c r="G12" s="58">
        <f t="shared" ref="G12:G43" si="1">_xlfn.RANK.EQ(F12,$F$12:$F$97,0)</f>
        <v>7</v>
      </c>
      <c r="H12" s="59">
        <f t="shared" ref="H12:H59" si="2">E12/F12</f>
        <v>0.22459893048128343</v>
      </c>
      <c r="I12" s="57">
        <f t="shared" ref="I12:I43" si="3">_xlfn.RANK.EQ(H12,$H$12:$H$97,0)</f>
        <v>49</v>
      </c>
      <c r="J12" s="56">
        <v>7</v>
      </c>
      <c r="K12" s="60">
        <v>9</v>
      </c>
      <c r="L12" s="60">
        <f t="shared" ref="L12:L43" si="4">SUM(J12:K12)</f>
        <v>16</v>
      </c>
      <c r="M12" s="6">
        <f t="shared" ref="M12:M59" si="5">L12/F12</f>
        <v>8.5561497326203204E-2</v>
      </c>
      <c r="N12" s="61">
        <f t="shared" ref="N12:N43" si="6">_xlfn.RANK.EQ(M12,$M$12:$M$97,0)</f>
        <v>25</v>
      </c>
    </row>
    <row r="13" spans="1:18">
      <c r="A13" s="4" t="s">
        <v>21</v>
      </c>
      <c r="B13" s="4" t="s">
        <v>212</v>
      </c>
      <c r="C13" s="55" t="s">
        <v>22</v>
      </c>
      <c r="D13" s="56">
        <v>26</v>
      </c>
      <c r="E13" s="5">
        <v>7</v>
      </c>
      <c r="F13" s="57">
        <f t="shared" si="0"/>
        <v>33</v>
      </c>
      <c r="G13" s="58">
        <f t="shared" si="1"/>
        <v>46</v>
      </c>
      <c r="H13" s="59">
        <f t="shared" si="2"/>
        <v>0.21212121212121213</v>
      </c>
      <c r="I13" s="57">
        <f t="shared" si="3"/>
        <v>50</v>
      </c>
      <c r="J13" s="56">
        <v>4</v>
      </c>
      <c r="K13" s="60">
        <v>2</v>
      </c>
      <c r="L13" s="60">
        <f t="shared" si="4"/>
        <v>6</v>
      </c>
      <c r="M13" s="6">
        <f t="shared" si="5"/>
        <v>0.18181818181818182</v>
      </c>
      <c r="N13" s="61">
        <f t="shared" si="6"/>
        <v>13</v>
      </c>
    </row>
    <row r="14" spans="1:18">
      <c r="A14" s="4" t="s">
        <v>23</v>
      </c>
      <c r="B14" s="4" t="s">
        <v>213</v>
      </c>
      <c r="C14" s="55" t="s">
        <v>24</v>
      </c>
      <c r="D14" s="56">
        <v>5</v>
      </c>
      <c r="E14" s="5">
        <v>1</v>
      </c>
      <c r="F14" s="57">
        <f t="shared" si="0"/>
        <v>6</v>
      </c>
      <c r="G14" s="58">
        <f t="shared" si="1"/>
        <v>70</v>
      </c>
      <c r="H14" s="59">
        <f t="shared" si="2"/>
        <v>0.16666666666666666</v>
      </c>
      <c r="I14" s="57">
        <f t="shared" si="3"/>
        <v>68</v>
      </c>
      <c r="J14" s="56">
        <v>1</v>
      </c>
      <c r="K14" s="60">
        <v>0</v>
      </c>
      <c r="L14" s="60">
        <f t="shared" si="4"/>
        <v>1</v>
      </c>
      <c r="M14" s="6">
        <f t="shared" si="5"/>
        <v>0.16666666666666666</v>
      </c>
      <c r="N14" s="61">
        <f t="shared" si="6"/>
        <v>15</v>
      </c>
    </row>
    <row r="15" spans="1:18">
      <c r="A15" s="4" t="s">
        <v>25</v>
      </c>
      <c r="B15" s="4" t="s">
        <v>214</v>
      </c>
      <c r="C15" s="55" t="s">
        <v>26</v>
      </c>
      <c r="D15" s="56">
        <v>1</v>
      </c>
      <c r="E15" s="5">
        <v>0</v>
      </c>
      <c r="F15" s="57">
        <f t="shared" si="0"/>
        <v>1</v>
      </c>
      <c r="G15" s="58">
        <f t="shared" si="1"/>
        <v>82</v>
      </c>
      <c r="H15" s="59">
        <f t="shared" si="2"/>
        <v>0</v>
      </c>
      <c r="I15" s="57">
        <f t="shared" si="3"/>
        <v>80</v>
      </c>
      <c r="J15" s="56">
        <v>0</v>
      </c>
      <c r="K15" s="60">
        <v>0</v>
      </c>
      <c r="L15" s="60">
        <f t="shared" si="4"/>
        <v>0</v>
      </c>
      <c r="M15" s="6">
        <f t="shared" si="5"/>
        <v>0</v>
      </c>
      <c r="N15" s="61">
        <f t="shared" si="6"/>
        <v>59</v>
      </c>
    </row>
    <row r="16" spans="1:18">
      <c r="A16" s="4" t="s">
        <v>27</v>
      </c>
      <c r="B16" s="4" t="s">
        <v>213</v>
      </c>
      <c r="C16" s="55" t="s">
        <v>28</v>
      </c>
      <c r="D16" s="56">
        <v>8</v>
      </c>
      <c r="E16" s="5">
        <v>1</v>
      </c>
      <c r="F16" s="57">
        <f t="shared" si="0"/>
        <v>9</v>
      </c>
      <c r="G16" s="58">
        <f t="shared" si="1"/>
        <v>62</v>
      </c>
      <c r="H16" s="59">
        <f t="shared" si="2"/>
        <v>0.1111111111111111</v>
      </c>
      <c r="I16" s="57">
        <f t="shared" si="3"/>
        <v>78</v>
      </c>
      <c r="J16" s="56">
        <v>2</v>
      </c>
      <c r="K16" s="60">
        <v>0</v>
      </c>
      <c r="L16" s="60">
        <f t="shared" si="4"/>
        <v>2</v>
      </c>
      <c r="M16" s="6">
        <f t="shared" si="5"/>
        <v>0.22222222222222221</v>
      </c>
      <c r="N16" s="61">
        <f t="shared" si="6"/>
        <v>9</v>
      </c>
    </row>
    <row r="17" spans="1:14">
      <c r="A17" s="4" t="s">
        <v>29</v>
      </c>
      <c r="B17" s="4" t="s">
        <v>213</v>
      </c>
      <c r="C17" s="55" t="s">
        <v>30</v>
      </c>
      <c r="D17" s="56">
        <v>2</v>
      </c>
      <c r="E17" s="5">
        <v>2</v>
      </c>
      <c r="F17" s="57">
        <f t="shared" si="0"/>
        <v>4</v>
      </c>
      <c r="G17" s="58">
        <f t="shared" si="1"/>
        <v>75</v>
      </c>
      <c r="H17" s="59">
        <f t="shared" si="2"/>
        <v>0.5</v>
      </c>
      <c r="I17" s="57">
        <f t="shared" si="3"/>
        <v>6</v>
      </c>
      <c r="J17" s="56">
        <v>0</v>
      </c>
      <c r="K17" s="60">
        <v>1</v>
      </c>
      <c r="L17" s="60">
        <f t="shared" si="4"/>
        <v>1</v>
      </c>
      <c r="M17" s="6">
        <f t="shared" si="5"/>
        <v>0.25</v>
      </c>
      <c r="N17" s="61">
        <f t="shared" si="6"/>
        <v>6</v>
      </c>
    </row>
    <row r="18" spans="1:14">
      <c r="A18" s="4" t="s">
        <v>31</v>
      </c>
      <c r="B18" s="4" t="s">
        <v>215</v>
      </c>
      <c r="C18" s="55" t="s">
        <v>32</v>
      </c>
      <c r="D18" s="56">
        <v>52</v>
      </c>
      <c r="E18" s="5">
        <v>10</v>
      </c>
      <c r="F18" s="57">
        <f t="shared" si="0"/>
        <v>62</v>
      </c>
      <c r="G18" s="58">
        <f t="shared" si="1"/>
        <v>34</v>
      </c>
      <c r="H18" s="59">
        <f t="shared" si="2"/>
        <v>0.16129032258064516</v>
      </c>
      <c r="I18" s="57">
        <f t="shared" si="3"/>
        <v>69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59</v>
      </c>
    </row>
    <row r="19" spans="1:14">
      <c r="A19" s="4" t="s">
        <v>33</v>
      </c>
      <c r="B19" s="4" t="s">
        <v>216</v>
      </c>
      <c r="C19" s="55" t="s">
        <v>34</v>
      </c>
      <c r="D19" s="56">
        <v>67</v>
      </c>
      <c r="E19" s="5">
        <v>17</v>
      </c>
      <c r="F19" s="57">
        <f t="shared" si="0"/>
        <v>84</v>
      </c>
      <c r="G19" s="58">
        <f t="shared" si="1"/>
        <v>22</v>
      </c>
      <c r="H19" s="59">
        <f t="shared" si="2"/>
        <v>0.20238095238095238</v>
      </c>
      <c r="I19" s="57">
        <f t="shared" si="3"/>
        <v>57</v>
      </c>
      <c r="J19" s="56">
        <v>2</v>
      </c>
      <c r="K19" s="60">
        <v>0</v>
      </c>
      <c r="L19" s="60">
        <f t="shared" si="4"/>
        <v>2</v>
      </c>
      <c r="M19" s="6">
        <f t="shared" si="5"/>
        <v>2.3809523809523808E-2</v>
      </c>
      <c r="N19" s="61">
        <f t="shared" si="6"/>
        <v>48</v>
      </c>
    </row>
    <row r="20" spans="1:14">
      <c r="A20" s="4" t="s">
        <v>35</v>
      </c>
      <c r="B20" s="4" t="s">
        <v>217</v>
      </c>
      <c r="C20" s="55" t="s">
        <v>36</v>
      </c>
      <c r="D20" s="56">
        <v>2</v>
      </c>
      <c r="E20" s="5">
        <v>2</v>
      </c>
      <c r="F20" s="57">
        <f t="shared" si="0"/>
        <v>4</v>
      </c>
      <c r="G20" s="58">
        <f t="shared" si="1"/>
        <v>75</v>
      </c>
      <c r="H20" s="59">
        <f t="shared" si="2"/>
        <v>0.5</v>
      </c>
      <c r="I20" s="57">
        <f t="shared" si="3"/>
        <v>6</v>
      </c>
      <c r="J20" s="56">
        <v>0</v>
      </c>
      <c r="K20" s="60">
        <v>1</v>
      </c>
      <c r="L20" s="60">
        <f t="shared" si="4"/>
        <v>1</v>
      </c>
      <c r="M20" s="6">
        <f t="shared" si="5"/>
        <v>0.25</v>
      </c>
      <c r="N20" s="61">
        <f t="shared" si="6"/>
        <v>6</v>
      </c>
    </row>
    <row r="21" spans="1:14">
      <c r="A21" s="4" t="s">
        <v>37</v>
      </c>
      <c r="B21" s="4" t="s">
        <v>211</v>
      </c>
      <c r="C21" s="55" t="s">
        <v>38</v>
      </c>
      <c r="D21" s="56">
        <v>163</v>
      </c>
      <c r="E21" s="5">
        <v>30</v>
      </c>
      <c r="F21" s="57">
        <f t="shared" si="0"/>
        <v>193</v>
      </c>
      <c r="G21" s="58">
        <f t="shared" si="1"/>
        <v>6</v>
      </c>
      <c r="H21" s="59">
        <f t="shared" si="2"/>
        <v>0.15544041450777202</v>
      </c>
      <c r="I21" s="57">
        <f t="shared" si="3"/>
        <v>73</v>
      </c>
      <c r="J21" s="56">
        <v>7</v>
      </c>
      <c r="K21" s="60">
        <v>4</v>
      </c>
      <c r="L21" s="60">
        <f t="shared" si="4"/>
        <v>11</v>
      </c>
      <c r="M21" s="6">
        <f t="shared" si="5"/>
        <v>5.6994818652849742E-2</v>
      </c>
      <c r="N21" s="61">
        <f t="shared" si="6"/>
        <v>33</v>
      </c>
    </row>
    <row r="22" spans="1:14">
      <c r="A22" s="4" t="s">
        <v>39</v>
      </c>
      <c r="B22" s="4" t="s">
        <v>212</v>
      </c>
      <c r="C22" s="55" t="s">
        <v>40</v>
      </c>
      <c r="D22" s="56">
        <v>4</v>
      </c>
      <c r="E22" s="5">
        <v>2</v>
      </c>
      <c r="F22" s="57">
        <f t="shared" si="0"/>
        <v>6</v>
      </c>
      <c r="G22" s="58">
        <f t="shared" si="1"/>
        <v>70</v>
      </c>
      <c r="H22" s="59">
        <f t="shared" si="2"/>
        <v>0.33333333333333331</v>
      </c>
      <c r="I22" s="57">
        <f t="shared" si="3"/>
        <v>16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59</v>
      </c>
    </row>
    <row r="23" spans="1:14">
      <c r="A23" s="4" t="s">
        <v>41</v>
      </c>
      <c r="B23" s="4" t="s">
        <v>216</v>
      </c>
      <c r="C23" s="55" t="s">
        <v>42</v>
      </c>
      <c r="D23" s="56">
        <v>65</v>
      </c>
      <c r="E23" s="5">
        <v>19</v>
      </c>
      <c r="F23" s="57">
        <f t="shared" si="0"/>
        <v>84</v>
      </c>
      <c r="G23" s="58">
        <f t="shared" si="1"/>
        <v>22</v>
      </c>
      <c r="H23" s="59">
        <f t="shared" si="2"/>
        <v>0.22619047619047619</v>
      </c>
      <c r="I23" s="57">
        <f t="shared" si="3"/>
        <v>48</v>
      </c>
      <c r="J23" s="56">
        <v>5</v>
      </c>
      <c r="K23" s="60">
        <v>2</v>
      </c>
      <c r="L23" s="60">
        <f t="shared" si="4"/>
        <v>7</v>
      </c>
      <c r="M23" s="6">
        <f t="shared" si="5"/>
        <v>8.3333333333333329E-2</v>
      </c>
      <c r="N23" s="61">
        <f t="shared" si="6"/>
        <v>26</v>
      </c>
    </row>
    <row r="24" spans="1:14">
      <c r="A24" s="4" t="s">
        <v>43</v>
      </c>
      <c r="B24" s="4" t="s">
        <v>216</v>
      </c>
      <c r="C24" s="55" t="s">
        <v>44</v>
      </c>
      <c r="D24" s="56">
        <v>47</v>
      </c>
      <c r="E24" s="5">
        <v>12</v>
      </c>
      <c r="F24" s="57">
        <f t="shared" si="0"/>
        <v>59</v>
      </c>
      <c r="G24" s="58">
        <f t="shared" si="1"/>
        <v>35</v>
      </c>
      <c r="H24" s="59">
        <f t="shared" si="2"/>
        <v>0.20338983050847459</v>
      </c>
      <c r="I24" s="57">
        <f t="shared" si="3"/>
        <v>56</v>
      </c>
      <c r="J24" s="56">
        <v>0</v>
      </c>
      <c r="K24" s="60">
        <v>0</v>
      </c>
      <c r="L24" s="60">
        <f t="shared" si="4"/>
        <v>0</v>
      </c>
      <c r="M24" s="6">
        <f t="shared" si="5"/>
        <v>0</v>
      </c>
      <c r="N24" s="61">
        <f t="shared" si="6"/>
        <v>59</v>
      </c>
    </row>
    <row r="25" spans="1:14">
      <c r="A25" s="4" t="s">
        <v>45</v>
      </c>
      <c r="B25" s="4" t="s">
        <v>214</v>
      </c>
      <c r="C25" s="55" t="s">
        <v>46</v>
      </c>
      <c r="D25" s="56">
        <v>3</v>
      </c>
      <c r="E25" s="5">
        <v>1</v>
      </c>
      <c r="F25" s="57">
        <f t="shared" si="0"/>
        <v>4</v>
      </c>
      <c r="G25" s="58">
        <f t="shared" si="1"/>
        <v>75</v>
      </c>
      <c r="H25" s="59">
        <f t="shared" si="2"/>
        <v>0.25</v>
      </c>
      <c r="I25" s="57">
        <f t="shared" si="3"/>
        <v>34</v>
      </c>
      <c r="J25" s="56">
        <v>1</v>
      </c>
      <c r="K25" s="60">
        <v>0</v>
      </c>
      <c r="L25" s="60">
        <f t="shared" si="4"/>
        <v>1</v>
      </c>
      <c r="M25" s="6">
        <f t="shared" si="5"/>
        <v>0.25</v>
      </c>
      <c r="N25" s="61">
        <f t="shared" si="6"/>
        <v>6</v>
      </c>
    </row>
    <row r="26" spans="1:14">
      <c r="A26" s="4" t="s">
        <v>47</v>
      </c>
      <c r="B26" s="4" t="s">
        <v>217</v>
      </c>
      <c r="C26" s="55" t="s">
        <v>48</v>
      </c>
      <c r="D26" s="56">
        <v>23</v>
      </c>
      <c r="E26" s="5">
        <v>14</v>
      </c>
      <c r="F26" s="57">
        <f t="shared" si="0"/>
        <v>37</v>
      </c>
      <c r="G26" s="58">
        <f t="shared" si="1"/>
        <v>45</v>
      </c>
      <c r="H26" s="59">
        <f t="shared" si="2"/>
        <v>0.3783783783783784</v>
      </c>
      <c r="I26" s="57">
        <f t="shared" si="3"/>
        <v>13</v>
      </c>
      <c r="J26" s="56">
        <v>0</v>
      </c>
      <c r="K26" s="60">
        <v>0</v>
      </c>
      <c r="L26" s="60">
        <f t="shared" si="4"/>
        <v>0</v>
      </c>
      <c r="M26" s="6">
        <f t="shared" si="5"/>
        <v>0</v>
      </c>
      <c r="N26" s="61">
        <f t="shared" si="6"/>
        <v>59</v>
      </c>
    </row>
    <row r="27" spans="1:14">
      <c r="A27" s="4" t="s">
        <v>49</v>
      </c>
      <c r="B27" s="4" t="s">
        <v>211</v>
      </c>
      <c r="C27" s="55" t="s">
        <v>50</v>
      </c>
      <c r="D27" s="56">
        <v>161</v>
      </c>
      <c r="E27" s="5">
        <v>52</v>
      </c>
      <c r="F27" s="57">
        <f t="shared" si="0"/>
        <v>213</v>
      </c>
      <c r="G27" s="58">
        <f t="shared" si="1"/>
        <v>5</v>
      </c>
      <c r="H27" s="59">
        <f t="shared" si="2"/>
        <v>0.24413145539906103</v>
      </c>
      <c r="I27" s="57">
        <f t="shared" si="3"/>
        <v>41</v>
      </c>
      <c r="J27" s="56">
        <v>1</v>
      </c>
      <c r="K27" s="60">
        <v>0</v>
      </c>
      <c r="L27" s="60">
        <f t="shared" si="4"/>
        <v>1</v>
      </c>
      <c r="M27" s="6">
        <f t="shared" si="5"/>
        <v>4.6948356807511738E-3</v>
      </c>
      <c r="N27" s="61">
        <f t="shared" si="6"/>
        <v>58</v>
      </c>
    </row>
    <row r="28" spans="1:14">
      <c r="A28" s="4" t="s">
        <v>51</v>
      </c>
      <c r="B28" s="4" t="s">
        <v>214</v>
      </c>
      <c r="C28" s="55" t="s">
        <v>52</v>
      </c>
      <c r="D28" s="56">
        <v>10</v>
      </c>
      <c r="E28" s="5">
        <v>5</v>
      </c>
      <c r="F28" s="57">
        <f t="shared" si="0"/>
        <v>15</v>
      </c>
      <c r="G28" s="58">
        <f t="shared" si="1"/>
        <v>55</v>
      </c>
      <c r="H28" s="59">
        <f t="shared" si="2"/>
        <v>0.33333333333333331</v>
      </c>
      <c r="I28" s="57">
        <f t="shared" si="3"/>
        <v>16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59</v>
      </c>
    </row>
    <row r="29" spans="1:14">
      <c r="A29" s="4" t="s">
        <v>53</v>
      </c>
      <c r="B29" s="4" t="s">
        <v>217</v>
      </c>
      <c r="C29" s="55" t="s">
        <v>54</v>
      </c>
      <c r="D29" s="56">
        <v>6</v>
      </c>
      <c r="E29" s="5">
        <v>3</v>
      </c>
      <c r="F29" s="57">
        <f t="shared" si="0"/>
        <v>9</v>
      </c>
      <c r="G29" s="58">
        <f t="shared" si="1"/>
        <v>62</v>
      </c>
      <c r="H29" s="59">
        <f t="shared" si="2"/>
        <v>0.33333333333333331</v>
      </c>
      <c r="I29" s="57">
        <f t="shared" si="3"/>
        <v>16</v>
      </c>
      <c r="J29" s="56">
        <v>0</v>
      </c>
      <c r="K29" s="60">
        <v>0</v>
      </c>
      <c r="L29" s="60">
        <f t="shared" si="4"/>
        <v>0</v>
      </c>
      <c r="M29" s="6">
        <f t="shared" si="5"/>
        <v>0</v>
      </c>
      <c r="N29" s="61">
        <f t="shared" si="6"/>
        <v>59</v>
      </c>
    </row>
    <row r="30" spans="1:14">
      <c r="A30" s="4" t="s">
        <v>55</v>
      </c>
      <c r="B30" s="4" t="s">
        <v>216</v>
      </c>
      <c r="C30" s="55" t="s">
        <v>56</v>
      </c>
      <c r="D30" s="56">
        <v>63</v>
      </c>
      <c r="E30" s="5">
        <v>28</v>
      </c>
      <c r="F30" s="57">
        <f t="shared" si="0"/>
        <v>91</v>
      </c>
      <c r="G30" s="58">
        <f t="shared" si="1"/>
        <v>20</v>
      </c>
      <c r="H30" s="59">
        <f t="shared" si="2"/>
        <v>0.30769230769230771</v>
      </c>
      <c r="I30" s="57">
        <f t="shared" si="3"/>
        <v>23</v>
      </c>
      <c r="J30" s="56">
        <v>0</v>
      </c>
      <c r="K30" s="60">
        <v>3</v>
      </c>
      <c r="L30" s="60">
        <f t="shared" si="4"/>
        <v>3</v>
      </c>
      <c r="M30" s="6">
        <f t="shared" si="5"/>
        <v>3.2967032967032968E-2</v>
      </c>
      <c r="N30" s="61">
        <f t="shared" si="6"/>
        <v>40</v>
      </c>
    </row>
    <row r="31" spans="1:14">
      <c r="A31" s="4" t="s">
        <v>57</v>
      </c>
      <c r="B31" s="4" t="s">
        <v>217</v>
      </c>
      <c r="C31" s="55" t="s">
        <v>58</v>
      </c>
      <c r="D31" s="56">
        <v>7</v>
      </c>
      <c r="E31" s="5">
        <v>1</v>
      </c>
      <c r="F31" s="57">
        <f t="shared" si="0"/>
        <v>8</v>
      </c>
      <c r="G31" s="58">
        <f t="shared" si="1"/>
        <v>66</v>
      </c>
      <c r="H31" s="59">
        <f t="shared" si="2"/>
        <v>0.125</v>
      </c>
      <c r="I31" s="57">
        <f t="shared" si="3"/>
        <v>77</v>
      </c>
      <c r="J31" s="56">
        <v>0</v>
      </c>
      <c r="K31" s="60">
        <v>0</v>
      </c>
      <c r="L31" s="60">
        <f t="shared" si="4"/>
        <v>0</v>
      </c>
      <c r="M31" s="6">
        <f t="shared" si="5"/>
        <v>0</v>
      </c>
      <c r="N31" s="61">
        <f t="shared" si="6"/>
        <v>59</v>
      </c>
    </row>
    <row r="32" spans="1:14">
      <c r="A32" s="4" t="s">
        <v>59</v>
      </c>
      <c r="B32" s="4" t="s">
        <v>211</v>
      </c>
      <c r="C32" s="55" t="s">
        <v>60</v>
      </c>
      <c r="D32" s="56">
        <v>92</v>
      </c>
      <c r="E32" s="5">
        <v>33</v>
      </c>
      <c r="F32" s="57">
        <f t="shared" si="0"/>
        <v>125</v>
      </c>
      <c r="G32" s="58">
        <f t="shared" si="1"/>
        <v>11</v>
      </c>
      <c r="H32" s="59">
        <f t="shared" si="2"/>
        <v>0.26400000000000001</v>
      </c>
      <c r="I32" s="57">
        <f t="shared" si="3"/>
        <v>30</v>
      </c>
      <c r="J32" s="56">
        <v>9</v>
      </c>
      <c r="K32" s="60">
        <v>5</v>
      </c>
      <c r="L32" s="60">
        <f t="shared" si="4"/>
        <v>14</v>
      </c>
      <c r="M32" s="6">
        <f t="shared" si="5"/>
        <v>0.112</v>
      </c>
      <c r="N32" s="61">
        <f t="shared" si="6"/>
        <v>21</v>
      </c>
    </row>
    <row r="33" spans="1:14">
      <c r="A33" s="4" t="s">
        <v>61</v>
      </c>
      <c r="B33" s="4" t="s">
        <v>211</v>
      </c>
      <c r="C33" s="55" t="s">
        <v>62</v>
      </c>
      <c r="D33" s="56">
        <v>242</v>
      </c>
      <c r="E33" s="5">
        <v>45</v>
      </c>
      <c r="F33" s="57">
        <f t="shared" si="0"/>
        <v>287</v>
      </c>
      <c r="G33" s="58">
        <f t="shared" si="1"/>
        <v>3</v>
      </c>
      <c r="H33" s="59">
        <f t="shared" si="2"/>
        <v>0.156794425087108</v>
      </c>
      <c r="I33" s="57">
        <f t="shared" si="3"/>
        <v>72</v>
      </c>
      <c r="J33" s="56">
        <v>14</v>
      </c>
      <c r="K33" s="60">
        <v>2</v>
      </c>
      <c r="L33" s="60">
        <f t="shared" si="4"/>
        <v>16</v>
      </c>
      <c r="M33" s="6">
        <f t="shared" si="5"/>
        <v>5.5749128919860627E-2</v>
      </c>
      <c r="N33" s="61">
        <f t="shared" si="6"/>
        <v>35</v>
      </c>
    </row>
    <row r="34" spans="1:14">
      <c r="A34" s="4" t="s">
        <v>63</v>
      </c>
      <c r="B34" s="4" t="s">
        <v>215</v>
      </c>
      <c r="C34" s="55" t="s">
        <v>64</v>
      </c>
      <c r="D34" s="56">
        <v>95</v>
      </c>
      <c r="E34" s="5">
        <v>22</v>
      </c>
      <c r="F34" s="57">
        <f t="shared" si="0"/>
        <v>117</v>
      </c>
      <c r="G34" s="58">
        <f t="shared" si="1"/>
        <v>13</v>
      </c>
      <c r="H34" s="59">
        <f t="shared" si="2"/>
        <v>0.18803418803418803</v>
      </c>
      <c r="I34" s="57">
        <f t="shared" si="3"/>
        <v>62</v>
      </c>
      <c r="J34" s="56">
        <v>1</v>
      </c>
      <c r="K34" s="60">
        <v>1</v>
      </c>
      <c r="L34" s="60">
        <f t="shared" si="4"/>
        <v>2</v>
      </c>
      <c r="M34" s="6">
        <f t="shared" si="5"/>
        <v>1.7094017094017096E-2</v>
      </c>
      <c r="N34" s="61">
        <f t="shared" si="6"/>
        <v>55</v>
      </c>
    </row>
    <row r="35" spans="1:14">
      <c r="A35" s="4" t="s">
        <v>65</v>
      </c>
      <c r="B35" s="4" t="s">
        <v>214</v>
      </c>
      <c r="C35" s="55" t="s">
        <v>66</v>
      </c>
      <c r="D35" s="56">
        <v>21</v>
      </c>
      <c r="E35" s="5">
        <v>23</v>
      </c>
      <c r="F35" s="57">
        <f t="shared" si="0"/>
        <v>44</v>
      </c>
      <c r="G35" s="58">
        <f t="shared" si="1"/>
        <v>41</v>
      </c>
      <c r="H35" s="59">
        <f t="shared" si="2"/>
        <v>0.52272727272727271</v>
      </c>
      <c r="I35" s="57">
        <f t="shared" si="3"/>
        <v>5</v>
      </c>
      <c r="J35" s="56">
        <v>7</v>
      </c>
      <c r="K35" s="60">
        <v>12</v>
      </c>
      <c r="L35" s="60">
        <f t="shared" si="4"/>
        <v>19</v>
      </c>
      <c r="M35" s="6">
        <f t="shared" si="5"/>
        <v>0.43181818181818182</v>
      </c>
      <c r="N35" s="61">
        <f t="shared" si="6"/>
        <v>3</v>
      </c>
    </row>
    <row r="36" spans="1:14">
      <c r="A36" s="4" t="s">
        <v>67</v>
      </c>
      <c r="B36" s="4" t="s">
        <v>214</v>
      </c>
      <c r="C36" s="55" t="s">
        <v>68</v>
      </c>
      <c r="D36" s="56">
        <v>2</v>
      </c>
      <c r="E36" s="5">
        <v>7</v>
      </c>
      <c r="F36" s="57">
        <f t="shared" si="0"/>
        <v>9</v>
      </c>
      <c r="G36" s="58">
        <f t="shared" si="1"/>
        <v>62</v>
      </c>
      <c r="H36" s="59">
        <f t="shared" si="2"/>
        <v>0.77777777777777779</v>
      </c>
      <c r="I36" s="57">
        <f t="shared" si="3"/>
        <v>2</v>
      </c>
      <c r="J36" s="56">
        <v>0</v>
      </c>
      <c r="K36" s="60">
        <v>0</v>
      </c>
      <c r="L36" s="60">
        <f t="shared" si="4"/>
        <v>0</v>
      </c>
      <c r="M36" s="6">
        <f t="shared" si="5"/>
        <v>0</v>
      </c>
      <c r="N36" s="61">
        <f t="shared" si="6"/>
        <v>59</v>
      </c>
    </row>
    <row r="37" spans="1:14">
      <c r="A37" s="4" t="s">
        <v>69</v>
      </c>
      <c r="B37" s="4" t="s">
        <v>213</v>
      </c>
      <c r="C37" s="55" t="s">
        <v>70</v>
      </c>
      <c r="D37" s="56">
        <v>11</v>
      </c>
      <c r="E37" s="5">
        <v>4</v>
      </c>
      <c r="F37" s="57">
        <f t="shared" si="0"/>
        <v>15</v>
      </c>
      <c r="G37" s="58">
        <f t="shared" si="1"/>
        <v>55</v>
      </c>
      <c r="H37" s="59">
        <f t="shared" si="2"/>
        <v>0.26666666666666666</v>
      </c>
      <c r="I37" s="57">
        <f t="shared" si="3"/>
        <v>28</v>
      </c>
      <c r="J37" s="56">
        <v>0</v>
      </c>
      <c r="K37" s="60">
        <v>0</v>
      </c>
      <c r="L37" s="60">
        <f t="shared" si="4"/>
        <v>0</v>
      </c>
      <c r="M37" s="6">
        <f t="shared" si="5"/>
        <v>0</v>
      </c>
      <c r="N37" s="61">
        <f t="shared" si="6"/>
        <v>59</v>
      </c>
    </row>
    <row r="38" spans="1:14">
      <c r="A38" s="4" t="s">
        <v>71</v>
      </c>
      <c r="B38" s="4" t="s">
        <v>217</v>
      </c>
      <c r="C38" s="55" t="s">
        <v>72</v>
      </c>
      <c r="D38" s="56">
        <v>12</v>
      </c>
      <c r="E38" s="5">
        <v>11</v>
      </c>
      <c r="F38" s="57">
        <f t="shared" si="0"/>
        <v>23</v>
      </c>
      <c r="G38" s="58">
        <f t="shared" si="1"/>
        <v>49</v>
      </c>
      <c r="H38" s="59">
        <f t="shared" si="2"/>
        <v>0.47826086956521741</v>
      </c>
      <c r="I38" s="57">
        <f t="shared" si="3"/>
        <v>9</v>
      </c>
      <c r="J38" s="56">
        <v>2</v>
      </c>
      <c r="K38" s="60">
        <v>1</v>
      </c>
      <c r="L38" s="60">
        <f t="shared" si="4"/>
        <v>3</v>
      </c>
      <c r="M38" s="6">
        <f t="shared" si="5"/>
        <v>0.13043478260869565</v>
      </c>
      <c r="N38" s="61">
        <f t="shared" si="6"/>
        <v>18</v>
      </c>
    </row>
    <row r="39" spans="1:14">
      <c r="A39" s="4" t="s">
        <v>73</v>
      </c>
      <c r="B39" s="4" t="s">
        <v>212</v>
      </c>
      <c r="C39" s="55" t="s">
        <v>74</v>
      </c>
      <c r="D39" s="56">
        <v>10</v>
      </c>
      <c r="E39" s="5">
        <v>13</v>
      </c>
      <c r="F39" s="57">
        <f t="shared" si="0"/>
        <v>23</v>
      </c>
      <c r="G39" s="58">
        <f t="shared" si="1"/>
        <v>49</v>
      </c>
      <c r="H39" s="59">
        <f t="shared" si="2"/>
        <v>0.56521739130434778</v>
      </c>
      <c r="I39" s="57">
        <f t="shared" si="3"/>
        <v>3</v>
      </c>
      <c r="J39" s="56">
        <v>1</v>
      </c>
      <c r="K39" s="60">
        <v>3</v>
      </c>
      <c r="L39" s="60">
        <f t="shared" si="4"/>
        <v>4</v>
      </c>
      <c r="M39" s="6">
        <f t="shared" si="5"/>
        <v>0.17391304347826086</v>
      </c>
      <c r="N39" s="61">
        <f t="shared" si="6"/>
        <v>14</v>
      </c>
    </row>
    <row r="40" spans="1:14">
      <c r="A40" s="4" t="s">
        <v>75</v>
      </c>
      <c r="B40" s="4" t="s">
        <v>213</v>
      </c>
      <c r="C40" s="55" t="s">
        <v>76</v>
      </c>
      <c r="D40" s="56">
        <v>15</v>
      </c>
      <c r="E40" s="5">
        <v>13</v>
      </c>
      <c r="F40" s="57">
        <f t="shared" si="0"/>
        <v>28</v>
      </c>
      <c r="G40" s="58">
        <f t="shared" si="1"/>
        <v>47</v>
      </c>
      <c r="H40" s="59">
        <f t="shared" si="2"/>
        <v>0.4642857142857143</v>
      </c>
      <c r="I40" s="57">
        <f t="shared" si="3"/>
        <v>10</v>
      </c>
      <c r="J40" s="56">
        <v>2</v>
      </c>
      <c r="K40" s="60">
        <v>1</v>
      </c>
      <c r="L40" s="60">
        <f t="shared" si="4"/>
        <v>3</v>
      </c>
      <c r="M40" s="6">
        <f t="shared" si="5"/>
        <v>0.10714285714285714</v>
      </c>
      <c r="N40" s="61">
        <f t="shared" si="6"/>
        <v>22</v>
      </c>
    </row>
    <row r="41" spans="1:14">
      <c r="A41" s="4" t="s">
        <v>77</v>
      </c>
      <c r="B41" s="4" t="s">
        <v>213</v>
      </c>
      <c r="C41" s="55" t="s">
        <v>78</v>
      </c>
      <c r="D41" s="56">
        <v>2</v>
      </c>
      <c r="E41" s="5">
        <v>1</v>
      </c>
      <c r="F41" s="57">
        <f t="shared" si="0"/>
        <v>3</v>
      </c>
      <c r="G41" s="58">
        <f t="shared" si="1"/>
        <v>79</v>
      </c>
      <c r="H41" s="59">
        <f t="shared" si="2"/>
        <v>0.33333333333333331</v>
      </c>
      <c r="I41" s="57">
        <f t="shared" si="3"/>
        <v>16</v>
      </c>
      <c r="J41" s="56">
        <v>0</v>
      </c>
      <c r="K41" s="60">
        <v>0</v>
      </c>
      <c r="L41" s="60">
        <f t="shared" si="4"/>
        <v>0</v>
      </c>
      <c r="M41" s="6">
        <f t="shared" si="5"/>
        <v>0</v>
      </c>
      <c r="N41" s="61">
        <f t="shared" si="6"/>
        <v>59</v>
      </c>
    </row>
    <row r="42" spans="1:14">
      <c r="A42" s="4" t="s">
        <v>79</v>
      </c>
      <c r="B42" s="4" t="s">
        <v>214</v>
      </c>
      <c r="C42" s="55" t="s">
        <v>80</v>
      </c>
      <c r="D42" s="56">
        <v>18</v>
      </c>
      <c r="E42" s="5">
        <v>6</v>
      </c>
      <c r="F42" s="57">
        <f t="shared" si="0"/>
        <v>24</v>
      </c>
      <c r="G42" s="58">
        <f t="shared" si="1"/>
        <v>48</v>
      </c>
      <c r="H42" s="59">
        <f t="shared" si="2"/>
        <v>0.25</v>
      </c>
      <c r="I42" s="57">
        <f t="shared" si="3"/>
        <v>34</v>
      </c>
      <c r="J42" s="56">
        <v>3</v>
      </c>
      <c r="K42" s="60">
        <v>2</v>
      </c>
      <c r="L42" s="60">
        <f t="shared" si="4"/>
        <v>5</v>
      </c>
      <c r="M42" s="6">
        <f t="shared" si="5"/>
        <v>0.20833333333333334</v>
      </c>
      <c r="N42" s="61">
        <f t="shared" si="6"/>
        <v>11</v>
      </c>
    </row>
    <row r="43" spans="1:14">
      <c r="A43" s="4" t="s">
        <v>81</v>
      </c>
      <c r="B43" s="4" t="s">
        <v>218</v>
      </c>
      <c r="C43" s="55" t="s">
        <v>82</v>
      </c>
      <c r="D43" s="56">
        <v>3</v>
      </c>
      <c r="E43" s="5">
        <v>0</v>
      </c>
      <c r="F43" s="57">
        <f t="shared" si="0"/>
        <v>3</v>
      </c>
      <c r="G43" s="58">
        <f t="shared" si="1"/>
        <v>79</v>
      </c>
      <c r="H43" s="59">
        <f t="shared" si="2"/>
        <v>0</v>
      </c>
      <c r="I43" s="57">
        <f t="shared" si="3"/>
        <v>80</v>
      </c>
      <c r="J43" s="56">
        <v>2</v>
      </c>
      <c r="K43" s="60">
        <v>0</v>
      </c>
      <c r="L43" s="60">
        <f t="shared" si="4"/>
        <v>2</v>
      </c>
      <c r="M43" s="6">
        <f t="shared" si="5"/>
        <v>0.66666666666666663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1</v>
      </c>
      <c r="E44" s="5">
        <v>0</v>
      </c>
      <c r="F44" s="57">
        <f t="shared" ref="F44:F75" si="7">SUM(D44:E44)</f>
        <v>1</v>
      </c>
      <c r="G44" s="58">
        <f t="shared" ref="G44:G75" si="8">_xlfn.RANK.EQ(F44,$F$12:$F$97,0)</f>
        <v>82</v>
      </c>
      <c r="H44" s="59">
        <f t="shared" si="2"/>
        <v>0</v>
      </c>
      <c r="I44" s="57">
        <f t="shared" ref="I44:I75" si="9">_xlfn.RANK.EQ(H44,$H$12:$H$97,0)</f>
        <v>80</v>
      </c>
      <c r="J44" s="56">
        <v>0</v>
      </c>
      <c r="K44" s="60">
        <v>0</v>
      </c>
      <c r="L44" s="60">
        <f t="shared" ref="L44:L75" si="10">SUM(J44:K44)</f>
        <v>0</v>
      </c>
      <c r="M44" s="6">
        <f t="shared" si="5"/>
        <v>0</v>
      </c>
      <c r="N44" s="61">
        <f t="shared" ref="N44:N75" si="11">_xlfn.RANK.EQ(M44,$M$12:$M$97,0)</f>
        <v>59</v>
      </c>
    </row>
    <row r="45" spans="1:14">
      <c r="A45" s="4" t="s">
        <v>85</v>
      </c>
      <c r="B45" s="4" t="s">
        <v>217</v>
      </c>
      <c r="C45" s="55" t="s">
        <v>86</v>
      </c>
      <c r="D45" s="56">
        <v>10</v>
      </c>
      <c r="E45" s="5">
        <v>10</v>
      </c>
      <c r="F45" s="57">
        <f t="shared" si="7"/>
        <v>20</v>
      </c>
      <c r="G45" s="58">
        <f t="shared" si="8"/>
        <v>52</v>
      </c>
      <c r="H45" s="59">
        <f t="shared" si="2"/>
        <v>0.5</v>
      </c>
      <c r="I45" s="57">
        <f t="shared" si="9"/>
        <v>6</v>
      </c>
      <c r="J45" s="56">
        <v>2</v>
      </c>
      <c r="K45" s="60">
        <v>1</v>
      </c>
      <c r="L45" s="60">
        <f t="shared" si="10"/>
        <v>3</v>
      </c>
      <c r="M45" s="6">
        <f t="shared" si="5"/>
        <v>0.15</v>
      </c>
      <c r="N45" s="61">
        <f t="shared" si="11"/>
        <v>16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1</v>
      </c>
      <c r="F46" s="57">
        <f t="shared" si="7"/>
        <v>4</v>
      </c>
      <c r="G46" s="58">
        <f t="shared" si="8"/>
        <v>75</v>
      </c>
      <c r="H46" s="59">
        <f t="shared" si="2"/>
        <v>0.25</v>
      </c>
      <c r="I46" s="57">
        <f t="shared" si="9"/>
        <v>34</v>
      </c>
      <c r="J46" s="56">
        <v>0</v>
      </c>
      <c r="K46" s="60">
        <v>0</v>
      </c>
      <c r="L46" s="60">
        <f t="shared" si="10"/>
        <v>0</v>
      </c>
      <c r="M46" s="6">
        <f t="shared" si="5"/>
        <v>0</v>
      </c>
      <c r="N46" s="61">
        <f t="shared" si="11"/>
        <v>59</v>
      </c>
    </row>
    <row r="47" spans="1:14">
      <c r="A47" s="4" t="s">
        <v>89</v>
      </c>
      <c r="B47" s="4" t="s">
        <v>211</v>
      </c>
      <c r="C47" s="55" t="s">
        <v>90</v>
      </c>
      <c r="D47" s="56">
        <v>63</v>
      </c>
      <c r="E47" s="5">
        <v>15</v>
      </c>
      <c r="F47" s="57">
        <f t="shared" si="7"/>
        <v>78</v>
      </c>
      <c r="G47" s="58">
        <f t="shared" si="8"/>
        <v>24</v>
      </c>
      <c r="H47" s="59">
        <f t="shared" si="2"/>
        <v>0.19230769230769232</v>
      </c>
      <c r="I47" s="57">
        <f t="shared" si="9"/>
        <v>61</v>
      </c>
      <c r="J47" s="56">
        <v>0</v>
      </c>
      <c r="K47" s="60">
        <v>1</v>
      </c>
      <c r="L47" s="60">
        <f t="shared" si="10"/>
        <v>1</v>
      </c>
      <c r="M47" s="6">
        <f t="shared" si="5"/>
        <v>1.282051282051282E-2</v>
      </c>
      <c r="N47" s="61">
        <f t="shared" si="11"/>
        <v>57</v>
      </c>
    </row>
    <row r="48" spans="1:14">
      <c r="A48" s="4" t="s">
        <v>91</v>
      </c>
      <c r="B48" s="4" t="s">
        <v>213</v>
      </c>
      <c r="C48" s="55" t="s">
        <v>92</v>
      </c>
      <c r="D48" s="56">
        <v>9</v>
      </c>
      <c r="E48" s="5">
        <v>0</v>
      </c>
      <c r="F48" s="57">
        <f t="shared" si="7"/>
        <v>9</v>
      </c>
      <c r="G48" s="58">
        <f t="shared" si="8"/>
        <v>62</v>
      </c>
      <c r="H48" s="59">
        <f t="shared" si="2"/>
        <v>0</v>
      </c>
      <c r="I48" s="57">
        <f t="shared" si="9"/>
        <v>80</v>
      </c>
      <c r="J48" s="56">
        <v>0</v>
      </c>
      <c r="K48" s="60">
        <v>0</v>
      </c>
      <c r="L48" s="60">
        <f t="shared" si="10"/>
        <v>0</v>
      </c>
      <c r="M48" s="6">
        <f t="shared" si="5"/>
        <v>0</v>
      </c>
      <c r="N48" s="61">
        <f t="shared" si="11"/>
        <v>59</v>
      </c>
    </row>
    <row r="49" spans="1:14">
      <c r="A49" s="4" t="s">
        <v>93</v>
      </c>
      <c r="B49" s="4" t="s">
        <v>212</v>
      </c>
      <c r="C49" s="55" t="s">
        <v>94</v>
      </c>
      <c r="D49" s="56">
        <v>4</v>
      </c>
      <c r="E49" s="5">
        <v>1</v>
      </c>
      <c r="F49" s="57">
        <f t="shared" si="7"/>
        <v>5</v>
      </c>
      <c r="G49" s="58">
        <f t="shared" si="8"/>
        <v>73</v>
      </c>
      <c r="H49" s="59">
        <f t="shared" si="2"/>
        <v>0.2</v>
      </c>
      <c r="I49" s="57">
        <f t="shared" si="9"/>
        <v>58</v>
      </c>
      <c r="J49" s="56">
        <v>1</v>
      </c>
      <c r="K49" s="60">
        <v>0</v>
      </c>
      <c r="L49" s="60">
        <f t="shared" si="10"/>
        <v>1</v>
      </c>
      <c r="M49" s="6">
        <f t="shared" si="5"/>
        <v>0.2</v>
      </c>
      <c r="N49" s="61">
        <f t="shared" si="11"/>
        <v>12</v>
      </c>
    </row>
    <row r="50" spans="1:14">
      <c r="A50" s="4" t="s">
        <v>95</v>
      </c>
      <c r="B50" s="4" t="s">
        <v>216</v>
      </c>
      <c r="C50" s="55" t="s">
        <v>96</v>
      </c>
      <c r="D50" s="56">
        <v>73</v>
      </c>
      <c r="E50" s="5">
        <v>19</v>
      </c>
      <c r="F50" s="57">
        <f t="shared" si="7"/>
        <v>92</v>
      </c>
      <c r="G50" s="58">
        <f t="shared" si="8"/>
        <v>19</v>
      </c>
      <c r="H50" s="59">
        <f t="shared" si="2"/>
        <v>0.20652173913043478</v>
      </c>
      <c r="I50" s="57">
        <f t="shared" si="9"/>
        <v>54</v>
      </c>
      <c r="J50" s="56">
        <v>1</v>
      </c>
      <c r="K50" s="60">
        <v>2</v>
      </c>
      <c r="L50" s="60">
        <f t="shared" si="10"/>
        <v>3</v>
      </c>
      <c r="M50" s="6">
        <f t="shared" si="5"/>
        <v>3.2608695652173912E-2</v>
      </c>
      <c r="N50" s="61">
        <f t="shared" si="11"/>
        <v>41</v>
      </c>
    </row>
    <row r="51" spans="1:14">
      <c r="A51" s="4" t="s">
        <v>97</v>
      </c>
      <c r="B51" s="4" t="s">
        <v>216</v>
      </c>
      <c r="C51" s="55" t="s">
        <v>98</v>
      </c>
      <c r="D51" s="56">
        <v>66</v>
      </c>
      <c r="E51" s="5">
        <v>5</v>
      </c>
      <c r="F51" s="57">
        <f t="shared" si="7"/>
        <v>71</v>
      </c>
      <c r="G51" s="58">
        <f t="shared" si="8"/>
        <v>31</v>
      </c>
      <c r="H51" s="59">
        <f t="shared" si="2"/>
        <v>7.0422535211267609E-2</v>
      </c>
      <c r="I51" s="57">
        <f t="shared" si="9"/>
        <v>79</v>
      </c>
      <c r="J51" s="56">
        <v>1</v>
      </c>
      <c r="K51" s="60">
        <v>1</v>
      </c>
      <c r="L51" s="60">
        <f t="shared" si="10"/>
        <v>2</v>
      </c>
      <c r="M51" s="6">
        <f t="shared" si="5"/>
        <v>2.8169014084507043E-2</v>
      </c>
      <c r="N51" s="61">
        <f t="shared" si="11"/>
        <v>43</v>
      </c>
    </row>
    <row r="52" spans="1:14">
      <c r="A52" s="4" t="s">
        <v>99</v>
      </c>
      <c r="B52" s="4" t="s">
        <v>218</v>
      </c>
      <c r="C52" s="55" t="s">
        <v>100</v>
      </c>
      <c r="D52" s="56">
        <v>12</v>
      </c>
      <c r="E52" s="5">
        <v>2</v>
      </c>
      <c r="F52" s="57">
        <f t="shared" si="7"/>
        <v>14</v>
      </c>
      <c r="G52" s="58">
        <f t="shared" si="8"/>
        <v>57</v>
      </c>
      <c r="H52" s="59">
        <f t="shared" si="2"/>
        <v>0.14285714285714285</v>
      </c>
      <c r="I52" s="57">
        <f t="shared" si="9"/>
        <v>75</v>
      </c>
      <c r="J52" s="56">
        <v>5</v>
      </c>
      <c r="K52" s="60">
        <v>1</v>
      </c>
      <c r="L52" s="60">
        <f t="shared" si="10"/>
        <v>6</v>
      </c>
      <c r="M52" s="6">
        <f t="shared" si="5"/>
        <v>0.42857142857142855</v>
      </c>
      <c r="N52" s="61">
        <f t="shared" si="11"/>
        <v>4</v>
      </c>
    </row>
    <row r="53" spans="1:14">
      <c r="A53" s="4" t="s">
        <v>101</v>
      </c>
      <c r="B53" s="4" t="s">
        <v>216</v>
      </c>
      <c r="C53" s="55" t="s">
        <v>102</v>
      </c>
      <c r="D53" s="56">
        <v>61</v>
      </c>
      <c r="E53" s="5">
        <v>15</v>
      </c>
      <c r="F53" s="57">
        <f t="shared" si="7"/>
        <v>76</v>
      </c>
      <c r="G53" s="58">
        <f t="shared" si="8"/>
        <v>28</v>
      </c>
      <c r="H53" s="59">
        <f t="shared" si="2"/>
        <v>0.19736842105263158</v>
      </c>
      <c r="I53" s="57">
        <f t="shared" si="9"/>
        <v>60</v>
      </c>
      <c r="J53" s="56">
        <v>3</v>
      </c>
      <c r="K53" s="60">
        <v>1</v>
      </c>
      <c r="L53" s="60">
        <f t="shared" si="10"/>
        <v>4</v>
      </c>
      <c r="M53" s="6">
        <f t="shared" si="5"/>
        <v>5.2631578947368418E-2</v>
      </c>
      <c r="N53" s="61">
        <f t="shared" si="11"/>
        <v>36</v>
      </c>
    </row>
    <row r="54" spans="1:14">
      <c r="A54" s="4" t="s">
        <v>103</v>
      </c>
      <c r="B54" s="4" t="s">
        <v>216</v>
      </c>
      <c r="C54" s="55" t="s">
        <v>104</v>
      </c>
      <c r="D54" s="56">
        <v>44</v>
      </c>
      <c r="E54" s="5">
        <v>9</v>
      </c>
      <c r="F54" s="57">
        <f t="shared" si="7"/>
        <v>53</v>
      </c>
      <c r="G54" s="58">
        <f t="shared" si="8"/>
        <v>36</v>
      </c>
      <c r="H54" s="59">
        <f t="shared" si="2"/>
        <v>0.16981132075471697</v>
      </c>
      <c r="I54" s="57">
        <f t="shared" si="9"/>
        <v>66</v>
      </c>
      <c r="J54" s="56">
        <v>0</v>
      </c>
      <c r="K54" s="60">
        <v>0</v>
      </c>
      <c r="L54" s="60">
        <f t="shared" si="10"/>
        <v>0</v>
      </c>
      <c r="M54" s="6">
        <f t="shared" si="5"/>
        <v>0</v>
      </c>
      <c r="N54" s="61">
        <f t="shared" si="11"/>
        <v>59</v>
      </c>
    </row>
    <row r="55" spans="1:14">
      <c r="A55" s="4" t="s">
        <v>105</v>
      </c>
      <c r="B55" s="4" t="s">
        <v>216</v>
      </c>
      <c r="C55" s="55" t="s">
        <v>106</v>
      </c>
      <c r="D55" s="56">
        <v>52</v>
      </c>
      <c r="E55" s="5">
        <v>26</v>
      </c>
      <c r="F55" s="57">
        <f t="shared" si="7"/>
        <v>78</v>
      </c>
      <c r="G55" s="58">
        <f t="shared" si="8"/>
        <v>24</v>
      </c>
      <c r="H55" s="59">
        <f t="shared" si="2"/>
        <v>0.33333333333333331</v>
      </c>
      <c r="I55" s="57">
        <f t="shared" si="9"/>
        <v>16</v>
      </c>
      <c r="J55" s="56">
        <v>2</v>
      </c>
      <c r="K55" s="60">
        <v>2</v>
      </c>
      <c r="L55" s="60">
        <f t="shared" si="10"/>
        <v>4</v>
      </c>
      <c r="M55" s="6">
        <f t="shared" si="5"/>
        <v>5.128205128205128E-2</v>
      </c>
      <c r="N55" s="61">
        <f t="shared" si="11"/>
        <v>38</v>
      </c>
    </row>
    <row r="56" spans="1:14">
      <c r="A56" s="4" t="s">
        <v>107</v>
      </c>
      <c r="B56" s="4" t="s">
        <v>216</v>
      </c>
      <c r="C56" s="55" t="s">
        <v>108</v>
      </c>
      <c r="D56" s="56">
        <v>32</v>
      </c>
      <c r="E56" s="5">
        <v>6</v>
      </c>
      <c r="F56" s="57">
        <f t="shared" si="7"/>
        <v>38</v>
      </c>
      <c r="G56" s="58">
        <f t="shared" si="8"/>
        <v>44</v>
      </c>
      <c r="H56" s="59">
        <f t="shared" si="2"/>
        <v>0.15789473684210525</v>
      </c>
      <c r="I56" s="57">
        <f t="shared" si="9"/>
        <v>70</v>
      </c>
      <c r="J56" s="56">
        <v>1</v>
      </c>
      <c r="K56" s="60">
        <v>0</v>
      </c>
      <c r="L56" s="60">
        <f t="shared" si="10"/>
        <v>1</v>
      </c>
      <c r="M56" s="6">
        <f t="shared" si="5"/>
        <v>2.6315789473684209E-2</v>
      </c>
      <c r="N56" s="61">
        <f t="shared" si="11"/>
        <v>46</v>
      </c>
    </row>
    <row r="57" spans="1:14">
      <c r="A57" s="4" t="s">
        <v>109</v>
      </c>
      <c r="B57" s="4" t="s">
        <v>217</v>
      </c>
      <c r="C57" s="55" t="s">
        <v>110</v>
      </c>
      <c r="D57" s="56">
        <v>27</v>
      </c>
      <c r="E57" s="5">
        <v>15</v>
      </c>
      <c r="F57" s="57">
        <f t="shared" si="7"/>
        <v>42</v>
      </c>
      <c r="G57" s="58">
        <f t="shared" si="8"/>
        <v>42</v>
      </c>
      <c r="H57" s="59">
        <f t="shared" si="2"/>
        <v>0.35714285714285715</v>
      </c>
      <c r="I57" s="57">
        <f t="shared" si="9"/>
        <v>15</v>
      </c>
      <c r="J57" s="56">
        <v>1</v>
      </c>
      <c r="K57" s="60">
        <v>1</v>
      </c>
      <c r="L57" s="60">
        <f t="shared" si="10"/>
        <v>2</v>
      </c>
      <c r="M57" s="6">
        <f t="shared" si="5"/>
        <v>4.7619047619047616E-2</v>
      </c>
      <c r="N57" s="61">
        <f t="shared" si="11"/>
        <v>39</v>
      </c>
    </row>
    <row r="58" spans="1:14">
      <c r="A58" s="4" t="s">
        <v>111</v>
      </c>
      <c r="B58" s="4" t="s">
        <v>215</v>
      </c>
      <c r="C58" s="55" t="s">
        <v>112</v>
      </c>
      <c r="D58" s="56">
        <v>32</v>
      </c>
      <c r="E58" s="5">
        <v>10</v>
      </c>
      <c r="F58" s="57">
        <f t="shared" si="7"/>
        <v>42</v>
      </c>
      <c r="G58" s="58">
        <f t="shared" si="8"/>
        <v>42</v>
      </c>
      <c r="H58" s="59">
        <f t="shared" si="2"/>
        <v>0.23809523809523808</v>
      </c>
      <c r="I58" s="57">
        <f t="shared" si="9"/>
        <v>42</v>
      </c>
      <c r="J58" s="56">
        <v>1</v>
      </c>
      <c r="K58" s="60">
        <v>0</v>
      </c>
      <c r="L58" s="60">
        <f t="shared" si="10"/>
        <v>1</v>
      </c>
      <c r="M58" s="6">
        <f t="shared" si="5"/>
        <v>2.3809523809523808E-2</v>
      </c>
      <c r="N58" s="61">
        <f t="shared" si="11"/>
        <v>48</v>
      </c>
    </row>
    <row r="59" spans="1:14">
      <c r="A59" s="4" t="s">
        <v>113</v>
      </c>
      <c r="B59" s="4" t="s">
        <v>211</v>
      </c>
      <c r="C59" s="55" t="s">
        <v>114</v>
      </c>
      <c r="D59" s="56">
        <v>225</v>
      </c>
      <c r="E59" s="5">
        <v>78</v>
      </c>
      <c r="F59" s="57">
        <f t="shared" si="7"/>
        <v>303</v>
      </c>
      <c r="G59" s="58">
        <f t="shared" si="8"/>
        <v>2</v>
      </c>
      <c r="H59" s="59">
        <f t="shared" si="2"/>
        <v>0.25742574257425743</v>
      </c>
      <c r="I59" s="57">
        <f t="shared" si="9"/>
        <v>31</v>
      </c>
      <c r="J59" s="56">
        <v>12</v>
      </c>
      <c r="K59" s="60">
        <v>12</v>
      </c>
      <c r="L59" s="60">
        <f t="shared" si="10"/>
        <v>24</v>
      </c>
      <c r="M59" s="6">
        <f t="shared" si="5"/>
        <v>7.9207920792079209E-2</v>
      </c>
      <c r="N59" s="61">
        <f t="shared" si="11"/>
        <v>29</v>
      </c>
    </row>
    <row r="60" spans="1:14">
      <c r="A60" s="1" t="s">
        <v>115</v>
      </c>
      <c r="B60" s="1" t="s">
        <v>213</v>
      </c>
      <c r="C60" s="62" t="s">
        <v>116</v>
      </c>
      <c r="D60" s="31">
        <v>0</v>
      </c>
      <c r="E60" s="2">
        <v>0</v>
      </c>
      <c r="F60" s="57">
        <f t="shared" si="7"/>
        <v>0</v>
      </c>
      <c r="G60" s="58">
        <f t="shared" si="8"/>
        <v>85</v>
      </c>
      <c r="H60" s="242">
        <v>0</v>
      </c>
      <c r="I60" s="57">
        <f t="shared" si="9"/>
        <v>80</v>
      </c>
      <c r="J60" s="31">
        <v>0</v>
      </c>
      <c r="K60" s="35">
        <v>0</v>
      </c>
      <c r="L60" s="35">
        <f t="shared" si="10"/>
        <v>0</v>
      </c>
      <c r="M60" s="244">
        <v>0</v>
      </c>
      <c r="N60" s="64">
        <f t="shared" si="11"/>
        <v>59</v>
      </c>
    </row>
    <row r="61" spans="1:14">
      <c r="A61" s="1" t="s">
        <v>117</v>
      </c>
      <c r="B61" s="1" t="s">
        <v>212</v>
      </c>
      <c r="C61" s="62" t="s">
        <v>118</v>
      </c>
      <c r="D61" s="31">
        <v>7</v>
      </c>
      <c r="E61" s="2">
        <v>5</v>
      </c>
      <c r="F61" s="57">
        <f t="shared" si="7"/>
        <v>12</v>
      </c>
      <c r="G61" s="58">
        <f t="shared" si="8"/>
        <v>58</v>
      </c>
      <c r="H61" s="59">
        <f t="shared" ref="H61:H74" si="12">E61/F61</f>
        <v>0.41666666666666669</v>
      </c>
      <c r="I61" s="57">
        <f t="shared" si="9"/>
        <v>11</v>
      </c>
      <c r="J61" s="31">
        <v>0</v>
      </c>
      <c r="K61" s="35">
        <v>0</v>
      </c>
      <c r="L61" s="35">
        <f t="shared" si="10"/>
        <v>0</v>
      </c>
      <c r="M61" s="6">
        <f t="shared" ref="M61:M74" si="13">L61/F61</f>
        <v>0</v>
      </c>
      <c r="N61" s="64">
        <f t="shared" si="11"/>
        <v>59</v>
      </c>
    </row>
    <row r="62" spans="1:14">
      <c r="A62" s="1" t="s">
        <v>119</v>
      </c>
      <c r="B62" s="1" t="s">
        <v>213</v>
      </c>
      <c r="C62" s="62" t="s">
        <v>120</v>
      </c>
      <c r="D62" s="31">
        <v>4</v>
      </c>
      <c r="E62" s="2">
        <v>2</v>
      </c>
      <c r="F62" s="57">
        <f t="shared" si="7"/>
        <v>6</v>
      </c>
      <c r="G62" s="58">
        <f t="shared" si="8"/>
        <v>70</v>
      </c>
      <c r="H62" s="59">
        <f t="shared" si="12"/>
        <v>0.33333333333333331</v>
      </c>
      <c r="I62" s="57">
        <f t="shared" si="9"/>
        <v>16</v>
      </c>
      <c r="J62" s="31">
        <v>0</v>
      </c>
      <c r="K62" s="35">
        <v>0</v>
      </c>
      <c r="L62" s="35">
        <f t="shared" si="10"/>
        <v>0</v>
      </c>
      <c r="M62" s="6">
        <f t="shared" si="13"/>
        <v>0</v>
      </c>
      <c r="N62" s="64">
        <f t="shared" si="11"/>
        <v>59</v>
      </c>
    </row>
    <row r="63" spans="1:14">
      <c r="A63" s="1" t="s">
        <v>121</v>
      </c>
      <c r="B63" s="1" t="s">
        <v>216</v>
      </c>
      <c r="C63" s="62" t="s">
        <v>122</v>
      </c>
      <c r="D63" s="31">
        <v>67</v>
      </c>
      <c r="E63" s="2">
        <v>11</v>
      </c>
      <c r="F63" s="57">
        <f t="shared" si="7"/>
        <v>78</v>
      </c>
      <c r="G63" s="58">
        <f t="shared" si="8"/>
        <v>24</v>
      </c>
      <c r="H63" s="59">
        <f t="shared" si="12"/>
        <v>0.14102564102564102</v>
      </c>
      <c r="I63" s="57">
        <f t="shared" si="9"/>
        <v>76</v>
      </c>
      <c r="J63" s="31">
        <v>2</v>
      </c>
      <c r="K63" s="35">
        <v>0</v>
      </c>
      <c r="L63" s="35">
        <f t="shared" si="10"/>
        <v>2</v>
      </c>
      <c r="M63" s="63">
        <f t="shared" si="13"/>
        <v>2.564102564102564E-2</v>
      </c>
      <c r="N63" s="64">
        <f t="shared" si="11"/>
        <v>47</v>
      </c>
    </row>
    <row r="64" spans="1:14">
      <c r="A64" s="1" t="s">
        <v>123</v>
      </c>
      <c r="B64" s="1" t="s">
        <v>214</v>
      </c>
      <c r="C64" s="62" t="s">
        <v>124</v>
      </c>
      <c r="D64" s="31">
        <v>6</v>
      </c>
      <c r="E64" s="2">
        <v>2</v>
      </c>
      <c r="F64" s="57">
        <f t="shared" si="7"/>
        <v>8</v>
      </c>
      <c r="G64" s="58">
        <f t="shared" si="8"/>
        <v>66</v>
      </c>
      <c r="H64" s="59">
        <f t="shared" si="12"/>
        <v>0.25</v>
      </c>
      <c r="I64" s="57">
        <f t="shared" si="9"/>
        <v>34</v>
      </c>
      <c r="J64" s="31">
        <v>4</v>
      </c>
      <c r="K64" s="35">
        <v>0</v>
      </c>
      <c r="L64" s="35">
        <f t="shared" si="10"/>
        <v>4</v>
      </c>
      <c r="M64" s="63">
        <f t="shared" si="13"/>
        <v>0.5</v>
      </c>
      <c r="N64" s="64">
        <f t="shared" si="11"/>
        <v>2</v>
      </c>
    </row>
    <row r="65" spans="1:14">
      <c r="A65" s="1" t="s">
        <v>125</v>
      </c>
      <c r="B65" s="1" t="s">
        <v>215</v>
      </c>
      <c r="C65" s="62" t="s">
        <v>126</v>
      </c>
      <c r="D65" s="31">
        <v>35</v>
      </c>
      <c r="E65" s="2">
        <v>13</v>
      </c>
      <c r="F65" s="57">
        <f t="shared" si="7"/>
        <v>48</v>
      </c>
      <c r="G65" s="58">
        <f t="shared" si="8"/>
        <v>40</v>
      </c>
      <c r="H65" s="59">
        <f t="shared" si="12"/>
        <v>0.27083333333333331</v>
      </c>
      <c r="I65" s="57">
        <f t="shared" si="9"/>
        <v>27</v>
      </c>
      <c r="J65" s="31">
        <v>0</v>
      </c>
      <c r="K65" s="35">
        <v>0</v>
      </c>
      <c r="L65" s="35">
        <f t="shared" si="10"/>
        <v>0</v>
      </c>
      <c r="M65" s="6">
        <f t="shared" si="13"/>
        <v>0</v>
      </c>
      <c r="N65" s="64">
        <f t="shared" si="11"/>
        <v>59</v>
      </c>
    </row>
    <row r="66" spans="1:14">
      <c r="A66" s="1" t="s">
        <v>127</v>
      </c>
      <c r="B66" s="1" t="s">
        <v>211</v>
      </c>
      <c r="C66" s="62" t="s">
        <v>128</v>
      </c>
      <c r="D66" s="31">
        <v>227</v>
      </c>
      <c r="E66" s="2">
        <v>49</v>
      </c>
      <c r="F66" s="57">
        <f t="shared" si="7"/>
        <v>276</v>
      </c>
      <c r="G66" s="58">
        <f t="shared" si="8"/>
        <v>4</v>
      </c>
      <c r="H66" s="59">
        <f t="shared" si="12"/>
        <v>0.17753623188405798</v>
      </c>
      <c r="I66" s="57">
        <f t="shared" si="9"/>
        <v>64</v>
      </c>
      <c r="J66" s="31">
        <v>44</v>
      </c>
      <c r="K66" s="35">
        <v>14</v>
      </c>
      <c r="L66" s="35">
        <f t="shared" si="10"/>
        <v>58</v>
      </c>
      <c r="M66" s="63">
        <f t="shared" si="13"/>
        <v>0.21014492753623187</v>
      </c>
      <c r="N66" s="64">
        <f t="shared" si="11"/>
        <v>10</v>
      </c>
    </row>
    <row r="67" spans="1:14">
      <c r="A67" s="1" t="s">
        <v>129</v>
      </c>
      <c r="B67" s="1" t="s">
        <v>212</v>
      </c>
      <c r="C67" s="62" t="s">
        <v>130</v>
      </c>
      <c r="D67" s="31">
        <v>6</v>
      </c>
      <c r="E67" s="2">
        <v>2</v>
      </c>
      <c r="F67" s="57">
        <f t="shared" si="7"/>
        <v>8</v>
      </c>
      <c r="G67" s="58">
        <f t="shared" si="8"/>
        <v>66</v>
      </c>
      <c r="H67" s="59">
        <f t="shared" si="12"/>
        <v>0.25</v>
      </c>
      <c r="I67" s="57">
        <f t="shared" si="9"/>
        <v>34</v>
      </c>
      <c r="J67" s="31">
        <v>0</v>
      </c>
      <c r="K67" s="35">
        <v>0</v>
      </c>
      <c r="L67" s="35">
        <f t="shared" si="10"/>
        <v>0</v>
      </c>
      <c r="M67" s="6">
        <f t="shared" si="13"/>
        <v>0</v>
      </c>
      <c r="N67" s="64">
        <f t="shared" si="11"/>
        <v>59</v>
      </c>
    </row>
    <row r="68" spans="1:14">
      <c r="A68" s="1" t="s">
        <v>131</v>
      </c>
      <c r="B68" s="1" t="s">
        <v>213</v>
      </c>
      <c r="C68" s="62" t="s">
        <v>132</v>
      </c>
      <c r="D68" s="31">
        <v>3</v>
      </c>
      <c r="E68" s="2">
        <v>0</v>
      </c>
      <c r="F68" s="57">
        <f t="shared" si="7"/>
        <v>3</v>
      </c>
      <c r="G68" s="58">
        <f t="shared" si="8"/>
        <v>79</v>
      </c>
      <c r="H68" s="59">
        <f t="shared" si="12"/>
        <v>0</v>
      </c>
      <c r="I68" s="57">
        <f t="shared" si="9"/>
        <v>80</v>
      </c>
      <c r="J68" s="31">
        <v>0</v>
      </c>
      <c r="K68" s="35">
        <v>0</v>
      </c>
      <c r="L68" s="35">
        <f t="shared" si="10"/>
        <v>0</v>
      </c>
      <c r="M68" s="6">
        <f t="shared" si="13"/>
        <v>0</v>
      </c>
      <c r="N68" s="64">
        <f t="shared" si="11"/>
        <v>59</v>
      </c>
    </row>
    <row r="69" spans="1:14">
      <c r="A69" s="1" t="s">
        <v>133</v>
      </c>
      <c r="B69" s="1" t="s">
        <v>211</v>
      </c>
      <c r="C69" s="62" t="s">
        <v>134</v>
      </c>
      <c r="D69" s="31">
        <v>231</v>
      </c>
      <c r="E69" s="2">
        <v>83</v>
      </c>
      <c r="F69" s="57">
        <f t="shared" si="7"/>
        <v>314</v>
      </c>
      <c r="G69" s="58">
        <f t="shared" si="8"/>
        <v>1</v>
      </c>
      <c r="H69" s="59">
        <f t="shared" si="12"/>
        <v>0.2643312101910828</v>
      </c>
      <c r="I69" s="57">
        <f t="shared" si="9"/>
        <v>29</v>
      </c>
      <c r="J69" s="31">
        <v>26</v>
      </c>
      <c r="K69" s="35">
        <v>21</v>
      </c>
      <c r="L69" s="35">
        <f t="shared" si="10"/>
        <v>47</v>
      </c>
      <c r="M69" s="63">
        <f t="shared" si="13"/>
        <v>0.14968152866242038</v>
      </c>
      <c r="N69" s="64">
        <f t="shared" si="11"/>
        <v>17</v>
      </c>
    </row>
    <row r="70" spans="1:14">
      <c r="A70" s="1" t="s">
        <v>135</v>
      </c>
      <c r="B70" s="1" t="s">
        <v>212</v>
      </c>
      <c r="C70" s="62" t="s">
        <v>136</v>
      </c>
      <c r="D70" s="31">
        <v>14</v>
      </c>
      <c r="E70" s="2">
        <v>9</v>
      </c>
      <c r="F70" s="57">
        <f t="shared" si="7"/>
        <v>23</v>
      </c>
      <c r="G70" s="58">
        <f t="shared" si="8"/>
        <v>49</v>
      </c>
      <c r="H70" s="59">
        <f t="shared" si="12"/>
        <v>0.39130434782608697</v>
      </c>
      <c r="I70" s="57">
        <f t="shared" si="9"/>
        <v>12</v>
      </c>
      <c r="J70" s="31">
        <v>3</v>
      </c>
      <c r="K70" s="35">
        <v>0</v>
      </c>
      <c r="L70" s="35">
        <f t="shared" si="10"/>
        <v>3</v>
      </c>
      <c r="M70" s="63">
        <f t="shared" si="13"/>
        <v>0.13043478260869565</v>
      </c>
      <c r="N70" s="64">
        <f t="shared" si="11"/>
        <v>18</v>
      </c>
    </row>
    <row r="71" spans="1:14">
      <c r="A71" s="1" t="s">
        <v>137</v>
      </c>
      <c r="B71" s="1" t="s">
        <v>211</v>
      </c>
      <c r="C71" s="62" t="s">
        <v>138</v>
      </c>
      <c r="D71" s="31">
        <v>102</v>
      </c>
      <c r="E71" s="2">
        <v>30</v>
      </c>
      <c r="F71" s="65">
        <f t="shared" si="7"/>
        <v>132</v>
      </c>
      <c r="G71" s="66">
        <f t="shared" si="8"/>
        <v>10</v>
      </c>
      <c r="H71" s="59">
        <f t="shared" si="12"/>
        <v>0.22727272727272727</v>
      </c>
      <c r="I71" s="57">
        <f t="shared" si="9"/>
        <v>47</v>
      </c>
      <c r="J71" s="31">
        <v>5</v>
      </c>
      <c r="K71" s="35">
        <v>3</v>
      </c>
      <c r="L71" s="35">
        <f t="shared" si="10"/>
        <v>8</v>
      </c>
      <c r="M71" s="63">
        <f t="shared" si="13"/>
        <v>6.0606060606060608E-2</v>
      </c>
      <c r="N71" s="64">
        <f t="shared" si="11"/>
        <v>32</v>
      </c>
    </row>
    <row r="72" spans="1:14">
      <c r="A72" s="1" t="s">
        <v>139</v>
      </c>
      <c r="B72" s="1" t="s">
        <v>212</v>
      </c>
      <c r="C72" s="62" t="s">
        <v>140</v>
      </c>
      <c r="D72" s="31">
        <v>6</v>
      </c>
      <c r="E72" s="2">
        <v>2</v>
      </c>
      <c r="F72" s="65">
        <f t="shared" si="7"/>
        <v>8</v>
      </c>
      <c r="G72" s="66">
        <f t="shared" si="8"/>
        <v>66</v>
      </c>
      <c r="H72" s="59">
        <f t="shared" si="12"/>
        <v>0.25</v>
      </c>
      <c r="I72" s="57">
        <f t="shared" si="9"/>
        <v>34</v>
      </c>
      <c r="J72" s="31">
        <v>0</v>
      </c>
      <c r="K72" s="35">
        <v>1</v>
      </c>
      <c r="L72" s="35">
        <f t="shared" si="10"/>
        <v>1</v>
      </c>
      <c r="M72" s="63">
        <f t="shared" si="13"/>
        <v>0.125</v>
      </c>
      <c r="N72" s="64">
        <f t="shared" si="11"/>
        <v>20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1</v>
      </c>
      <c r="F73" s="65">
        <f t="shared" si="7"/>
        <v>1</v>
      </c>
      <c r="G73" s="66">
        <f t="shared" si="8"/>
        <v>82</v>
      </c>
      <c r="H73" s="59">
        <f t="shared" si="12"/>
        <v>1</v>
      </c>
      <c r="I73" s="57">
        <f t="shared" si="9"/>
        <v>1</v>
      </c>
      <c r="J73" s="31">
        <v>0</v>
      </c>
      <c r="K73" s="35">
        <v>0</v>
      </c>
      <c r="L73" s="35">
        <f t="shared" si="10"/>
        <v>0</v>
      </c>
      <c r="M73" s="6">
        <f t="shared" si="13"/>
        <v>0</v>
      </c>
      <c r="N73" s="64">
        <f t="shared" si="11"/>
        <v>59</v>
      </c>
    </row>
    <row r="74" spans="1:14">
      <c r="A74" s="1" t="s">
        <v>143</v>
      </c>
      <c r="B74" s="1" t="s">
        <v>217</v>
      </c>
      <c r="C74" s="62" t="s">
        <v>144</v>
      </c>
      <c r="D74" s="31">
        <v>5</v>
      </c>
      <c r="E74" s="2">
        <v>6</v>
      </c>
      <c r="F74" s="65">
        <f t="shared" si="7"/>
        <v>11</v>
      </c>
      <c r="G74" s="66">
        <f t="shared" si="8"/>
        <v>59</v>
      </c>
      <c r="H74" s="59">
        <f t="shared" si="12"/>
        <v>0.54545454545454541</v>
      </c>
      <c r="I74" s="57">
        <f t="shared" si="9"/>
        <v>4</v>
      </c>
      <c r="J74" s="31">
        <v>3</v>
      </c>
      <c r="K74" s="35">
        <v>1</v>
      </c>
      <c r="L74" s="35">
        <f t="shared" si="10"/>
        <v>4</v>
      </c>
      <c r="M74" s="63">
        <f t="shared" si="13"/>
        <v>0.36363636363636365</v>
      </c>
      <c r="N74" s="64">
        <f t="shared" si="11"/>
        <v>5</v>
      </c>
    </row>
    <row r="75" spans="1:14">
      <c r="A75" s="4" t="s">
        <v>145</v>
      </c>
      <c r="B75" s="4" t="s">
        <v>218</v>
      </c>
      <c r="C75" s="55" t="s">
        <v>146</v>
      </c>
      <c r="D75" s="56">
        <v>0</v>
      </c>
      <c r="E75" s="5">
        <v>0</v>
      </c>
      <c r="F75" s="65">
        <f t="shared" si="7"/>
        <v>0</v>
      </c>
      <c r="G75" s="66">
        <f t="shared" si="8"/>
        <v>85</v>
      </c>
      <c r="H75" s="242">
        <v>0</v>
      </c>
      <c r="I75" s="57">
        <f t="shared" si="9"/>
        <v>80</v>
      </c>
      <c r="J75" s="31">
        <v>0</v>
      </c>
      <c r="K75" s="35">
        <v>0</v>
      </c>
      <c r="L75" s="35">
        <f t="shared" si="10"/>
        <v>0</v>
      </c>
      <c r="M75" s="244">
        <v>0</v>
      </c>
      <c r="N75" s="64">
        <f t="shared" si="11"/>
        <v>59</v>
      </c>
    </row>
    <row r="76" spans="1:14">
      <c r="A76" s="1" t="s">
        <v>147</v>
      </c>
      <c r="B76" s="1" t="s">
        <v>217</v>
      </c>
      <c r="C76" s="62" t="s">
        <v>148</v>
      </c>
      <c r="D76" s="31">
        <v>16</v>
      </c>
      <c r="E76" s="2">
        <v>3</v>
      </c>
      <c r="F76" s="65">
        <f t="shared" ref="F76:F107" si="14">SUM(D76:E76)</f>
        <v>19</v>
      </c>
      <c r="G76" s="66">
        <f t="shared" ref="G76:G107" si="15">_xlfn.RANK.EQ(F76,$F$12:$F$97,0)</f>
        <v>53</v>
      </c>
      <c r="H76" s="59">
        <f t="shared" ref="H76:H97" si="16">E76/F76</f>
        <v>0.15789473684210525</v>
      </c>
      <c r="I76" s="57">
        <f t="shared" ref="I76:I107" si="17">_xlfn.RANK.EQ(H76,$H$12:$H$97,0)</f>
        <v>70</v>
      </c>
      <c r="J76" s="31">
        <v>2</v>
      </c>
      <c r="K76" s="35">
        <v>0</v>
      </c>
      <c r="L76" s="35">
        <f t="shared" ref="L76:L107" si="18">SUM(J76:K76)</f>
        <v>2</v>
      </c>
      <c r="M76" s="63">
        <f t="shared" ref="M76:M97" si="19">L76/F76</f>
        <v>0.10526315789473684</v>
      </c>
      <c r="N76" s="64">
        <f t="shared" ref="N76:N107" si="20">_xlfn.RANK.EQ(M76,$M$12:$M$97,0)</f>
        <v>23</v>
      </c>
    </row>
    <row r="77" spans="1:14">
      <c r="A77" s="1" t="s">
        <v>149</v>
      </c>
      <c r="B77" s="1" t="s">
        <v>216</v>
      </c>
      <c r="C77" s="62" t="s">
        <v>150</v>
      </c>
      <c r="D77" s="31">
        <v>68</v>
      </c>
      <c r="E77" s="2">
        <v>21</v>
      </c>
      <c r="F77" s="65">
        <f t="shared" si="14"/>
        <v>89</v>
      </c>
      <c r="G77" s="66">
        <f t="shared" si="15"/>
        <v>21</v>
      </c>
      <c r="H77" s="59">
        <f t="shared" si="16"/>
        <v>0.23595505617977527</v>
      </c>
      <c r="I77" s="57">
        <f t="shared" si="17"/>
        <v>43</v>
      </c>
      <c r="J77" s="31">
        <v>2</v>
      </c>
      <c r="K77" s="35">
        <v>0</v>
      </c>
      <c r="L77" s="35">
        <f t="shared" si="18"/>
        <v>2</v>
      </c>
      <c r="M77" s="63">
        <f t="shared" si="19"/>
        <v>2.247191011235955E-2</v>
      </c>
      <c r="N77" s="64">
        <f t="shared" si="20"/>
        <v>50</v>
      </c>
    </row>
    <row r="78" spans="1:14">
      <c r="A78" s="1" t="s">
        <v>151</v>
      </c>
      <c r="B78" s="1" t="s">
        <v>216</v>
      </c>
      <c r="C78" s="62" t="s">
        <v>152</v>
      </c>
      <c r="D78" s="31">
        <v>69</v>
      </c>
      <c r="E78" s="2">
        <v>26</v>
      </c>
      <c r="F78" s="65">
        <f t="shared" si="14"/>
        <v>95</v>
      </c>
      <c r="G78" s="66">
        <f t="shared" si="15"/>
        <v>18</v>
      </c>
      <c r="H78" s="59">
        <f t="shared" si="16"/>
        <v>0.27368421052631581</v>
      </c>
      <c r="I78" s="57">
        <f t="shared" si="17"/>
        <v>26</v>
      </c>
      <c r="J78" s="31">
        <v>6</v>
      </c>
      <c r="K78" s="35">
        <v>0</v>
      </c>
      <c r="L78" s="35">
        <f t="shared" si="18"/>
        <v>6</v>
      </c>
      <c r="M78" s="63">
        <f t="shared" si="19"/>
        <v>6.3157894736842107E-2</v>
      </c>
      <c r="N78" s="64">
        <f t="shared" si="20"/>
        <v>31</v>
      </c>
    </row>
    <row r="79" spans="1:14">
      <c r="A79" s="1" t="s">
        <v>153</v>
      </c>
      <c r="B79" s="1" t="s">
        <v>211</v>
      </c>
      <c r="C79" s="62" t="s">
        <v>154</v>
      </c>
      <c r="D79" s="31">
        <v>98</v>
      </c>
      <c r="E79" s="2">
        <v>26</v>
      </c>
      <c r="F79" s="65">
        <f t="shared" si="14"/>
        <v>124</v>
      </c>
      <c r="G79" s="66">
        <f t="shared" si="15"/>
        <v>12</v>
      </c>
      <c r="H79" s="59">
        <f t="shared" si="16"/>
        <v>0.20967741935483872</v>
      </c>
      <c r="I79" s="57">
        <f t="shared" si="17"/>
        <v>52</v>
      </c>
      <c r="J79" s="31">
        <v>2</v>
      </c>
      <c r="K79" s="35">
        <v>2</v>
      </c>
      <c r="L79" s="35">
        <f t="shared" si="18"/>
        <v>4</v>
      </c>
      <c r="M79" s="63">
        <f t="shared" si="19"/>
        <v>3.2258064516129031E-2</v>
      </c>
      <c r="N79" s="64">
        <f t="shared" si="20"/>
        <v>42</v>
      </c>
    </row>
    <row r="80" spans="1:14">
      <c r="A80" s="1" t="s">
        <v>155</v>
      </c>
      <c r="B80" s="1" t="s">
        <v>211</v>
      </c>
      <c r="C80" s="62" t="s">
        <v>156</v>
      </c>
      <c r="D80" s="31">
        <v>90</v>
      </c>
      <c r="E80" s="2">
        <v>23</v>
      </c>
      <c r="F80" s="65">
        <f t="shared" si="14"/>
        <v>113</v>
      </c>
      <c r="G80" s="66">
        <f t="shared" si="15"/>
        <v>14</v>
      </c>
      <c r="H80" s="59">
        <f t="shared" si="16"/>
        <v>0.20353982300884957</v>
      </c>
      <c r="I80" s="57">
        <f t="shared" si="17"/>
        <v>55</v>
      </c>
      <c r="J80" s="31">
        <v>8</v>
      </c>
      <c r="K80" s="35">
        <v>3</v>
      </c>
      <c r="L80" s="35">
        <f t="shared" si="18"/>
        <v>11</v>
      </c>
      <c r="M80" s="63">
        <f t="shared" si="19"/>
        <v>9.7345132743362831E-2</v>
      </c>
      <c r="N80" s="64">
        <f t="shared" si="20"/>
        <v>24</v>
      </c>
    </row>
    <row r="81" spans="1:14">
      <c r="A81" s="1" t="s">
        <v>157</v>
      </c>
      <c r="B81" s="1" t="s">
        <v>216</v>
      </c>
      <c r="C81" s="62" t="s">
        <v>158</v>
      </c>
      <c r="D81" s="31">
        <v>89</v>
      </c>
      <c r="E81" s="2">
        <v>18</v>
      </c>
      <c r="F81" s="65">
        <f t="shared" si="14"/>
        <v>107</v>
      </c>
      <c r="G81" s="66">
        <f t="shared" si="15"/>
        <v>16</v>
      </c>
      <c r="H81" s="59">
        <f t="shared" si="16"/>
        <v>0.16822429906542055</v>
      </c>
      <c r="I81" s="57">
        <f t="shared" si="17"/>
        <v>67</v>
      </c>
      <c r="J81" s="31">
        <v>3</v>
      </c>
      <c r="K81" s="35">
        <v>3</v>
      </c>
      <c r="L81" s="35">
        <f t="shared" si="18"/>
        <v>6</v>
      </c>
      <c r="M81" s="63">
        <f t="shared" si="19"/>
        <v>5.6074766355140186E-2</v>
      </c>
      <c r="N81" s="64">
        <f t="shared" si="20"/>
        <v>34</v>
      </c>
    </row>
    <row r="82" spans="1:14">
      <c r="A82" s="1" t="s">
        <v>159</v>
      </c>
      <c r="B82" s="1" t="s">
        <v>216</v>
      </c>
      <c r="C82" s="62" t="s">
        <v>160</v>
      </c>
      <c r="D82" s="31">
        <v>107</v>
      </c>
      <c r="E82" s="2">
        <v>33</v>
      </c>
      <c r="F82" s="65">
        <f t="shared" si="14"/>
        <v>140</v>
      </c>
      <c r="G82" s="66">
        <f t="shared" si="15"/>
        <v>9</v>
      </c>
      <c r="H82" s="67">
        <f t="shared" si="16"/>
        <v>0.23571428571428571</v>
      </c>
      <c r="I82" s="65">
        <f t="shared" si="17"/>
        <v>44</v>
      </c>
      <c r="J82" s="31">
        <v>2</v>
      </c>
      <c r="K82" s="35">
        <v>1</v>
      </c>
      <c r="L82" s="35">
        <f t="shared" si="18"/>
        <v>3</v>
      </c>
      <c r="M82" s="63">
        <f t="shared" si="19"/>
        <v>2.1428571428571429E-2</v>
      </c>
      <c r="N82" s="64">
        <f t="shared" si="20"/>
        <v>51</v>
      </c>
    </row>
    <row r="83" spans="1:14">
      <c r="A83" s="1" t="s">
        <v>161</v>
      </c>
      <c r="B83" s="1" t="s">
        <v>212</v>
      </c>
      <c r="C83" s="62" t="s">
        <v>162</v>
      </c>
      <c r="D83" s="31">
        <v>7</v>
      </c>
      <c r="E83" s="2">
        <v>4</v>
      </c>
      <c r="F83" s="65">
        <f t="shared" si="14"/>
        <v>11</v>
      </c>
      <c r="G83" s="66">
        <f t="shared" si="15"/>
        <v>59</v>
      </c>
      <c r="H83" s="67">
        <f t="shared" si="16"/>
        <v>0.36363636363636365</v>
      </c>
      <c r="I83" s="65">
        <f t="shared" si="17"/>
        <v>14</v>
      </c>
      <c r="J83" s="31">
        <v>0</v>
      </c>
      <c r="K83" s="35">
        <v>0</v>
      </c>
      <c r="L83" s="35">
        <f t="shared" si="18"/>
        <v>0</v>
      </c>
      <c r="M83" s="6">
        <f t="shared" si="19"/>
        <v>0</v>
      </c>
      <c r="N83" s="64">
        <f t="shared" si="20"/>
        <v>59</v>
      </c>
    </row>
    <row r="84" spans="1:14">
      <c r="A84" s="1" t="s">
        <v>163</v>
      </c>
      <c r="B84" s="1" t="s">
        <v>216</v>
      </c>
      <c r="C84" s="62" t="s">
        <v>164</v>
      </c>
      <c r="D84" s="31">
        <v>40</v>
      </c>
      <c r="E84" s="2">
        <v>12</v>
      </c>
      <c r="F84" s="65">
        <f t="shared" si="14"/>
        <v>52</v>
      </c>
      <c r="G84" s="66">
        <f t="shared" si="15"/>
        <v>37</v>
      </c>
      <c r="H84" s="67">
        <f t="shared" si="16"/>
        <v>0.23076923076923078</v>
      </c>
      <c r="I84" s="65">
        <f t="shared" si="17"/>
        <v>46</v>
      </c>
      <c r="J84" s="31">
        <v>1</v>
      </c>
      <c r="K84" s="35">
        <v>0</v>
      </c>
      <c r="L84" s="35">
        <f t="shared" si="18"/>
        <v>1</v>
      </c>
      <c r="M84" s="63">
        <f t="shared" si="19"/>
        <v>1.9230769230769232E-2</v>
      </c>
      <c r="N84" s="64">
        <f t="shared" si="20"/>
        <v>53</v>
      </c>
    </row>
    <row r="85" spans="1:14">
      <c r="A85" s="1" t="s">
        <v>165</v>
      </c>
      <c r="B85" s="1" t="s">
        <v>216</v>
      </c>
      <c r="C85" s="62" t="s">
        <v>166</v>
      </c>
      <c r="D85" s="31">
        <v>61</v>
      </c>
      <c r="E85" s="2">
        <v>16</v>
      </c>
      <c r="F85" s="65">
        <f t="shared" si="14"/>
        <v>77</v>
      </c>
      <c r="G85" s="66">
        <f t="shared" si="15"/>
        <v>27</v>
      </c>
      <c r="H85" s="67">
        <f t="shared" si="16"/>
        <v>0.20779220779220781</v>
      </c>
      <c r="I85" s="65">
        <f t="shared" si="17"/>
        <v>53</v>
      </c>
      <c r="J85" s="31">
        <v>0</v>
      </c>
      <c r="K85" s="35">
        <v>0</v>
      </c>
      <c r="L85" s="35">
        <f t="shared" si="18"/>
        <v>0</v>
      </c>
      <c r="M85" s="6">
        <f t="shared" si="19"/>
        <v>0</v>
      </c>
      <c r="N85" s="64">
        <f t="shared" si="20"/>
        <v>59</v>
      </c>
    </row>
    <row r="86" spans="1:14">
      <c r="A86" s="9" t="s">
        <v>167</v>
      </c>
      <c r="B86" s="9" t="s">
        <v>216</v>
      </c>
      <c r="C86" s="68" t="s">
        <v>168</v>
      </c>
      <c r="D86" s="69">
        <v>91</v>
      </c>
      <c r="E86" s="70">
        <v>19</v>
      </c>
      <c r="F86" s="71">
        <f t="shared" si="14"/>
        <v>110</v>
      </c>
      <c r="G86" s="72">
        <f t="shared" si="15"/>
        <v>15</v>
      </c>
      <c r="H86" s="73">
        <f t="shared" si="16"/>
        <v>0.17272727272727273</v>
      </c>
      <c r="I86" s="71">
        <f t="shared" si="17"/>
        <v>65</v>
      </c>
      <c r="J86" s="69">
        <v>8</v>
      </c>
      <c r="K86" s="74">
        <v>1</v>
      </c>
      <c r="L86" s="74">
        <f t="shared" si="18"/>
        <v>9</v>
      </c>
      <c r="M86" s="75">
        <f t="shared" si="19"/>
        <v>8.1818181818181818E-2</v>
      </c>
      <c r="N86" s="76">
        <f t="shared" si="20"/>
        <v>27</v>
      </c>
    </row>
    <row r="87" spans="1:14">
      <c r="A87" s="1" t="s">
        <v>169</v>
      </c>
      <c r="B87" s="1" t="s">
        <v>213</v>
      </c>
      <c r="C87" s="62" t="s">
        <v>170</v>
      </c>
      <c r="D87" s="31">
        <v>7</v>
      </c>
      <c r="E87" s="2">
        <v>3</v>
      </c>
      <c r="F87" s="65">
        <f t="shared" si="14"/>
        <v>10</v>
      </c>
      <c r="G87" s="66">
        <f t="shared" si="15"/>
        <v>61</v>
      </c>
      <c r="H87" s="67">
        <f t="shared" si="16"/>
        <v>0.3</v>
      </c>
      <c r="I87" s="65">
        <f t="shared" si="17"/>
        <v>24</v>
      </c>
      <c r="J87" s="31">
        <v>0</v>
      </c>
      <c r="K87" s="35">
        <v>0</v>
      </c>
      <c r="L87" s="35">
        <f t="shared" si="18"/>
        <v>0</v>
      </c>
      <c r="M87" s="6">
        <f t="shared" si="19"/>
        <v>0</v>
      </c>
      <c r="N87" s="64">
        <f t="shared" si="20"/>
        <v>59</v>
      </c>
    </row>
    <row r="88" spans="1:14">
      <c r="A88" s="1" t="s">
        <v>171</v>
      </c>
      <c r="B88" s="1" t="s">
        <v>212</v>
      </c>
      <c r="C88" s="62" t="s">
        <v>172</v>
      </c>
      <c r="D88" s="31">
        <v>4</v>
      </c>
      <c r="E88" s="2">
        <v>1</v>
      </c>
      <c r="F88" s="65">
        <f t="shared" si="14"/>
        <v>5</v>
      </c>
      <c r="G88" s="66">
        <f t="shared" si="15"/>
        <v>73</v>
      </c>
      <c r="H88" s="67">
        <f t="shared" si="16"/>
        <v>0.2</v>
      </c>
      <c r="I88" s="65">
        <f t="shared" si="17"/>
        <v>58</v>
      </c>
      <c r="J88" s="31">
        <v>0</v>
      </c>
      <c r="K88" s="35">
        <v>0</v>
      </c>
      <c r="L88" s="35">
        <f t="shared" si="18"/>
        <v>0</v>
      </c>
      <c r="M88" s="6">
        <f t="shared" si="19"/>
        <v>0</v>
      </c>
      <c r="N88" s="64">
        <f t="shared" si="20"/>
        <v>59</v>
      </c>
    </row>
    <row r="89" spans="1:14">
      <c r="A89" s="1" t="s">
        <v>173</v>
      </c>
      <c r="B89" s="1" t="s">
        <v>211</v>
      </c>
      <c r="C89" s="62" t="s">
        <v>174</v>
      </c>
      <c r="D89" s="31">
        <v>110</v>
      </c>
      <c r="E89" s="2">
        <v>38</v>
      </c>
      <c r="F89" s="65">
        <f t="shared" si="14"/>
        <v>148</v>
      </c>
      <c r="G89" s="66">
        <f t="shared" si="15"/>
        <v>8</v>
      </c>
      <c r="H89" s="67">
        <f t="shared" si="16"/>
        <v>0.25675675675675674</v>
      </c>
      <c r="I89" s="65">
        <f t="shared" si="17"/>
        <v>32</v>
      </c>
      <c r="J89" s="31">
        <v>8</v>
      </c>
      <c r="K89" s="35">
        <v>4</v>
      </c>
      <c r="L89" s="35">
        <f t="shared" si="18"/>
        <v>12</v>
      </c>
      <c r="M89" s="63">
        <f t="shared" si="19"/>
        <v>8.1081081081081086E-2</v>
      </c>
      <c r="N89" s="64">
        <f t="shared" si="20"/>
        <v>28</v>
      </c>
    </row>
    <row r="90" spans="1:14">
      <c r="A90" s="1" t="s">
        <v>175</v>
      </c>
      <c r="B90" s="1" t="s">
        <v>216</v>
      </c>
      <c r="C90" s="62" t="s">
        <v>176</v>
      </c>
      <c r="D90" s="31">
        <v>44</v>
      </c>
      <c r="E90" s="2">
        <v>8</v>
      </c>
      <c r="F90" s="65">
        <f t="shared" si="14"/>
        <v>52</v>
      </c>
      <c r="G90" s="66">
        <f t="shared" si="15"/>
        <v>37</v>
      </c>
      <c r="H90" s="67">
        <f t="shared" si="16"/>
        <v>0.15384615384615385</v>
      </c>
      <c r="I90" s="65">
        <f t="shared" si="17"/>
        <v>74</v>
      </c>
      <c r="J90" s="31">
        <v>0</v>
      </c>
      <c r="K90" s="35">
        <v>1</v>
      </c>
      <c r="L90" s="35">
        <f t="shared" si="18"/>
        <v>1</v>
      </c>
      <c r="M90" s="63">
        <f t="shared" si="19"/>
        <v>1.9230769230769232E-2</v>
      </c>
      <c r="N90" s="64">
        <f t="shared" si="20"/>
        <v>53</v>
      </c>
    </row>
    <row r="91" spans="1:14">
      <c r="A91" s="1" t="s">
        <v>177</v>
      </c>
      <c r="B91" s="1" t="s">
        <v>216</v>
      </c>
      <c r="C91" s="62" t="s">
        <v>178</v>
      </c>
      <c r="D91" s="31">
        <v>55</v>
      </c>
      <c r="E91" s="2">
        <v>19</v>
      </c>
      <c r="F91" s="65">
        <f t="shared" si="14"/>
        <v>74</v>
      </c>
      <c r="G91" s="66">
        <f t="shared" si="15"/>
        <v>29</v>
      </c>
      <c r="H91" s="67">
        <f t="shared" si="16"/>
        <v>0.25675675675675674</v>
      </c>
      <c r="I91" s="65">
        <f t="shared" si="17"/>
        <v>32</v>
      </c>
      <c r="J91" s="31">
        <v>0</v>
      </c>
      <c r="K91" s="35">
        <v>1</v>
      </c>
      <c r="L91" s="35">
        <f t="shared" si="18"/>
        <v>1</v>
      </c>
      <c r="M91" s="6">
        <f t="shared" si="19"/>
        <v>1.3513513513513514E-2</v>
      </c>
      <c r="N91" s="64">
        <f t="shared" si="20"/>
        <v>56</v>
      </c>
    </row>
    <row r="92" spans="1:14">
      <c r="A92" s="1" t="s">
        <v>179</v>
      </c>
      <c r="B92" s="1" t="s">
        <v>216</v>
      </c>
      <c r="C92" s="62" t="s">
        <v>180</v>
      </c>
      <c r="D92" s="31">
        <v>40</v>
      </c>
      <c r="E92" s="2">
        <v>9</v>
      </c>
      <c r="F92" s="65">
        <f t="shared" si="14"/>
        <v>49</v>
      </c>
      <c r="G92" s="66">
        <f t="shared" si="15"/>
        <v>39</v>
      </c>
      <c r="H92" s="67">
        <f t="shared" si="16"/>
        <v>0.18367346938775511</v>
      </c>
      <c r="I92" s="65">
        <f t="shared" si="17"/>
        <v>63</v>
      </c>
      <c r="J92" s="31">
        <v>1</v>
      </c>
      <c r="K92" s="35">
        <v>0</v>
      </c>
      <c r="L92" s="35">
        <f t="shared" si="18"/>
        <v>1</v>
      </c>
      <c r="M92" s="63">
        <f t="shared" si="19"/>
        <v>2.0408163265306121E-2</v>
      </c>
      <c r="N92" s="64">
        <f t="shared" si="20"/>
        <v>52</v>
      </c>
    </row>
    <row r="93" spans="1:14">
      <c r="A93" s="1" t="s">
        <v>181</v>
      </c>
      <c r="B93" s="1" t="s">
        <v>216</v>
      </c>
      <c r="C93" s="62" t="s">
        <v>182</v>
      </c>
      <c r="D93" s="31">
        <v>56</v>
      </c>
      <c r="E93" s="2">
        <v>15</v>
      </c>
      <c r="F93" s="65">
        <f t="shared" si="14"/>
        <v>71</v>
      </c>
      <c r="G93" s="66">
        <f t="shared" si="15"/>
        <v>31</v>
      </c>
      <c r="H93" s="67">
        <f t="shared" si="16"/>
        <v>0.21126760563380281</v>
      </c>
      <c r="I93" s="65">
        <f t="shared" si="17"/>
        <v>51</v>
      </c>
      <c r="J93" s="31">
        <v>2</v>
      </c>
      <c r="K93" s="35">
        <v>0</v>
      </c>
      <c r="L93" s="35">
        <f t="shared" si="18"/>
        <v>2</v>
      </c>
      <c r="M93" s="63">
        <f t="shared" si="19"/>
        <v>2.8169014084507043E-2</v>
      </c>
      <c r="N93" s="64">
        <f t="shared" si="20"/>
        <v>43</v>
      </c>
    </row>
    <row r="94" spans="1:14">
      <c r="A94" s="1" t="s">
        <v>183</v>
      </c>
      <c r="B94" s="1" t="s">
        <v>216</v>
      </c>
      <c r="C94" s="62" t="s">
        <v>184</v>
      </c>
      <c r="D94" s="31">
        <v>53</v>
      </c>
      <c r="E94" s="2">
        <v>16</v>
      </c>
      <c r="F94" s="65">
        <f t="shared" si="14"/>
        <v>69</v>
      </c>
      <c r="G94" s="66">
        <f t="shared" si="15"/>
        <v>33</v>
      </c>
      <c r="H94" s="67">
        <f t="shared" si="16"/>
        <v>0.2318840579710145</v>
      </c>
      <c r="I94" s="65">
        <f t="shared" si="17"/>
        <v>45</v>
      </c>
      <c r="J94" s="31">
        <v>3</v>
      </c>
      <c r="K94" s="35">
        <v>2</v>
      </c>
      <c r="L94" s="35">
        <f t="shared" si="18"/>
        <v>5</v>
      </c>
      <c r="M94" s="63">
        <f t="shared" si="19"/>
        <v>7.2463768115942032E-2</v>
      </c>
      <c r="N94" s="64">
        <f t="shared" si="20"/>
        <v>30</v>
      </c>
    </row>
    <row r="95" spans="1:14">
      <c r="A95" s="1" t="s">
        <v>185</v>
      </c>
      <c r="B95" s="1" t="s">
        <v>216</v>
      </c>
      <c r="C95" s="62" t="s">
        <v>186</v>
      </c>
      <c r="D95" s="31">
        <v>73</v>
      </c>
      <c r="E95" s="2">
        <v>24</v>
      </c>
      <c r="F95" s="65">
        <f t="shared" si="14"/>
        <v>97</v>
      </c>
      <c r="G95" s="66">
        <f t="shared" si="15"/>
        <v>17</v>
      </c>
      <c r="H95" s="67">
        <f t="shared" si="16"/>
        <v>0.24742268041237114</v>
      </c>
      <c r="I95" s="65">
        <f t="shared" si="17"/>
        <v>40</v>
      </c>
      <c r="J95" s="31">
        <v>3</v>
      </c>
      <c r="K95" s="35">
        <v>2</v>
      </c>
      <c r="L95" s="35">
        <f t="shared" si="18"/>
        <v>5</v>
      </c>
      <c r="M95" s="63">
        <f t="shared" si="19"/>
        <v>5.1546391752577317E-2</v>
      </c>
      <c r="N95" s="64">
        <f t="shared" si="20"/>
        <v>37</v>
      </c>
    </row>
    <row r="96" spans="1:14">
      <c r="A96" s="1" t="s">
        <v>187</v>
      </c>
      <c r="B96" s="1" t="s">
        <v>213</v>
      </c>
      <c r="C96" s="62" t="s">
        <v>188</v>
      </c>
      <c r="D96" s="31">
        <v>12</v>
      </c>
      <c r="E96" s="2">
        <v>5</v>
      </c>
      <c r="F96" s="65">
        <f t="shared" si="14"/>
        <v>17</v>
      </c>
      <c r="G96" s="66">
        <f t="shared" si="15"/>
        <v>54</v>
      </c>
      <c r="H96" s="67">
        <f t="shared" si="16"/>
        <v>0.29411764705882354</v>
      </c>
      <c r="I96" s="65">
        <f t="shared" si="17"/>
        <v>25</v>
      </c>
      <c r="J96" s="31">
        <v>0</v>
      </c>
      <c r="K96" s="35">
        <v>0</v>
      </c>
      <c r="L96" s="35">
        <f t="shared" si="18"/>
        <v>0</v>
      </c>
      <c r="M96" s="6">
        <f t="shared" si="19"/>
        <v>0</v>
      </c>
      <c r="N96" s="64">
        <f t="shared" si="20"/>
        <v>59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48</v>
      </c>
      <c r="E97" s="40">
        <v>24</v>
      </c>
      <c r="F97" s="77">
        <f t="shared" si="14"/>
        <v>72</v>
      </c>
      <c r="G97" s="78">
        <f t="shared" si="15"/>
        <v>30</v>
      </c>
      <c r="H97" s="79">
        <f t="shared" si="16"/>
        <v>0.33333333333333331</v>
      </c>
      <c r="I97" s="77">
        <f t="shared" si="17"/>
        <v>16</v>
      </c>
      <c r="J97" s="39">
        <v>1</v>
      </c>
      <c r="K97" s="44">
        <v>1</v>
      </c>
      <c r="L97" s="44">
        <f t="shared" si="18"/>
        <v>2</v>
      </c>
      <c r="M97" s="80">
        <f t="shared" si="19"/>
        <v>2.7777777777777776E-2</v>
      </c>
      <c r="N97" s="81">
        <f t="shared" si="20"/>
        <v>45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4048</v>
      </c>
      <c r="E99" s="225">
        <f t="shared" ref="E99:L99" si="21">SUM(E12:E97)</f>
        <v>1217</v>
      </c>
      <c r="F99" s="225">
        <f t="shared" si="21"/>
        <v>5265</v>
      </c>
      <c r="G99" s="227"/>
      <c r="H99" s="227"/>
      <c r="I99" s="227"/>
      <c r="J99" s="225">
        <f t="shared" si="21"/>
        <v>240</v>
      </c>
      <c r="K99" s="225">
        <f t="shared" si="21"/>
        <v>132</v>
      </c>
      <c r="L99" s="226">
        <f t="shared" si="21"/>
        <v>372</v>
      </c>
      <c r="N99" s="37"/>
    </row>
  </sheetData>
  <autoFilter ref="A11:N11" xr:uid="{00000000-0009-0000-0000-00001B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5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75</v>
      </c>
      <c r="E6" s="23">
        <f>INDEX(E12:E97,MATCH(C6,C12:C97,0),0)</f>
        <v>16</v>
      </c>
      <c r="F6" s="23">
        <f>SUM(D6:E6)</f>
        <v>91</v>
      </c>
      <c r="G6" s="24">
        <f>_xlfn.RANK.EQ(F6,$F$12:$F$97,0)</f>
        <v>19</v>
      </c>
      <c r="H6" s="25">
        <f>E6/F6</f>
        <v>0.17582417582417584</v>
      </c>
      <c r="I6" s="26">
        <f>_xlfn.RANK.EQ(H6,$H$12:$H$97,0)</f>
        <v>64</v>
      </c>
      <c r="J6" s="22">
        <f>INDEX(J12:J97,MATCH(C6,C12:C97,0),0)</f>
        <v>6</v>
      </c>
      <c r="K6" s="27">
        <f>INDEX(K12:K97,MATCH(C6,C12:C97,0),0)</f>
        <v>1</v>
      </c>
      <c r="L6" s="27">
        <f>SUM(J6:K6)</f>
        <v>7</v>
      </c>
      <c r="M6" s="28">
        <f>L6/F6</f>
        <v>7.6923076923076927E-2</v>
      </c>
      <c r="N6" s="29">
        <f>_xlfn.RANK.EQ(M6,$M$12:$M$97,0)</f>
        <v>26</v>
      </c>
    </row>
    <row r="7" spans="1:18">
      <c r="C7" s="30" t="s">
        <v>15</v>
      </c>
      <c r="D7" s="97">
        <f>ROUND(SUMIF($B$12:$B$97,"G",D12:D97)/(COUNTIFS(B12:B97,"G",D12:D97,"&lt;&gt;")),1)</f>
        <v>61.2</v>
      </c>
      <c r="E7" s="98">
        <f>ROUND(SUMIF($B$12:$B$97,"G",E12:E97)/(COUNTIFS(B12:B97,"G",D12:D97,"&lt;&gt;")),1)</f>
        <v>17.600000000000001</v>
      </c>
      <c r="F7" s="98">
        <f>ROUND(SUM(D7:E7),1)</f>
        <v>78.8</v>
      </c>
      <c r="G7" s="32"/>
      <c r="H7" s="33">
        <f>E7/F7</f>
        <v>0.22335025380710663</v>
      </c>
      <c r="I7" s="34"/>
      <c r="J7" s="97">
        <f>ROUND(SUMIF($B$12:$B$97,"G",J12:J97)/(COUNTIFS(B12:B97,"G",D12:D97,"&lt;&gt;")),1)</f>
        <v>2.1</v>
      </c>
      <c r="K7" s="101">
        <f>ROUND(SUMIF($B$12:$B$97,"G",K12:K97)/(COUNTIFS(B12:B97,"G",D12:D97,"&lt;&gt;")),1)</f>
        <v>0.9</v>
      </c>
      <c r="L7" s="101">
        <f>ROUND(SUM(J7:K7),1)</f>
        <v>3</v>
      </c>
      <c r="M7" s="6">
        <f>L7/F7</f>
        <v>3.8071065989847719E-2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47.6</v>
      </c>
      <c r="E8" s="100">
        <f>ROUND(AVERAGE(E12:E97),1)</f>
        <v>14.5</v>
      </c>
      <c r="F8" s="100">
        <f>ROUND(SUM(D8:E8),1)</f>
        <v>62.1</v>
      </c>
      <c r="G8" s="41"/>
      <c r="H8" s="42">
        <f>E8/F8</f>
        <v>0.23349436392914652</v>
      </c>
      <c r="I8" s="43"/>
      <c r="J8" s="102">
        <f>ROUND(AVERAGE(J12:J97),1)</f>
        <v>2.8</v>
      </c>
      <c r="K8" s="100">
        <f>ROUND(AVERAGE(K12:K97),1)</f>
        <v>1.6</v>
      </c>
      <c r="L8" s="103">
        <f>ROUND(SUM(J8:K8),1)</f>
        <v>4.4000000000000004</v>
      </c>
      <c r="M8" s="45">
        <f>L8/F8</f>
        <v>7.0853462157809993E-2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2022年度（基準日：５月１日）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137</v>
      </c>
      <c r="E12" s="5">
        <v>40</v>
      </c>
      <c r="F12" s="57">
        <f t="shared" ref="F12:F43" si="0">SUM(D12:E12)</f>
        <v>177</v>
      </c>
      <c r="G12" s="58">
        <f t="shared" ref="G12:G43" si="1">_xlfn.RANK.EQ(F12,$F$12:$F$97,0)</f>
        <v>7</v>
      </c>
      <c r="H12" s="59">
        <f t="shared" ref="H12:H43" si="2">E12/F12</f>
        <v>0.22598870056497175</v>
      </c>
      <c r="I12" s="57">
        <f t="shared" ref="I12:I43" si="3">_xlfn.RANK.EQ(H12,$H$12:$H$97,0)</f>
        <v>48</v>
      </c>
      <c r="J12" s="56">
        <v>7</v>
      </c>
      <c r="K12" s="60">
        <v>10</v>
      </c>
      <c r="L12" s="60">
        <f t="shared" ref="L12:L43" si="4">SUM(J12:K12)</f>
        <v>17</v>
      </c>
      <c r="M12" s="6">
        <f t="shared" ref="M12:M43" si="5">L12/F12</f>
        <v>9.6045197740112997E-2</v>
      </c>
      <c r="N12" s="61">
        <f t="shared" ref="N12:N43" si="6">_xlfn.RANK.EQ(M12,$M$12:$M$97,0)</f>
        <v>20</v>
      </c>
    </row>
    <row r="13" spans="1:18">
      <c r="A13" s="4" t="s">
        <v>21</v>
      </c>
      <c r="B13" s="4" t="s">
        <v>212</v>
      </c>
      <c r="C13" s="55" t="s">
        <v>22</v>
      </c>
      <c r="D13" s="56">
        <v>30</v>
      </c>
      <c r="E13" s="5">
        <v>8</v>
      </c>
      <c r="F13" s="57">
        <f t="shared" si="0"/>
        <v>38</v>
      </c>
      <c r="G13" s="58">
        <f t="shared" si="1"/>
        <v>45</v>
      </c>
      <c r="H13" s="59">
        <f t="shared" si="2"/>
        <v>0.21052631578947367</v>
      </c>
      <c r="I13" s="57">
        <f t="shared" si="3"/>
        <v>51</v>
      </c>
      <c r="J13" s="56">
        <v>4</v>
      </c>
      <c r="K13" s="60">
        <v>2</v>
      </c>
      <c r="L13" s="60">
        <f t="shared" si="4"/>
        <v>6</v>
      </c>
      <c r="M13" s="6">
        <f t="shared" si="5"/>
        <v>0.15789473684210525</v>
      </c>
      <c r="N13" s="61">
        <f t="shared" si="6"/>
        <v>12</v>
      </c>
    </row>
    <row r="14" spans="1:18">
      <c r="A14" s="4" t="s">
        <v>23</v>
      </c>
      <c r="B14" s="4" t="s">
        <v>213</v>
      </c>
      <c r="C14" s="55" t="s">
        <v>24</v>
      </c>
      <c r="D14" s="56">
        <v>5</v>
      </c>
      <c r="E14" s="5">
        <v>0</v>
      </c>
      <c r="F14" s="57">
        <f t="shared" si="0"/>
        <v>5</v>
      </c>
      <c r="G14" s="58">
        <f t="shared" si="1"/>
        <v>73</v>
      </c>
      <c r="H14" s="59">
        <f t="shared" si="2"/>
        <v>0</v>
      </c>
      <c r="I14" s="57">
        <f t="shared" si="3"/>
        <v>79</v>
      </c>
      <c r="J14" s="56">
        <v>2</v>
      </c>
      <c r="K14" s="60">
        <v>0</v>
      </c>
      <c r="L14" s="60">
        <f t="shared" si="4"/>
        <v>2</v>
      </c>
      <c r="M14" s="6">
        <f t="shared" si="5"/>
        <v>0.4</v>
      </c>
      <c r="N14" s="61">
        <f t="shared" si="6"/>
        <v>4</v>
      </c>
    </row>
    <row r="15" spans="1:18">
      <c r="A15" s="4" t="s">
        <v>25</v>
      </c>
      <c r="B15" s="4" t="s">
        <v>214</v>
      </c>
      <c r="C15" s="55" t="s">
        <v>26</v>
      </c>
      <c r="D15" s="56">
        <v>1</v>
      </c>
      <c r="E15" s="5">
        <v>0</v>
      </c>
      <c r="F15" s="57">
        <f t="shared" si="0"/>
        <v>1</v>
      </c>
      <c r="G15" s="58">
        <f t="shared" si="1"/>
        <v>81</v>
      </c>
      <c r="H15" s="59">
        <f t="shared" si="2"/>
        <v>0</v>
      </c>
      <c r="I15" s="57">
        <f t="shared" si="3"/>
        <v>79</v>
      </c>
      <c r="J15" s="56">
        <v>0</v>
      </c>
      <c r="K15" s="60">
        <v>0</v>
      </c>
      <c r="L15" s="60">
        <f t="shared" si="4"/>
        <v>0</v>
      </c>
      <c r="M15" s="6">
        <f t="shared" si="5"/>
        <v>0</v>
      </c>
      <c r="N15" s="61">
        <f t="shared" si="6"/>
        <v>58</v>
      </c>
    </row>
    <row r="16" spans="1:18">
      <c r="A16" s="4" t="s">
        <v>27</v>
      </c>
      <c r="B16" s="4" t="s">
        <v>213</v>
      </c>
      <c r="C16" s="55" t="s">
        <v>28</v>
      </c>
      <c r="D16" s="56">
        <v>6</v>
      </c>
      <c r="E16" s="5">
        <v>1</v>
      </c>
      <c r="F16" s="57">
        <f t="shared" si="0"/>
        <v>7</v>
      </c>
      <c r="G16" s="58">
        <f t="shared" si="1"/>
        <v>66</v>
      </c>
      <c r="H16" s="59">
        <f t="shared" si="2"/>
        <v>0.14285714285714285</v>
      </c>
      <c r="I16" s="57">
        <f t="shared" si="3"/>
        <v>72</v>
      </c>
      <c r="J16" s="56">
        <v>2</v>
      </c>
      <c r="K16" s="60">
        <v>0</v>
      </c>
      <c r="L16" s="60">
        <f t="shared" si="4"/>
        <v>2</v>
      </c>
      <c r="M16" s="6">
        <f t="shared" si="5"/>
        <v>0.2857142857142857</v>
      </c>
      <c r="N16" s="61">
        <f t="shared" si="6"/>
        <v>7</v>
      </c>
    </row>
    <row r="17" spans="1:14">
      <c r="A17" s="4" t="s">
        <v>29</v>
      </c>
      <c r="B17" s="4" t="s">
        <v>213</v>
      </c>
      <c r="C17" s="55" t="s">
        <v>30</v>
      </c>
      <c r="D17" s="56">
        <v>2</v>
      </c>
      <c r="E17" s="5">
        <v>1</v>
      </c>
      <c r="F17" s="57">
        <f t="shared" si="0"/>
        <v>3</v>
      </c>
      <c r="G17" s="58">
        <f t="shared" si="1"/>
        <v>77</v>
      </c>
      <c r="H17" s="59">
        <f t="shared" si="2"/>
        <v>0.33333333333333331</v>
      </c>
      <c r="I17" s="57">
        <f t="shared" si="3"/>
        <v>18</v>
      </c>
      <c r="J17" s="56">
        <v>0</v>
      </c>
      <c r="K17" s="60">
        <v>0</v>
      </c>
      <c r="L17" s="60">
        <f t="shared" si="4"/>
        <v>0</v>
      </c>
      <c r="M17" s="6">
        <f t="shared" si="5"/>
        <v>0</v>
      </c>
      <c r="N17" s="61">
        <f t="shared" si="6"/>
        <v>58</v>
      </c>
    </row>
    <row r="18" spans="1:14">
      <c r="A18" s="4" t="s">
        <v>31</v>
      </c>
      <c r="B18" s="4" t="s">
        <v>215</v>
      </c>
      <c r="C18" s="55" t="s">
        <v>32</v>
      </c>
      <c r="D18" s="56">
        <v>55</v>
      </c>
      <c r="E18" s="5">
        <v>11</v>
      </c>
      <c r="F18" s="57">
        <f t="shared" si="0"/>
        <v>66</v>
      </c>
      <c r="G18" s="58">
        <f t="shared" si="1"/>
        <v>34</v>
      </c>
      <c r="H18" s="59">
        <f t="shared" si="2"/>
        <v>0.16666666666666666</v>
      </c>
      <c r="I18" s="57">
        <f t="shared" si="3"/>
        <v>65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58</v>
      </c>
    </row>
    <row r="19" spans="1:14">
      <c r="A19" s="4" t="s">
        <v>33</v>
      </c>
      <c r="B19" s="4" t="s">
        <v>216</v>
      </c>
      <c r="C19" s="55" t="s">
        <v>34</v>
      </c>
      <c r="D19" s="56">
        <v>66</v>
      </c>
      <c r="E19" s="5">
        <v>13</v>
      </c>
      <c r="F19" s="57">
        <f t="shared" si="0"/>
        <v>79</v>
      </c>
      <c r="G19" s="58">
        <f t="shared" si="1"/>
        <v>24</v>
      </c>
      <c r="H19" s="59">
        <f t="shared" si="2"/>
        <v>0.16455696202531644</v>
      </c>
      <c r="I19" s="57">
        <f t="shared" si="3"/>
        <v>67</v>
      </c>
      <c r="J19" s="56">
        <v>2</v>
      </c>
      <c r="K19" s="60">
        <v>0</v>
      </c>
      <c r="L19" s="60">
        <f t="shared" si="4"/>
        <v>2</v>
      </c>
      <c r="M19" s="6">
        <f t="shared" si="5"/>
        <v>2.5316455696202531E-2</v>
      </c>
      <c r="N19" s="61">
        <f t="shared" si="6"/>
        <v>45</v>
      </c>
    </row>
    <row r="20" spans="1:14">
      <c r="A20" s="4" t="s">
        <v>35</v>
      </c>
      <c r="B20" s="4" t="s">
        <v>217</v>
      </c>
      <c r="C20" s="55" t="s">
        <v>36</v>
      </c>
      <c r="D20" s="56">
        <v>1</v>
      </c>
      <c r="E20" s="5">
        <v>2</v>
      </c>
      <c r="F20" s="57">
        <f t="shared" si="0"/>
        <v>3</v>
      </c>
      <c r="G20" s="58">
        <f t="shared" si="1"/>
        <v>77</v>
      </c>
      <c r="H20" s="59">
        <f t="shared" si="2"/>
        <v>0.66666666666666663</v>
      </c>
      <c r="I20" s="57">
        <f t="shared" si="3"/>
        <v>3</v>
      </c>
      <c r="J20" s="56">
        <v>0</v>
      </c>
      <c r="K20" s="60">
        <v>1</v>
      </c>
      <c r="L20" s="60">
        <f t="shared" si="4"/>
        <v>1</v>
      </c>
      <c r="M20" s="6">
        <f t="shared" si="5"/>
        <v>0.33333333333333331</v>
      </c>
      <c r="N20" s="61">
        <f t="shared" si="6"/>
        <v>6</v>
      </c>
    </row>
    <row r="21" spans="1:14">
      <c r="A21" s="4" t="s">
        <v>37</v>
      </c>
      <c r="B21" s="4" t="s">
        <v>211</v>
      </c>
      <c r="C21" s="55" t="s">
        <v>38</v>
      </c>
      <c r="D21" s="56">
        <v>168</v>
      </c>
      <c r="E21" s="5">
        <v>40</v>
      </c>
      <c r="F21" s="57">
        <f t="shared" si="0"/>
        <v>208</v>
      </c>
      <c r="G21" s="58">
        <f t="shared" si="1"/>
        <v>6</v>
      </c>
      <c r="H21" s="59">
        <f t="shared" si="2"/>
        <v>0.19230769230769232</v>
      </c>
      <c r="I21" s="57">
        <f t="shared" si="3"/>
        <v>57</v>
      </c>
      <c r="J21" s="56">
        <v>6</v>
      </c>
      <c r="K21" s="60">
        <v>6</v>
      </c>
      <c r="L21" s="60">
        <f t="shared" si="4"/>
        <v>12</v>
      </c>
      <c r="M21" s="6">
        <f t="shared" si="5"/>
        <v>5.7692307692307696E-2</v>
      </c>
      <c r="N21" s="61">
        <f t="shared" si="6"/>
        <v>34</v>
      </c>
    </row>
    <row r="22" spans="1:14">
      <c r="A22" s="4" t="s">
        <v>39</v>
      </c>
      <c r="B22" s="4" t="s">
        <v>212</v>
      </c>
      <c r="C22" s="55" t="s">
        <v>40</v>
      </c>
      <c r="D22" s="56">
        <v>4</v>
      </c>
      <c r="E22" s="5">
        <v>2</v>
      </c>
      <c r="F22" s="57">
        <f t="shared" si="0"/>
        <v>6</v>
      </c>
      <c r="G22" s="58">
        <f t="shared" si="1"/>
        <v>70</v>
      </c>
      <c r="H22" s="59">
        <f t="shared" si="2"/>
        <v>0.33333333333333331</v>
      </c>
      <c r="I22" s="57">
        <f t="shared" si="3"/>
        <v>18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58</v>
      </c>
    </row>
    <row r="23" spans="1:14">
      <c r="A23" s="4" t="s">
        <v>41</v>
      </c>
      <c r="B23" s="4" t="s">
        <v>216</v>
      </c>
      <c r="C23" s="55" t="s">
        <v>42</v>
      </c>
      <c r="D23" s="56">
        <v>59</v>
      </c>
      <c r="E23" s="5">
        <v>18</v>
      </c>
      <c r="F23" s="57">
        <f t="shared" si="0"/>
        <v>77</v>
      </c>
      <c r="G23" s="58">
        <f t="shared" si="1"/>
        <v>27</v>
      </c>
      <c r="H23" s="59">
        <f t="shared" si="2"/>
        <v>0.23376623376623376</v>
      </c>
      <c r="I23" s="57">
        <f t="shared" si="3"/>
        <v>44</v>
      </c>
      <c r="J23" s="56">
        <v>4</v>
      </c>
      <c r="K23" s="60">
        <v>2</v>
      </c>
      <c r="L23" s="60">
        <f t="shared" si="4"/>
        <v>6</v>
      </c>
      <c r="M23" s="6">
        <f t="shared" si="5"/>
        <v>7.792207792207792E-2</v>
      </c>
      <c r="N23" s="61">
        <f t="shared" si="6"/>
        <v>25</v>
      </c>
    </row>
    <row r="24" spans="1:14">
      <c r="A24" s="4" t="s">
        <v>43</v>
      </c>
      <c r="B24" s="4" t="s">
        <v>216</v>
      </c>
      <c r="C24" s="55" t="s">
        <v>44</v>
      </c>
      <c r="D24" s="56">
        <v>49</v>
      </c>
      <c r="E24" s="5">
        <v>13</v>
      </c>
      <c r="F24" s="57">
        <f t="shared" si="0"/>
        <v>62</v>
      </c>
      <c r="G24" s="58">
        <f t="shared" si="1"/>
        <v>35</v>
      </c>
      <c r="H24" s="59">
        <f t="shared" si="2"/>
        <v>0.20967741935483872</v>
      </c>
      <c r="I24" s="57">
        <f t="shared" si="3"/>
        <v>52</v>
      </c>
      <c r="J24" s="56">
        <v>0</v>
      </c>
      <c r="K24" s="60">
        <v>1</v>
      </c>
      <c r="L24" s="60">
        <f t="shared" si="4"/>
        <v>1</v>
      </c>
      <c r="M24" s="6">
        <f t="shared" si="5"/>
        <v>1.6129032258064516E-2</v>
      </c>
      <c r="N24" s="61">
        <f t="shared" si="6"/>
        <v>53</v>
      </c>
    </row>
    <row r="25" spans="1:14">
      <c r="A25" s="4" t="s">
        <v>45</v>
      </c>
      <c r="B25" s="4" t="s">
        <v>214</v>
      </c>
      <c r="C25" s="55" t="s">
        <v>46</v>
      </c>
      <c r="D25" s="56">
        <v>1</v>
      </c>
      <c r="E25" s="5">
        <v>0</v>
      </c>
      <c r="F25" s="57">
        <f t="shared" si="0"/>
        <v>1</v>
      </c>
      <c r="G25" s="58">
        <f t="shared" si="1"/>
        <v>81</v>
      </c>
      <c r="H25" s="59">
        <f t="shared" si="2"/>
        <v>0</v>
      </c>
      <c r="I25" s="57">
        <f t="shared" si="3"/>
        <v>79</v>
      </c>
      <c r="J25" s="56">
        <v>0</v>
      </c>
      <c r="K25" s="60">
        <v>0</v>
      </c>
      <c r="L25" s="60">
        <f t="shared" si="4"/>
        <v>0</v>
      </c>
      <c r="M25" s="6">
        <f t="shared" si="5"/>
        <v>0</v>
      </c>
      <c r="N25" s="61">
        <f t="shared" si="6"/>
        <v>58</v>
      </c>
    </row>
    <row r="26" spans="1:14">
      <c r="A26" s="4" t="s">
        <v>47</v>
      </c>
      <c r="B26" s="4" t="s">
        <v>217</v>
      </c>
      <c r="C26" s="55" t="s">
        <v>48</v>
      </c>
      <c r="D26" s="56">
        <v>33</v>
      </c>
      <c r="E26" s="5">
        <v>14</v>
      </c>
      <c r="F26" s="57">
        <f t="shared" si="0"/>
        <v>47</v>
      </c>
      <c r="G26" s="58">
        <f t="shared" si="1"/>
        <v>42</v>
      </c>
      <c r="H26" s="59">
        <f t="shared" si="2"/>
        <v>0.2978723404255319</v>
      </c>
      <c r="I26" s="57">
        <f t="shared" si="3"/>
        <v>25</v>
      </c>
      <c r="J26" s="56">
        <v>0</v>
      </c>
      <c r="K26" s="60">
        <v>0</v>
      </c>
      <c r="L26" s="60">
        <f t="shared" si="4"/>
        <v>0</v>
      </c>
      <c r="M26" s="6">
        <f t="shared" si="5"/>
        <v>0</v>
      </c>
      <c r="N26" s="61">
        <f t="shared" si="6"/>
        <v>58</v>
      </c>
    </row>
    <row r="27" spans="1:14">
      <c r="A27" s="4" t="s">
        <v>49</v>
      </c>
      <c r="B27" s="4" t="s">
        <v>211</v>
      </c>
      <c r="C27" s="55" t="s">
        <v>50</v>
      </c>
      <c r="D27" s="56">
        <v>165</v>
      </c>
      <c r="E27" s="5">
        <v>51</v>
      </c>
      <c r="F27" s="57">
        <f t="shared" si="0"/>
        <v>216</v>
      </c>
      <c r="G27" s="58">
        <f t="shared" si="1"/>
        <v>5</v>
      </c>
      <c r="H27" s="59">
        <f t="shared" si="2"/>
        <v>0.2361111111111111</v>
      </c>
      <c r="I27" s="57">
        <f t="shared" si="3"/>
        <v>43</v>
      </c>
      <c r="J27" s="56">
        <v>1</v>
      </c>
      <c r="K27" s="60">
        <v>0</v>
      </c>
      <c r="L27" s="60">
        <f t="shared" si="4"/>
        <v>1</v>
      </c>
      <c r="M27" s="6">
        <f t="shared" si="5"/>
        <v>4.6296296296296294E-3</v>
      </c>
      <c r="N27" s="61">
        <f t="shared" si="6"/>
        <v>57</v>
      </c>
    </row>
    <row r="28" spans="1:14">
      <c r="A28" s="4" t="s">
        <v>51</v>
      </c>
      <c r="B28" s="4" t="s">
        <v>214</v>
      </c>
      <c r="C28" s="55" t="s">
        <v>52</v>
      </c>
      <c r="D28" s="56">
        <v>9</v>
      </c>
      <c r="E28" s="5">
        <v>3</v>
      </c>
      <c r="F28" s="57">
        <f t="shared" si="0"/>
        <v>12</v>
      </c>
      <c r="G28" s="58">
        <f t="shared" si="1"/>
        <v>59</v>
      </c>
      <c r="H28" s="59">
        <f t="shared" si="2"/>
        <v>0.25</v>
      </c>
      <c r="I28" s="57">
        <f t="shared" si="3"/>
        <v>35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58</v>
      </c>
    </row>
    <row r="29" spans="1:14">
      <c r="A29" s="4" t="s">
        <v>53</v>
      </c>
      <c r="B29" s="4" t="s">
        <v>217</v>
      </c>
      <c r="C29" s="55" t="s">
        <v>54</v>
      </c>
      <c r="D29" s="56">
        <v>4</v>
      </c>
      <c r="E29" s="5">
        <v>2</v>
      </c>
      <c r="F29" s="57">
        <f t="shared" si="0"/>
        <v>6</v>
      </c>
      <c r="G29" s="58">
        <f t="shared" si="1"/>
        <v>70</v>
      </c>
      <c r="H29" s="59">
        <f t="shared" si="2"/>
        <v>0.33333333333333331</v>
      </c>
      <c r="I29" s="57">
        <f t="shared" si="3"/>
        <v>18</v>
      </c>
      <c r="J29" s="56">
        <v>0</v>
      </c>
      <c r="K29" s="60">
        <v>0</v>
      </c>
      <c r="L29" s="60">
        <f t="shared" si="4"/>
        <v>0</v>
      </c>
      <c r="M29" s="6">
        <f t="shared" si="5"/>
        <v>0</v>
      </c>
      <c r="N29" s="61">
        <f t="shared" si="6"/>
        <v>58</v>
      </c>
    </row>
    <row r="30" spans="1:14">
      <c r="A30" s="4" t="s">
        <v>55</v>
      </c>
      <c r="B30" s="4" t="s">
        <v>216</v>
      </c>
      <c r="C30" s="55" t="s">
        <v>56</v>
      </c>
      <c r="D30" s="56">
        <v>66</v>
      </c>
      <c r="E30" s="5">
        <v>25</v>
      </c>
      <c r="F30" s="57">
        <f t="shared" si="0"/>
        <v>91</v>
      </c>
      <c r="G30" s="58">
        <f t="shared" si="1"/>
        <v>19</v>
      </c>
      <c r="H30" s="59">
        <f t="shared" si="2"/>
        <v>0.27472527472527475</v>
      </c>
      <c r="I30" s="57">
        <f t="shared" si="3"/>
        <v>27</v>
      </c>
      <c r="J30" s="56">
        <v>1</v>
      </c>
      <c r="K30" s="60">
        <v>3</v>
      </c>
      <c r="L30" s="60">
        <f t="shared" si="4"/>
        <v>4</v>
      </c>
      <c r="M30" s="6">
        <f t="shared" si="5"/>
        <v>4.3956043956043959E-2</v>
      </c>
      <c r="N30" s="61">
        <f t="shared" si="6"/>
        <v>36</v>
      </c>
    </row>
    <row r="31" spans="1:14">
      <c r="A31" s="4" t="s">
        <v>57</v>
      </c>
      <c r="B31" s="4" t="s">
        <v>217</v>
      </c>
      <c r="C31" s="55" t="s">
        <v>58</v>
      </c>
      <c r="D31" s="56">
        <v>5</v>
      </c>
      <c r="E31" s="5">
        <v>1</v>
      </c>
      <c r="F31" s="57">
        <f t="shared" si="0"/>
        <v>6</v>
      </c>
      <c r="G31" s="58">
        <f t="shared" si="1"/>
        <v>70</v>
      </c>
      <c r="H31" s="59">
        <f t="shared" si="2"/>
        <v>0.16666666666666666</v>
      </c>
      <c r="I31" s="57">
        <f t="shared" si="3"/>
        <v>65</v>
      </c>
      <c r="J31" s="56">
        <v>0</v>
      </c>
      <c r="K31" s="60">
        <v>0</v>
      </c>
      <c r="L31" s="60">
        <f t="shared" si="4"/>
        <v>0</v>
      </c>
      <c r="M31" s="6">
        <f t="shared" si="5"/>
        <v>0</v>
      </c>
      <c r="N31" s="61">
        <f t="shared" si="6"/>
        <v>58</v>
      </c>
    </row>
    <row r="32" spans="1:14">
      <c r="A32" s="4" t="s">
        <v>59</v>
      </c>
      <c r="B32" s="4" t="s">
        <v>211</v>
      </c>
      <c r="C32" s="55" t="s">
        <v>60</v>
      </c>
      <c r="D32" s="56">
        <v>90</v>
      </c>
      <c r="E32" s="5">
        <v>31</v>
      </c>
      <c r="F32" s="57">
        <f t="shared" si="0"/>
        <v>121</v>
      </c>
      <c r="G32" s="58">
        <f t="shared" si="1"/>
        <v>12</v>
      </c>
      <c r="H32" s="59">
        <f t="shared" si="2"/>
        <v>0.256198347107438</v>
      </c>
      <c r="I32" s="57">
        <f t="shared" si="3"/>
        <v>33</v>
      </c>
      <c r="J32" s="56">
        <v>10</v>
      </c>
      <c r="K32" s="60">
        <v>5</v>
      </c>
      <c r="L32" s="60">
        <f t="shared" si="4"/>
        <v>15</v>
      </c>
      <c r="M32" s="6">
        <f t="shared" si="5"/>
        <v>0.12396694214876033</v>
      </c>
      <c r="N32" s="61">
        <f t="shared" si="6"/>
        <v>17</v>
      </c>
    </row>
    <row r="33" spans="1:14">
      <c r="A33" s="4" t="s">
        <v>61</v>
      </c>
      <c r="B33" s="4" t="s">
        <v>211</v>
      </c>
      <c r="C33" s="55" t="s">
        <v>62</v>
      </c>
      <c r="D33" s="56">
        <v>246</v>
      </c>
      <c r="E33" s="5">
        <v>46</v>
      </c>
      <c r="F33" s="57">
        <f t="shared" si="0"/>
        <v>292</v>
      </c>
      <c r="G33" s="58">
        <f t="shared" si="1"/>
        <v>3</v>
      </c>
      <c r="H33" s="59">
        <f t="shared" si="2"/>
        <v>0.15753424657534246</v>
      </c>
      <c r="I33" s="57">
        <f t="shared" si="3"/>
        <v>69</v>
      </c>
      <c r="J33" s="56">
        <v>16</v>
      </c>
      <c r="K33" s="60">
        <v>3</v>
      </c>
      <c r="L33" s="60">
        <f t="shared" si="4"/>
        <v>19</v>
      </c>
      <c r="M33" s="6">
        <f t="shared" si="5"/>
        <v>6.5068493150684928E-2</v>
      </c>
      <c r="N33" s="61">
        <f t="shared" si="6"/>
        <v>30</v>
      </c>
    </row>
    <row r="34" spans="1:14">
      <c r="A34" s="4" t="s">
        <v>63</v>
      </c>
      <c r="B34" s="4" t="s">
        <v>215</v>
      </c>
      <c r="C34" s="55" t="s">
        <v>64</v>
      </c>
      <c r="D34" s="56">
        <v>101</v>
      </c>
      <c r="E34" s="5">
        <v>23</v>
      </c>
      <c r="F34" s="57">
        <f t="shared" si="0"/>
        <v>124</v>
      </c>
      <c r="G34" s="58">
        <f t="shared" si="1"/>
        <v>11</v>
      </c>
      <c r="H34" s="59">
        <f t="shared" si="2"/>
        <v>0.18548387096774194</v>
      </c>
      <c r="I34" s="57">
        <f t="shared" si="3"/>
        <v>60</v>
      </c>
      <c r="J34" s="56">
        <v>1</v>
      </c>
      <c r="K34" s="60">
        <v>0</v>
      </c>
      <c r="L34" s="60">
        <f t="shared" si="4"/>
        <v>1</v>
      </c>
      <c r="M34" s="6">
        <f t="shared" si="5"/>
        <v>8.0645161290322578E-3</v>
      </c>
      <c r="N34" s="61">
        <f t="shared" si="6"/>
        <v>56</v>
      </c>
    </row>
    <row r="35" spans="1:14">
      <c r="A35" s="4" t="s">
        <v>65</v>
      </c>
      <c r="B35" s="4" t="s">
        <v>214</v>
      </c>
      <c r="C35" s="55" t="s">
        <v>66</v>
      </c>
      <c r="D35" s="56">
        <v>20</v>
      </c>
      <c r="E35" s="5">
        <v>21</v>
      </c>
      <c r="F35" s="57">
        <f t="shared" si="0"/>
        <v>41</v>
      </c>
      <c r="G35" s="58">
        <f t="shared" si="1"/>
        <v>44</v>
      </c>
      <c r="H35" s="59">
        <f t="shared" si="2"/>
        <v>0.51219512195121952</v>
      </c>
      <c r="I35" s="57">
        <f t="shared" si="3"/>
        <v>7</v>
      </c>
      <c r="J35" s="56">
        <v>5</v>
      </c>
      <c r="K35" s="60">
        <v>11</v>
      </c>
      <c r="L35" s="60">
        <f t="shared" si="4"/>
        <v>16</v>
      </c>
      <c r="M35" s="6">
        <f t="shared" si="5"/>
        <v>0.3902439024390244</v>
      </c>
      <c r="N35" s="61">
        <f t="shared" si="6"/>
        <v>5</v>
      </c>
    </row>
    <row r="36" spans="1:14">
      <c r="A36" s="4" t="s">
        <v>67</v>
      </c>
      <c r="B36" s="4" t="s">
        <v>214</v>
      </c>
      <c r="C36" s="55" t="s">
        <v>68</v>
      </c>
      <c r="D36" s="56">
        <v>1</v>
      </c>
      <c r="E36" s="5">
        <v>6</v>
      </c>
      <c r="F36" s="57">
        <f t="shared" si="0"/>
        <v>7</v>
      </c>
      <c r="G36" s="58">
        <f t="shared" si="1"/>
        <v>66</v>
      </c>
      <c r="H36" s="59">
        <f t="shared" si="2"/>
        <v>0.8571428571428571</v>
      </c>
      <c r="I36" s="57">
        <f t="shared" si="3"/>
        <v>2</v>
      </c>
      <c r="J36" s="56">
        <v>0</v>
      </c>
      <c r="K36" s="60">
        <v>0</v>
      </c>
      <c r="L36" s="60">
        <f t="shared" si="4"/>
        <v>0</v>
      </c>
      <c r="M36" s="6">
        <f t="shared" si="5"/>
        <v>0</v>
      </c>
      <c r="N36" s="61">
        <f t="shared" si="6"/>
        <v>58</v>
      </c>
    </row>
    <row r="37" spans="1:14">
      <c r="A37" s="4" t="s">
        <v>69</v>
      </c>
      <c r="B37" s="4" t="s">
        <v>213</v>
      </c>
      <c r="C37" s="55" t="s">
        <v>70</v>
      </c>
      <c r="D37" s="56">
        <v>11</v>
      </c>
      <c r="E37" s="5">
        <v>4</v>
      </c>
      <c r="F37" s="57">
        <f t="shared" si="0"/>
        <v>15</v>
      </c>
      <c r="G37" s="58">
        <f t="shared" si="1"/>
        <v>55</v>
      </c>
      <c r="H37" s="59">
        <f t="shared" si="2"/>
        <v>0.26666666666666666</v>
      </c>
      <c r="I37" s="57">
        <f t="shared" si="3"/>
        <v>30</v>
      </c>
      <c r="J37" s="56">
        <v>0</v>
      </c>
      <c r="K37" s="60">
        <v>0</v>
      </c>
      <c r="L37" s="60">
        <f t="shared" si="4"/>
        <v>0</v>
      </c>
      <c r="M37" s="6">
        <f t="shared" si="5"/>
        <v>0</v>
      </c>
      <c r="N37" s="61">
        <f t="shared" si="6"/>
        <v>58</v>
      </c>
    </row>
    <row r="38" spans="1:14">
      <c r="A38" s="4" t="s">
        <v>71</v>
      </c>
      <c r="B38" s="4" t="s">
        <v>217</v>
      </c>
      <c r="C38" s="55" t="s">
        <v>72</v>
      </c>
      <c r="D38" s="56">
        <v>13</v>
      </c>
      <c r="E38" s="5">
        <v>9</v>
      </c>
      <c r="F38" s="57">
        <f t="shared" si="0"/>
        <v>22</v>
      </c>
      <c r="G38" s="58">
        <f t="shared" si="1"/>
        <v>50</v>
      </c>
      <c r="H38" s="59">
        <f t="shared" si="2"/>
        <v>0.40909090909090912</v>
      </c>
      <c r="I38" s="57">
        <f t="shared" si="3"/>
        <v>11</v>
      </c>
      <c r="J38" s="56">
        <v>2</v>
      </c>
      <c r="K38" s="60">
        <v>1</v>
      </c>
      <c r="L38" s="60">
        <f t="shared" si="4"/>
        <v>3</v>
      </c>
      <c r="M38" s="6">
        <f t="shared" si="5"/>
        <v>0.13636363636363635</v>
      </c>
      <c r="N38" s="61">
        <f t="shared" si="6"/>
        <v>15</v>
      </c>
    </row>
    <row r="39" spans="1:14">
      <c r="A39" s="4" t="s">
        <v>73</v>
      </c>
      <c r="B39" s="4" t="s">
        <v>212</v>
      </c>
      <c r="C39" s="55" t="s">
        <v>74</v>
      </c>
      <c r="D39" s="56">
        <v>6</v>
      </c>
      <c r="E39" s="5">
        <v>11</v>
      </c>
      <c r="F39" s="57">
        <f t="shared" si="0"/>
        <v>17</v>
      </c>
      <c r="G39" s="58">
        <f t="shared" si="1"/>
        <v>53</v>
      </c>
      <c r="H39" s="59">
        <f t="shared" si="2"/>
        <v>0.6470588235294118</v>
      </c>
      <c r="I39" s="57">
        <f t="shared" si="3"/>
        <v>4</v>
      </c>
      <c r="J39" s="56">
        <v>1</v>
      </c>
      <c r="K39" s="60">
        <v>2</v>
      </c>
      <c r="L39" s="60">
        <f t="shared" si="4"/>
        <v>3</v>
      </c>
      <c r="M39" s="6">
        <f t="shared" si="5"/>
        <v>0.17647058823529413</v>
      </c>
      <c r="N39" s="61">
        <f t="shared" si="6"/>
        <v>11</v>
      </c>
    </row>
    <row r="40" spans="1:14">
      <c r="A40" s="4" t="s">
        <v>75</v>
      </c>
      <c r="B40" s="4" t="s">
        <v>213</v>
      </c>
      <c r="C40" s="55" t="s">
        <v>76</v>
      </c>
      <c r="D40" s="56">
        <v>15</v>
      </c>
      <c r="E40" s="5">
        <v>7</v>
      </c>
      <c r="F40" s="57">
        <f t="shared" si="0"/>
        <v>22</v>
      </c>
      <c r="G40" s="58">
        <f t="shared" si="1"/>
        <v>50</v>
      </c>
      <c r="H40" s="59">
        <f t="shared" si="2"/>
        <v>0.31818181818181818</v>
      </c>
      <c r="I40" s="57">
        <f t="shared" si="3"/>
        <v>22</v>
      </c>
      <c r="J40" s="56">
        <v>3</v>
      </c>
      <c r="K40" s="60">
        <v>1</v>
      </c>
      <c r="L40" s="60">
        <f t="shared" si="4"/>
        <v>4</v>
      </c>
      <c r="M40" s="6">
        <f t="shared" si="5"/>
        <v>0.18181818181818182</v>
      </c>
      <c r="N40" s="61">
        <f t="shared" si="6"/>
        <v>10</v>
      </c>
    </row>
    <row r="41" spans="1:14">
      <c r="A41" s="4" t="s">
        <v>77</v>
      </c>
      <c r="B41" s="4" t="s">
        <v>213</v>
      </c>
      <c r="C41" s="55" t="s">
        <v>78</v>
      </c>
      <c r="D41" s="56">
        <v>2</v>
      </c>
      <c r="E41" s="5">
        <v>1</v>
      </c>
      <c r="F41" s="57">
        <f t="shared" si="0"/>
        <v>3</v>
      </c>
      <c r="G41" s="58">
        <f t="shared" si="1"/>
        <v>77</v>
      </c>
      <c r="H41" s="59">
        <f t="shared" si="2"/>
        <v>0.33333333333333331</v>
      </c>
      <c r="I41" s="57">
        <f t="shared" si="3"/>
        <v>18</v>
      </c>
      <c r="J41" s="56">
        <v>0</v>
      </c>
      <c r="K41" s="60">
        <v>0</v>
      </c>
      <c r="L41" s="60">
        <f t="shared" si="4"/>
        <v>0</v>
      </c>
      <c r="M41" s="6">
        <f t="shared" si="5"/>
        <v>0</v>
      </c>
      <c r="N41" s="61">
        <f t="shared" si="6"/>
        <v>58</v>
      </c>
    </row>
    <row r="42" spans="1:14">
      <c r="A42" s="4" t="s">
        <v>79</v>
      </c>
      <c r="B42" s="4" t="s">
        <v>214</v>
      </c>
      <c r="C42" s="55" t="s">
        <v>80</v>
      </c>
      <c r="D42" s="56">
        <v>22</v>
      </c>
      <c r="E42" s="5">
        <v>12</v>
      </c>
      <c r="F42" s="57">
        <f t="shared" si="0"/>
        <v>34</v>
      </c>
      <c r="G42" s="58">
        <f t="shared" si="1"/>
        <v>47</v>
      </c>
      <c r="H42" s="59">
        <f t="shared" si="2"/>
        <v>0.35294117647058826</v>
      </c>
      <c r="I42" s="57">
        <f t="shared" si="3"/>
        <v>16</v>
      </c>
      <c r="J42" s="56">
        <v>3</v>
      </c>
      <c r="K42" s="60">
        <v>5</v>
      </c>
      <c r="L42" s="60">
        <f t="shared" si="4"/>
        <v>8</v>
      </c>
      <c r="M42" s="6">
        <f t="shared" si="5"/>
        <v>0.23529411764705882</v>
      </c>
      <c r="N42" s="61">
        <f t="shared" si="6"/>
        <v>8</v>
      </c>
    </row>
    <row r="43" spans="1:14">
      <c r="A43" s="4" t="s">
        <v>81</v>
      </c>
      <c r="B43" s="4" t="s">
        <v>218</v>
      </c>
      <c r="C43" s="55" t="s">
        <v>82</v>
      </c>
      <c r="D43" s="56">
        <v>1</v>
      </c>
      <c r="E43" s="5">
        <v>1</v>
      </c>
      <c r="F43" s="57">
        <f t="shared" si="0"/>
        <v>2</v>
      </c>
      <c r="G43" s="58">
        <f t="shared" si="1"/>
        <v>80</v>
      </c>
      <c r="H43" s="59">
        <f t="shared" si="2"/>
        <v>0.5</v>
      </c>
      <c r="I43" s="57">
        <f t="shared" si="3"/>
        <v>8</v>
      </c>
      <c r="J43" s="56">
        <v>1</v>
      </c>
      <c r="K43" s="60">
        <v>1</v>
      </c>
      <c r="L43" s="60">
        <f t="shared" si="4"/>
        <v>2</v>
      </c>
      <c r="M43" s="6">
        <f t="shared" si="5"/>
        <v>1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0</v>
      </c>
      <c r="E44" s="5">
        <v>0</v>
      </c>
      <c r="F44" s="57">
        <f t="shared" ref="F44:F75" si="7">SUM(D44:E44)</f>
        <v>0</v>
      </c>
      <c r="G44" s="58">
        <f t="shared" ref="G44:G75" si="8">_xlfn.RANK.EQ(F44,$F$12:$F$97,0)</f>
        <v>84</v>
      </c>
      <c r="H44" s="242">
        <v>0</v>
      </c>
      <c r="I44" s="57">
        <f t="shared" ref="I44:I75" si="9">_xlfn.RANK.EQ(H44,$H$12:$H$97,0)</f>
        <v>79</v>
      </c>
      <c r="J44" s="56">
        <v>0</v>
      </c>
      <c r="K44" s="60">
        <v>0</v>
      </c>
      <c r="L44" s="60">
        <f t="shared" ref="L44:L75" si="10">SUM(J44:K44)</f>
        <v>0</v>
      </c>
      <c r="M44" s="243">
        <v>0</v>
      </c>
      <c r="N44" s="61">
        <f t="shared" ref="N44:N75" si="11">_xlfn.RANK.EQ(M44,$M$12:$M$97,0)</f>
        <v>58</v>
      </c>
    </row>
    <row r="45" spans="1:14">
      <c r="A45" s="4" t="s">
        <v>85</v>
      </c>
      <c r="B45" s="4" t="s">
        <v>217</v>
      </c>
      <c r="C45" s="55" t="s">
        <v>86</v>
      </c>
      <c r="D45" s="56">
        <v>14</v>
      </c>
      <c r="E45" s="5">
        <v>11</v>
      </c>
      <c r="F45" s="57">
        <f t="shared" si="7"/>
        <v>25</v>
      </c>
      <c r="G45" s="58">
        <f t="shared" si="8"/>
        <v>49</v>
      </c>
      <c r="H45" s="59">
        <f t="shared" ref="H45:H59" si="12">E45/F45</f>
        <v>0.44</v>
      </c>
      <c r="I45" s="57">
        <f t="shared" si="9"/>
        <v>9</v>
      </c>
      <c r="J45" s="56">
        <v>1</v>
      </c>
      <c r="K45" s="60">
        <v>0</v>
      </c>
      <c r="L45" s="60">
        <f t="shared" si="10"/>
        <v>1</v>
      </c>
      <c r="M45" s="6">
        <f t="shared" ref="M45:M59" si="13">L45/F45</f>
        <v>0.04</v>
      </c>
      <c r="N45" s="61">
        <f t="shared" si="11"/>
        <v>40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1</v>
      </c>
      <c r="F46" s="57">
        <f t="shared" si="7"/>
        <v>4</v>
      </c>
      <c r="G46" s="58">
        <f t="shared" si="8"/>
        <v>74</v>
      </c>
      <c r="H46" s="59">
        <f t="shared" si="12"/>
        <v>0.25</v>
      </c>
      <c r="I46" s="57">
        <f t="shared" si="9"/>
        <v>35</v>
      </c>
      <c r="J46" s="56">
        <v>0</v>
      </c>
      <c r="K46" s="60">
        <v>0</v>
      </c>
      <c r="L46" s="60">
        <f t="shared" si="10"/>
        <v>0</v>
      </c>
      <c r="M46" s="6">
        <f t="shared" si="13"/>
        <v>0</v>
      </c>
      <c r="N46" s="61">
        <f t="shared" si="11"/>
        <v>58</v>
      </c>
    </row>
    <row r="47" spans="1:14">
      <c r="A47" s="4" t="s">
        <v>89</v>
      </c>
      <c r="B47" s="4" t="s">
        <v>211</v>
      </c>
      <c r="C47" s="55" t="s">
        <v>90</v>
      </c>
      <c r="D47" s="56">
        <v>68</v>
      </c>
      <c r="E47" s="5">
        <v>15</v>
      </c>
      <c r="F47" s="57">
        <f t="shared" si="7"/>
        <v>83</v>
      </c>
      <c r="G47" s="58">
        <f t="shared" si="8"/>
        <v>21</v>
      </c>
      <c r="H47" s="59">
        <f t="shared" si="12"/>
        <v>0.18072289156626506</v>
      </c>
      <c r="I47" s="57">
        <f t="shared" si="9"/>
        <v>62</v>
      </c>
      <c r="J47" s="56">
        <v>0</v>
      </c>
      <c r="K47" s="60">
        <v>1</v>
      </c>
      <c r="L47" s="60">
        <f t="shared" si="10"/>
        <v>1</v>
      </c>
      <c r="M47" s="6">
        <f t="shared" si="13"/>
        <v>1.2048192771084338E-2</v>
      </c>
      <c r="N47" s="61">
        <f t="shared" si="11"/>
        <v>55</v>
      </c>
    </row>
    <row r="48" spans="1:14">
      <c r="A48" s="4" t="s">
        <v>91</v>
      </c>
      <c r="B48" s="4" t="s">
        <v>213</v>
      </c>
      <c r="C48" s="55" t="s">
        <v>92</v>
      </c>
      <c r="D48" s="56">
        <v>9</v>
      </c>
      <c r="E48" s="5">
        <v>0</v>
      </c>
      <c r="F48" s="57">
        <f t="shared" si="7"/>
        <v>9</v>
      </c>
      <c r="G48" s="58">
        <f t="shared" si="8"/>
        <v>63</v>
      </c>
      <c r="H48" s="59">
        <f t="shared" si="12"/>
        <v>0</v>
      </c>
      <c r="I48" s="57">
        <f t="shared" si="9"/>
        <v>79</v>
      </c>
      <c r="J48" s="56">
        <v>0</v>
      </c>
      <c r="K48" s="60">
        <v>0</v>
      </c>
      <c r="L48" s="60">
        <f t="shared" si="10"/>
        <v>0</v>
      </c>
      <c r="M48" s="6">
        <f t="shared" si="13"/>
        <v>0</v>
      </c>
      <c r="N48" s="61">
        <f t="shared" si="11"/>
        <v>58</v>
      </c>
    </row>
    <row r="49" spans="1:14">
      <c r="A49" s="4" t="s">
        <v>93</v>
      </c>
      <c r="B49" s="4" t="s">
        <v>212</v>
      </c>
      <c r="C49" s="55" t="s">
        <v>94</v>
      </c>
      <c r="D49" s="56">
        <v>6</v>
      </c>
      <c r="E49" s="5">
        <v>2</v>
      </c>
      <c r="F49" s="57">
        <f t="shared" si="7"/>
        <v>8</v>
      </c>
      <c r="G49" s="58">
        <f t="shared" si="8"/>
        <v>65</v>
      </c>
      <c r="H49" s="59">
        <f t="shared" si="12"/>
        <v>0.25</v>
      </c>
      <c r="I49" s="57">
        <f t="shared" si="9"/>
        <v>35</v>
      </c>
      <c r="J49" s="56">
        <v>1</v>
      </c>
      <c r="K49" s="60">
        <v>0</v>
      </c>
      <c r="L49" s="60">
        <f t="shared" si="10"/>
        <v>1</v>
      </c>
      <c r="M49" s="6">
        <f t="shared" si="13"/>
        <v>0.125</v>
      </c>
      <c r="N49" s="61">
        <f t="shared" si="11"/>
        <v>16</v>
      </c>
    </row>
    <row r="50" spans="1:14">
      <c r="A50" s="4" t="s">
        <v>95</v>
      </c>
      <c r="B50" s="4" t="s">
        <v>216</v>
      </c>
      <c r="C50" s="55" t="s">
        <v>96</v>
      </c>
      <c r="D50" s="56">
        <v>80</v>
      </c>
      <c r="E50" s="5">
        <v>19</v>
      </c>
      <c r="F50" s="57">
        <f t="shared" si="7"/>
        <v>99</v>
      </c>
      <c r="G50" s="58">
        <f t="shared" si="8"/>
        <v>18</v>
      </c>
      <c r="H50" s="59">
        <f t="shared" si="12"/>
        <v>0.19191919191919191</v>
      </c>
      <c r="I50" s="57">
        <f t="shared" si="9"/>
        <v>59</v>
      </c>
      <c r="J50" s="56">
        <v>2</v>
      </c>
      <c r="K50" s="60">
        <v>2</v>
      </c>
      <c r="L50" s="60">
        <f t="shared" si="10"/>
        <v>4</v>
      </c>
      <c r="M50" s="6">
        <f t="shared" si="13"/>
        <v>4.0404040404040407E-2</v>
      </c>
      <c r="N50" s="61">
        <f t="shared" si="11"/>
        <v>39</v>
      </c>
    </row>
    <row r="51" spans="1:14">
      <c r="A51" s="4" t="s">
        <v>97</v>
      </c>
      <c r="B51" s="4" t="s">
        <v>216</v>
      </c>
      <c r="C51" s="55" t="s">
        <v>98</v>
      </c>
      <c r="D51" s="56">
        <v>62</v>
      </c>
      <c r="E51" s="5">
        <v>8</v>
      </c>
      <c r="F51" s="57">
        <f t="shared" si="7"/>
        <v>70</v>
      </c>
      <c r="G51" s="58">
        <f t="shared" si="8"/>
        <v>31</v>
      </c>
      <c r="H51" s="59">
        <f t="shared" si="12"/>
        <v>0.11428571428571428</v>
      </c>
      <c r="I51" s="57">
        <f t="shared" si="9"/>
        <v>76</v>
      </c>
      <c r="J51" s="56">
        <v>2</v>
      </c>
      <c r="K51" s="60">
        <v>1</v>
      </c>
      <c r="L51" s="60">
        <f t="shared" si="10"/>
        <v>3</v>
      </c>
      <c r="M51" s="6">
        <f t="shared" si="13"/>
        <v>4.2857142857142858E-2</v>
      </c>
      <c r="N51" s="61">
        <f t="shared" si="11"/>
        <v>37</v>
      </c>
    </row>
    <row r="52" spans="1:14">
      <c r="A52" s="4" t="s">
        <v>99</v>
      </c>
      <c r="B52" s="4" t="s">
        <v>218</v>
      </c>
      <c r="C52" s="55" t="s">
        <v>100</v>
      </c>
      <c r="D52" s="56">
        <v>8</v>
      </c>
      <c r="E52" s="5">
        <v>3</v>
      </c>
      <c r="F52" s="57">
        <f t="shared" si="7"/>
        <v>11</v>
      </c>
      <c r="G52" s="58">
        <f t="shared" si="8"/>
        <v>60</v>
      </c>
      <c r="H52" s="59">
        <f t="shared" si="12"/>
        <v>0.27272727272727271</v>
      </c>
      <c r="I52" s="57">
        <f t="shared" si="9"/>
        <v>28</v>
      </c>
      <c r="J52" s="56">
        <v>4</v>
      </c>
      <c r="K52" s="60">
        <v>2</v>
      </c>
      <c r="L52" s="60">
        <f t="shared" si="10"/>
        <v>6</v>
      </c>
      <c r="M52" s="6">
        <f t="shared" si="13"/>
        <v>0.54545454545454541</v>
      </c>
      <c r="N52" s="61">
        <f t="shared" si="11"/>
        <v>2</v>
      </c>
    </row>
    <row r="53" spans="1:14">
      <c r="A53" s="4" t="s">
        <v>101</v>
      </c>
      <c r="B53" s="4" t="s">
        <v>216</v>
      </c>
      <c r="C53" s="55" t="s">
        <v>102</v>
      </c>
      <c r="D53" s="56">
        <v>56</v>
      </c>
      <c r="E53" s="5">
        <v>16</v>
      </c>
      <c r="F53" s="57">
        <f t="shared" si="7"/>
        <v>72</v>
      </c>
      <c r="G53" s="58">
        <f t="shared" si="8"/>
        <v>29</v>
      </c>
      <c r="H53" s="59">
        <f t="shared" si="12"/>
        <v>0.22222222222222221</v>
      </c>
      <c r="I53" s="57">
        <f t="shared" si="9"/>
        <v>49</v>
      </c>
      <c r="J53" s="56">
        <v>3</v>
      </c>
      <c r="K53" s="60">
        <v>1</v>
      </c>
      <c r="L53" s="60">
        <f t="shared" si="10"/>
        <v>4</v>
      </c>
      <c r="M53" s="6">
        <f t="shared" si="13"/>
        <v>5.5555555555555552E-2</v>
      </c>
      <c r="N53" s="61">
        <f t="shared" si="11"/>
        <v>35</v>
      </c>
    </row>
    <row r="54" spans="1:14">
      <c r="A54" s="4" t="s">
        <v>103</v>
      </c>
      <c r="B54" s="4" t="s">
        <v>216</v>
      </c>
      <c r="C54" s="55" t="s">
        <v>104</v>
      </c>
      <c r="D54" s="56">
        <v>46</v>
      </c>
      <c r="E54" s="5">
        <v>8</v>
      </c>
      <c r="F54" s="57">
        <f t="shared" si="7"/>
        <v>54</v>
      </c>
      <c r="G54" s="58">
        <f t="shared" si="8"/>
        <v>37</v>
      </c>
      <c r="H54" s="59">
        <f t="shared" si="12"/>
        <v>0.14814814814814814</v>
      </c>
      <c r="I54" s="57">
        <f t="shared" si="9"/>
        <v>71</v>
      </c>
      <c r="J54" s="56">
        <v>0</v>
      </c>
      <c r="K54" s="60">
        <v>0</v>
      </c>
      <c r="L54" s="60">
        <f t="shared" si="10"/>
        <v>0</v>
      </c>
      <c r="M54" s="6">
        <f t="shared" si="13"/>
        <v>0</v>
      </c>
      <c r="N54" s="61">
        <f t="shared" si="11"/>
        <v>58</v>
      </c>
    </row>
    <row r="55" spans="1:14">
      <c r="A55" s="4" t="s">
        <v>105</v>
      </c>
      <c r="B55" s="4" t="s">
        <v>216</v>
      </c>
      <c r="C55" s="55" t="s">
        <v>106</v>
      </c>
      <c r="D55" s="56">
        <v>55</v>
      </c>
      <c r="E55" s="5">
        <v>24</v>
      </c>
      <c r="F55" s="57">
        <f t="shared" si="7"/>
        <v>79</v>
      </c>
      <c r="G55" s="58">
        <f t="shared" si="8"/>
        <v>24</v>
      </c>
      <c r="H55" s="59">
        <f t="shared" si="12"/>
        <v>0.30379746835443039</v>
      </c>
      <c r="I55" s="57">
        <f t="shared" si="9"/>
        <v>23</v>
      </c>
      <c r="J55" s="56">
        <v>2</v>
      </c>
      <c r="K55" s="60">
        <v>1</v>
      </c>
      <c r="L55" s="60">
        <f t="shared" si="10"/>
        <v>3</v>
      </c>
      <c r="M55" s="6">
        <f t="shared" si="13"/>
        <v>3.7974683544303799E-2</v>
      </c>
      <c r="N55" s="61">
        <f t="shared" si="11"/>
        <v>41</v>
      </c>
    </row>
    <row r="56" spans="1:14">
      <c r="A56" s="4" t="s">
        <v>107</v>
      </c>
      <c r="B56" s="4" t="s">
        <v>216</v>
      </c>
      <c r="C56" s="55" t="s">
        <v>108</v>
      </c>
      <c r="D56" s="56">
        <v>33</v>
      </c>
      <c r="E56" s="5">
        <v>5</v>
      </c>
      <c r="F56" s="57">
        <f t="shared" si="7"/>
        <v>38</v>
      </c>
      <c r="G56" s="58">
        <f t="shared" si="8"/>
        <v>45</v>
      </c>
      <c r="H56" s="59">
        <f t="shared" si="12"/>
        <v>0.13157894736842105</v>
      </c>
      <c r="I56" s="57">
        <f t="shared" si="9"/>
        <v>75</v>
      </c>
      <c r="J56" s="56">
        <v>1</v>
      </c>
      <c r="K56" s="60">
        <v>0</v>
      </c>
      <c r="L56" s="60">
        <f t="shared" si="10"/>
        <v>1</v>
      </c>
      <c r="M56" s="6">
        <f t="shared" si="13"/>
        <v>2.6315789473684209E-2</v>
      </c>
      <c r="N56" s="61">
        <f t="shared" si="11"/>
        <v>44</v>
      </c>
    </row>
    <row r="57" spans="1:14">
      <c r="A57" s="4" t="s">
        <v>109</v>
      </c>
      <c r="B57" s="4" t="s">
        <v>217</v>
      </c>
      <c r="C57" s="55" t="s">
        <v>110</v>
      </c>
      <c r="D57" s="56">
        <v>28</v>
      </c>
      <c r="E57" s="5">
        <v>18</v>
      </c>
      <c r="F57" s="57">
        <f t="shared" si="7"/>
        <v>46</v>
      </c>
      <c r="G57" s="58">
        <f t="shared" si="8"/>
        <v>43</v>
      </c>
      <c r="H57" s="59">
        <f t="shared" si="12"/>
        <v>0.39130434782608697</v>
      </c>
      <c r="I57" s="57">
        <f t="shared" si="9"/>
        <v>13</v>
      </c>
      <c r="J57" s="56">
        <v>1</v>
      </c>
      <c r="K57" s="60">
        <v>2</v>
      </c>
      <c r="L57" s="60">
        <f t="shared" si="10"/>
        <v>3</v>
      </c>
      <c r="M57" s="6">
        <f t="shared" si="13"/>
        <v>6.5217391304347824E-2</v>
      </c>
      <c r="N57" s="61">
        <f t="shared" si="11"/>
        <v>29</v>
      </c>
    </row>
    <row r="58" spans="1:14">
      <c r="A58" s="4" t="s">
        <v>111</v>
      </c>
      <c r="B58" s="4" t="s">
        <v>215</v>
      </c>
      <c r="C58" s="55" t="s">
        <v>112</v>
      </c>
      <c r="D58" s="56">
        <v>40</v>
      </c>
      <c r="E58" s="5">
        <v>9</v>
      </c>
      <c r="F58" s="57">
        <f t="shared" si="7"/>
        <v>49</v>
      </c>
      <c r="G58" s="58">
        <f t="shared" si="8"/>
        <v>41</v>
      </c>
      <c r="H58" s="59">
        <f t="shared" si="12"/>
        <v>0.18367346938775511</v>
      </c>
      <c r="I58" s="57">
        <f t="shared" si="9"/>
        <v>61</v>
      </c>
      <c r="J58" s="56">
        <v>1</v>
      </c>
      <c r="K58" s="60">
        <v>0</v>
      </c>
      <c r="L58" s="60">
        <f t="shared" si="10"/>
        <v>1</v>
      </c>
      <c r="M58" s="6">
        <f t="shared" si="13"/>
        <v>2.0408163265306121E-2</v>
      </c>
      <c r="N58" s="61">
        <f t="shared" si="11"/>
        <v>48</v>
      </c>
    </row>
    <row r="59" spans="1:14">
      <c r="A59" s="4" t="s">
        <v>113</v>
      </c>
      <c r="B59" s="4" t="s">
        <v>211</v>
      </c>
      <c r="C59" s="55" t="s">
        <v>114</v>
      </c>
      <c r="D59" s="56">
        <v>217</v>
      </c>
      <c r="E59" s="5">
        <v>84</v>
      </c>
      <c r="F59" s="57">
        <f t="shared" si="7"/>
        <v>301</v>
      </c>
      <c r="G59" s="58">
        <f t="shared" si="8"/>
        <v>2</v>
      </c>
      <c r="H59" s="59">
        <f t="shared" si="12"/>
        <v>0.27906976744186046</v>
      </c>
      <c r="I59" s="57">
        <f t="shared" si="9"/>
        <v>26</v>
      </c>
      <c r="J59" s="56">
        <v>13</v>
      </c>
      <c r="K59" s="60">
        <v>12</v>
      </c>
      <c r="L59" s="60">
        <f t="shared" si="10"/>
        <v>25</v>
      </c>
      <c r="M59" s="6">
        <f t="shared" si="13"/>
        <v>8.3056478405315617E-2</v>
      </c>
      <c r="N59" s="61">
        <f t="shared" si="11"/>
        <v>22</v>
      </c>
    </row>
    <row r="60" spans="1:14">
      <c r="A60" s="1" t="s">
        <v>115</v>
      </c>
      <c r="B60" s="1" t="s">
        <v>213</v>
      </c>
      <c r="C60" s="62" t="s">
        <v>116</v>
      </c>
      <c r="D60" s="31">
        <v>0</v>
      </c>
      <c r="E60" s="2">
        <v>0</v>
      </c>
      <c r="F60" s="57">
        <f t="shared" si="7"/>
        <v>0</v>
      </c>
      <c r="G60" s="58">
        <f t="shared" si="8"/>
        <v>84</v>
      </c>
      <c r="H60" s="242">
        <v>0</v>
      </c>
      <c r="I60" s="57">
        <f t="shared" si="9"/>
        <v>79</v>
      </c>
      <c r="J60" s="31">
        <v>0</v>
      </c>
      <c r="K60" s="35">
        <v>0</v>
      </c>
      <c r="L60" s="35">
        <f t="shared" si="10"/>
        <v>0</v>
      </c>
      <c r="M60" s="243">
        <v>0</v>
      </c>
      <c r="N60" s="64">
        <f t="shared" si="11"/>
        <v>58</v>
      </c>
    </row>
    <row r="61" spans="1:14">
      <c r="A61" s="1" t="s">
        <v>117</v>
      </c>
      <c r="B61" s="1" t="s">
        <v>212</v>
      </c>
      <c r="C61" s="62" t="s">
        <v>118</v>
      </c>
      <c r="D61" s="31">
        <v>6</v>
      </c>
      <c r="E61" s="2">
        <v>7</v>
      </c>
      <c r="F61" s="57">
        <f t="shared" si="7"/>
        <v>13</v>
      </c>
      <c r="G61" s="58">
        <f t="shared" si="8"/>
        <v>56</v>
      </c>
      <c r="H61" s="59">
        <f t="shared" ref="H61:H74" si="14">E61/F61</f>
        <v>0.53846153846153844</v>
      </c>
      <c r="I61" s="57">
        <f t="shared" si="9"/>
        <v>6</v>
      </c>
      <c r="J61" s="31">
        <v>0</v>
      </c>
      <c r="K61" s="35">
        <v>0</v>
      </c>
      <c r="L61" s="35">
        <f t="shared" si="10"/>
        <v>0</v>
      </c>
      <c r="M61" s="6">
        <f t="shared" ref="M61:M74" si="15">L61/F61</f>
        <v>0</v>
      </c>
      <c r="N61" s="64">
        <f t="shared" si="11"/>
        <v>58</v>
      </c>
    </row>
    <row r="62" spans="1:14">
      <c r="A62" s="1" t="s">
        <v>119</v>
      </c>
      <c r="B62" s="1" t="s">
        <v>213</v>
      </c>
      <c r="C62" s="62" t="s">
        <v>120</v>
      </c>
      <c r="D62" s="31">
        <v>3</v>
      </c>
      <c r="E62" s="2">
        <v>1</v>
      </c>
      <c r="F62" s="57">
        <f t="shared" si="7"/>
        <v>4</v>
      </c>
      <c r="G62" s="58">
        <f t="shared" si="8"/>
        <v>74</v>
      </c>
      <c r="H62" s="59">
        <f t="shared" si="14"/>
        <v>0.25</v>
      </c>
      <c r="I62" s="57">
        <f t="shared" si="9"/>
        <v>35</v>
      </c>
      <c r="J62" s="31">
        <v>0</v>
      </c>
      <c r="K62" s="35">
        <v>0</v>
      </c>
      <c r="L62" s="35">
        <f t="shared" si="10"/>
        <v>0</v>
      </c>
      <c r="M62" s="6">
        <f t="shared" si="15"/>
        <v>0</v>
      </c>
      <c r="N62" s="64">
        <f t="shared" si="11"/>
        <v>58</v>
      </c>
    </row>
    <row r="63" spans="1:14">
      <c r="A63" s="1" t="s">
        <v>121</v>
      </c>
      <c r="B63" s="1" t="s">
        <v>216</v>
      </c>
      <c r="C63" s="62" t="s">
        <v>122</v>
      </c>
      <c r="D63" s="31">
        <v>69</v>
      </c>
      <c r="E63" s="2">
        <v>13</v>
      </c>
      <c r="F63" s="57">
        <f t="shared" si="7"/>
        <v>82</v>
      </c>
      <c r="G63" s="58">
        <f t="shared" si="8"/>
        <v>22</v>
      </c>
      <c r="H63" s="59">
        <f t="shared" si="14"/>
        <v>0.15853658536585366</v>
      </c>
      <c r="I63" s="57">
        <f t="shared" si="9"/>
        <v>68</v>
      </c>
      <c r="J63" s="31">
        <v>2</v>
      </c>
      <c r="K63" s="35">
        <v>0</v>
      </c>
      <c r="L63" s="35">
        <f t="shared" si="10"/>
        <v>2</v>
      </c>
      <c r="M63" s="63">
        <f t="shared" si="15"/>
        <v>2.4390243902439025E-2</v>
      </c>
      <c r="N63" s="64">
        <f t="shared" si="11"/>
        <v>46</v>
      </c>
    </row>
    <row r="64" spans="1:14">
      <c r="A64" s="1" t="s">
        <v>123</v>
      </c>
      <c r="B64" s="1" t="s">
        <v>214</v>
      </c>
      <c r="C64" s="62" t="s">
        <v>124</v>
      </c>
      <c r="D64" s="31">
        <v>8</v>
      </c>
      <c r="E64" s="2">
        <v>1</v>
      </c>
      <c r="F64" s="57">
        <f t="shared" si="7"/>
        <v>9</v>
      </c>
      <c r="G64" s="58">
        <f t="shared" si="8"/>
        <v>63</v>
      </c>
      <c r="H64" s="59">
        <f t="shared" si="14"/>
        <v>0.1111111111111111</v>
      </c>
      <c r="I64" s="57">
        <f t="shared" si="9"/>
        <v>77</v>
      </c>
      <c r="J64" s="31">
        <v>4</v>
      </c>
      <c r="K64" s="35">
        <v>0</v>
      </c>
      <c r="L64" s="35">
        <f t="shared" si="10"/>
        <v>4</v>
      </c>
      <c r="M64" s="63">
        <f t="shared" si="15"/>
        <v>0.44444444444444442</v>
      </c>
      <c r="N64" s="64">
        <f t="shared" si="11"/>
        <v>3</v>
      </c>
    </row>
    <row r="65" spans="1:14">
      <c r="A65" s="1" t="s">
        <v>125</v>
      </c>
      <c r="B65" s="1" t="s">
        <v>215</v>
      </c>
      <c r="C65" s="62" t="s">
        <v>126</v>
      </c>
      <c r="D65" s="31">
        <v>42</v>
      </c>
      <c r="E65" s="2">
        <v>12</v>
      </c>
      <c r="F65" s="57">
        <f t="shared" si="7"/>
        <v>54</v>
      </c>
      <c r="G65" s="58">
        <f t="shared" si="8"/>
        <v>37</v>
      </c>
      <c r="H65" s="59">
        <f t="shared" si="14"/>
        <v>0.22222222222222221</v>
      </c>
      <c r="I65" s="57">
        <f t="shared" si="9"/>
        <v>49</v>
      </c>
      <c r="J65" s="31">
        <v>0</v>
      </c>
      <c r="K65" s="35">
        <v>0</v>
      </c>
      <c r="L65" s="35">
        <f t="shared" si="10"/>
        <v>0</v>
      </c>
      <c r="M65" s="6">
        <f t="shared" si="15"/>
        <v>0</v>
      </c>
      <c r="N65" s="64">
        <f t="shared" si="11"/>
        <v>58</v>
      </c>
    </row>
    <row r="66" spans="1:14">
      <c r="A66" s="1" t="s">
        <v>127</v>
      </c>
      <c r="B66" s="1" t="s">
        <v>211</v>
      </c>
      <c r="C66" s="62" t="s">
        <v>128</v>
      </c>
      <c r="D66" s="31">
        <v>226</v>
      </c>
      <c r="E66" s="2">
        <v>54</v>
      </c>
      <c r="F66" s="57">
        <f t="shared" si="7"/>
        <v>280</v>
      </c>
      <c r="G66" s="58">
        <f t="shared" si="8"/>
        <v>4</v>
      </c>
      <c r="H66" s="59">
        <f t="shared" si="14"/>
        <v>0.19285714285714287</v>
      </c>
      <c r="I66" s="57">
        <f t="shared" si="9"/>
        <v>56</v>
      </c>
      <c r="J66" s="31">
        <v>43</v>
      </c>
      <c r="K66" s="35">
        <v>15</v>
      </c>
      <c r="L66" s="35">
        <f t="shared" si="10"/>
        <v>58</v>
      </c>
      <c r="M66" s="63">
        <f t="shared" si="15"/>
        <v>0.20714285714285716</v>
      </c>
      <c r="N66" s="64">
        <f t="shared" si="11"/>
        <v>9</v>
      </c>
    </row>
    <row r="67" spans="1:14">
      <c r="A67" s="1" t="s">
        <v>129</v>
      </c>
      <c r="B67" s="1" t="s">
        <v>212</v>
      </c>
      <c r="C67" s="62" t="s">
        <v>130</v>
      </c>
      <c r="D67" s="31">
        <v>11</v>
      </c>
      <c r="E67" s="2">
        <v>2</v>
      </c>
      <c r="F67" s="57">
        <f t="shared" si="7"/>
        <v>13</v>
      </c>
      <c r="G67" s="58">
        <f t="shared" si="8"/>
        <v>56</v>
      </c>
      <c r="H67" s="59">
        <f t="shared" si="14"/>
        <v>0.15384615384615385</v>
      </c>
      <c r="I67" s="57">
        <f t="shared" si="9"/>
        <v>70</v>
      </c>
      <c r="J67" s="31">
        <v>0</v>
      </c>
      <c r="K67" s="35">
        <v>0</v>
      </c>
      <c r="L67" s="35">
        <f t="shared" si="10"/>
        <v>0</v>
      </c>
      <c r="M67" s="6">
        <f t="shared" si="15"/>
        <v>0</v>
      </c>
      <c r="N67" s="64">
        <f t="shared" si="11"/>
        <v>58</v>
      </c>
    </row>
    <row r="68" spans="1:14">
      <c r="A68" s="1" t="s">
        <v>131</v>
      </c>
      <c r="B68" s="1" t="s">
        <v>213</v>
      </c>
      <c r="C68" s="62" t="s">
        <v>132</v>
      </c>
      <c r="D68" s="31">
        <v>4</v>
      </c>
      <c r="E68" s="2">
        <v>0</v>
      </c>
      <c r="F68" s="57">
        <f t="shared" si="7"/>
        <v>4</v>
      </c>
      <c r="G68" s="58">
        <f t="shared" si="8"/>
        <v>74</v>
      </c>
      <c r="H68" s="59">
        <f t="shared" si="14"/>
        <v>0</v>
      </c>
      <c r="I68" s="57">
        <f t="shared" si="9"/>
        <v>79</v>
      </c>
      <c r="J68" s="31">
        <v>0</v>
      </c>
      <c r="K68" s="35">
        <v>0</v>
      </c>
      <c r="L68" s="35">
        <f t="shared" si="10"/>
        <v>0</v>
      </c>
      <c r="M68" s="6">
        <f t="shared" si="15"/>
        <v>0</v>
      </c>
      <c r="N68" s="64">
        <f t="shared" si="11"/>
        <v>58</v>
      </c>
    </row>
    <row r="69" spans="1:14">
      <c r="A69" s="1" t="s">
        <v>133</v>
      </c>
      <c r="B69" s="1" t="s">
        <v>211</v>
      </c>
      <c r="C69" s="62" t="s">
        <v>134</v>
      </c>
      <c r="D69" s="31">
        <v>243</v>
      </c>
      <c r="E69" s="2">
        <v>90</v>
      </c>
      <c r="F69" s="57">
        <f t="shared" si="7"/>
        <v>333</v>
      </c>
      <c r="G69" s="58">
        <f t="shared" si="8"/>
        <v>1</v>
      </c>
      <c r="H69" s="59">
        <f t="shared" si="14"/>
        <v>0.27027027027027029</v>
      </c>
      <c r="I69" s="57">
        <f t="shared" si="9"/>
        <v>29</v>
      </c>
      <c r="J69" s="31">
        <v>27</v>
      </c>
      <c r="K69" s="35">
        <v>19</v>
      </c>
      <c r="L69" s="35">
        <f t="shared" si="10"/>
        <v>46</v>
      </c>
      <c r="M69" s="63">
        <f t="shared" si="15"/>
        <v>0.13813813813813813</v>
      </c>
      <c r="N69" s="64">
        <f t="shared" si="11"/>
        <v>14</v>
      </c>
    </row>
    <row r="70" spans="1:14">
      <c r="A70" s="1" t="s">
        <v>135</v>
      </c>
      <c r="B70" s="1" t="s">
        <v>212</v>
      </c>
      <c r="C70" s="62" t="s">
        <v>136</v>
      </c>
      <c r="D70" s="31">
        <v>17</v>
      </c>
      <c r="E70" s="2">
        <v>10</v>
      </c>
      <c r="F70" s="57">
        <f t="shared" si="7"/>
        <v>27</v>
      </c>
      <c r="G70" s="58">
        <f t="shared" si="8"/>
        <v>48</v>
      </c>
      <c r="H70" s="59">
        <f t="shared" si="14"/>
        <v>0.37037037037037035</v>
      </c>
      <c r="I70" s="57">
        <f t="shared" si="9"/>
        <v>15</v>
      </c>
      <c r="J70" s="31">
        <v>3</v>
      </c>
      <c r="K70" s="35">
        <v>0</v>
      </c>
      <c r="L70" s="35">
        <f t="shared" si="10"/>
        <v>3</v>
      </c>
      <c r="M70" s="63">
        <f t="shared" si="15"/>
        <v>0.1111111111111111</v>
      </c>
      <c r="N70" s="64">
        <f t="shared" si="11"/>
        <v>18</v>
      </c>
    </row>
    <row r="71" spans="1:14">
      <c r="A71" s="1" t="s">
        <v>137</v>
      </c>
      <c r="B71" s="1" t="s">
        <v>211</v>
      </c>
      <c r="C71" s="62" t="s">
        <v>138</v>
      </c>
      <c r="D71" s="31">
        <v>100</v>
      </c>
      <c r="E71" s="2">
        <v>26</v>
      </c>
      <c r="F71" s="65">
        <f t="shared" si="7"/>
        <v>126</v>
      </c>
      <c r="G71" s="66">
        <f t="shared" si="8"/>
        <v>10</v>
      </c>
      <c r="H71" s="59">
        <f t="shared" si="14"/>
        <v>0.20634920634920634</v>
      </c>
      <c r="I71" s="57">
        <f t="shared" si="9"/>
        <v>53</v>
      </c>
      <c r="J71" s="31">
        <v>7</v>
      </c>
      <c r="K71" s="35">
        <v>3</v>
      </c>
      <c r="L71" s="35">
        <f t="shared" si="10"/>
        <v>10</v>
      </c>
      <c r="M71" s="63">
        <f t="shared" si="15"/>
        <v>7.9365079365079361E-2</v>
      </c>
      <c r="N71" s="64">
        <f t="shared" si="11"/>
        <v>24</v>
      </c>
    </row>
    <row r="72" spans="1:14">
      <c r="A72" s="1" t="s">
        <v>139</v>
      </c>
      <c r="B72" s="1" t="s">
        <v>212</v>
      </c>
      <c r="C72" s="62" t="s">
        <v>140</v>
      </c>
      <c r="D72" s="31">
        <v>8</v>
      </c>
      <c r="E72" s="2">
        <v>5</v>
      </c>
      <c r="F72" s="65">
        <f t="shared" si="7"/>
        <v>13</v>
      </c>
      <c r="G72" s="66">
        <f t="shared" si="8"/>
        <v>56</v>
      </c>
      <c r="H72" s="59">
        <f t="shared" si="14"/>
        <v>0.38461538461538464</v>
      </c>
      <c r="I72" s="57">
        <f t="shared" si="9"/>
        <v>14</v>
      </c>
      <c r="J72" s="31">
        <v>0</v>
      </c>
      <c r="K72" s="35">
        <v>1</v>
      </c>
      <c r="L72" s="35">
        <f t="shared" si="10"/>
        <v>1</v>
      </c>
      <c r="M72" s="63">
        <f t="shared" si="15"/>
        <v>7.6923076923076927E-2</v>
      </c>
      <c r="N72" s="64">
        <f t="shared" si="11"/>
        <v>26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1</v>
      </c>
      <c r="F73" s="65">
        <f t="shared" si="7"/>
        <v>1</v>
      </c>
      <c r="G73" s="66">
        <f t="shared" si="8"/>
        <v>81</v>
      </c>
      <c r="H73" s="59">
        <f t="shared" si="14"/>
        <v>1</v>
      </c>
      <c r="I73" s="57">
        <f t="shared" si="9"/>
        <v>1</v>
      </c>
      <c r="J73" s="31">
        <v>0</v>
      </c>
      <c r="K73" s="35">
        <v>0</v>
      </c>
      <c r="L73" s="35">
        <f t="shared" si="10"/>
        <v>0</v>
      </c>
      <c r="M73" s="6">
        <f t="shared" si="15"/>
        <v>0</v>
      </c>
      <c r="N73" s="64">
        <f t="shared" si="11"/>
        <v>58</v>
      </c>
    </row>
    <row r="74" spans="1:14">
      <c r="A74" s="1" t="s">
        <v>143</v>
      </c>
      <c r="B74" s="1" t="s">
        <v>217</v>
      </c>
      <c r="C74" s="62" t="s">
        <v>144</v>
      </c>
      <c r="D74" s="31">
        <v>4</v>
      </c>
      <c r="E74" s="2">
        <v>6</v>
      </c>
      <c r="F74" s="65">
        <f t="shared" si="7"/>
        <v>10</v>
      </c>
      <c r="G74" s="66">
        <f t="shared" si="8"/>
        <v>61</v>
      </c>
      <c r="H74" s="59">
        <f t="shared" si="14"/>
        <v>0.6</v>
      </c>
      <c r="I74" s="57">
        <f t="shared" si="9"/>
        <v>5</v>
      </c>
      <c r="J74" s="31">
        <v>1</v>
      </c>
      <c r="K74" s="35">
        <v>0</v>
      </c>
      <c r="L74" s="35">
        <f t="shared" si="10"/>
        <v>1</v>
      </c>
      <c r="M74" s="63">
        <f t="shared" si="15"/>
        <v>0.1</v>
      </c>
      <c r="N74" s="64">
        <f t="shared" si="11"/>
        <v>19</v>
      </c>
    </row>
    <row r="75" spans="1:14">
      <c r="A75" s="4" t="s">
        <v>145</v>
      </c>
      <c r="B75" s="4" t="s">
        <v>218</v>
      </c>
      <c r="C75" s="55" t="s">
        <v>146</v>
      </c>
      <c r="D75" s="56">
        <v>0</v>
      </c>
      <c r="E75" s="5">
        <v>0</v>
      </c>
      <c r="F75" s="65">
        <f t="shared" si="7"/>
        <v>0</v>
      </c>
      <c r="G75" s="66">
        <f t="shared" si="8"/>
        <v>84</v>
      </c>
      <c r="H75" s="242">
        <v>0</v>
      </c>
      <c r="I75" s="57">
        <f t="shared" si="9"/>
        <v>79</v>
      </c>
      <c r="J75" s="31">
        <v>0</v>
      </c>
      <c r="K75" s="35">
        <v>0</v>
      </c>
      <c r="L75" s="35">
        <f t="shared" si="10"/>
        <v>0</v>
      </c>
      <c r="M75" s="243">
        <v>0</v>
      </c>
      <c r="N75" s="64">
        <f t="shared" si="11"/>
        <v>58</v>
      </c>
    </row>
    <row r="76" spans="1:14">
      <c r="A76" s="1" t="s">
        <v>147</v>
      </c>
      <c r="B76" s="1" t="s">
        <v>217</v>
      </c>
      <c r="C76" s="62" t="s">
        <v>148</v>
      </c>
      <c r="D76" s="31">
        <v>17</v>
      </c>
      <c r="E76" s="2">
        <v>2</v>
      </c>
      <c r="F76" s="65">
        <f t="shared" ref="F76:F107" si="16">SUM(D76:E76)</f>
        <v>19</v>
      </c>
      <c r="G76" s="66">
        <f t="shared" ref="G76:G107" si="17">_xlfn.RANK.EQ(F76,$F$12:$F$97,0)</f>
        <v>52</v>
      </c>
      <c r="H76" s="59">
        <f t="shared" ref="H76:H97" si="18">E76/F76</f>
        <v>0.10526315789473684</v>
      </c>
      <c r="I76" s="57">
        <f t="shared" ref="I76:I107" si="19">_xlfn.RANK.EQ(H76,$H$12:$H$97,0)</f>
        <v>78</v>
      </c>
      <c r="J76" s="31">
        <v>2</v>
      </c>
      <c r="K76" s="35">
        <v>1</v>
      </c>
      <c r="L76" s="35">
        <f t="shared" ref="L76:L107" si="20">SUM(J76:K76)</f>
        <v>3</v>
      </c>
      <c r="M76" s="63">
        <f t="shared" ref="M76:M97" si="21">L76/F76</f>
        <v>0.15789473684210525</v>
      </c>
      <c r="N76" s="64">
        <f t="shared" ref="N76:N107" si="22">_xlfn.RANK.EQ(M76,$M$12:$M$97,0)</f>
        <v>12</v>
      </c>
    </row>
    <row r="77" spans="1:14">
      <c r="A77" s="1" t="s">
        <v>149</v>
      </c>
      <c r="B77" s="1" t="s">
        <v>216</v>
      </c>
      <c r="C77" s="62" t="s">
        <v>150</v>
      </c>
      <c r="D77" s="31">
        <v>63</v>
      </c>
      <c r="E77" s="2">
        <v>19</v>
      </c>
      <c r="F77" s="65">
        <f t="shared" si="16"/>
        <v>82</v>
      </c>
      <c r="G77" s="66">
        <f t="shared" si="17"/>
        <v>22</v>
      </c>
      <c r="H77" s="59">
        <f t="shared" si="18"/>
        <v>0.23170731707317074</v>
      </c>
      <c r="I77" s="57">
        <f t="shared" si="19"/>
        <v>45</v>
      </c>
      <c r="J77" s="31">
        <v>2</v>
      </c>
      <c r="K77" s="35">
        <v>0</v>
      </c>
      <c r="L77" s="35">
        <f t="shared" si="20"/>
        <v>2</v>
      </c>
      <c r="M77" s="63">
        <f t="shared" si="21"/>
        <v>2.4390243902439025E-2</v>
      </c>
      <c r="N77" s="64">
        <f t="shared" si="22"/>
        <v>46</v>
      </c>
    </row>
    <row r="78" spans="1:14">
      <c r="A78" s="1" t="s">
        <v>151</v>
      </c>
      <c r="B78" s="1" t="s">
        <v>216</v>
      </c>
      <c r="C78" s="62" t="s">
        <v>152</v>
      </c>
      <c r="D78" s="31">
        <v>74</v>
      </c>
      <c r="E78" s="2">
        <v>32</v>
      </c>
      <c r="F78" s="65">
        <f t="shared" si="16"/>
        <v>106</v>
      </c>
      <c r="G78" s="66">
        <f t="shared" si="17"/>
        <v>16</v>
      </c>
      <c r="H78" s="59">
        <f t="shared" si="18"/>
        <v>0.30188679245283018</v>
      </c>
      <c r="I78" s="57">
        <f t="shared" si="19"/>
        <v>24</v>
      </c>
      <c r="J78" s="31">
        <v>9</v>
      </c>
      <c r="K78" s="35">
        <v>0</v>
      </c>
      <c r="L78" s="35">
        <f t="shared" si="20"/>
        <v>9</v>
      </c>
      <c r="M78" s="63">
        <f t="shared" si="21"/>
        <v>8.4905660377358486E-2</v>
      </c>
      <c r="N78" s="64">
        <f t="shared" si="22"/>
        <v>21</v>
      </c>
    </row>
    <row r="79" spans="1:14">
      <c r="A79" s="1" t="s">
        <v>153</v>
      </c>
      <c r="B79" s="1" t="s">
        <v>211</v>
      </c>
      <c r="C79" s="62" t="s">
        <v>154</v>
      </c>
      <c r="D79" s="31">
        <v>93</v>
      </c>
      <c r="E79" s="2">
        <v>28</v>
      </c>
      <c r="F79" s="65">
        <f t="shared" si="16"/>
        <v>121</v>
      </c>
      <c r="G79" s="66">
        <f t="shared" si="17"/>
        <v>12</v>
      </c>
      <c r="H79" s="59">
        <f t="shared" si="18"/>
        <v>0.23140495867768596</v>
      </c>
      <c r="I79" s="57">
        <f t="shared" si="19"/>
        <v>46</v>
      </c>
      <c r="J79" s="31">
        <v>2</v>
      </c>
      <c r="K79" s="35">
        <v>3</v>
      </c>
      <c r="L79" s="35">
        <f t="shared" si="20"/>
        <v>5</v>
      </c>
      <c r="M79" s="63">
        <f t="shared" si="21"/>
        <v>4.1322314049586778E-2</v>
      </c>
      <c r="N79" s="64">
        <f t="shared" si="22"/>
        <v>38</v>
      </c>
    </row>
    <row r="80" spans="1:14">
      <c r="A80" s="1" t="s">
        <v>155</v>
      </c>
      <c r="B80" s="1" t="s">
        <v>211</v>
      </c>
      <c r="C80" s="62" t="s">
        <v>156</v>
      </c>
      <c r="D80" s="31">
        <v>88</v>
      </c>
      <c r="E80" s="2">
        <v>19</v>
      </c>
      <c r="F80" s="65">
        <f t="shared" si="16"/>
        <v>107</v>
      </c>
      <c r="G80" s="66">
        <f t="shared" si="17"/>
        <v>15</v>
      </c>
      <c r="H80" s="59">
        <f t="shared" si="18"/>
        <v>0.17757009345794392</v>
      </c>
      <c r="I80" s="57">
        <f t="shared" si="19"/>
        <v>63</v>
      </c>
      <c r="J80" s="31">
        <v>5</v>
      </c>
      <c r="K80" s="35">
        <v>2</v>
      </c>
      <c r="L80" s="35">
        <f t="shared" si="20"/>
        <v>7</v>
      </c>
      <c r="M80" s="63">
        <f t="shared" si="21"/>
        <v>6.5420560747663545E-2</v>
      </c>
      <c r="N80" s="64">
        <f t="shared" si="22"/>
        <v>28</v>
      </c>
    </row>
    <row r="81" spans="1:14">
      <c r="A81" s="1" t="s">
        <v>157</v>
      </c>
      <c r="B81" s="1" t="s">
        <v>216</v>
      </c>
      <c r="C81" s="62" t="s">
        <v>158</v>
      </c>
      <c r="D81" s="31">
        <v>89</v>
      </c>
      <c r="E81" s="2">
        <v>30</v>
      </c>
      <c r="F81" s="65">
        <f t="shared" si="16"/>
        <v>119</v>
      </c>
      <c r="G81" s="66">
        <f t="shared" si="17"/>
        <v>14</v>
      </c>
      <c r="H81" s="59">
        <f t="shared" si="18"/>
        <v>0.25210084033613445</v>
      </c>
      <c r="I81" s="57">
        <f t="shared" si="19"/>
        <v>34</v>
      </c>
      <c r="J81" s="31">
        <v>4</v>
      </c>
      <c r="K81" s="35">
        <v>3</v>
      </c>
      <c r="L81" s="35">
        <f t="shared" si="20"/>
        <v>7</v>
      </c>
      <c r="M81" s="63">
        <f t="shared" si="21"/>
        <v>5.8823529411764705E-2</v>
      </c>
      <c r="N81" s="64">
        <f t="shared" si="22"/>
        <v>32</v>
      </c>
    </row>
    <row r="82" spans="1:14">
      <c r="A82" s="1" t="s">
        <v>159</v>
      </c>
      <c r="B82" s="1" t="s">
        <v>216</v>
      </c>
      <c r="C82" s="62" t="s">
        <v>160</v>
      </c>
      <c r="D82" s="31">
        <v>112</v>
      </c>
      <c r="E82" s="2">
        <v>37</v>
      </c>
      <c r="F82" s="65">
        <f t="shared" si="16"/>
        <v>149</v>
      </c>
      <c r="G82" s="66">
        <f t="shared" si="17"/>
        <v>9</v>
      </c>
      <c r="H82" s="67">
        <f t="shared" si="18"/>
        <v>0.24832214765100671</v>
      </c>
      <c r="I82" s="65">
        <f t="shared" si="19"/>
        <v>41</v>
      </c>
      <c r="J82" s="31">
        <v>2</v>
      </c>
      <c r="K82" s="35">
        <v>1</v>
      </c>
      <c r="L82" s="35">
        <f t="shared" si="20"/>
        <v>3</v>
      </c>
      <c r="M82" s="63">
        <f t="shared" si="21"/>
        <v>2.0134228187919462E-2</v>
      </c>
      <c r="N82" s="64">
        <f t="shared" si="22"/>
        <v>49</v>
      </c>
    </row>
    <row r="83" spans="1:14">
      <c r="A83" s="1" t="s">
        <v>161</v>
      </c>
      <c r="B83" s="1" t="s">
        <v>212</v>
      </c>
      <c r="C83" s="62" t="s">
        <v>162</v>
      </c>
      <c r="D83" s="31">
        <v>4</v>
      </c>
      <c r="E83" s="2">
        <v>3</v>
      </c>
      <c r="F83" s="65">
        <f t="shared" si="16"/>
        <v>7</v>
      </c>
      <c r="G83" s="66">
        <f t="shared" si="17"/>
        <v>66</v>
      </c>
      <c r="H83" s="67">
        <f t="shared" si="18"/>
        <v>0.42857142857142855</v>
      </c>
      <c r="I83" s="65">
        <f t="shared" si="19"/>
        <v>10</v>
      </c>
      <c r="J83" s="31">
        <v>0</v>
      </c>
      <c r="K83" s="35">
        <v>0</v>
      </c>
      <c r="L83" s="35">
        <f t="shared" si="20"/>
        <v>0</v>
      </c>
      <c r="M83" s="6">
        <f t="shared" si="21"/>
        <v>0</v>
      </c>
      <c r="N83" s="64">
        <f t="shared" si="22"/>
        <v>58</v>
      </c>
    </row>
    <row r="84" spans="1:14">
      <c r="A84" s="1" t="s">
        <v>163</v>
      </c>
      <c r="B84" s="1" t="s">
        <v>216</v>
      </c>
      <c r="C84" s="62" t="s">
        <v>164</v>
      </c>
      <c r="D84" s="31">
        <v>43</v>
      </c>
      <c r="E84" s="2">
        <v>15</v>
      </c>
      <c r="F84" s="65">
        <f t="shared" si="16"/>
        <v>58</v>
      </c>
      <c r="G84" s="66">
        <f t="shared" si="17"/>
        <v>36</v>
      </c>
      <c r="H84" s="67">
        <f t="shared" si="18"/>
        <v>0.25862068965517243</v>
      </c>
      <c r="I84" s="65">
        <f t="shared" si="19"/>
        <v>32</v>
      </c>
      <c r="J84" s="31">
        <v>1</v>
      </c>
      <c r="K84" s="35">
        <v>0</v>
      </c>
      <c r="L84" s="35">
        <f t="shared" si="20"/>
        <v>1</v>
      </c>
      <c r="M84" s="63">
        <f t="shared" si="21"/>
        <v>1.7241379310344827E-2</v>
      </c>
      <c r="N84" s="64">
        <f t="shared" si="22"/>
        <v>52</v>
      </c>
    </row>
    <row r="85" spans="1:14">
      <c r="A85" s="1" t="s">
        <v>165</v>
      </c>
      <c r="B85" s="1" t="s">
        <v>216</v>
      </c>
      <c r="C85" s="62" t="s">
        <v>166</v>
      </c>
      <c r="D85" s="31">
        <v>60</v>
      </c>
      <c r="E85" s="2">
        <v>18</v>
      </c>
      <c r="F85" s="65">
        <f t="shared" si="16"/>
        <v>78</v>
      </c>
      <c r="G85" s="66">
        <f t="shared" si="17"/>
        <v>26</v>
      </c>
      <c r="H85" s="67">
        <f t="shared" si="18"/>
        <v>0.23076923076923078</v>
      </c>
      <c r="I85" s="65">
        <f t="shared" si="19"/>
        <v>47</v>
      </c>
      <c r="J85" s="31">
        <v>0</v>
      </c>
      <c r="K85" s="35">
        <v>0</v>
      </c>
      <c r="L85" s="35">
        <f t="shared" si="20"/>
        <v>0</v>
      </c>
      <c r="M85" s="6">
        <f t="shared" si="21"/>
        <v>0</v>
      </c>
      <c r="N85" s="64">
        <f t="shared" si="22"/>
        <v>58</v>
      </c>
    </row>
    <row r="86" spans="1:14">
      <c r="A86" s="9" t="s">
        <v>167</v>
      </c>
      <c r="B86" s="9" t="s">
        <v>216</v>
      </c>
      <c r="C86" s="68" t="s">
        <v>168</v>
      </c>
      <c r="D86" s="69">
        <v>75</v>
      </c>
      <c r="E86" s="70">
        <v>16</v>
      </c>
      <c r="F86" s="71">
        <f t="shared" si="16"/>
        <v>91</v>
      </c>
      <c r="G86" s="72">
        <f t="shared" si="17"/>
        <v>19</v>
      </c>
      <c r="H86" s="73">
        <f t="shared" si="18"/>
        <v>0.17582417582417584</v>
      </c>
      <c r="I86" s="71">
        <f t="shared" si="19"/>
        <v>64</v>
      </c>
      <c r="J86" s="69">
        <v>6</v>
      </c>
      <c r="K86" s="74">
        <v>1</v>
      </c>
      <c r="L86" s="74">
        <f t="shared" si="20"/>
        <v>7</v>
      </c>
      <c r="M86" s="75">
        <f t="shared" si="21"/>
        <v>7.6923076923076927E-2</v>
      </c>
      <c r="N86" s="76">
        <f t="shared" si="22"/>
        <v>26</v>
      </c>
    </row>
    <row r="87" spans="1:14">
      <c r="A87" s="1" t="s">
        <v>169</v>
      </c>
      <c r="B87" s="1" t="s">
        <v>213</v>
      </c>
      <c r="C87" s="62" t="s">
        <v>170</v>
      </c>
      <c r="D87" s="31">
        <v>6</v>
      </c>
      <c r="E87" s="2">
        <v>1</v>
      </c>
      <c r="F87" s="65">
        <f t="shared" si="16"/>
        <v>7</v>
      </c>
      <c r="G87" s="66">
        <f t="shared" si="17"/>
        <v>66</v>
      </c>
      <c r="H87" s="67">
        <f t="shared" si="18"/>
        <v>0.14285714285714285</v>
      </c>
      <c r="I87" s="65">
        <f t="shared" si="19"/>
        <v>72</v>
      </c>
      <c r="J87" s="31">
        <v>0</v>
      </c>
      <c r="K87" s="35">
        <v>0</v>
      </c>
      <c r="L87" s="35">
        <f t="shared" si="20"/>
        <v>0</v>
      </c>
      <c r="M87" s="6">
        <f t="shared" si="21"/>
        <v>0</v>
      </c>
      <c r="N87" s="64">
        <f t="shared" si="22"/>
        <v>58</v>
      </c>
    </row>
    <row r="88" spans="1:14">
      <c r="A88" s="1" t="s">
        <v>171</v>
      </c>
      <c r="B88" s="1" t="s">
        <v>212</v>
      </c>
      <c r="C88" s="62" t="s">
        <v>172</v>
      </c>
      <c r="D88" s="31">
        <v>6</v>
      </c>
      <c r="E88" s="2">
        <v>4</v>
      </c>
      <c r="F88" s="65">
        <f t="shared" si="16"/>
        <v>10</v>
      </c>
      <c r="G88" s="66">
        <f t="shared" si="17"/>
        <v>61</v>
      </c>
      <c r="H88" s="67">
        <f t="shared" si="18"/>
        <v>0.4</v>
      </c>
      <c r="I88" s="65">
        <f t="shared" si="19"/>
        <v>12</v>
      </c>
      <c r="J88" s="31">
        <v>0</v>
      </c>
      <c r="K88" s="35">
        <v>0</v>
      </c>
      <c r="L88" s="35">
        <f t="shared" si="20"/>
        <v>0</v>
      </c>
      <c r="M88" s="6">
        <f t="shared" si="21"/>
        <v>0</v>
      </c>
      <c r="N88" s="64">
        <f t="shared" si="22"/>
        <v>58</v>
      </c>
    </row>
    <row r="89" spans="1:14">
      <c r="A89" s="1" t="s">
        <v>173</v>
      </c>
      <c r="B89" s="1" t="s">
        <v>211</v>
      </c>
      <c r="C89" s="62" t="s">
        <v>174</v>
      </c>
      <c r="D89" s="31">
        <v>117</v>
      </c>
      <c r="E89" s="2">
        <v>41</v>
      </c>
      <c r="F89" s="65">
        <f t="shared" si="16"/>
        <v>158</v>
      </c>
      <c r="G89" s="66">
        <f t="shared" si="17"/>
        <v>8</v>
      </c>
      <c r="H89" s="67">
        <f t="shared" si="18"/>
        <v>0.25949367088607594</v>
      </c>
      <c r="I89" s="65">
        <f t="shared" si="19"/>
        <v>31</v>
      </c>
      <c r="J89" s="31">
        <v>7</v>
      </c>
      <c r="K89" s="35">
        <v>6</v>
      </c>
      <c r="L89" s="35">
        <f t="shared" si="20"/>
        <v>13</v>
      </c>
      <c r="M89" s="63">
        <f t="shared" si="21"/>
        <v>8.2278481012658222E-2</v>
      </c>
      <c r="N89" s="64">
        <f t="shared" si="22"/>
        <v>23</v>
      </c>
    </row>
    <row r="90" spans="1:14">
      <c r="A90" s="1" t="s">
        <v>175</v>
      </c>
      <c r="B90" s="1" t="s">
        <v>216</v>
      </c>
      <c r="C90" s="62" t="s">
        <v>176</v>
      </c>
      <c r="D90" s="31">
        <v>42</v>
      </c>
      <c r="E90" s="2">
        <v>10</v>
      </c>
      <c r="F90" s="65">
        <f t="shared" si="16"/>
        <v>52</v>
      </c>
      <c r="G90" s="66">
        <f t="shared" si="17"/>
        <v>39</v>
      </c>
      <c r="H90" s="67">
        <f t="shared" si="18"/>
        <v>0.19230769230769232</v>
      </c>
      <c r="I90" s="65">
        <f t="shared" si="19"/>
        <v>57</v>
      </c>
      <c r="J90" s="31">
        <v>0</v>
      </c>
      <c r="K90" s="35">
        <v>1</v>
      </c>
      <c r="L90" s="35">
        <f t="shared" si="20"/>
        <v>1</v>
      </c>
      <c r="M90" s="63">
        <f t="shared" si="21"/>
        <v>1.9230769230769232E-2</v>
      </c>
      <c r="N90" s="64">
        <f t="shared" si="22"/>
        <v>51</v>
      </c>
    </row>
    <row r="91" spans="1:14">
      <c r="A91" s="1" t="s">
        <v>177</v>
      </c>
      <c r="B91" s="1" t="s">
        <v>216</v>
      </c>
      <c r="C91" s="62" t="s">
        <v>178</v>
      </c>
      <c r="D91" s="31">
        <v>56</v>
      </c>
      <c r="E91" s="2">
        <v>14</v>
      </c>
      <c r="F91" s="65">
        <f t="shared" si="16"/>
        <v>70</v>
      </c>
      <c r="G91" s="66">
        <f t="shared" si="17"/>
        <v>31</v>
      </c>
      <c r="H91" s="67">
        <f t="shared" si="18"/>
        <v>0.2</v>
      </c>
      <c r="I91" s="65">
        <f t="shared" si="19"/>
        <v>55</v>
      </c>
      <c r="J91" s="31">
        <v>0</v>
      </c>
      <c r="K91" s="35">
        <v>1</v>
      </c>
      <c r="L91" s="35">
        <f t="shared" si="20"/>
        <v>1</v>
      </c>
      <c r="M91" s="63">
        <f t="shared" si="21"/>
        <v>1.4285714285714285E-2</v>
      </c>
      <c r="N91" s="64">
        <f t="shared" si="22"/>
        <v>54</v>
      </c>
    </row>
    <row r="92" spans="1:14">
      <c r="A92" s="1" t="s">
        <v>179</v>
      </c>
      <c r="B92" s="1" t="s">
        <v>216</v>
      </c>
      <c r="C92" s="62" t="s">
        <v>180</v>
      </c>
      <c r="D92" s="31">
        <v>44</v>
      </c>
      <c r="E92" s="2">
        <v>7</v>
      </c>
      <c r="F92" s="65">
        <f t="shared" si="16"/>
        <v>51</v>
      </c>
      <c r="G92" s="66">
        <f t="shared" si="17"/>
        <v>40</v>
      </c>
      <c r="H92" s="67">
        <f t="shared" si="18"/>
        <v>0.13725490196078433</v>
      </c>
      <c r="I92" s="65">
        <f t="shared" si="19"/>
        <v>74</v>
      </c>
      <c r="J92" s="31">
        <v>1</v>
      </c>
      <c r="K92" s="35">
        <v>0</v>
      </c>
      <c r="L92" s="35">
        <f t="shared" si="20"/>
        <v>1</v>
      </c>
      <c r="M92" s="63">
        <f t="shared" si="21"/>
        <v>1.9607843137254902E-2</v>
      </c>
      <c r="N92" s="64">
        <f t="shared" si="22"/>
        <v>50</v>
      </c>
    </row>
    <row r="93" spans="1:14">
      <c r="A93" s="1" t="s">
        <v>181</v>
      </c>
      <c r="B93" s="1" t="s">
        <v>216</v>
      </c>
      <c r="C93" s="62" t="s">
        <v>182</v>
      </c>
      <c r="D93" s="31">
        <v>58</v>
      </c>
      <c r="E93" s="2">
        <v>15</v>
      </c>
      <c r="F93" s="65">
        <f t="shared" si="16"/>
        <v>73</v>
      </c>
      <c r="G93" s="66">
        <f t="shared" si="17"/>
        <v>28</v>
      </c>
      <c r="H93" s="67">
        <f t="shared" si="18"/>
        <v>0.20547945205479451</v>
      </c>
      <c r="I93" s="65">
        <f t="shared" si="19"/>
        <v>54</v>
      </c>
      <c r="J93" s="31">
        <v>2</v>
      </c>
      <c r="K93" s="35">
        <v>0</v>
      </c>
      <c r="L93" s="35">
        <f t="shared" si="20"/>
        <v>2</v>
      </c>
      <c r="M93" s="63">
        <f t="shared" si="21"/>
        <v>2.7397260273972601E-2</v>
      </c>
      <c r="N93" s="64">
        <f t="shared" si="22"/>
        <v>43</v>
      </c>
    </row>
    <row r="94" spans="1:14">
      <c r="A94" s="1" t="s">
        <v>183</v>
      </c>
      <c r="B94" s="1" t="s">
        <v>216</v>
      </c>
      <c r="C94" s="62" t="s">
        <v>184</v>
      </c>
      <c r="D94" s="31">
        <v>51</v>
      </c>
      <c r="E94" s="2">
        <v>17</v>
      </c>
      <c r="F94" s="65">
        <f t="shared" si="16"/>
        <v>68</v>
      </c>
      <c r="G94" s="66">
        <f t="shared" si="17"/>
        <v>33</v>
      </c>
      <c r="H94" s="67">
        <f t="shared" si="18"/>
        <v>0.25</v>
      </c>
      <c r="I94" s="65">
        <f t="shared" si="19"/>
        <v>35</v>
      </c>
      <c r="J94" s="31">
        <v>2</v>
      </c>
      <c r="K94" s="35">
        <v>2</v>
      </c>
      <c r="L94" s="35">
        <f t="shared" si="20"/>
        <v>4</v>
      </c>
      <c r="M94" s="63">
        <f t="shared" si="21"/>
        <v>5.8823529411764705E-2</v>
      </c>
      <c r="N94" s="64">
        <f t="shared" si="22"/>
        <v>32</v>
      </c>
    </row>
    <row r="95" spans="1:14">
      <c r="A95" s="1" t="s">
        <v>185</v>
      </c>
      <c r="B95" s="1" t="s">
        <v>216</v>
      </c>
      <c r="C95" s="62" t="s">
        <v>186</v>
      </c>
      <c r="D95" s="31">
        <v>76</v>
      </c>
      <c r="E95" s="2">
        <v>24</v>
      </c>
      <c r="F95" s="65">
        <f t="shared" si="16"/>
        <v>100</v>
      </c>
      <c r="G95" s="66">
        <f t="shared" si="17"/>
        <v>17</v>
      </c>
      <c r="H95" s="67">
        <f t="shared" si="18"/>
        <v>0.24</v>
      </c>
      <c r="I95" s="65">
        <f t="shared" si="19"/>
        <v>42</v>
      </c>
      <c r="J95" s="31">
        <v>3</v>
      </c>
      <c r="K95" s="35">
        <v>3</v>
      </c>
      <c r="L95" s="35">
        <f t="shared" si="20"/>
        <v>6</v>
      </c>
      <c r="M95" s="63">
        <f t="shared" si="21"/>
        <v>0.06</v>
      </c>
      <c r="N95" s="64">
        <f t="shared" si="22"/>
        <v>31</v>
      </c>
    </row>
    <row r="96" spans="1:14">
      <c r="A96" s="1" t="s">
        <v>187</v>
      </c>
      <c r="B96" s="1" t="s">
        <v>213</v>
      </c>
      <c r="C96" s="62" t="s">
        <v>188</v>
      </c>
      <c r="D96" s="31">
        <v>12</v>
      </c>
      <c r="E96" s="2">
        <v>4</v>
      </c>
      <c r="F96" s="65">
        <f t="shared" si="16"/>
        <v>16</v>
      </c>
      <c r="G96" s="66">
        <f t="shared" si="17"/>
        <v>54</v>
      </c>
      <c r="H96" s="67">
        <f t="shared" si="18"/>
        <v>0.25</v>
      </c>
      <c r="I96" s="65">
        <f t="shared" si="19"/>
        <v>35</v>
      </c>
      <c r="J96" s="31">
        <v>0</v>
      </c>
      <c r="K96" s="35">
        <v>0</v>
      </c>
      <c r="L96" s="35">
        <f t="shared" si="20"/>
        <v>0</v>
      </c>
      <c r="M96" s="6">
        <f t="shared" si="21"/>
        <v>0</v>
      </c>
      <c r="N96" s="64">
        <f t="shared" si="22"/>
        <v>58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46</v>
      </c>
      <c r="E97" s="40">
        <v>25</v>
      </c>
      <c r="F97" s="77">
        <f t="shared" si="16"/>
        <v>71</v>
      </c>
      <c r="G97" s="78">
        <f t="shared" si="17"/>
        <v>30</v>
      </c>
      <c r="H97" s="79">
        <f t="shared" si="18"/>
        <v>0.352112676056338</v>
      </c>
      <c r="I97" s="77">
        <f t="shared" si="19"/>
        <v>17</v>
      </c>
      <c r="J97" s="39">
        <v>2</v>
      </c>
      <c r="K97" s="44">
        <v>0</v>
      </c>
      <c r="L97" s="44">
        <f t="shared" si="20"/>
        <v>2</v>
      </c>
      <c r="M97" s="80">
        <f t="shared" si="21"/>
        <v>2.8169014084507043E-2</v>
      </c>
      <c r="N97" s="81">
        <f t="shared" si="22"/>
        <v>42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4092</v>
      </c>
      <c r="E99" s="225">
        <f t="shared" ref="E99:L99" si="23">SUM(E12:E97)</f>
        <v>1249</v>
      </c>
      <c r="F99" s="225">
        <f t="shared" si="23"/>
        <v>5341</v>
      </c>
      <c r="G99" s="227"/>
      <c r="H99" s="227"/>
      <c r="I99" s="227"/>
      <c r="J99" s="225">
        <f t="shared" si="23"/>
        <v>239</v>
      </c>
      <c r="K99" s="225">
        <f t="shared" si="23"/>
        <v>138</v>
      </c>
      <c r="L99" s="226">
        <f t="shared" si="23"/>
        <v>377</v>
      </c>
      <c r="N99" s="37"/>
    </row>
  </sheetData>
  <autoFilter ref="A11:N11" xr:uid="{00000000-0009-0000-0000-00001C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1C00-000000000000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46422-F581-4EEC-8AC8-2F039AE3069F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79</v>
      </c>
      <c r="E6" s="23">
        <f>INDEX(E12:E97,MATCH(C6,C12:C97,0),0)</f>
        <v>17</v>
      </c>
      <c r="F6" s="23">
        <f>SUM(D6:E6)</f>
        <v>96</v>
      </c>
      <c r="G6" s="24">
        <f>_xlfn.RANK.EQ(F6,$F$12:$F$97,0)</f>
        <v>18</v>
      </c>
      <c r="H6" s="25">
        <f>E6/F6</f>
        <v>0.17708333333333334</v>
      </c>
      <c r="I6" s="26">
        <f>_xlfn.RANK.EQ(H6,$H$12:$H$97,0)</f>
        <v>65</v>
      </c>
      <c r="J6" s="22">
        <f>INDEX(J12:J97,MATCH(C6,C12:C97,0),0)</f>
        <v>5</v>
      </c>
      <c r="K6" s="27">
        <f>INDEX(K12:K97,MATCH(C6,C12:C97,0),0)</f>
        <v>1</v>
      </c>
      <c r="L6" s="27">
        <f>SUM(J6:K6)</f>
        <v>6</v>
      </c>
      <c r="M6" s="28">
        <f>L6/F6</f>
        <v>6.25E-2</v>
      </c>
      <c r="N6" s="29">
        <f>_xlfn.RANK.EQ(M6,$M$12:$M$97,0)</f>
        <v>31</v>
      </c>
    </row>
    <row r="7" spans="1:18">
      <c r="C7" s="30" t="s">
        <v>15</v>
      </c>
      <c r="D7" s="97">
        <f>ROUND(SUMIF($B$12:$B$97,"G",D12:D97)/(COUNTIFS(B12:B97,"G",D12:D97,"&lt;&gt;")),1)</f>
        <v>62.2</v>
      </c>
      <c r="E7" s="98">
        <f>ROUND(SUMIF($B$12:$B$97,"G",E12:E97)/(COUNTIFS(B12:B97,"G",D12:D97,"&lt;&gt;")),1)</f>
        <v>18.3</v>
      </c>
      <c r="F7" s="98">
        <f>ROUND(SUM(D7:E7),1)</f>
        <v>80.5</v>
      </c>
      <c r="G7" s="32"/>
      <c r="H7" s="33">
        <f>E7/F7</f>
        <v>0.22732919254658385</v>
      </c>
      <c r="I7" s="34"/>
      <c r="J7" s="97">
        <f>ROUND(SUMIF($B$12:$B$97,"G",J12:J97)/(COUNTIFS(B12:B97,"G",D12:D97,"&lt;&gt;")),1)</f>
        <v>2.4</v>
      </c>
      <c r="K7" s="101">
        <f>ROUND(SUMIF($B$12:$B$97,"G",K12:K97)/(COUNTIFS(B12:B97,"G",D12:D97,"&lt;&gt;")),1)</f>
        <v>1</v>
      </c>
      <c r="L7" s="101">
        <f>ROUND(SUM(J7:K7),1)</f>
        <v>3.4</v>
      </c>
      <c r="M7" s="6">
        <f>L7/F7</f>
        <v>4.2236024844720499E-2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48.2</v>
      </c>
      <c r="E8" s="100">
        <f>ROUND(AVERAGE(E12:E97),1)</f>
        <v>15.8</v>
      </c>
      <c r="F8" s="100">
        <f>ROUND(SUM(D8:E8),1)</f>
        <v>64</v>
      </c>
      <c r="G8" s="41"/>
      <c r="H8" s="42">
        <f>E8/F8</f>
        <v>0.24687500000000001</v>
      </c>
      <c r="I8" s="43"/>
      <c r="J8" s="102">
        <f>ROUND(AVERAGE(J12:J97),1)</f>
        <v>2.8</v>
      </c>
      <c r="K8" s="100">
        <f>ROUND(AVERAGE(K12:K97),1)</f>
        <v>1.9</v>
      </c>
      <c r="L8" s="103">
        <f>ROUND(SUM(J8:K8),1)</f>
        <v>4.7</v>
      </c>
      <c r="M8" s="45">
        <f>L8/F8</f>
        <v>7.3437500000000003E-2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2023年度（基準日：５月１日）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129</v>
      </c>
      <c r="E12" s="5">
        <v>39</v>
      </c>
      <c r="F12" s="57">
        <f t="shared" ref="F12:F43" si="0">SUM(D12:E12)</f>
        <v>168</v>
      </c>
      <c r="G12" s="58">
        <f t="shared" ref="G12:G43" si="1">_xlfn.RANK.EQ(F12,$F$12:$F$97,0)</f>
        <v>7</v>
      </c>
      <c r="H12" s="59">
        <f t="shared" ref="H12:H43" si="2">E12/F12</f>
        <v>0.23214285714285715</v>
      </c>
      <c r="I12" s="57">
        <f t="shared" ref="I12:I43" si="3">_xlfn.RANK.EQ(H12,$H$12:$H$97,0)</f>
        <v>46</v>
      </c>
      <c r="J12" s="56">
        <v>4</v>
      </c>
      <c r="K12" s="60">
        <v>11</v>
      </c>
      <c r="L12" s="60">
        <f t="shared" ref="L12:L43" si="4">SUM(J12:K12)</f>
        <v>15</v>
      </c>
      <c r="M12" s="6">
        <f t="shared" ref="M12:M43" si="5">L12/F12</f>
        <v>8.9285714285714288E-2</v>
      </c>
      <c r="N12" s="61">
        <f t="shared" ref="N12:N43" si="6">_xlfn.RANK.EQ(M12,$M$12:$M$97,0)</f>
        <v>24</v>
      </c>
    </row>
    <row r="13" spans="1:18">
      <c r="A13" s="4" t="s">
        <v>21</v>
      </c>
      <c r="B13" s="4" t="s">
        <v>212</v>
      </c>
      <c r="C13" s="55" t="s">
        <v>22</v>
      </c>
      <c r="D13" s="56">
        <v>34</v>
      </c>
      <c r="E13" s="5">
        <v>11</v>
      </c>
      <c r="F13" s="57">
        <f t="shared" si="0"/>
        <v>45</v>
      </c>
      <c r="G13" s="58">
        <f t="shared" si="1"/>
        <v>46</v>
      </c>
      <c r="H13" s="59">
        <f t="shared" si="2"/>
        <v>0.24444444444444444</v>
      </c>
      <c r="I13" s="57">
        <f t="shared" si="3"/>
        <v>41</v>
      </c>
      <c r="J13" s="56">
        <v>4</v>
      </c>
      <c r="K13" s="60">
        <v>1</v>
      </c>
      <c r="L13" s="60">
        <f t="shared" si="4"/>
        <v>5</v>
      </c>
      <c r="M13" s="6">
        <f t="shared" si="5"/>
        <v>0.1111111111111111</v>
      </c>
      <c r="N13" s="61">
        <f t="shared" si="6"/>
        <v>18</v>
      </c>
    </row>
    <row r="14" spans="1:18">
      <c r="A14" s="4" t="s">
        <v>23</v>
      </c>
      <c r="B14" s="4" t="s">
        <v>213</v>
      </c>
      <c r="C14" s="55" t="s">
        <v>24</v>
      </c>
      <c r="D14" s="56">
        <v>5</v>
      </c>
      <c r="E14" s="5">
        <v>0</v>
      </c>
      <c r="F14" s="57">
        <f t="shared" si="0"/>
        <v>5</v>
      </c>
      <c r="G14" s="58">
        <f t="shared" si="1"/>
        <v>71</v>
      </c>
      <c r="H14" s="59">
        <f t="shared" si="2"/>
        <v>0</v>
      </c>
      <c r="I14" s="57">
        <f t="shared" si="3"/>
        <v>79</v>
      </c>
      <c r="J14" s="56">
        <v>2</v>
      </c>
      <c r="K14" s="60">
        <v>0</v>
      </c>
      <c r="L14" s="60">
        <f t="shared" si="4"/>
        <v>2</v>
      </c>
      <c r="M14" s="6">
        <f t="shared" si="5"/>
        <v>0.4</v>
      </c>
      <c r="N14" s="61">
        <f t="shared" si="6"/>
        <v>3</v>
      </c>
    </row>
    <row r="15" spans="1:18">
      <c r="A15" s="4" t="s">
        <v>25</v>
      </c>
      <c r="B15" s="4" t="s">
        <v>214</v>
      </c>
      <c r="C15" s="55" t="s">
        <v>26</v>
      </c>
      <c r="D15" s="56">
        <v>1</v>
      </c>
      <c r="E15" s="5">
        <v>0</v>
      </c>
      <c r="F15" s="57">
        <f t="shared" si="0"/>
        <v>1</v>
      </c>
      <c r="G15" s="58">
        <f t="shared" si="1"/>
        <v>83</v>
      </c>
      <c r="H15" s="59">
        <f t="shared" si="2"/>
        <v>0</v>
      </c>
      <c r="I15" s="57">
        <f t="shared" si="3"/>
        <v>79</v>
      </c>
      <c r="J15" s="56">
        <v>0</v>
      </c>
      <c r="K15" s="60">
        <v>0</v>
      </c>
      <c r="L15" s="60">
        <f t="shared" si="4"/>
        <v>0</v>
      </c>
      <c r="M15" s="6">
        <f t="shared" si="5"/>
        <v>0</v>
      </c>
      <c r="N15" s="61">
        <f t="shared" si="6"/>
        <v>58</v>
      </c>
    </row>
    <row r="16" spans="1:18">
      <c r="A16" s="4" t="s">
        <v>27</v>
      </c>
      <c r="B16" s="4" t="s">
        <v>213</v>
      </c>
      <c r="C16" s="55" t="s">
        <v>28</v>
      </c>
      <c r="D16" s="56">
        <v>1</v>
      </c>
      <c r="E16" s="5">
        <v>1</v>
      </c>
      <c r="F16" s="57">
        <f t="shared" si="0"/>
        <v>2</v>
      </c>
      <c r="G16" s="58">
        <f t="shared" si="1"/>
        <v>79</v>
      </c>
      <c r="H16" s="59">
        <f t="shared" si="2"/>
        <v>0.5</v>
      </c>
      <c r="I16" s="57">
        <f t="shared" si="3"/>
        <v>5</v>
      </c>
      <c r="J16" s="56">
        <v>0</v>
      </c>
      <c r="K16" s="60">
        <v>0</v>
      </c>
      <c r="L16" s="60">
        <f t="shared" si="4"/>
        <v>0</v>
      </c>
      <c r="M16" s="6">
        <f t="shared" si="5"/>
        <v>0</v>
      </c>
      <c r="N16" s="61">
        <f t="shared" si="6"/>
        <v>58</v>
      </c>
    </row>
    <row r="17" spans="1:14">
      <c r="A17" s="4" t="s">
        <v>29</v>
      </c>
      <c r="B17" s="4" t="s">
        <v>213</v>
      </c>
      <c r="C17" s="55" t="s">
        <v>30</v>
      </c>
      <c r="D17" s="56">
        <v>2</v>
      </c>
      <c r="E17" s="5">
        <v>1</v>
      </c>
      <c r="F17" s="57">
        <f t="shared" si="0"/>
        <v>3</v>
      </c>
      <c r="G17" s="58">
        <f t="shared" si="1"/>
        <v>78</v>
      </c>
      <c r="H17" s="59">
        <f t="shared" si="2"/>
        <v>0.33333333333333331</v>
      </c>
      <c r="I17" s="57">
        <f t="shared" si="3"/>
        <v>22</v>
      </c>
      <c r="J17" s="56">
        <v>0</v>
      </c>
      <c r="K17" s="60">
        <v>0</v>
      </c>
      <c r="L17" s="60">
        <f t="shared" si="4"/>
        <v>0</v>
      </c>
      <c r="M17" s="6">
        <f t="shared" si="5"/>
        <v>0</v>
      </c>
      <c r="N17" s="61">
        <f t="shared" si="6"/>
        <v>58</v>
      </c>
    </row>
    <row r="18" spans="1:14">
      <c r="A18" s="4" t="s">
        <v>31</v>
      </c>
      <c r="B18" s="4" t="s">
        <v>215</v>
      </c>
      <c r="C18" s="55" t="s">
        <v>32</v>
      </c>
      <c r="D18" s="56">
        <v>50</v>
      </c>
      <c r="E18" s="5">
        <v>13</v>
      </c>
      <c r="F18" s="57">
        <f t="shared" si="0"/>
        <v>63</v>
      </c>
      <c r="G18" s="58">
        <f t="shared" si="1"/>
        <v>36</v>
      </c>
      <c r="H18" s="59">
        <f t="shared" si="2"/>
        <v>0.20634920634920634</v>
      </c>
      <c r="I18" s="57">
        <f t="shared" si="3"/>
        <v>60</v>
      </c>
      <c r="J18" s="56">
        <v>0</v>
      </c>
      <c r="K18" s="60">
        <v>0</v>
      </c>
      <c r="L18" s="60">
        <f t="shared" si="4"/>
        <v>0</v>
      </c>
      <c r="M18" s="6">
        <f t="shared" si="5"/>
        <v>0</v>
      </c>
      <c r="N18" s="61">
        <f t="shared" si="6"/>
        <v>58</v>
      </c>
    </row>
    <row r="19" spans="1:14">
      <c r="A19" s="4" t="s">
        <v>33</v>
      </c>
      <c r="B19" s="4" t="s">
        <v>216</v>
      </c>
      <c r="C19" s="55" t="s">
        <v>34</v>
      </c>
      <c r="D19" s="56">
        <v>64</v>
      </c>
      <c r="E19" s="5">
        <v>13</v>
      </c>
      <c r="F19" s="57">
        <f t="shared" si="0"/>
        <v>77</v>
      </c>
      <c r="G19" s="58">
        <f t="shared" si="1"/>
        <v>29</v>
      </c>
      <c r="H19" s="59">
        <f t="shared" si="2"/>
        <v>0.16883116883116883</v>
      </c>
      <c r="I19" s="57">
        <f t="shared" si="3"/>
        <v>68</v>
      </c>
      <c r="J19" s="56">
        <v>3</v>
      </c>
      <c r="K19" s="60">
        <v>0</v>
      </c>
      <c r="L19" s="60">
        <f t="shared" si="4"/>
        <v>3</v>
      </c>
      <c r="M19" s="6">
        <f t="shared" si="5"/>
        <v>3.896103896103896E-2</v>
      </c>
      <c r="N19" s="61">
        <f t="shared" si="6"/>
        <v>38</v>
      </c>
    </row>
    <row r="20" spans="1:14">
      <c r="A20" s="4" t="s">
        <v>35</v>
      </c>
      <c r="B20" s="4" t="s">
        <v>217</v>
      </c>
      <c r="C20" s="55" t="s">
        <v>36</v>
      </c>
      <c r="D20" s="56">
        <v>3</v>
      </c>
      <c r="E20" s="5">
        <v>2</v>
      </c>
      <c r="F20" s="57">
        <f t="shared" si="0"/>
        <v>5</v>
      </c>
      <c r="G20" s="58">
        <f t="shared" si="1"/>
        <v>71</v>
      </c>
      <c r="H20" s="59">
        <f t="shared" si="2"/>
        <v>0.4</v>
      </c>
      <c r="I20" s="57">
        <f t="shared" si="3"/>
        <v>13</v>
      </c>
      <c r="J20" s="56">
        <v>0</v>
      </c>
      <c r="K20" s="60">
        <v>1</v>
      </c>
      <c r="L20" s="60">
        <f t="shared" si="4"/>
        <v>1</v>
      </c>
      <c r="M20" s="6">
        <f t="shared" si="5"/>
        <v>0.2</v>
      </c>
      <c r="N20" s="61">
        <f t="shared" si="6"/>
        <v>8</v>
      </c>
    </row>
    <row r="21" spans="1:14">
      <c r="A21" s="4" t="s">
        <v>37</v>
      </c>
      <c r="B21" s="4" t="s">
        <v>211</v>
      </c>
      <c r="C21" s="55" t="s">
        <v>38</v>
      </c>
      <c r="D21" s="56">
        <v>154</v>
      </c>
      <c r="E21" s="5">
        <v>45</v>
      </c>
      <c r="F21" s="57">
        <f t="shared" si="0"/>
        <v>199</v>
      </c>
      <c r="G21" s="58">
        <f t="shared" si="1"/>
        <v>6</v>
      </c>
      <c r="H21" s="59">
        <f t="shared" si="2"/>
        <v>0.22613065326633167</v>
      </c>
      <c r="I21" s="57">
        <f t="shared" si="3"/>
        <v>51</v>
      </c>
      <c r="J21" s="56">
        <v>6</v>
      </c>
      <c r="K21" s="60">
        <v>7</v>
      </c>
      <c r="L21" s="60">
        <f t="shared" si="4"/>
        <v>13</v>
      </c>
      <c r="M21" s="6">
        <f t="shared" si="5"/>
        <v>6.5326633165829151E-2</v>
      </c>
      <c r="N21" s="61">
        <f t="shared" si="6"/>
        <v>29</v>
      </c>
    </row>
    <row r="22" spans="1:14">
      <c r="A22" s="4" t="s">
        <v>39</v>
      </c>
      <c r="B22" s="4" t="s">
        <v>212</v>
      </c>
      <c r="C22" s="55" t="s">
        <v>40</v>
      </c>
      <c r="D22" s="56">
        <v>2</v>
      </c>
      <c r="E22" s="5">
        <v>5</v>
      </c>
      <c r="F22" s="57">
        <f t="shared" si="0"/>
        <v>7</v>
      </c>
      <c r="G22" s="58">
        <f t="shared" si="1"/>
        <v>67</v>
      </c>
      <c r="H22" s="59">
        <f t="shared" si="2"/>
        <v>0.7142857142857143</v>
      </c>
      <c r="I22" s="57">
        <f t="shared" si="3"/>
        <v>1</v>
      </c>
      <c r="J22" s="56">
        <v>0</v>
      </c>
      <c r="K22" s="60">
        <v>0</v>
      </c>
      <c r="L22" s="60">
        <f t="shared" si="4"/>
        <v>0</v>
      </c>
      <c r="M22" s="6">
        <f t="shared" si="5"/>
        <v>0</v>
      </c>
      <c r="N22" s="61">
        <f t="shared" si="6"/>
        <v>58</v>
      </c>
    </row>
    <row r="23" spans="1:14">
      <c r="A23" s="4" t="s">
        <v>41</v>
      </c>
      <c r="B23" s="4" t="s">
        <v>216</v>
      </c>
      <c r="C23" s="55" t="s">
        <v>42</v>
      </c>
      <c r="D23" s="56">
        <v>65</v>
      </c>
      <c r="E23" s="5">
        <v>19</v>
      </c>
      <c r="F23" s="57">
        <f t="shared" si="0"/>
        <v>84</v>
      </c>
      <c r="G23" s="58">
        <f t="shared" si="1"/>
        <v>23</v>
      </c>
      <c r="H23" s="59">
        <f t="shared" si="2"/>
        <v>0.22619047619047619</v>
      </c>
      <c r="I23" s="57">
        <f t="shared" si="3"/>
        <v>50</v>
      </c>
      <c r="J23" s="56">
        <v>2</v>
      </c>
      <c r="K23" s="60">
        <v>2</v>
      </c>
      <c r="L23" s="60">
        <f t="shared" si="4"/>
        <v>4</v>
      </c>
      <c r="M23" s="6">
        <f t="shared" si="5"/>
        <v>4.7619047619047616E-2</v>
      </c>
      <c r="N23" s="61">
        <f t="shared" si="6"/>
        <v>36</v>
      </c>
    </row>
    <row r="24" spans="1:14">
      <c r="A24" s="4" t="s">
        <v>43</v>
      </c>
      <c r="B24" s="4" t="s">
        <v>216</v>
      </c>
      <c r="C24" s="55" t="s">
        <v>44</v>
      </c>
      <c r="D24" s="56">
        <v>44</v>
      </c>
      <c r="E24" s="5">
        <v>21</v>
      </c>
      <c r="F24" s="57">
        <f t="shared" si="0"/>
        <v>65</v>
      </c>
      <c r="G24" s="58">
        <f t="shared" si="1"/>
        <v>35</v>
      </c>
      <c r="H24" s="59">
        <f t="shared" si="2"/>
        <v>0.32307692307692309</v>
      </c>
      <c r="I24" s="57">
        <f t="shared" si="3"/>
        <v>23</v>
      </c>
      <c r="J24" s="56">
        <v>3</v>
      </c>
      <c r="K24" s="60">
        <v>3</v>
      </c>
      <c r="L24" s="60">
        <f t="shared" si="4"/>
        <v>6</v>
      </c>
      <c r="M24" s="6">
        <f t="shared" si="5"/>
        <v>9.2307692307692313E-2</v>
      </c>
      <c r="N24" s="61">
        <f t="shared" si="6"/>
        <v>22</v>
      </c>
    </row>
    <row r="25" spans="1:14">
      <c r="A25" s="4" t="s">
        <v>45</v>
      </c>
      <c r="B25" s="4" t="s">
        <v>214</v>
      </c>
      <c r="C25" s="55" t="s">
        <v>46</v>
      </c>
      <c r="D25" s="56">
        <v>3</v>
      </c>
      <c r="E25" s="5">
        <v>2</v>
      </c>
      <c r="F25" s="57">
        <f t="shared" si="0"/>
        <v>5</v>
      </c>
      <c r="G25" s="58">
        <f t="shared" si="1"/>
        <v>71</v>
      </c>
      <c r="H25" s="59">
        <f t="shared" si="2"/>
        <v>0.4</v>
      </c>
      <c r="I25" s="57">
        <f t="shared" si="3"/>
        <v>13</v>
      </c>
      <c r="J25" s="56">
        <v>0</v>
      </c>
      <c r="K25" s="60">
        <v>0</v>
      </c>
      <c r="L25" s="60">
        <f t="shared" si="4"/>
        <v>0</v>
      </c>
      <c r="M25" s="6">
        <f t="shared" si="5"/>
        <v>0</v>
      </c>
      <c r="N25" s="61">
        <f t="shared" si="6"/>
        <v>58</v>
      </c>
    </row>
    <row r="26" spans="1:14">
      <c r="A26" s="4" t="s">
        <v>47</v>
      </c>
      <c r="B26" s="4" t="s">
        <v>217</v>
      </c>
      <c r="C26" s="55" t="s">
        <v>48</v>
      </c>
      <c r="D26" s="56">
        <v>39</v>
      </c>
      <c r="E26" s="5">
        <v>12</v>
      </c>
      <c r="F26" s="57">
        <f t="shared" si="0"/>
        <v>51</v>
      </c>
      <c r="G26" s="58">
        <f t="shared" si="1"/>
        <v>42</v>
      </c>
      <c r="H26" s="59">
        <f t="shared" si="2"/>
        <v>0.23529411764705882</v>
      </c>
      <c r="I26" s="57">
        <f t="shared" si="3"/>
        <v>45</v>
      </c>
      <c r="J26" s="56">
        <v>0</v>
      </c>
      <c r="K26" s="60">
        <v>0</v>
      </c>
      <c r="L26" s="60">
        <f t="shared" si="4"/>
        <v>0</v>
      </c>
      <c r="M26" s="6">
        <f t="shared" si="5"/>
        <v>0</v>
      </c>
      <c r="N26" s="61">
        <f t="shared" si="6"/>
        <v>58</v>
      </c>
    </row>
    <row r="27" spans="1:14">
      <c r="A27" s="4" t="s">
        <v>49</v>
      </c>
      <c r="B27" s="4" t="s">
        <v>211</v>
      </c>
      <c r="C27" s="55" t="s">
        <v>50</v>
      </c>
      <c r="D27" s="56">
        <v>158</v>
      </c>
      <c r="E27" s="5">
        <v>46</v>
      </c>
      <c r="F27" s="57">
        <f t="shared" si="0"/>
        <v>204</v>
      </c>
      <c r="G27" s="58">
        <f t="shared" si="1"/>
        <v>5</v>
      </c>
      <c r="H27" s="59">
        <f t="shared" si="2"/>
        <v>0.22549019607843138</v>
      </c>
      <c r="I27" s="57">
        <f t="shared" si="3"/>
        <v>52</v>
      </c>
      <c r="J27" s="56">
        <v>1</v>
      </c>
      <c r="K27" s="60">
        <v>0</v>
      </c>
      <c r="L27" s="60">
        <f t="shared" si="4"/>
        <v>1</v>
      </c>
      <c r="M27" s="6">
        <f t="shared" si="5"/>
        <v>4.9019607843137254E-3</v>
      </c>
      <c r="N27" s="61">
        <f t="shared" si="6"/>
        <v>57</v>
      </c>
    </row>
    <row r="28" spans="1:14">
      <c r="A28" s="4" t="s">
        <v>51</v>
      </c>
      <c r="B28" s="4" t="s">
        <v>214</v>
      </c>
      <c r="C28" s="55" t="s">
        <v>52</v>
      </c>
      <c r="D28" s="56">
        <v>10</v>
      </c>
      <c r="E28" s="5">
        <v>3</v>
      </c>
      <c r="F28" s="57">
        <f t="shared" si="0"/>
        <v>13</v>
      </c>
      <c r="G28" s="58">
        <f t="shared" si="1"/>
        <v>61</v>
      </c>
      <c r="H28" s="59">
        <f t="shared" si="2"/>
        <v>0.23076923076923078</v>
      </c>
      <c r="I28" s="57">
        <f t="shared" si="3"/>
        <v>48</v>
      </c>
      <c r="J28" s="56">
        <v>0</v>
      </c>
      <c r="K28" s="60">
        <v>0</v>
      </c>
      <c r="L28" s="60">
        <f t="shared" si="4"/>
        <v>0</v>
      </c>
      <c r="M28" s="6">
        <f t="shared" si="5"/>
        <v>0</v>
      </c>
      <c r="N28" s="61">
        <f t="shared" si="6"/>
        <v>58</v>
      </c>
    </row>
    <row r="29" spans="1:14">
      <c r="A29" s="4" t="s">
        <v>53</v>
      </c>
      <c r="B29" s="4" t="s">
        <v>217</v>
      </c>
      <c r="C29" s="55" t="s">
        <v>54</v>
      </c>
      <c r="D29" s="56">
        <v>3</v>
      </c>
      <c r="E29" s="5">
        <v>2</v>
      </c>
      <c r="F29" s="57">
        <f t="shared" si="0"/>
        <v>5</v>
      </c>
      <c r="G29" s="58">
        <f t="shared" si="1"/>
        <v>71</v>
      </c>
      <c r="H29" s="59">
        <f t="shared" si="2"/>
        <v>0.4</v>
      </c>
      <c r="I29" s="57">
        <f t="shared" si="3"/>
        <v>13</v>
      </c>
      <c r="J29" s="56">
        <v>0</v>
      </c>
      <c r="K29" s="60">
        <v>0</v>
      </c>
      <c r="L29" s="60">
        <f t="shared" si="4"/>
        <v>0</v>
      </c>
      <c r="M29" s="6">
        <f t="shared" si="5"/>
        <v>0</v>
      </c>
      <c r="N29" s="61">
        <f t="shared" si="6"/>
        <v>58</v>
      </c>
    </row>
    <row r="30" spans="1:14">
      <c r="A30" s="4" t="s">
        <v>55</v>
      </c>
      <c r="B30" s="4" t="s">
        <v>216</v>
      </c>
      <c r="C30" s="55" t="s">
        <v>56</v>
      </c>
      <c r="D30" s="56">
        <v>65</v>
      </c>
      <c r="E30" s="5">
        <v>23</v>
      </c>
      <c r="F30" s="57">
        <f t="shared" si="0"/>
        <v>88</v>
      </c>
      <c r="G30" s="58">
        <f t="shared" si="1"/>
        <v>21</v>
      </c>
      <c r="H30" s="59">
        <f t="shared" si="2"/>
        <v>0.26136363636363635</v>
      </c>
      <c r="I30" s="57">
        <f t="shared" si="3"/>
        <v>33</v>
      </c>
      <c r="J30" s="56">
        <v>2</v>
      </c>
      <c r="K30" s="60">
        <v>2</v>
      </c>
      <c r="L30" s="60">
        <f t="shared" si="4"/>
        <v>4</v>
      </c>
      <c r="M30" s="6">
        <f t="shared" si="5"/>
        <v>4.5454545454545456E-2</v>
      </c>
      <c r="N30" s="61">
        <f t="shared" si="6"/>
        <v>37</v>
      </c>
    </row>
    <row r="31" spans="1:14">
      <c r="A31" s="4" t="s">
        <v>57</v>
      </c>
      <c r="B31" s="4" t="s">
        <v>217</v>
      </c>
      <c r="C31" s="55" t="s">
        <v>58</v>
      </c>
      <c r="D31" s="56">
        <v>7</v>
      </c>
      <c r="E31" s="5">
        <v>2</v>
      </c>
      <c r="F31" s="57">
        <f t="shared" si="0"/>
        <v>9</v>
      </c>
      <c r="G31" s="58">
        <f t="shared" si="1"/>
        <v>65</v>
      </c>
      <c r="H31" s="59">
        <f t="shared" si="2"/>
        <v>0.22222222222222221</v>
      </c>
      <c r="I31" s="57">
        <f t="shared" si="3"/>
        <v>54</v>
      </c>
      <c r="J31" s="56">
        <v>0</v>
      </c>
      <c r="K31" s="60">
        <v>0</v>
      </c>
      <c r="L31" s="60">
        <f t="shared" si="4"/>
        <v>0</v>
      </c>
      <c r="M31" s="6">
        <f t="shared" si="5"/>
        <v>0</v>
      </c>
      <c r="N31" s="61">
        <f t="shared" si="6"/>
        <v>58</v>
      </c>
    </row>
    <row r="32" spans="1:14">
      <c r="A32" s="4" t="s">
        <v>59</v>
      </c>
      <c r="B32" s="4" t="s">
        <v>211</v>
      </c>
      <c r="C32" s="55" t="s">
        <v>60</v>
      </c>
      <c r="D32" s="56">
        <v>93</v>
      </c>
      <c r="E32" s="5">
        <v>28</v>
      </c>
      <c r="F32" s="57">
        <f t="shared" si="0"/>
        <v>121</v>
      </c>
      <c r="G32" s="58">
        <f t="shared" si="1"/>
        <v>13</v>
      </c>
      <c r="H32" s="59">
        <f t="shared" si="2"/>
        <v>0.23140495867768596</v>
      </c>
      <c r="I32" s="57">
        <f t="shared" si="3"/>
        <v>47</v>
      </c>
      <c r="J32" s="56">
        <v>10</v>
      </c>
      <c r="K32" s="60">
        <v>5</v>
      </c>
      <c r="L32" s="60">
        <f t="shared" si="4"/>
        <v>15</v>
      </c>
      <c r="M32" s="6">
        <f t="shared" si="5"/>
        <v>0.12396694214876033</v>
      </c>
      <c r="N32" s="61">
        <f t="shared" si="6"/>
        <v>16</v>
      </c>
    </row>
    <row r="33" spans="1:14">
      <c r="A33" s="4" t="s">
        <v>61</v>
      </c>
      <c r="B33" s="4" t="s">
        <v>211</v>
      </c>
      <c r="C33" s="55" t="s">
        <v>62</v>
      </c>
      <c r="D33" s="56">
        <v>243</v>
      </c>
      <c r="E33" s="5">
        <v>54</v>
      </c>
      <c r="F33" s="57">
        <f t="shared" si="0"/>
        <v>297</v>
      </c>
      <c r="G33" s="58">
        <f t="shared" si="1"/>
        <v>3</v>
      </c>
      <c r="H33" s="59">
        <f t="shared" si="2"/>
        <v>0.18181818181818182</v>
      </c>
      <c r="I33" s="57">
        <f t="shared" si="3"/>
        <v>63</v>
      </c>
      <c r="J33" s="56">
        <v>20</v>
      </c>
      <c r="K33" s="60">
        <v>6</v>
      </c>
      <c r="L33" s="60">
        <f t="shared" si="4"/>
        <v>26</v>
      </c>
      <c r="M33" s="6">
        <f t="shared" si="5"/>
        <v>8.7542087542087546E-2</v>
      </c>
      <c r="N33" s="61">
        <f t="shared" si="6"/>
        <v>25</v>
      </c>
    </row>
    <row r="34" spans="1:14">
      <c r="A34" s="4" t="s">
        <v>63</v>
      </c>
      <c r="B34" s="4" t="s">
        <v>215</v>
      </c>
      <c r="C34" s="55" t="s">
        <v>64</v>
      </c>
      <c r="D34" s="56">
        <v>107</v>
      </c>
      <c r="E34" s="5">
        <v>29</v>
      </c>
      <c r="F34" s="57">
        <f t="shared" si="0"/>
        <v>136</v>
      </c>
      <c r="G34" s="58">
        <f t="shared" si="1"/>
        <v>10</v>
      </c>
      <c r="H34" s="59">
        <f t="shared" si="2"/>
        <v>0.21323529411764705</v>
      </c>
      <c r="I34" s="57">
        <f t="shared" si="3"/>
        <v>57</v>
      </c>
      <c r="J34" s="56">
        <v>0</v>
      </c>
      <c r="K34" s="60">
        <v>0</v>
      </c>
      <c r="L34" s="60">
        <f t="shared" si="4"/>
        <v>0</v>
      </c>
      <c r="M34" s="6">
        <f t="shared" si="5"/>
        <v>0</v>
      </c>
      <c r="N34" s="61">
        <f t="shared" si="6"/>
        <v>58</v>
      </c>
    </row>
    <row r="35" spans="1:14">
      <c r="A35" s="4" t="s">
        <v>65</v>
      </c>
      <c r="B35" s="4" t="s">
        <v>214</v>
      </c>
      <c r="C35" s="55" t="s">
        <v>66</v>
      </c>
      <c r="D35" s="56">
        <v>25</v>
      </c>
      <c r="E35" s="5">
        <v>24</v>
      </c>
      <c r="F35" s="57">
        <f t="shared" si="0"/>
        <v>49</v>
      </c>
      <c r="G35" s="58">
        <f t="shared" si="1"/>
        <v>43</v>
      </c>
      <c r="H35" s="59">
        <f t="shared" si="2"/>
        <v>0.48979591836734693</v>
      </c>
      <c r="I35" s="57">
        <f t="shared" si="3"/>
        <v>10</v>
      </c>
      <c r="J35" s="56">
        <v>8</v>
      </c>
      <c r="K35" s="60">
        <v>10</v>
      </c>
      <c r="L35" s="60">
        <f t="shared" si="4"/>
        <v>18</v>
      </c>
      <c r="M35" s="6">
        <f t="shared" si="5"/>
        <v>0.36734693877551022</v>
      </c>
      <c r="N35" s="61">
        <f t="shared" si="6"/>
        <v>4</v>
      </c>
    </row>
    <row r="36" spans="1:14">
      <c r="A36" s="4" t="s">
        <v>67</v>
      </c>
      <c r="B36" s="4" t="s">
        <v>214</v>
      </c>
      <c r="C36" s="55" t="s">
        <v>68</v>
      </c>
      <c r="D36" s="56">
        <v>3</v>
      </c>
      <c r="E36" s="5">
        <v>6</v>
      </c>
      <c r="F36" s="57">
        <f t="shared" si="0"/>
        <v>9</v>
      </c>
      <c r="G36" s="58">
        <f t="shared" si="1"/>
        <v>65</v>
      </c>
      <c r="H36" s="59">
        <f t="shared" si="2"/>
        <v>0.66666666666666663</v>
      </c>
      <c r="I36" s="57">
        <f t="shared" si="3"/>
        <v>2</v>
      </c>
      <c r="J36" s="56">
        <v>1</v>
      </c>
      <c r="K36" s="60">
        <v>1</v>
      </c>
      <c r="L36" s="60">
        <f t="shared" si="4"/>
        <v>2</v>
      </c>
      <c r="M36" s="6">
        <f t="shared" si="5"/>
        <v>0.22222222222222221</v>
      </c>
      <c r="N36" s="61">
        <f t="shared" si="6"/>
        <v>7</v>
      </c>
    </row>
    <row r="37" spans="1:14">
      <c r="A37" s="4" t="s">
        <v>69</v>
      </c>
      <c r="B37" s="4" t="s">
        <v>213</v>
      </c>
      <c r="C37" s="55" t="s">
        <v>70</v>
      </c>
      <c r="D37" s="56">
        <v>15</v>
      </c>
      <c r="E37" s="5">
        <v>3</v>
      </c>
      <c r="F37" s="57">
        <f t="shared" si="0"/>
        <v>18</v>
      </c>
      <c r="G37" s="58">
        <f t="shared" si="1"/>
        <v>55</v>
      </c>
      <c r="H37" s="59">
        <f t="shared" si="2"/>
        <v>0.16666666666666666</v>
      </c>
      <c r="I37" s="57">
        <f t="shared" si="3"/>
        <v>69</v>
      </c>
      <c r="J37" s="56">
        <v>0</v>
      </c>
      <c r="K37" s="60">
        <v>0</v>
      </c>
      <c r="L37" s="60">
        <f t="shared" si="4"/>
        <v>0</v>
      </c>
      <c r="M37" s="6">
        <f t="shared" si="5"/>
        <v>0</v>
      </c>
      <c r="N37" s="61">
        <f t="shared" si="6"/>
        <v>58</v>
      </c>
    </row>
    <row r="38" spans="1:14">
      <c r="A38" s="4" t="s">
        <v>71</v>
      </c>
      <c r="B38" s="4" t="s">
        <v>217</v>
      </c>
      <c r="C38" s="55" t="s">
        <v>72</v>
      </c>
      <c r="D38" s="56">
        <v>14</v>
      </c>
      <c r="E38" s="5">
        <v>15</v>
      </c>
      <c r="F38" s="57">
        <f t="shared" si="0"/>
        <v>29</v>
      </c>
      <c r="G38" s="58">
        <f t="shared" si="1"/>
        <v>49</v>
      </c>
      <c r="H38" s="59">
        <f t="shared" si="2"/>
        <v>0.51724137931034486</v>
      </c>
      <c r="I38" s="57">
        <f t="shared" si="3"/>
        <v>4</v>
      </c>
      <c r="J38" s="56">
        <v>1</v>
      </c>
      <c r="K38" s="60">
        <v>3</v>
      </c>
      <c r="L38" s="60">
        <f t="shared" si="4"/>
        <v>4</v>
      </c>
      <c r="M38" s="6">
        <f t="shared" si="5"/>
        <v>0.13793103448275862</v>
      </c>
      <c r="N38" s="61">
        <f t="shared" si="6"/>
        <v>13</v>
      </c>
    </row>
    <row r="39" spans="1:14">
      <c r="A39" s="4" t="s">
        <v>73</v>
      </c>
      <c r="B39" s="4" t="s">
        <v>212</v>
      </c>
      <c r="C39" s="55" t="s">
        <v>74</v>
      </c>
      <c r="D39" s="56">
        <v>10</v>
      </c>
      <c r="E39" s="5">
        <v>18</v>
      </c>
      <c r="F39" s="57">
        <f t="shared" si="0"/>
        <v>28</v>
      </c>
      <c r="G39" s="58">
        <f t="shared" si="1"/>
        <v>51</v>
      </c>
      <c r="H39" s="59">
        <f t="shared" si="2"/>
        <v>0.6428571428571429</v>
      </c>
      <c r="I39" s="57">
        <f t="shared" si="3"/>
        <v>3</v>
      </c>
      <c r="J39" s="56">
        <v>2</v>
      </c>
      <c r="K39" s="60">
        <v>2</v>
      </c>
      <c r="L39" s="60">
        <f t="shared" si="4"/>
        <v>4</v>
      </c>
      <c r="M39" s="6">
        <f t="shared" si="5"/>
        <v>0.14285714285714285</v>
      </c>
      <c r="N39" s="61">
        <f t="shared" si="6"/>
        <v>11</v>
      </c>
    </row>
    <row r="40" spans="1:14">
      <c r="A40" s="4" t="s">
        <v>75</v>
      </c>
      <c r="B40" s="4" t="s">
        <v>213</v>
      </c>
      <c r="C40" s="55" t="s">
        <v>76</v>
      </c>
      <c r="D40" s="56">
        <v>17</v>
      </c>
      <c r="E40" s="5">
        <v>10</v>
      </c>
      <c r="F40" s="57">
        <f t="shared" si="0"/>
        <v>27</v>
      </c>
      <c r="G40" s="58">
        <f t="shared" si="1"/>
        <v>52</v>
      </c>
      <c r="H40" s="59">
        <f t="shared" si="2"/>
        <v>0.37037037037037035</v>
      </c>
      <c r="I40" s="57">
        <f t="shared" si="3"/>
        <v>17</v>
      </c>
      <c r="J40" s="56">
        <v>3</v>
      </c>
      <c r="K40" s="60">
        <v>1</v>
      </c>
      <c r="L40" s="60">
        <f t="shared" si="4"/>
        <v>4</v>
      </c>
      <c r="M40" s="6">
        <f t="shared" si="5"/>
        <v>0.14814814814814814</v>
      </c>
      <c r="N40" s="61">
        <f t="shared" si="6"/>
        <v>10</v>
      </c>
    </row>
    <row r="41" spans="1:14">
      <c r="A41" s="4" t="s">
        <v>77</v>
      </c>
      <c r="B41" s="4" t="s">
        <v>213</v>
      </c>
      <c r="C41" s="55" t="s">
        <v>78</v>
      </c>
      <c r="D41" s="56">
        <v>3</v>
      </c>
      <c r="E41" s="5">
        <v>1</v>
      </c>
      <c r="F41" s="57">
        <f t="shared" si="0"/>
        <v>4</v>
      </c>
      <c r="G41" s="58">
        <f t="shared" si="1"/>
        <v>75</v>
      </c>
      <c r="H41" s="59">
        <f t="shared" si="2"/>
        <v>0.25</v>
      </c>
      <c r="I41" s="57">
        <f t="shared" si="3"/>
        <v>37</v>
      </c>
      <c r="J41" s="56">
        <v>0</v>
      </c>
      <c r="K41" s="60">
        <v>0</v>
      </c>
      <c r="L41" s="60">
        <f t="shared" si="4"/>
        <v>0</v>
      </c>
      <c r="M41" s="6">
        <f t="shared" si="5"/>
        <v>0</v>
      </c>
      <c r="N41" s="61">
        <f t="shared" si="6"/>
        <v>58</v>
      </c>
    </row>
    <row r="42" spans="1:14">
      <c r="A42" s="4" t="s">
        <v>79</v>
      </c>
      <c r="B42" s="4" t="s">
        <v>214</v>
      </c>
      <c r="C42" s="55" t="s">
        <v>80</v>
      </c>
      <c r="D42" s="56">
        <v>52</v>
      </c>
      <c r="E42" s="5">
        <v>28</v>
      </c>
      <c r="F42" s="57">
        <f t="shared" si="0"/>
        <v>80</v>
      </c>
      <c r="G42" s="58">
        <f t="shared" si="1"/>
        <v>26</v>
      </c>
      <c r="H42" s="59">
        <f t="shared" si="2"/>
        <v>0.35</v>
      </c>
      <c r="I42" s="57">
        <f t="shared" si="3"/>
        <v>19</v>
      </c>
      <c r="J42" s="56">
        <v>10</v>
      </c>
      <c r="K42" s="60">
        <v>13</v>
      </c>
      <c r="L42" s="60">
        <f t="shared" si="4"/>
        <v>23</v>
      </c>
      <c r="M42" s="6">
        <f t="shared" si="5"/>
        <v>0.28749999999999998</v>
      </c>
      <c r="N42" s="61">
        <f t="shared" si="6"/>
        <v>6</v>
      </c>
    </row>
    <row r="43" spans="1:14">
      <c r="A43" s="4" t="s">
        <v>81</v>
      </c>
      <c r="B43" s="4" t="s">
        <v>218</v>
      </c>
      <c r="C43" s="55" t="s">
        <v>82</v>
      </c>
      <c r="D43" s="56">
        <v>1</v>
      </c>
      <c r="E43" s="5">
        <v>1</v>
      </c>
      <c r="F43" s="57">
        <f t="shared" si="0"/>
        <v>2</v>
      </c>
      <c r="G43" s="58">
        <f t="shared" si="1"/>
        <v>79</v>
      </c>
      <c r="H43" s="59">
        <f t="shared" si="2"/>
        <v>0.5</v>
      </c>
      <c r="I43" s="57">
        <f t="shared" si="3"/>
        <v>5</v>
      </c>
      <c r="J43" s="56">
        <v>1</v>
      </c>
      <c r="K43" s="60">
        <v>1</v>
      </c>
      <c r="L43" s="60">
        <f t="shared" si="4"/>
        <v>2</v>
      </c>
      <c r="M43" s="6">
        <f t="shared" si="5"/>
        <v>1</v>
      </c>
      <c r="N43" s="61">
        <f t="shared" si="6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0</v>
      </c>
      <c r="E44" s="5">
        <v>0</v>
      </c>
      <c r="F44" s="57">
        <f t="shared" ref="F44:F75" si="7">SUM(D44:E44)</f>
        <v>0</v>
      </c>
      <c r="G44" s="58">
        <f t="shared" ref="G44:G75" si="8">_xlfn.RANK.EQ(F44,$F$12:$F$97,0)</f>
        <v>84</v>
      </c>
      <c r="H44" s="242">
        <v>0</v>
      </c>
      <c r="I44" s="57">
        <f t="shared" ref="I44:I75" si="9">_xlfn.RANK.EQ(H44,$H$12:$H$97,0)</f>
        <v>79</v>
      </c>
      <c r="J44" s="56">
        <v>0</v>
      </c>
      <c r="K44" s="60">
        <v>0</v>
      </c>
      <c r="L44" s="60">
        <f t="shared" ref="L44:L75" si="10">SUM(J44:K44)</f>
        <v>0</v>
      </c>
      <c r="M44" s="243">
        <v>0</v>
      </c>
      <c r="N44" s="61">
        <f t="shared" ref="N44:N75" si="11">_xlfn.RANK.EQ(M44,$M$12:$M$97,0)</f>
        <v>58</v>
      </c>
    </row>
    <row r="45" spans="1:14">
      <c r="A45" s="4" t="s">
        <v>85</v>
      </c>
      <c r="B45" s="4" t="s">
        <v>217</v>
      </c>
      <c r="C45" s="55" t="s">
        <v>86</v>
      </c>
      <c r="D45" s="56">
        <v>19</v>
      </c>
      <c r="E45" s="5">
        <v>10</v>
      </c>
      <c r="F45" s="57">
        <f t="shared" si="7"/>
        <v>29</v>
      </c>
      <c r="G45" s="58">
        <f t="shared" si="8"/>
        <v>49</v>
      </c>
      <c r="H45" s="59">
        <f t="shared" ref="H45:H59" si="12">E45/F45</f>
        <v>0.34482758620689657</v>
      </c>
      <c r="I45" s="57">
        <f t="shared" si="9"/>
        <v>21</v>
      </c>
      <c r="J45" s="56">
        <v>1</v>
      </c>
      <c r="K45" s="60">
        <v>0</v>
      </c>
      <c r="L45" s="60">
        <f t="shared" si="10"/>
        <v>1</v>
      </c>
      <c r="M45" s="6">
        <f t="shared" ref="M45:M59" si="13">L45/F45</f>
        <v>3.4482758620689655E-2</v>
      </c>
      <c r="N45" s="61">
        <f t="shared" si="11"/>
        <v>41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1</v>
      </c>
      <c r="F46" s="57">
        <f t="shared" si="7"/>
        <v>4</v>
      </c>
      <c r="G46" s="58">
        <f t="shared" si="8"/>
        <v>75</v>
      </c>
      <c r="H46" s="59">
        <f t="shared" si="12"/>
        <v>0.25</v>
      </c>
      <c r="I46" s="57">
        <f t="shared" si="9"/>
        <v>37</v>
      </c>
      <c r="J46" s="56">
        <v>0</v>
      </c>
      <c r="K46" s="60">
        <v>0</v>
      </c>
      <c r="L46" s="60">
        <f t="shared" si="10"/>
        <v>0</v>
      </c>
      <c r="M46" s="6">
        <f t="shared" si="13"/>
        <v>0</v>
      </c>
      <c r="N46" s="61">
        <f t="shared" si="11"/>
        <v>58</v>
      </c>
    </row>
    <row r="47" spans="1:14">
      <c r="A47" s="4" t="s">
        <v>89</v>
      </c>
      <c r="B47" s="4" t="s">
        <v>211</v>
      </c>
      <c r="C47" s="55" t="s">
        <v>90</v>
      </c>
      <c r="D47" s="56">
        <v>72</v>
      </c>
      <c r="E47" s="5">
        <v>15</v>
      </c>
      <c r="F47" s="57">
        <f t="shared" si="7"/>
        <v>87</v>
      </c>
      <c r="G47" s="58">
        <f t="shared" si="8"/>
        <v>22</v>
      </c>
      <c r="H47" s="59">
        <f t="shared" si="12"/>
        <v>0.17241379310344829</v>
      </c>
      <c r="I47" s="57">
        <f t="shared" si="9"/>
        <v>67</v>
      </c>
      <c r="J47" s="56">
        <v>0</v>
      </c>
      <c r="K47" s="60">
        <v>1</v>
      </c>
      <c r="L47" s="60">
        <f t="shared" si="10"/>
        <v>1</v>
      </c>
      <c r="M47" s="6">
        <f t="shared" si="13"/>
        <v>1.1494252873563218E-2</v>
      </c>
      <c r="N47" s="61">
        <f t="shared" si="11"/>
        <v>56</v>
      </c>
    </row>
    <row r="48" spans="1:14">
      <c r="A48" s="4" t="s">
        <v>91</v>
      </c>
      <c r="B48" s="4" t="s">
        <v>213</v>
      </c>
      <c r="C48" s="55" t="s">
        <v>92</v>
      </c>
      <c r="D48" s="56">
        <v>11</v>
      </c>
      <c r="E48" s="5">
        <v>1</v>
      </c>
      <c r="F48" s="57">
        <f t="shared" si="7"/>
        <v>12</v>
      </c>
      <c r="G48" s="58">
        <f t="shared" si="8"/>
        <v>63</v>
      </c>
      <c r="H48" s="59">
        <f t="shared" si="12"/>
        <v>8.3333333333333329E-2</v>
      </c>
      <c r="I48" s="57">
        <f t="shared" si="9"/>
        <v>77</v>
      </c>
      <c r="J48" s="56">
        <v>0</v>
      </c>
      <c r="K48" s="60">
        <v>0</v>
      </c>
      <c r="L48" s="60">
        <f t="shared" si="10"/>
        <v>0</v>
      </c>
      <c r="M48" s="6">
        <f t="shared" si="13"/>
        <v>0</v>
      </c>
      <c r="N48" s="61">
        <f t="shared" si="11"/>
        <v>58</v>
      </c>
    </row>
    <row r="49" spans="1:14">
      <c r="A49" s="4" t="s">
        <v>93</v>
      </c>
      <c r="B49" s="4" t="s">
        <v>212</v>
      </c>
      <c r="C49" s="55" t="s">
        <v>94</v>
      </c>
      <c r="D49" s="56">
        <v>6</v>
      </c>
      <c r="E49" s="5">
        <v>1</v>
      </c>
      <c r="F49" s="57">
        <f t="shared" si="7"/>
        <v>7</v>
      </c>
      <c r="G49" s="58">
        <f t="shared" si="8"/>
        <v>67</v>
      </c>
      <c r="H49" s="59">
        <f t="shared" si="12"/>
        <v>0.14285714285714285</v>
      </c>
      <c r="I49" s="57">
        <f t="shared" si="9"/>
        <v>73</v>
      </c>
      <c r="J49" s="56">
        <v>1</v>
      </c>
      <c r="K49" s="60">
        <v>0</v>
      </c>
      <c r="L49" s="60">
        <f t="shared" si="10"/>
        <v>1</v>
      </c>
      <c r="M49" s="6">
        <f t="shared" si="13"/>
        <v>0.14285714285714285</v>
      </c>
      <c r="N49" s="61">
        <f t="shared" si="11"/>
        <v>11</v>
      </c>
    </row>
    <row r="50" spans="1:14">
      <c r="A50" s="4" t="s">
        <v>95</v>
      </c>
      <c r="B50" s="4" t="s">
        <v>216</v>
      </c>
      <c r="C50" s="55" t="s">
        <v>96</v>
      </c>
      <c r="D50" s="56">
        <v>79</v>
      </c>
      <c r="E50" s="5">
        <v>18</v>
      </c>
      <c r="F50" s="57">
        <f t="shared" si="7"/>
        <v>97</v>
      </c>
      <c r="G50" s="58">
        <f t="shared" si="8"/>
        <v>17</v>
      </c>
      <c r="H50" s="59">
        <f t="shared" si="12"/>
        <v>0.18556701030927836</v>
      </c>
      <c r="I50" s="57">
        <f t="shared" si="9"/>
        <v>61</v>
      </c>
      <c r="J50" s="56">
        <v>3</v>
      </c>
      <c r="K50" s="60">
        <v>2</v>
      </c>
      <c r="L50" s="60">
        <f t="shared" si="10"/>
        <v>5</v>
      </c>
      <c r="M50" s="6">
        <f t="shared" si="13"/>
        <v>5.1546391752577317E-2</v>
      </c>
      <c r="N50" s="61">
        <f t="shared" si="11"/>
        <v>34</v>
      </c>
    </row>
    <row r="51" spans="1:14">
      <c r="A51" s="4" t="s">
        <v>97</v>
      </c>
      <c r="B51" s="4" t="s">
        <v>216</v>
      </c>
      <c r="C51" s="55" t="s">
        <v>98</v>
      </c>
      <c r="D51" s="56">
        <v>56</v>
      </c>
      <c r="E51" s="5">
        <v>10</v>
      </c>
      <c r="F51" s="57">
        <f t="shared" si="7"/>
        <v>66</v>
      </c>
      <c r="G51" s="58">
        <f t="shared" si="8"/>
        <v>34</v>
      </c>
      <c r="H51" s="59">
        <f t="shared" si="12"/>
        <v>0.15151515151515152</v>
      </c>
      <c r="I51" s="57">
        <f t="shared" si="9"/>
        <v>72</v>
      </c>
      <c r="J51" s="56">
        <v>1</v>
      </c>
      <c r="K51" s="60">
        <v>1</v>
      </c>
      <c r="L51" s="60">
        <f t="shared" si="10"/>
        <v>2</v>
      </c>
      <c r="M51" s="6">
        <f t="shared" si="13"/>
        <v>3.0303030303030304E-2</v>
      </c>
      <c r="N51" s="61">
        <f t="shared" si="11"/>
        <v>44</v>
      </c>
    </row>
    <row r="52" spans="1:14">
      <c r="A52" s="4" t="s">
        <v>99</v>
      </c>
      <c r="B52" s="4" t="s">
        <v>218</v>
      </c>
      <c r="C52" s="55" t="s">
        <v>100</v>
      </c>
      <c r="D52" s="56">
        <v>3</v>
      </c>
      <c r="E52" s="5">
        <v>3</v>
      </c>
      <c r="F52" s="57">
        <f t="shared" si="7"/>
        <v>6</v>
      </c>
      <c r="G52" s="58">
        <f t="shared" si="8"/>
        <v>70</v>
      </c>
      <c r="H52" s="59">
        <f t="shared" si="12"/>
        <v>0.5</v>
      </c>
      <c r="I52" s="57">
        <f t="shared" si="9"/>
        <v>5</v>
      </c>
      <c r="J52" s="56">
        <v>1</v>
      </c>
      <c r="K52" s="60">
        <v>2</v>
      </c>
      <c r="L52" s="60">
        <f t="shared" si="10"/>
        <v>3</v>
      </c>
      <c r="M52" s="6">
        <f t="shared" si="13"/>
        <v>0.5</v>
      </c>
      <c r="N52" s="61">
        <f t="shared" si="11"/>
        <v>2</v>
      </c>
    </row>
    <row r="53" spans="1:14">
      <c r="A53" s="4" t="s">
        <v>101</v>
      </c>
      <c r="B53" s="4" t="s">
        <v>216</v>
      </c>
      <c r="C53" s="55" t="s">
        <v>102</v>
      </c>
      <c r="D53" s="56">
        <v>59</v>
      </c>
      <c r="E53" s="5">
        <v>20</v>
      </c>
      <c r="F53" s="57">
        <f t="shared" si="7"/>
        <v>79</v>
      </c>
      <c r="G53" s="58">
        <f t="shared" si="8"/>
        <v>27</v>
      </c>
      <c r="H53" s="59">
        <f t="shared" si="12"/>
        <v>0.25316455696202533</v>
      </c>
      <c r="I53" s="57">
        <f t="shared" si="9"/>
        <v>36</v>
      </c>
      <c r="J53" s="56">
        <v>5</v>
      </c>
      <c r="K53" s="60">
        <v>1</v>
      </c>
      <c r="L53" s="60">
        <f t="shared" si="10"/>
        <v>6</v>
      </c>
      <c r="M53" s="6">
        <f t="shared" si="13"/>
        <v>7.5949367088607597E-2</v>
      </c>
      <c r="N53" s="61">
        <f t="shared" si="11"/>
        <v>26</v>
      </c>
    </row>
    <row r="54" spans="1:14">
      <c r="A54" s="4" t="s">
        <v>103</v>
      </c>
      <c r="B54" s="4" t="s">
        <v>216</v>
      </c>
      <c r="C54" s="55" t="s">
        <v>104</v>
      </c>
      <c r="D54" s="56">
        <v>50</v>
      </c>
      <c r="E54" s="5">
        <v>10</v>
      </c>
      <c r="F54" s="57">
        <f t="shared" si="7"/>
        <v>60</v>
      </c>
      <c r="G54" s="58">
        <f t="shared" si="8"/>
        <v>37</v>
      </c>
      <c r="H54" s="59">
        <f t="shared" si="12"/>
        <v>0.16666666666666666</v>
      </c>
      <c r="I54" s="57">
        <f t="shared" si="9"/>
        <v>69</v>
      </c>
      <c r="J54" s="56">
        <v>0</v>
      </c>
      <c r="K54" s="60">
        <v>0</v>
      </c>
      <c r="L54" s="60">
        <f t="shared" si="10"/>
        <v>0</v>
      </c>
      <c r="M54" s="6">
        <f t="shared" si="13"/>
        <v>0</v>
      </c>
      <c r="N54" s="61">
        <f t="shared" si="11"/>
        <v>58</v>
      </c>
    </row>
    <row r="55" spans="1:14">
      <c r="A55" s="4" t="s">
        <v>105</v>
      </c>
      <c r="B55" s="4" t="s">
        <v>216</v>
      </c>
      <c r="C55" s="55" t="s">
        <v>106</v>
      </c>
      <c r="D55" s="56">
        <v>58</v>
      </c>
      <c r="E55" s="5">
        <v>21</v>
      </c>
      <c r="F55" s="57">
        <f t="shared" si="7"/>
        <v>79</v>
      </c>
      <c r="G55" s="58">
        <f t="shared" si="8"/>
        <v>27</v>
      </c>
      <c r="H55" s="59">
        <f t="shared" si="12"/>
        <v>0.26582278481012656</v>
      </c>
      <c r="I55" s="57">
        <f t="shared" si="9"/>
        <v>31</v>
      </c>
      <c r="J55" s="56">
        <v>2</v>
      </c>
      <c r="K55" s="60">
        <v>1</v>
      </c>
      <c r="L55" s="60">
        <f t="shared" si="10"/>
        <v>3</v>
      </c>
      <c r="M55" s="6">
        <f t="shared" si="13"/>
        <v>3.7974683544303799E-2</v>
      </c>
      <c r="N55" s="61">
        <f t="shared" si="11"/>
        <v>39</v>
      </c>
    </row>
    <row r="56" spans="1:14">
      <c r="A56" s="4" t="s">
        <v>107</v>
      </c>
      <c r="B56" s="4" t="s">
        <v>216</v>
      </c>
      <c r="C56" s="55" t="s">
        <v>108</v>
      </c>
      <c r="D56" s="56">
        <v>37</v>
      </c>
      <c r="E56" s="5">
        <v>4</v>
      </c>
      <c r="F56" s="57">
        <f t="shared" si="7"/>
        <v>41</v>
      </c>
      <c r="G56" s="58">
        <f t="shared" si="8"/>
        <v>47</v>
      </c>
      <c r="H56" s="59">
        <f t="shared" si="12"/>
        <v>9.7560975609756101E-2</v>
      </c>
      <c r="I56" s="57">
        <f t="shared" si="9"/>
        <v>76</v>
      </c>
      <c r="J56" s="56">
        <v>1</v>
      </c>
      <c r="K56" s="60">
        <v>0</v>
      </c>
      <c r="L56" s="60">
        <f t="shared" si="10"/>
        <v>1</v>
      </c>
      <c r="M56" s="6">
        <f t="shared" si="13"/>
        <v>2.4390243902439025E-2</v>
      </c>
      <c r="N56" s="61">
        <f t="shared" si="11"/>
        <v>47</v>
      </c>
    </row>
    <row r="57" spans="1:14">
      <c r="A57" s="4" t="s">
        <v>109</v>
      </c>
      <c r="B57" s="4" t="s">
        <v>217</v>
      </c>
      <c r="C57" s="55" t="s">
        <v>110</v>
      </c>
      <c r="D57" s="56">
        <v>26</v>
      </c>
      <c r="E57" s="5">
        <v>21</v>
      </c>
      <c r="F57" s="57">
        <f t="shared" si="7"/>
        <v>47</v>
      </c>
      <c r="G57" s="58">
        <f t="shared" si="8"/>
        <v>44</v>
      </c>
      <c r="H57" s="59">
        <f t="shared" si="12"/>
        <v>0.44680851063829785</v>
      </c>
      <c r="I57" s="57">
        <f t="shared" si="9"/>
        <v>12</v>
      </c>
      <c r="J57" s="56">
        <v>0</v>
      </c>
      <c r="K57" s="60">
        <v>3</v>
      </c>
      <c r="L57" s="60">
        <f t="shared" si="10"/>
        <v>3</v>
      </c>
      <c r="M57" s="6">
        <f t="shared" si="13"/>
        <v>6.3829787234042548E-2</v>
      </c>
      <c r="N57" s="61">
        <f t="shared" si="11"/>
        <v>30</v>
      </c>
    </row>
    <row r="58" spans="1:14">
      <c r="A58" s="4" t="s">
        <v>111</v>
      </c>
      <c r="B58" s="4" t="s">
        <v>215</v>
      </c>
      <c r="C58" s="55" t="s">
        <v>112</v>
      </c>
      <c r="D58" s="56">
        <v>45</v>
      </c>
      <c r="E58" s="5">
        <v>10</v>
      </c>
      <c r="F58" s="57">
        <f t="shared" si="7"/>
        <v>55</v>
      </c>
      <c r="G58" s="58">
        <f t="shared" si="8"/>
        <v>40</v>
      </c>
      <c r="H58" s="59">
        <f t="shared" si="12"/>
        <v>0.18181818181818182</v>
      </c>
      <c r="I58" s="57">
        <f t="shared" si="9"/>
        <v>63</v>
      </c>
      <c r="J58" s="56">
        <v>2</v>
      </c>
      <c r="K58" s="60">
        <v>0</v>
      </c>
      <c r="L58" s="60">
        <f t="shared" si="10"/>
        <v>2</v>
      </c>
      <c r="M58" s="6">
        <f t="shared" si="13"/>
        <v>3.6363636363636362E-2</v>
      </c>
      <c r="N58" s="61">
        <f t="shared" si="11"/>
        <v>40</v>
      </c>
    </row>
    <row r="59" spans="1:14">
      <c r="A59" s="4" t="s">
        <v>113</v>
      </c>
      <c r="B59" s="4" t="s">
        <v>211</v>
      </c>
      <c r="C59" s="55" t="s">
        <v>114</v>
      </c>
      <c r="D59" s="56">
        <v>220</v>
      </c>
      <c r="E59" s="5">
        <v>100</v>
      </c>
      <c r="F59" s="57">
        <f t="shared" si="7"/>
        <v>320</v>
      </c>
      <c r="G59" s="58">
        <f t="shared" si="8"/>
        <v>1</v>
      </c>
      <c r="H59" s="59">
        <f t="shared" si="12"/>
        <v>0.3125</v>
      </c>
      <c r="I59" s="57">
        <f t="shared" si="9"/>
        <v>24</v>
      </c>
      <c r="J59" s="56">
        <v>15</v>
      </c>
      <c r="K59" s="60">
        <v>19</v>
      </c>
      <c r="L59" s="60">
        <f t="shared" si="10"/>
        <v>34</v>
      </c>
      <c r="M59" s="6">
        <f t="shared" si="13"/>
        <v>0.10625</v>
      </c>
      <c r="N59" s="61">
        <f t="shared" si="11"/>
        <v>19</v>
      </c>
    </row>
    <row r="60" spans="1:14">
      <c r="A60" s="1" t="s">
        <v>115</v>
      </c>
      <c r="B60" s="1" t="s">
        <v>213</v>
      </c>
      <c r="C60" s="62" t="s">
        <v>116</v>
      </c>
      <c r="D60" s="31">
        <v>0</v>
      </c>
      <c r="E60" s="2">
        <v>0</v>
      </c>
      <c r="F60" s="57">
        <f t="shared" si="7"/>
        <v>0</v>
      </c>
      <c r="G60" s="58">
        <f t="shared" si="8"/>
        <v>84</v>
      </c>
      <c r="H60" s="242">
        <v>0</v>
      </c>
      <c r="I60" s="57">
        <f t="shared" si="9"/>
        <v>79</v>
      </c>
      <c r="J60" s="31">
        <v>0</v>
      </c>
      <c r="K60" s="35">
        <v>0</v>
      </c>
      <c r="L60" s="35">
        <f t="shared" si="10"/>
        <v>0</v>
      </c>
      <c r="M60" s="243">
        <v>0</v>
      </c>
      <c r="N60" s="64">
        <f t="shared" si="11"/>
        <v>58</v>
      </c>
    </row>
    <row r="61" spans="1:14">
      <c r="A61" s="1" t="s">
        <v>117</v>
      </c>
      <c r="B61" s="1" t="s">
        <v>212</v>
      </c>
      <c r="C61" s="62" t="s">
        <v>118</v>
      </c>
      <c r="D61" s="31">
        <v>7</v>
      </c>
      <c r="E61" s="2">
        <v>7</v>
      </c>
      <c r="F61" s="57">
        <f t="shared" si="7"/>
        <v>14</v>
      </c>
      <c r="G61" s="58">
        <f t="shared" si="8"/>
        <v>60</v>
      </c>
      <c r="H61" s="59">
        <f t="shared" ref="H61:H74" si="14">E61/F61</f>
        <v>0.5</v>
      </c>
      <c r="I61" s="57">
        <f t="shared" si="9"/>
        <v>5</v>
      </c>
      <c r="J61" s="31">
        <v>0</v>
      </c>
      <c r="K61" s="35">
        <v>0</v>
      </c>
      <c r="L61" s="35">
        <f t="shared" si="10"/>
        <v>0</v>
      </c>
      <c r="M61" s="6">
        <f t="shared" ref="M61:M74" si="15">L61/F61</f>
        <v>0</v>
      </c>
      <c r="N61" s="64">
        <f t="shared" si="11"/>
        <v>58</v>
      </c>
    </row>
    <row r="62" spans="1:14">
      <c r="A62" s="1" t="s">
        <v>119</v>
      </c>
      <c r="B62" s="1" t="s">
        <v>213</v>
      </c>
      <c r="C62" s="62" t="s">
        <v>120</v>
      </c>
      <c r="D62" s="31">
        <v>2</v>
      </c>
      <c r="E62" s="2">
        <v>0</v>
      </c>
      <c r="F62" s="57">
        <f t="shared" si="7"/>
        <v>2</v>
      </c>
      <c r="G62" s="58">
        <f t="shared" si="8"/>
        <v>79</v>
      </c>
      <c r="H62" s="59">
        <f t="shared" si="14"/>
        <v>0</v>
      </c>
      <c r="I62" s="57">
        <f t="shared" si="9"/>
        <v>79</v>
      </c>
      <c r="J62" s="31">
        <v>0</v>
      </c>
      <c r="K62" s="35">
        <v>0</v>
      </c>
      <c r="L62" s="35">
        <f t="shared" si="10"/>
        <v>0</v>
      </c>
      <c r="M62" s="6">
        <f t="shared" si="15"/>
        <v>0</v>
      </c>
      <c r="N62" s="64">
        <f t="shared" si="11"/>
        <v>58</v>
      </c>
    </row>
    <row r="63" spans="1:14">
      <c r="A63" s="1" t="s">
        <v>121</v>
      </c>
      <c r="B63" s="1" t="s">
        <v>216</v>
      </c>
      <c r="C63" s="62" t="s">
        <v>122</v>
      </c>
      <c r="D63" s="31">
        <v>66</v>
      </c>
      <c r="E63" s="2">
        <v>15</v>
      </c>
      <c r="F63" s="57">
        <f t="shared" si="7"/>
        <v>81</v>
      </c>
      <c r="G63" s="58">
        <f t="shared" si="8"/>
        <v>25</v>
      </c>
      <c r="H63" s="59">
        <f t="shared" si="14"/>
        <v>0.18518518518518517</v>
      </c>
      <c r="I63" s="57">
        <f t="shared" si="9"/>
        <v>62</v>
      </c>
      <c r="J63" s="31">
        <v>2</v>
      </c>
      <c r="K63" s="35">
        <v>0</v>
      </c>
      <c r="L63" s="35">
        <f t="shared" si="10"/>
        <v>2</v>
      </c>
      <c r="M63" s="63">
        <f t="shared" si="15"/>
        <v>2.4691358024691357E-2</v>
      </c>
      <c r="N63" s="64">
        <f t="shared" si="11"/>
        <v>46</v>
      </c>
    </row>
    <row r="64" spans="1:14">
      <c r="A64" s="1" t="s">
        <v>123</v>
      </c>
      <c r="B64" s="1" t="s">
        <v>214</v>
      </c>
      <c r="C64" s="62" t="s">
        <v>124</v>
      </c>
      <c r="D64" s="31">
        <v>12</v>
      </c>
      <c r="E64" s="2">
        <v>1</v>
      </c>
      <c r="F64" s="57">
        <f t="shared" si="7"/>
        <v>13</v>
      </c>
      <c r="G64" s="58">
        <f t="shared" si="8"/>
        <v>61</v>
      </c>
      <c r="H64" s="59">
        <f t="shared" si="14"/>
        <v>7.6923076923076927E-2</v>
      </c>
      <c r="I64" s="57">
        <f t="shared" si="9"/>
        <v>78</v>
      </c>
      <c r="J64" s="31">
        <v>4</v>
      </c>
      <c r="K64" s="35">
        <v>0</v>
      </c>
      <c r="L64" s="35">
        <f t="shared" si="10"/>
        <v>4</v>
      </c>
      <c r="M64" s="63">
        <f t="shared" si="15"/>
        <v>0.30769230769230771</v>
      </c>
      <c r="N64" s="64">
        <f t="shared" si="11"/>
        <v>5</v>
      </c>
    </row>
    <row r="65" spans="1:14">
      <c r="A65" s="1" t="s">
        <v>125</v>
      </c>
      <c r="B65" s="1" t="s">
        <v>215</v>
      </c>
      <c r="C65" s="62" t="s">
        <v>126</v>
      </c>
      <c r="D65" s="31">
        <v>44</v>
      </c>
      <c r="E65" s="2">
        <v>12</v>
      </c>
      <c r="F65" s="57">
        <f t="shared" si="7"/>
        <v>56</v>
      </c>
      <c r="G65" s="58">
        <f t="shared" si="8"/>
        <v>39</v>
      </c>
      <c r="H65" s="59">
        <f t="shared" si="14"/>
        <v>0.21428571428571427</v>
      </c>
      <c r="I65" s="57">
        <f t="shared" si="9"/>
        <v>56</v>
      </c>
      <c r="J65" s="31">
        <v>1</v>
      </c>
      <c r="K65" s="35">
        <v>0</v>
      </c>
      <c r="L65" s="35">
        <f t="shared" si="10"/>
        <v>1</v>
      </c>
      <c r="M65" s="6">
        <f t="shared" si="15"/>
        <v>1.7857142857142856E-2</v>
      </c>
      <c r="N65" s="64">
        <f t="shared" si="11"/>
        <v>52</v>
      </c>
    </row>
    <row r="66" spans="1:14">
      <c r="A66" s="1" t="s">
        <v>127</v>
      </c>
      <c r="B66" s="1" t="s">
        <v>211</v>
      </c>
      <c r="C66" s="62" t="s">
        <v>128</v>
      </c>
      <c r="D66" s="31">
        <v>223</v>
      </c>
      <c r="E66" s="2">
        <v>63</v>
      </c>
      <c r="F66" s="57">
        <f t="shared" si="7"/>
        <v>286</v>
      </c>
      <c r="G66" s="58">
        <f t="shared" si="8"/>
        <v>4</v>
      </c>
      <c r="H66" s="59">
        <f t="shared" si="14"/>
        <v>0.22027972027972029</v>
      </c>
      <c r="I66" s="57">
        <f t="shared" si="9"/>
        <v>55</v>
      </c>
      <c r="J66" s="31">
        <v>39</v>
      </c>
      <c r="K66" s="35">
        <v>18</v>
      </c>
      <c r="L66" s="35">
        <f t="shared" si="10"/>
        <v>57</v>
      </c>
      <c r="M66" s="63">
        <f t="shared" si="15"/>
        <v>0.1993006993006993</v>
      </c>
      <c r="N66" s="64">
        <f t="shared" si="11"/>
        <v>9</v>
      </c>
    </row>
    <row r="67" spans="1:14">
      <c r="A67" s="1" t="s">
        <v>129</v>
      </c>
      <c r="B67" s="1" t="s">
        <v>212</v>
      </c>
      <c r="C67" s="62" t="s">
        <v>130</v>
      </c>
      <c r="D67" s="31">
        <v>15</v>
      </c>
      <c r="E67" s="2">
        <v>4</v>
      </c>
      <c r="F67" s="57">
        <f t="shared" si="7"/>
        <v>19</v>
      </c>
      <c r="G67" s="58">
        <f t="shared" si="8"/>
        <v>54</v>
      </c>
      <c r="H67" s="59">
        <f t="shared" si="14"/>
        <v>0.21052631578947367</v>
      </c>
      <c r="I67" s="57">
        <f t="shared" si="9"/>
        <v>58</v>
      </c>
      <c r="J67" s="31">
        <v>0</v>
      </c>
      <c r="K67" s="35">
        <v>0</v>
      </c>
      <c r="L67" s="35">
        <f t="shared" si="10"/>
        <v>0</v>
      </c>
      <c r="M67" s="6">
        <f t="shared" si="15"/>
        <v>0</v>
      </c>
      <c r="N67" s="64">
        <f t="shared" si="11"/>
        <v>58</v>
      </c>
    </row>
    <row r="68" spans="1:14">
      <c r="A68" s="1" t="s">
        <v>131</v>
      </c>
      <c r="B68" s="1" t="s">
        <v>213</v>
      </c>
      <c r="C68" s="62" t="s">
        <v>132</v>
      </c>
      <c r="D68" s="31">
        <v>4</v>
      </c>
      <c r="E68" s="2">
        <v>0</v>
      </c>
      <c r="F68" s="57">
        <f t="shared" si="7"/>
        <v>4</v>
      </c>
      <c r="G68" s="58">
        <f t="shared" si="8"/>
        <v>75</v>
      </c>
      <c r="H68" s="59">
        <f t="shared" si="14"/>
        <v>0</v>
      </c>
      <c r="I68" s="57">
        <f t="shared" si="9"/>
        <v>79</v>
      </c>
      <c r="J68" s="31">
        <v>0</v>
      </c>
      <c r="K68" s="35">
        <v>0</v>
      </c>
      <c r="L68" s="35">
        <f t="shared" si="10"/>
        <v>0</v>
      </c>
      <c r="M68" s="6">
        <f t="shared" si="15"/>
        <v>0</v>
      </c>
      <c r="N68" s="64">
        <f t="shared" si="11"/>
        <v>58</v>
      </c>
    </row>
    <row r="69" spans="1:14">
      <c r="A69" s="1" t="s">
        <v>133</v>
      </c>
      <c r="B69" s="1" t="s">
        <v>211</v>
      </c>
      <c r="C69" s="62" t="s">
        <v>134</v>
      </c>
      <c r="D69" s="31">
        <v>231</v>
      </c>
      <c r="E69" s="2">
        <v>85</v>
      </c>
      <c r="F69" s="57">
        <f t="shared" si="7"/>
        <v>316</v>
      </c>
      <c r="G69" s="58">
        <f t="shared" si="8"/>
        <v>2</v>
      </c>
      <c r="H69" s="59">
        <f t="shared" si="14"/>
        <v>0.26898734177215189</v>
      </c>
      <c r="I69" s="57">
        <f t="shared" si="9"/>
        <v>29</v>
      </c>
      <c r="J69" s="31">
        <v>24</v>
      </c>
      <c r="K69" s="35">
        <v>19</v>
      </c>
      <c r="L69" s="35">
        <f t="shared" si="10"/>
        <v>43</v>
      </c>
      <c r="M69" s="63">
        <f t="shared" si="15"/>
        <v>0.13607594936708861</v>
      </c>
      <c r="N69" s="64">
        <f t="shared" si="11"/>
        <v>14</v>
      </c>
    </row>
    <row r="70" spans="1:14">
      <c r="A70" s="1" t="s">
        <v>135</v>
      </c>
      <c r="B70" s="1" t="s">
        <v>212</v>
      </c>
      <c r="C70" s="62" t="s">
        <v>136</v>
      </c>
      <c r="D70" s="31">
        <v>20</v>
      </c>
      <c r="E70" s="2">
        <v>11</v>
      </c>
      <c r="F70" s="57">
        <f t="shared" si="7"/>
        <v>31</v>
      </c>
      <c r="G70" s="58">
        <f t="shared" si="8"/>
        <v>48</v>
      </c>
      <c r="H70" s="59">
        <f t="shared" si="14"/>
        <v>0.35483870967741937</v>
      </c>
      <c r="I70" s="57">
        <f t="shared" si="9"/>
        <v>18</v>
      </c>
      <c r="J70" s="31">
        <v>3</v>
      </c>
      <c r="K70" s="35">
        <v>0</v>
      </c>
      <c r="L70" s="35">
        <f t="shared" si="10"/>
        <v>3</v>
      </c>
      <c r="M70" s="63">
        <f t="shared" si="15"/>
        <v>9.6774193548387094E-2</v>
      </c>
      <c r="N70" s="64">
        <f t="shared" si="11"/>
        <v>20</v>
      </c>
    </row>
    <row r="71" spans="1:14">
      <c r="A71" s="1" t="s">
        <v>137</v>
      </c>
      <c r="B71" s="1" t="s">
        <v>211</v>
      </c>
      <c r="C71" s="62" t="s">
        <v>138</v>
      </c>
      <c r="D71" s="31">
        <v>95</v>
      </c>
      <c r="E71" s="2">
        <v>36</v>
      </c>
      <c r="F71" s="65">
        <f t="shared" si="7"/>
        <v>131</v>
      </c>
      <c r="G71" s="66">
        <f t="shared" si="8"/>
        <v>11</v>
      </c>
      <c r="H71" s="59">
        <f t="shared" si="14"/>
        <v>0.27480916030534353</v>
      </c>
      <c r="I71" s="57">
        <f t="shared" si="9"/>
        <v>27</v>
      </c>
      <c r="J71" s="31">
        <v>2</v>
      </c>
      <c r="K71" s="35">
        <v>2</v>
      </c>
      <c r="L71" s="35">
        <f t="shared" si="10"/>
        <v>4</v>
      </c>
      <c r="M71" s="63">
        <f t="shared" si="15"/>
        <v>3.0534351145038167E-2</v>
      </c>
      <c r="N71" s="64">
        <f t="shared" si="11"/>
        <v>43</v>
      </c>
    </row>
    <row r="72" spans="1:14">
      <c r="A72" s="1" t="s">
        <v>139</v>
      </c>
      <c r="B72" s="1" t="s">
        <v>212</v>
      </c>
      <c r="C72" s="62" t="s">
        <v>140</v>
      </c>
      <c r="D72" s="31">
        <v>13</v>
      </c>
      <c r="E72" s="2">
        <v>7</v>
      </c>
      <c r="F72" s="65">
        <f t="shared" si="7"/>
        <v>20</v>
      </c>
      <c r="G72" s="66">
        <f t="shared" si="8"/>
        <v>53</v>
      </c>
      <c r="H72" s="59">
        <f t="shared" si="14"/>
        <v>0.35</v>
      </c>
      <c r="I72" s="57">
        <f t="shared" si="9"/>
        <v>19</v>
      </c>
      <c r="J72" s="31">
        <v>0</v>
      </c>
      <c r="K72" s="35">
        <v>1</v>
      </c>
      <c r="L72" s="35">
        <f t="shared" si="10"/>
        <v>1</v>
      </c>
      <c r="M72" s="63">
        <f t="shared" si="15"/>
        <v>0.05</v>
      </c>
      <c r="N72" s="64">
        <f t="shared" si="11"/>
        <v>35</v>
      </c>
    </row>
    <row r="73" spans="1:14">
      <c r="A73" s="1" t="s">
        <v>141</v>
      </c>
      <c r="B73" s="1" t="s">
        <v>212</v>
      </c>
      <c r="C73" s="62" t="s">
        <v>142</v>
      </c>
      <c r="D73" s="31">
        <v>1</v>
      </c>
      <c r="E73" s="2">
        <v>1</v>
      </c>
      <c r="F73" s="65">
        <f t="shared" si="7"/>
        <v>2</v>
      </c>
      <c r="G73" s="66">
        <f t="shared" si="8"/>
        <v>79</v>
      </c>
      <c r="H73" s="59">
        <f t="shared" si="14"/>
        <v>0.5</v>
      </c>
      <c r="I73" s="57">
        <f t="shared" si="9"/>
        <v>5</v>
      </c>
      <c r="J73" s="31">
        <v>0</v>
      </c>
      <c r="K73" s="35">
        <v>0</v>
      </c>
      <c r="L73" s="35">
        <f t="shared" si="10"/>
        <v>0</v>
      </c>
      <c r="M73" s="6">
        <f t="shared" si="15"/>
        <v>0</v>
      </c>
      <c r="N73" s="64">
        <f t="shared" si="11"/>
        <v>58</v>
      </c>
    </row>
    <row r="74" spans="1:14">
      <c r="A74" s="1" t="s">
        <v>143</v>
      </c>
      <c r="B74" s="1" t="s">
        <v>217</v>
      </c>
      <c r="C74" s="62" t="s">
        <v>144</v>
      </c>
      <c r="D74" s="31">
        <v>6</v>
      </c>
      <c r="E74" s="2">
        <v>5</v>
      </c>
      <c r="F74" s="65">
        <f t="shared" si="7"/>
        <v>11</v>
      </c>
      <c r="G74" s="66">
        <f t="shared" si="8"/>
        <v>64</v>
      </c>
      <c r="H74" s="59">
        <f t="shared" si="14"/>
        <v>0.45454545454545453</v>
      </c>
      <c r="I74" s="57">
        <f t="shared" si="9"/>
        <v>11</v>
      </c>
      <c r="J74" s="31">
        <v>1</v>
      </c>
      <c r="K74" s="35">
        <v>0</v>
      </c>
      <c r="L74" s="35">
        <f t="shared" si="10"/>
        <v>1</v>
      </c>
      <c r="M74" s="63">
        <f t="shared" si="15"/>
        <v>9.0909090909090912E-2</v>
      </c>
      <c r="N74" s="64">
        <f t="shared" si="11"/>
        <v>23</v>
      </c>
    </row>
    <row r="75" spans="1:14">
      <c r="A75" s="4" t="s">
        <v>145</v>
      </c>
      <c r="B75" s="4" t="s">
        <v>218</v>
      </c>
      <c r="C75" s="55" t="s">
        <v>146</v>
      </c>
      <c r="D75" s="56">
        <v>0</v>
      </c>
      <c r="E75" s="5">
        <v>0</v>
      </c>
      <c r="F75" s="65">
        <f t="shared" si="7"/>
        <v>0</v>
      </c>
      <c r="G75" s="66">
        <f t="shared" si="8"/>
        <v>84</v>
      </c>
      <c r="H75" s="242">
        <v>0</v>
      </c>
      <c r="I75" s="57">
        <f t="shared" si="9"/>
        <v>79</v>
      </c>
      <c r="J75" s="31">
        <v>0</v>
      </c>
      <c r="K75" s="35">
        <v>0</v>
      </c>
      <c r="L75" s="35">
        <f t="shared" si="10"/>
        <v>0</v>
      </c>
      <c r="M75" s="243">
        <v>0</v>
      </c>
      <c r="N75" s="64">
        <f t="shared" si="11"/>
        <v>58</v>
      </c>
    </row>
    <row r="76" spans="1:14">
      <c r="A76" s="1" t="s">
        <v>147</v>
      </c>
      <c r="B76" s="1" t="s">
        <v>217</v>
      </c>
      <c r="C76" s="62" t="s">
        <v>148</v>
      </c>
      <c r="D76" s="31">
        <v>13</v>
      </c>
      <c r="E76" s="2">
        <v>2</v>
      </c>
      <c r="F76" s="65">
        <f t="shared" ref="F76:F107" si="16">SUM(D76:E76)</f>
        <v>15</v>
      </c>
      <c r="G76" s="66">
        <f t="shared" ref="G76:G107" si="17">_xlfn.RANK.EQ(F76,$F$12:$F$97,0)</f>
        <v>57</v>
      </c>
      <c r="H76" s="59">
        <f t="shared" ref="H76:H97" si="18">E76/F76</f>
        <v>0.13333333333333333</v>
      </c>
      <c r="I76" s="57">
        <f t="shared" ref="I76:I107" si="19">_xlfn.RANK.EQ(H76,$H$12:$H$97,0)</f>
        <v>74</v>
      </c>
      <c r="J76" s="31">
        <v>1</v>
      </c>
      <c r="K76" s="35">
        <v>1</v>
      </c>
      <c r="L76" s="35">
        <f t="shared" ref="L76:L107" si="20">SUM(J76:K76)</f>
        <v>2</v>
      </c>
      <c r="M76" s="63">
        <f t="shared" ref="M76:M97" si="21">L76/F76</f>
        <v>0.13333333333333333</v>
      </c>
      <c r="N76" s="64">
        <f t="shared" ref="N76:N107" si="22">_xlfn.RANK.EQ(M76,$M$12:$M$97,0)</f>
        <v>15</v>
      </c>
    </row>
    <row r="77" spans="1:14">
      <c r="A77" s="1" t="s">
        <v>149</v>
      </c>
      <c r="B77" s="1" t="s">
        <v>216</v>
      </c>
      <c r="C77" s="62" t="s">
        <v>150</v>
      </c>
      <c r="D77" s="31">
        <v>65</v>
      </c>
      <c r="E77" s="2">
        <v>17</v>
      </c>
      <c r="F77" s="65">
        <f t="shared" si="16"/>
        <v>82</v>
      </c>
      <c r="G77" s="66">
        <f t="shared" si="17"/>
        <v>24</v>
      </c>
      <c r="H77" s="59">
        <f t="shared" si="18"/>
        <v>0.2073170731707317</v>
      </c>
      <c r="I77" s="57">
        <f t="shared" si="19"/>
        <v>59</v>
      </c>
      <c r="J77" s="31">
        <v>2</v>
      </c>
      <c r="K77" s="35">
        <v>0</v>
      </c>
      <c r="L77" s="35">
        <f t="shared" si="20"/>
        <v>2</v>
      </c>
      <c r="M77" s="63">
        <f t="shared" si="21"/>
        <v>2.4390243902439025E-2</v>
      </c>
      <c r="N77" s="64">
        <f t="shared" si="22"/>
        <v>47</v>
      </c>
    </row>
    <row r="78" spans="1:14">
      <c r="A78" s="1" t="s">
        <v>151</v>
      </c>
      <c r="B78" s="1" t="s">
        <v>216</v>
      </c>
      <c r="C78" s="62" t="s">
        <v>152</v>
      </c>
      <c r="D78" s="31">
        <v>72</v>
      </c>
      <c r="E78" s="2">
        <v>32</v>
      </c>
      <c r="F78" s="65">
        <f t="shared" si="16"/>
        <v>104</v>
      </c>
      <c r="G78" s="66">
        <f t="shared" si="17"/>
        <v>15</v>
      </c>
      <c r="H78" s="59">
        <f t="shared" si="18"/>
        <v>0.30769230769230771</v>
      </c>
      <c r="I78" s="57">
        <f t="shared" si="19"/>
        <v>26</v>
      </c>
      <c r="J78" s="31">
        <v>11</v>
      </c>
      <c r="K78" s="35">
        <v>1</v>
      </c>
      <c r="L78" s="35">
        <f t="shared" si="20"/>
        <v>12</v>
      </c>
      <c r="M78" s="63">
        <f t="shared" si="21"/>
        <v>0.11538461538461539</v>
      </c>
      <c r="N78" s="64">
        <f t="shared" si="22"/>
        <v>17</v>
      </c>
    </row>
    <row r="79" spans="1:14">
      <c r="A79" s="1" t="s">
        <v>153</v>
      </c>
      <c r="B79" s="1" t="s">
        <v>211</v>
      </c>
      <c r="C79" s="62" t="s">
        <v>154</v>
      </c>
      <c r="D79" s="31">
        <v>88</v>
      </c>
      <c r="E79" s="2">
        <v>30</v>
      </c>
      <c r="F79" s="65">
        <f t="shared" si="16"/>
        <v>118</v>
      </c>
      <c r="G79" s="66">
        <f t="shared" si="17"/>
        <v>14</v>
      </c>
      <c r="H79" s="59">
        <f t="shared" si="18"/>
        <v>0.25423728813559321</v>
      </c>
      <c r="I79" s="57">
        <f t="shared" si="19"/>
        <v>35</v>
      </c>
      <c r="J79" s="31">
        <v>2</v>
      </c>
      <c r="K79" s="35">
        <v>2</v>
      </c>
      <c r="L79" s="35">
        <f t="shared" si="20"/>
        <v>4</v>
      </c>
      <c r="M79" s="63">
        <f t="shared" si="21"/>
        <v>3.3898305084745763E-2</v>
      </c>
      <c r="N79" s="64">
        <f t="shared" si="22"/>
        <v>42</v>
      </c>
    </row>
    <row r="80" spans="1:14">
      <c r="A80" s="1" t="s">
        <v>155</v>
      </c>
      <c r="B80" s="1" t="s">
        <v>211</v>
      </c>
      <c r="C80" s="62" t="s">
        <v>156</v>
      </c>
      <c r="D80" s="31">
        <v>73</v>
      </c>
      <c r="E80" s="2">
        <v>21</v>
      </c>
      <c r="F80" s="65">
        <f t="shared" si="16"/>
        <v>94</v>
      </c>
      <c r="G80" s="66">
        <f t="shared" si="17"/>
        <v>19</v>
      </c>
      <c r="H80" s="59">
        <f t="shared" si="18"/>
        <v>0.22340425531914893</v>
      </c>
      <c r="I80" s="57">
        <f t="shared" si="19"/>
        <v>53</v>
      </c>
      <c r="J80" s="31">
        <v>6</v>
      </c>
      <c r="K80" s="35">
        <v>3</v>
      </c>
      <c r="L80" s="35">
        <f t="shared" si="20"/>
        <v>9</v>
      </c>
      <c r="M80" s="63">
        <f t="shared" si="21"/>
        <v>9.5744680851063829E-2</v>
      </c>
      <c r="N80" s="64">
        <f t="shared" si="22"/>
        <v>21</v>
      </c>
    </row>
    <row r="81" spans="1:14">
      <c r="A81" s="1" t="s">
        <v>157</v>
      </c>
      <c r="B81" s="1" t="s">
        <v>216</v>
      </c>
      <c r="C81" s="62" t="s">
        <v>158</v>
      </c>
      <c r="D81" s="31">
        <v>91</v>
      </c>
      <c r="E81" s="2">
        <v>32</v>
      </c>
      <c r="F81" s="65">
        <f t="shared" si="16"/>
        <v>123</v>
      </c>
      <c r="G81" s="66">
        <f t="shared" si="17"/>
        <v>12</v>
      </c>
      <c r="H81" s="59">
        <f t="shared" si="18"/>
        <v>0.26016260162601629</v>
      </c>
      <c r="I81" s="57">
        <f t="shared" si="19"/>
        <v>34</v>
      </c>
      <c r="J81" s="31">
        <v>5</v>
      </c>
      <c r="K81" s="35">
        <v>2</v>
      </c>
      <c r="L81" s="35">
        <f t="shared" si="20"/>
        <v>7</v>
      </c>
      <c r="M81" s="63">
        <f t="shared" si="21"/>
        <v>5.6910569105691054E-2</v>
      </c>
      <c r="N81" s="64">
        <f t="shared" si="22"/>
        <v>33</v>
      </c>
    </row>
    <row r="82" spans="1:14">
      <c r="A82" s="1" t="s">
        <v>159</v>
      </c>
      <c r="B82" s="1" t="s">
        <v>216</v>
      </c>
      <c r="C82" s="62" t="s">
        <v>160</v>
      </c>
      <c r="D82" s="31">
        <v>105</v>
      </c>
      <c r="E82" s="2">
        <v>38</v>
      </c>
      <c r="F82" s="65">
        <f t="shared" si="16"/>
        <v>143</v>
      </c>
      <c r="G82" s="66">
        <f t="shared" si="17"/>
        <v>9</v>
      </c>
      <c r="H82" s="67">
        <f t="shared" si="18"/>
        <v>0.26573426573426573</v>
      </c>
      <c r="I82" s="65">
        <f t="shared" si="19"/>
        <v>32</v>
      </c>
      <c r="J82" s="31">
        <v>1</v>
      </c>
      <c r="K82" s="35">
        <v>1</v>
      </c>
      <c r="L82" s="35">
        <f t="shared" si="20"/>
        <v>2</v>
      </c>
      <c r="M82" s="63">
        <f t="shared" si="21"/>
        <v>1.3986013986013986E-2</v>
      </c>
      <c r="N82" s="64">
        <f t="shared" si="22"/>
        <v>53</v>
      </c>
    </row>
    <row r="83" spans="1:14">
      <c r="A83" s="1" t="s">
        <v>161</v>
      </c>
      <c r="B83" s="1" t="s">
        <v>212</v>
      </c>
      <c r="C83" s="62" t="s">
        <v>162</v>
      </c>
      <c r="D83" s="31">
        <v>9</v>
      </c>
      <c r="E83" s="2">
        <v>6</v>
      </c>
      <c r="F83" s="65">
        <f t="shared" si="16"/>
        <v>15</v>
      </c>
      <c r="G83" s="66">
        <f t="shared" si="17"/>
        <v>57</v>
      </c>
      <c r="H83" s="67">
        <f t="shared" si="18"/>
        <v>0.4</v>
      </c>
      <c r="I83" s="65">
        <f t="shared" si="19"/>
        <v>13</v>
      </c>
      <c r="J83" s="31">
        <v>0</v>
      </c>
      <c r="K83" s="35">
        <v>0</v>
      </c>
      <c r="L83" s="35">
        <f t="shared" si="20"/>
        <v>0</v>
      </c>
      <c r="M83" s="6">
        <f t="shared" si="21"/>
        <v>0</v>
      </c>
      <c r="N83" s="64">
        <f t="shared" si="22"/>
        <v>58</v>
      </c>
    </row>
    <row r="84" spans="1:14">
      <c r="A84" s="1" t="s">
        <v>163</v>
      </c>
      <c r="B84" s="1" t="s">
        <v>216</v>
      </c>
      <c r="C84" s="62" t="s">
        <v>164</v>
      </c>
      <c r="D84" s="31">
        <v>44</v>
      </c>
      <c r="E84" s="2">
        <v>14</v>
      </c>
      <c r="F84" s="65">
        <f t="shared" si="16"/>
        <v>58</v>
      </c>
      <c r="G84" s="66">
        <f t="shared" si="17"/>
        <v>38</v>
      </c>
      <c r="H84" s="67">
        <f t="shared" si="18"/>
        <v>0.2413793103448276</v>
      </c>
      <c r="I84" s="65">
        <f t="shared" si="19"/>
        <v>42</v>
      </c>
      <c r="J84" s="31">
        <v>0</v>
      </c>
      <c r="K84" s="35">
        <v>0</v>
      </c>
      <c r="L84" s="35">
        <f t="shared" si="20"/>
        <v>0</v>
      </c>
      <c r="M84" s="6">
        <f t="shared" si="21"/>
        <v>0</v>
      </c>
      <c r="N84" s="64">
        <f t="shared" si="22"/>
        <v>58</v>
      </c>
    </row>
    <row r="85" spans="1:14">
      <c r="A85" s="1" t="s">
        <v>165</v>
      </c>
      <c r="B85" s="1" t="s">
        <v>216</v>
      </c>
      <c r="C85" s="62" t="s">
        <v>166</v>
      </c>
      <c r="D85" s="31">
        <v>71</v>
      </c>
      <c r="E85" s="2">
        <v>22</v>
      </c>
      <c r="F85" s="65">
        <f t="shared" si="16"/>
        <v>93</v>
      </c>
      <c r="G85" s="66">
        <f t="shared" si="17"/>
        <v>20</v>
      </c>
      <c r="H85" s="67">
        <f t="shared" si="18"/>
        <v>0.23655913978494625</v>
      </c>
      <c r="I85" s="65">
        <f t="shared" si="19"/>
        <v>44</v>
      </c>
      <c r="J85" s="31">
        <v>2</v>
      </c>
      <c r="K85" s="35">
        <v>0</v>
      </c>
      <c r="L85" s="35">
        <f t="shared" si="20"/>
        <v>2</v>
      </c>
      <c r="M85" s="6">
        <f t="shared" si="21"/>
        <v>2.1505376344086023E-2</v>
      </c>
      <c r="N85" s="64">
        <f t="shared" si="22"/>
        <v>50</v>
      </c>
    </row>
    <row r="86" spans="1:14">
      <c r="A86" s="9" t="s">
        <v>167</v>
      </c>
      <c r="B86" s="9" t="s">
        <v>216</v>
      </c>
      <c r="C86" s="68" t="s">
        <v>168</v>
      </c>
      <c r="D86" s="69">
        <v>79</v>
      </c>
      <c r="E86" s="70">
        <v>17</v>
      </c>
      <c r="F86" s="71">
        <f t="shared" si="16"/>
        <v>96</v>
      </c>
      <c r="G86" s="72">
        <f t="shared" si="17"/>
        <v>18</v>
      </c>
      <c r="H86" s="73">
        <f t="shared" si="18"/>
        <v>0.17708333333333334</v>
      </c>
      <c r="I86" s="71">
        <f t="shared" si="19"/>
        <v>65</v>
      </c>
      <c r="J86" s="69">
        <v>5</v>
      </c>
      <c r="K86" s="74">
        <v>1</v>
      </c>
      <c r="L86" s="74">
        <f t="shared" si="20"/>
        <v>6</v>
      </c>
      <c r="M86" s="75">
        <f t="shared" si="21"/>
        <v>6.25E-2</v>
      </c>
      <c r="N86" s="76">
        <f t="shared" si="22"/>
        <v>31</v>
      </c>
    </row>
    <row r="87" spans="1:14">
      <c r="A87" s="1" t="s">
        <v>169</v>
      </c>
      <c r="B87" s="1" t="s">
        <v>213</v>
      </c>
      <c r="C87" s="62" t="s">
        <v>170</v>
      </c>
      <c r="D87" s="31">
        <v>7</v>
      </c>
      <c r="E87" s="2">
        <v>0</v>
      </c>
      <c r="F87" s="65">
        <f t="shared" si="16"/>
        <v>7</v>
      </c>
      <c r="G87" s="66">
        <f t="shared" si="17"/>
        <v>67</v>
      </c>
      <c r="H87" s="59">
        <f t="shared" si="18"/>
        <v>0</v>
      </c>
      <c r="I87" s="65">
        <f t="shared" si="19"/>
        <v>79</v>
      </c>
      <c r="J87" s="31">
        <v>0</v>
      </c>
      <c r="K87" s="35">
        <v>0</v>
      </c>
      <c r="L87" s="35">
        <f t="shared" si="20"/>
        <v>0</v>
      </c>
      <c r="M87" s="6">
        <f t="shared" si="21"/>
        <v>0</v>
      </c>
      <c r="N87" s="64">
        <f t="shared" si="22"/>
        <v>58</v>
      </c>
    </row>
    <row r="88" spans="1:14">
      <c r="A88" s="1" t="s">
        <v>171</v>
      </c>
      <c r="B88" s="1" t="s">
        <v>212</v>
      </c>
      <c r="C88" s="62" t="s">
        <v>172</v>
      </c>
      <c r="D88" s="31">
        <v>11</v>
      </c>
      <c r="E88" s="2">
        <v>4</v>
      </c>
      <c r="F88" s="65">
        <f t="shared" si="16"/>
        <v>15</v>
      </c>
      <c r="G88" s="66">
        <f t="shared" si="17"/>
        <v>57</v>
      </c>
      <c r="H88" s="67">
        <f t="shared" si="18"/>
        <v>0.26666666666666666</v>
      </c>
      <c r="I88" s="65">
        <f t="shared" si="19"/>
        <v>30</v>
      </c>
      <c r="J88" s="31">
        <v>0</v>
      </c>
      <c r="K88" s="35">
        <v>0</v>
      </c>
      <c r="L88" s="35">
        <f t="shared" si="20"/>
        <v>0</v>
      </c>
      <c r="M88" s="6">
        <f t="shared" si="21"/>
        <v>0</v>
      </c>
      <c r="N88" s="64">
        <f t="shared" si="22"/>
        <v>58</v>
      </c>
    </row>
    <row r="89" spans="1:14">
      <c r="A89" s="1" t="s">
        <v>173</v>
      </c>
      <c r="B89" s="1" t="s">
        <v>211</v>
      </c>
      <c r="C89" s="62" t="s">
        <v>174</v>
      </c>
      <c r="D89" s="31">
        <v>111</v>
      </c>
      <c r="E89" s="2">
        <v>37</v>
      </c>
      <c r="F89" s="65">
        <f t="shared" si="16"/>
        <v>148</v>
      </c>
      <c r="G89" s="66">
        <f t="shared" si="17"/>
        <v>8</v>
      </c>
      <c r="H89" s="67">
        <f t="shared" si="18"/>
        <v>0.25</v>
      </c>
      <c r="I89" s="65">
        <f t="shared" si="19"/>
        <v>37</v>
      </c>
      <c r="J89" s="31">
        <v>4</v>
      </c>
      <c r="K89" s="35">
        <v>7</v>
      </c>
      <c r="L89" s="35">
        <f t="shared" si="20"/>
        <v>11</v>
      </c>
      <c r="M89" s="63">
        <f t="shared" si="21"/>
        <v>7.4324324324324328E-2</v>
      </c>
      <c r="N89" s="64">
        <f t="shared" si="22"/>
        <v>27</v>
      </c>
    </row>
    <row r="90" spans="1:14">
      <c r="A90" s="1" t="s">
        <v>175</v>
      </c>
      <c r="B90" s="1" t="s">
        <v>216</v>
      </c>
      <c r="C90" s="62" t="s">
        <v>176</v>
      </c>
      <c r="D90" s="31">
        <v>38</v>
      </c>
      <c r="E90" s="2">
        <v>8</v>
      </c>
      <c r="F90" s="65">
        <f t="shared" si="16"/>
        <v>46</v>
      </c>
      <c r="G90" s="66">
        <f t="shared" si="17"/>
        <v>45</v>
      </c>
      <c r="H90" s="67">
        <f t="shared" si="18"/>
        <v>0.17391304347826086</v>
      </c>
      <c r="I90" s="65">
        <f t="shared" si="19"/>
        <v>66</v>
      </c>
      <c r="J90" s="31">
        <v>0</v>
      </c>
      <c r="K90" s="35">
        <v>1</v>
      </c>
      <c r="L90" s="35">
        <f t="shared" si="20"/>
        <v>1</v>
      </c>
      <c r="M90" s="63">
        <f t="shared" si="21"/>
        <v>2.1739130434782608E-2</v>
      </c>
      <c r="N90" s="64">
        <f t="shared" si="22"/>
        <v>49</v>
      </c>
    </row>
    <row r="91" spans="1:14">
      <c r="A91" s="1" t="s">
        <v>177</v>
      </c>
      <c r="B91" s="1" t="s">
        <v>216</v>
      </c>
      <c r="C91" s="62" t="s">
        <v>178</v>
      </c>
      <c r="D91" s="31">
        <v>60</v>
      </c>
      <c r="E91" s="2">
        <v>12</v>
      </c>
      <c r="F91" s="65">
        <f t="shared" si="16"/>
        <v>72</v>
      </c>
      <c r="G91" s="66">
        <f t="shared" si="17"/>
        <v>33</v>
      </c>
      <c r="H91" s="67">
        <f t="shared" si="18"/>
        <v>0.16666666666666666</v>
      </c>
      <c r="I91" s="65">
        <f t="shared" si="19"/>
        <v>69</v>
      </c>
      <c r="J91" s="31">
        <v>0</v>
      </c>
      <c r="K91" s="35">
        <v>1</v>
      </c>
      <c r="L91" s="35">
        <f t="shared" si="20"/>
        <v>1</v>
      </c>
      <c r="M91" s="63">
        <f t="shared" si="21"/>
        <v>1.3888888888888888E-2</v>
      </c>
      <c r="N91" s="64">
        <f t="shared" si="22"/>
        <v>54</v>
      </c>
    </row>
    <row r="92" spans="1:14">
      <c r="A92" s="1" t="s">
        <v>179</v>
      </c>
      <c r="B92" s="1" t="s">
        <v>216</v>
      </c>
      <c r="C92" s="62" t="s">
        <v>180</v>
      </c>
      <c r="D92" s="31">
        <v>48</v>
      </c>
      <c r="E92" s="2">
        <v>7</v>
      </c>
      <c r="F92" s="65">
        <f t="shared" si="16"/>
        <v>55</v>
      </c>
      <c r="G92" s="66">
        <f t="shared" si="17"/>
        <v>40</v>
      </c>
      <c r="H92" s="59">
        <f t="shared" si="18"/>
        <v>0.12727272727272726</v>
      </c>
      <c r="I92" s="65">
        <f t="shared" si="19"/>
        <v>75</v>
      </c>
      <c r="J92" s="31">
        <v>1</v>
      </c>
      <c r="K92" s="35">
        <v>0</v>
      </c>
      <c r="L92" s="35">
        <f t="shared" si="20"/>
        <v>1</v>
      </c>
      <c r="M92" s="63">
        <f t="shared" si="21"/>
        <v>1.8181818181818181E-2</v>
      </c>
      <c r="N92" s="64">
        <f t="shared" si="22"/>
        <v>51</v>
      </c>
    </row>
    <row r="93" spans="1:14">
      <c r="A93" s="1" t="s">
        <v>181</v>
      </c>
      <c r="B93" s="1" t="s">
        <v>216</v>
      </c>
      <c r="C93" s="62" t="s">
        <v>182</v>
      </c>
      <c r="D93" s="31">
        <v>57</v>
      </c>
      <c r="E93" s="2">
        <v>18</v>
      </c>
      <c r="F93" s="65">
        <f t="shared" si="16"/>
        <v>75</v>
      </c>
      <c r="G93" s="66">
        <f t="shared" si="17"/>
        <v>30</v>
      </c>
      <c r="H93" s="67">
        <f t="shared" si="18"/>
        <v>0.24</v>
      </c>
      <c r="I93" s="65">
        <f t="shared" si="19"/>
        <v>43</v>
      </c>
      <c r="J93" s="31">
        <v>1</v>
      </c>
      <c r="K93" s="35">
        <v>0</v>
      </c>
      <c r="L93" s="35">
        <f t="shared" si="20"/>
        <v>1</v>
      </c>
      <c r="M93" s="63">
        <f t="shared" si="21"/>
        <v>1.3333333333333334E-2</v>
      </c>
      <c r="N93" s="64">
        <f t="shared" si="22"/>
        <v>55</v>
      </c>
    </row>
    <row r="94" spans="1:14">
      <c r="A94" s="1" t="s">
        <v>183</v>
      </c>
      <c r="B94" s="1" t="s">
        <v>216</v>
      </c>
      <c r="C94" s="62" t="s">
        <v>184</v>
      </c>
      <c r="D94" s="31">
        <v>53</v>
      </c>
      <c r="E94" s="2">
        <v>20</v>
      </c>
      <c r="F94" s="65">
        <f t="shared" si="16"/>
        <v>73</v>
      </c>
      <c r="G94" s="66">
        <f t="shared" si="17"/>
        <v>32</v>
      </c>
      <c r="H94" s="67">
        <f t="shared" si="18"/>
        <v>0.27397260273972601</v>
      </c>
      <c r="I94" s="65">
        <f t="shared" si="19"/>
        <v>28</v>
      </c>
      <c r="J94" s="31">
        <v>3</v>
      </c>
      <c r="K94" s="35">
        <v>2</v>
      </c>
      <c r="L94" s="35">
        <f t="shared" si="20"/>
        <v>5</v>
      </c>
      <c r="M94" s="63">
        <f t="shared" si="21"/>
        <v>6.8493150684931503E-2</v>
      </c>
      <c r="N94" s="64">
        <f t="shared" si="22"/>
        <v>28</v>
      </c>
    </row>
    <row r="95" spans="1:14">
      <c r="A95" s="1" t="s">
        <v>185</v>
      </c>
      <c r="B95" s="1" t="s">
        <v>216</v>
      </c>
      <c r="C95" s="62" t="s">
        <v>186</v>
      </c>
      <c r="D95" s="31">
        <v>78</v>
      </c>
      <c r="E95" s="2">
        <v>23</v>
      </c>
      <c r="F95" s="65">
        <f t="shared" si="16"/>
        <v>101</v>
      </c>
      <c r="G95" s="66">
        <f t="shared" si="17"/>
        <v>16</v>
      </c>
      <c r="H95" s="67">
        <f t="shared" si="18"/>
        <v>0.22772277227722773</v>
      </c>
      <c r="I95" s="65">
        <f t="shared" si="19"/>
        <v>49</v>
      </c>
      <c r="J95" s="31">
        <v>3</v>
      </c>
      <c r="K95" s="35">
        <v>3</v>
      </c>
      <c r="L95" s="35">
        <f t="shared" si="20"/>
        <v>6</v>
      </c>
      <c r="M95" s="63">
        <f t="shared" si="21"/>
        <v>5.9405940594059403E-2</v>
      </c>
      <c r="N95" s="64">
        <f t="shared" si="22"/>
        <v>32</v>
      </c>
    </row>
    <row r="96" spans="1:14">
      <c r="A96" s="1" t="s">
        <v>187</v>
      </c>
      <c r="B96" s="1" t="s">
        <v>213</v>
      </c>
      <c r="C96" s="62" t="s">
        <v>188</v>
      </c>
      <c r="D96" s="31">
        <v>12</v>
      </c>
      <c r="E96" s="2">
        <v>4</v>
      </c>
      <c r="F96" s="65">
        <f t="shared" si="16"/>
        <v>16</v>
      </c>
      <c r="G96" s="66">
        <f t="shared" si="17"/>
        <v>56</v>
      </c>
      <c r="H96" s="67">
        <f t="shared" si="18"/>
        <v>0.25</v>
      </c>
      <c r="I96" s="65">
        <f t="shared" si="19"/>
        <v>37</v>
      </c>
      <c r="J96" s="31">
        <v>0</v>
      </c>
      <c r="K96" s="35">
        <v>0</v>
      </c>
      <c r="L96" s="35">
        <f t="shared" si="20"/>
        <v>0</v>
      </c>
      <c r="M96" s="6">
        <f t="shared" si="21"/>
        <v>0</v>
      </c>
      <c r="N96" s="64">
        <f t="shared" si="22"/>
        <v>58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51</v>
      </c>
      <c r="E97" s="40">
        <v>23</v>
      </c>
      <c r="F97" s="77">
        <f t="shared" si="16"/>
        <v>74</v>
      </c>
      <c r="G97" s="78">
        <f t="shared" si="17"/>
        <v>31</v>
      </c>
      <c r="H97" s="79">
        <f t="shared" si="18"/>
        <v>0.3108108108108108</v>
      </c>
      <c r="I97" s="77">
        <f t="shared" si="19"/>
        <v>25</v>
      </c>
      <c r="J97" s="39">
        <v>1</v>
      </c>
      <c r="K97" s="44">
        <v>1</v>
      </c>
      <c r="L97" s="44">
        <f t="shared" si="20"/>
        <v>2</v>
      </c>
      <c r="M97" s="80">
        <f t="shared" si="21"/>
        <v>2.7027027027027029E-2</v>
      </c>
      <c r="N97" s="81">
        <f t="shared" si="22"/>
        <v>45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4141</v>
      </c>
      <c r="E99" s="225">
        <f t="shared" ref="E99:L99" si="23">SUM(E12:E97)</f>
        <v>1356</v>
      </c>
      <c r="F99" s="225">
        <f t="shared" si="23"/>
        <v>5497</v>
      </c>
      <c r="G99" s="227"/>
      <c r="H99" s="227"/>
      <c r="I99" s="227"/>
      <c r="J99" s="225">
        <f t="shared" si="23"/>
        <v>239</v>
      </c>
      <c r="K99" s="225">
        <f t="shared" si="23"/>
        <v>165</v>
      </c>
      <c r="L99" s="226">
        <f t="shared" si="23"/>
        <v>404</v>
      </c>
      <c r="N99" s="37"/>
    </row>
  </sheetData>
  <autoFilter ref="A11:N11" xr:uid="{00000000-0009-0000-0000-00001C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A8013A4A-B28D-43F9-B42A-B801A67C2D57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02C93-148D-45CC-8D71-9AAD5ABAF29E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71</v>
      </c>
      <c r="E6" s="23">
        <f>INDEX(E12:E97,MATCH(C6,C12:C97,0),0)</f>
        <v>22</v>
      </c>
      <c r="F6" s="23">
        <f>SUM(D6:E6)</f>
        <v>93</v>
      </c>
      <c r="G6" s="24">
        <f>_xlfn.RANK.EQ(F6,$F$12:$F$97,0)</f>
        <v>19</v>
      </c>
      <c r="H6" s="25">
        <f>E6/F6</f>
        <v>0.23655913978494625</v>
      </c>
      <c r="I6" s="26">
        <f>_xlfn.RANK.EQ(H6,$H$12:$H$97,0)</f>
        <v>42</v>
      </c>
      <c r="J6" s="22">
        <f>INDEX(J12:J97,MATCH(C6,C12:C97,0),0)</f>
        <v>3</v>
      </c>
      <c r="K6" s="27">
        <f>INDEX(K12:K97,MATCH(C6,C12:C97,0),0)</f>
        <v>0</v>
      </c>
      <c r="L6" s="27">
        <f>SUM(J6:K6)</f>
        <v>3</v>
      </c>
      <c r="M6" s="28">
        <f>L6/F6</f>
        <v>3.2258064516129031E-2</v>
      </c>
      <c r="N6" s="29">
        <f>_xlfn.RANK.EQ(M6,$M$12:$M$97,0)</f>
        <v>44</v>
      </c>
    </row>
    <row r="7" spans="1:18">
      <c r="C7" s="30" t="s">
        <v>15</v>
      </c>
      <c r="D7" s="97">
        <f>ROUND(SUMIF($B$12:$B$97,"G",D12:D97)/(COUNTIFS(B12:B97,"G",D12:D97,"&lt;&gt;")),1)</f>
        <v>63.2</v>
      </c>
      <c r="E7" s="98">
        <f>ROUND(SUMIF($B$12:$B$97,"G",E12:E97)/(COUNTIFS(B12:B97,"G",D12:D97,"&lt;&gt;")),1)</f>
        <v>19.399999999999999</v>
      </c>
      <c r="F7" s="98">
        <f>ROUND(SUM(D7:E7),1)</f>
        <v>82.6</v>
      </c>
      <c r="G7" s="32"/>
      <c r="H7" s="33">
        <f>E7/F7</f>
        <v>0.23486682808716708</v>
      </c>
      <c r="I7" s="34"/>
      <c r="J7" s="97">
        <f>ROUND(SUMIF($B$12:$B$97,"G",J12:J97)/(COUNTIFS(B12:B97,"G",D12:D97,"&lt;&gt;")),1)</f>
        <v>2</v>
      </c>
      <c r="K7" s="101">
        <f>ROUND(SUMIF($B$12:$B$97,"G",K12:K97)/(COUNTIFS(B12:B97,"G",D12:D97,"&lt;&gt;")),1)</f>
        <v>1.1000000000000001</v>
      </c>
      <c r="L7" s="101">
        <f>ROUND(SUM(J7:K7),1)</f>
        <v>3.1</v>
      </c>
      <c r="M7" s="6">
        <f>L7/F7</f>
        <v>3.7530266343825669E-2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49.4</v>
      </c>
      <c r="E8" s="100">
        <f>ROUND(AVERAGE(E12:E97),1)</f>
        <v>16</v>
      </c>
      <c r="F8" s="100">
        <f>ROUND(SUM(D8:E8),1)</f>
        <v>65.400000000000006</v>
      </c>
      <c r="G8" s="41"/>
      <c r="H8" s="42">
        <f>E8/F8</f>
        <v>0.24464831804281342</v>
      </c>
      <c r="I8" s="43"/>
      <c r="J8" s="102">
        <f>ROUND(AVERAGE(J12:J97),1)</f>
        <v>2.7</v>
      </c>
      <c r="K8" s="100">
        <f>ROUND(AVERAGE(K12:K97),1)</f>
        <v>2</v>
      </c>
      <c r="L8" s="103">
        <f>ROUND(SUM(J8:K8),1)</f>
        <v>4.7</v>
      </c>
      <c r="M8" s="45">
        <f>L8/F8</f>
        <v>7.1865443425076447E-2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2024年度（基準日：５月１日）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155</v>
      </c>
      <c r="E12" s="5">
        <v>36</v>
      </c>
      <c r="F12" s="57">
        <f t="shared" ref="F12:F43" si="0">SUM(D12:E12)</f>
        <v>191</v>
      </c>
      <c r="G12" s="58">
        <f t="shared" ref="G12:G43" si="1">_xlfn.RANK.EQ(F12,$F$12:$F$97,0)</f>
        <v>7</v>
      </c>
      <c r="H12" s="59">
        <f>E12/F12</f>
        <v>0.18848167539267016</v>
      </c>
      <c r="I12" s="57">
        <f t="shared" ref="I12:I43" si="2">_xlfn.RANK.EQ(H12,$H$12:$H$97,0)</f>
        <v>62</v>
      </c>
      <c r="J12" s="56">
        <v>5</v>
      </c>
      <c r="K12" s="60">
        <v>13</v>
      </c>
      <c r="L12" s="60">
        <f t="shared" ref="L12:L43" si="3">SUM(J12:K12)</f>
        <v>18</v>
      </c>
      <c r="M12" s="6">
        <f>L12/F12</f>
        <v>9.4240837696335081E-2</v>
      </c>
      <c r="N12" s="61">
        <f t="shared" ref="N12:N43" si="4">_xlfn.RANK.EQ(M12,$M$12:$M$97,0)</f>
        <v>22</v>
      </c>
    </row>
    <row r="13" spans="1:18">
      <c r="A13" s="4" t="s">
        <v>21</v>
      </c>
      <c r="B13" s="4" t="s">
        <v>212</v>
      </c>
      <c r="C13" s="55" t="s">
        <v>22</v>
      </c>
      <c r="D13" s="56">
        <v>34</v>
      </c>
      <c r="E13" s="5">
        <v>10</v>
      </c>
      <c r="F13" s="57">
        <f t="shared" si="0"/>
        <v>44</v>
      </c>
      <c r="G13" s="58">
        <f t="shared" si="1"/>
        <v>47</v>
      </c>
      <c r="H13" s="59">
        <f>E13/F13</f>
        <v>0.22727272727272727</v>
      </c>
      <c r="I13" s="57">
        <f t="shared" si="2"/>
        <v>49</v>
      </c>
      <c r="J13" s="56">
        <v>5</v>
      </c>
      <c r="K13" s="60">
        <v>0</v>
      </c>
      <c r="L13" s="60">
        <f t="shared" si="3"/>
        <v>5</v>
      </c>
      <c r="M13" s="6">
        <f>L13/F13</f>
        <v>0.11363636363636363</v>
      </c>
      <c r="N13" s="61">
        <f t="shared" si="4"/>
        <v>17</v>
      </c>
    </row>
    <row r="14" spans="1:18">
      <c r="A14" s="4" t="s">
        <v>23</v>
      </c>
      <c r="B14" s="4" t="s">
        <v>213</v>
      </c>
      <c r="C14" s="55" t="s">
        <v>24</v>
      </c>
      <c r="D14" s="56">
        <v>3</v>
      </c>
      <c r="E14" s="5">
        <v>1</v>
      </c>
      <c r="F14" s="57">
        <f t="shared" si="0"/>
        <v>4</v>
      </c>
      <c r="G14" s="58">
        <f t="shared" si="1"/>
        <v>73</v>
      </c>
      <c r="H14" s="59">
        <f>E14/F14</f>
        <v>0.25</v>
      </c>
      <c r="I14" s="57">
        <f t="shared" si="2"/>
        <v>36</v>
      </c>
      <c r="J14" s="56">
        <v>2</v>
      </c>
      <c r="K14" s="60">
        <v>1</v>
      </c>
      <c r="L14" s="60">
        <f t="shared" si="3"/>
        <v>3</v>
      </c>
      <c r="M14" s="6">
        <f>L14/F14</f>
        <v>0.75</v>
      </c>
      <c r="N14" s="61">
        <f t="shared" si="4"/>
        <v>2</v>
      </c>
    </row>
    <row r="15" spans="1:18">
      <c r="A15" s="4" t="s">
        <v>25</v>
      </c>
      <c r="B15" s="4" t="s">
        <v>214</v>
      </c>
      <c r="C15" s="55" t="s">
        <v>26</v>
      </c>
      <c r="D15" s="56">
        <v>0</v>
      </c>
      <c r="E15" s="5">
        <v>0</v>
      </c>
      <c r="F15" s="57">
        <f t="shared" si="0"/>
        <v>0</v>
      </c>
      <c r="G15" s="58">
        <f t="shared" si="1"/>
        <v>82</v>
      </c>
      <c r="H15" s="242">
        <v>0</v>
      </c>
      <c r="I15" s="57">
        <f t="shared" si="2"/>
        <v>80</v>
      </c>
      <c r="J15" s="56">
        <v>0</v>
      </c>
      <c r="K15" s="60">
        <v>0</v>
      </c>
      <c r="L15" s="60">
        <f t="shared" si="3"/>
        <v>0</v>
      </c>
      <c r="M15" s="243">
        <v>0</v>
      </c>
      <c r="N15" s="61">
        <f t="shared" si="4"/>
        <v>60</v>
      </c>
    </row>
    <row r="16" spans="1:18">
      <c r="A16" s="4" t="s">
        <v>27</v>
      </c>
      <c r="B16" s="4" t="s">
        <v>213</v>
      </c>
      <c r="C16" s="55" t="s">
        <v>28</v>
      </c>
      <c r="D16" s="56">
        <v>1</v>
      </c>
      <c r="E16" s="5">
        <v>0</v>
      </c>
      <c r="F16" s="57">
        <f t="shared" si="0"/>
        <v>1</v>
      </c>
      <c r="G16" s="58">
        <f t="shared" si="1"/>
        <v>80</v>
      </c>
      <c r="H16" s="59">
        <f t="shared" ref="H16:H43" si="5">E16/F16</f>
        <v>0</v>
      </c>
      <c r="I16" s="57">
        <f t="shared" si="2"/>
        <v>80</v>
      </c>
      <c r="J16" s="56">
        <v>0</v>
      </c>
      <c r="K16" s="60">
        <v>0</v>
      </c>
      <c r="L16" s="60">
        <f t="shared" si="3"/>
        <v>0</v>
      </c>
      <c r="M16" s="63">
        <f t="shared" ref="M16:M43" si="6">L16/F16</f>
        <v>0</v>
      </c>
      <c r="N16" s="61">
        <f t="shared" si="4"/>
        <v>60</v>
      </c>
    </row>
    <row r="17" spans="1:14">
      <c r="A17" s="4" t="s">
        <v>29</v>
      </c>
      <c r="B17" s="4" t="s">
        <v>213</v>
      </c>
      <c r="C17" s="55" t="s">
        <v>30</v>
      </c>
      <c r="D17" s="56">
        <v>2</v>
      </c>
      <c r="E17" s="5">
        <v>1</v>
      </c>
      <c r="F17" s="57">
        <f t="shared" si="0"/>
        <v>3</v>
      </c>
      <c r="G17" s="58">
        <f t="shared" si="1"/>
        <v>75</v>
      </c>
      <c r="H17" s="59">
        <f t="shared" si="5"/>
        <v>0.33333333333333331</v>
      </c>
      <c r="I17" s="57">
        <f t="shared" si="2"/>
        <v>14</v>
      </c>
      <c r="J17" s="56">
        <v>0</v>
      </c>
      <c r="K17" s="60">
        <v>0</v>
      </c>
      <c r="L17" s="60">
        <f t="shared" si="3"/>
        <v>0</v>
      </c>
      <c r="M17" s="63">
        <f t="shared" si="6"/>
        <v>0</v>
      </c>
      <c r="N17" s="61">
        <f t="shared" si="4"/>
        <v>60</v>
      </c>
    </row>
    <row r="18" spans="1:14">
      <c r="A18" s="4" t="s">
        <v>31</v>
      </c>
      <c r="B18" s="4" t="s">
        <v>215</v>
      </c>
      <c r="C18" s="55" t="s">
        <v>32</v>
      </c>
      <c r="D18" s="56">
        <v>48</v>
      </c>
      <c r="E18" s="5">
        <v>10</v>
      </c>
      <c r="F18" s="57">
        <f t="shared" si="0"/>
        <v>58</v>
      </c>
      <c r="G18" s="58">
        <f t="shared" si="1"/>
        <v>37</v>
      </c>
      <c r="H18" s="59">
        <f t="shared" si="5"/>
        <v>0.17241379310344829</v>
      </c>
      <c r="I18" s="57">
        <f t="shared" si="2"/>
        <v>70</v>
      </c>
      <c r="J18" s="56">
        <v>0</v>
      </c>
      <c r="K18" s="60">
        <v>0</v>
      </c>
      <c r="L18" s="60">
        <f t="shared" si="3"/>
        <v>0</v>
      </c>
      <c r="M18" s="63">
        <f t="shared" si="6"/>
        <v>0</v>
      </c>
      <c r="N18" s="61">
        <f t="shared" si="4"/>
        <v>60</v>
      </c>
    </row>
    <row r="19" spans="1:14">
      <c r="A19" s="4" t="s">
        <v>33</v>
      </c>
      <c r="B19" s="4" t="s">
        <v>216</v>
      </c>
      <c r="C19" s="55" t="s">
        <v>34</v>
      </c>
      <c r="D19" s="56">
        <v>66</v>
      </c>
      <c r="E19" s="5">
        <v>11</v>
      </c>
      <c r="F19" s="57">
        <f t="shared" si="0"/>
        <v>77</v>
      </c>
      <c r="G19" s="58">
        <f t="shared" si="1"/>
        <v>29</v>
      </c>
      <c r="H19" s="59">
        <f t="shared" si="5"/>
        <v>0.14285714285714285</v>
      </c>
      <c r="I19" s="57">
        <f t="shared" si="2"/>
        <v>73</v>
      </c>
      <c r="J19" s="56">
        <v>3</v>
      </c>
      <c r="K19" s="60">
        <v>0</v>
      </c>
      <c r="L19" s="60">
        <f t="shared" si="3"/>
        <v>3</v>
      </c>
      <c r="M19" s="6">
        <f t="shared" si="6"/>
        <v>3.896103896103896E-2</v>
      </c>
      <c r="N19" s="61">
        <f t="shared" si="4"/>
        <v>37</v>
      </c>
    </row>
    <row r="20" spans="1:14">
      <c r="A20" s="4" t="s">
        <v>35</v>
      </c>
      <c r="B20" s="4" t="s">
        <v>217</v>
      </c>
      <c r="C20" s="55" t="s">
        <v>36</v>
      </c>
      <c r="D20" s="56">
        <v>5</v>
      </c>
      <c r="E20" s="5">
        <v>5</v>
      </c>
      <c r="F20" s="57">
        <f t="shared" si="0"/>
        <v>10</v>
      </c>
      <c r="G20" s="58">
        <f t="shared" si="1"/>
        <v>66</v>
      </c>
      <c r="H20" s="59">
        <f t="shared" si="5"/>
        <v>0.5</v>
      </c>
      <c r="I20" s="57">
        <f t="shared" si="2"/>
        <v>4</v>
      </c>
      <c r="J20" s="56">
        <v>0</v>
      </c>
      <c r="K20" s="60">
        <v>1</v>
      </c>
      <c r="L20" s="60">
        <f t="shared" si="3"/>
        <v>1</v>
      </c>
      <c r="M20" s="6">
        <f t="shared" si="6"/>
        <v>0.1</v>
      </c>
      <c r="N20" s="61">
        <f t="shared" si="4"/>
        <v>20</v>
      </c>
    </row>
    <row r="21" spans="1:14">
      <c r="A21" s="4" t="s">
        <v>37</v>
      </c>
      <c r="B21" s="4" t="s">
        <v>211</v>
      </c>
      <c r="C21" s="55" t="s">
        <v>38</v>
      </c>
      <c r="D21" s="56">
        <v>156</v>
      </c>
      <c r="E21" s="5">
        <v>47</v>
      </c>
      <c r="F21" s="57">
        <f t="shared" si="0"/>
        <v>203</v>
      </c>
      <c r="G21" s="58">
        <f t="shared" si="1"/>
        <v>5</v>
      </c>
      <c r="H21" s="59">
        <f t="shared" si="5"/>
        <v>0.23152709359605911</v>
      </c>
      <c r="I21" s="57">
        <f t="shared" si="2"/>
        <v>44</v>
      </c>
      <c r="J21" s="56">
        <v>5</v>
      </c>
      <c r="K21" s="60">
        <v>10</v>
      </c>
      <c r="L21" s="60">
        <f t="shared" si="3"/>
        <v>15</v>
      </c>
      <c r="M21" s="6">
        <f t="shared" si="6"/>
        <v>7.3891625615763554E-2</v>
      </c>
      <c r="N21" s="61">
        <f t="shared" si="4"/>
        <v>26</v>
      </c>
    </row>
    <row r="22" spans="1:14">
      <c r="A22" s="4" t="s">
        <v>39</v>
      </c>
      <c r="B22" s="4" t="s">
        <v>212</v>
      </c>
      <c r="C22" s="55" t="s">
        <v>40</v>
      </c>
      <c r="D22" s="56">
        <v>5</v>
      </c>
      <c r="E22" s="5">
        <v>3</v>
      </c>
      <c r="F22" s="57">
        <f t="shared" si="0"/>
        <v>8</v>
      </c>
      <c r="G22" s="58">
        <f t="shared" si="1"/>
        <v>71</v>
      </c>
      <c r="H22" s="59">
        <f t="shared" si="5"/>
        <v>0.375</v>
      </c>
      <c r="I22" s="57">
        <f t="shared" si="2"/>
        <v>12</v>
      </c>
      <c r="J22" s="56">
        <v>0</v>
      </c>
      <c r="K22" s="60">
        <v>0</v>
      </c>
      <c r="L22" s="60">
        <f t="shared" si="3"/>
        <v>0</v>
      </c>
      <c r="M22" s="63">
        <f t="shared" si="6"/>
        <v>0</v>
      </c>
      <c r="N22" s="61">
        <f t="shared" si="4"/>
        <v>60</v>
      </c>
    </row>
    <row r="23" spans="1:14">
      <c r="A23" s="4" t="s">
        <v>41</v>
      </c>
      <c r="B23" s="4" t="s">
        <v>216</v>
      </c>
      <c r="C23" s="55" t="s">
        <v>42</v>
      </c>
      <c r="D23" s="56">
        <v>65</v>
      </c>
      <c r="E23" s="5">
        <v>21</v>
      </c>
      <c r="F23" s="57">
        <f t="shared" si="0"/>
        <v>86</v>
      </c>
      <c r="G23" s="58">
        <f t="shared" si="1"/>
        <v>22</v>
      </c>
      <c r="H23" s="59">
        <f t="shared" si="5"/>
        <v>0.2441860465116279</v>
      </c>
      <c r="I23" s="57">
        <f t="shared" si="2"/>
        <v>40</v>
      </c>
      <c r="J23" s="56">
        <v>1</v>
      </c>
      <c r="K23" s="60">
        <v>2</v>
      </c>
      <c r="L23" s="60">
        <f t="shared" si="3"/>
        <v>3</v>
      </c>
      <c r="M23" s="6">
        <f t="shared" si="6"/>
        <v>3.4883720930232558E-2</v>
      </c>
      <c r="N23" s="61">
        <f t="shared" si="4"/>
        <v>41</v>
      </c>
    </row>
    <row r="24" spans="1:14">
      <c r="A24" s="4" t="s">
        <v>43</v>
      </c>
      <c r="B24" s="4" t="s">
        <v>216</v>
      </c>
      <c r="C24" s="55" t="s">
        <v>44</v>
      </c>
      <c r="D24" s="56">
        <v>49</v>
      </c>
      <c r="E24" s="5">
        <v>21</v>
      </c>
      <c r="F24" s="57">
        <f t="shared" si="0"/>
        <v>70</v>
      </c>
      <c r="G24" s="58">
        <f t="shared" si="1"/>
        <v>34</v>
      </c>
      <c r="H24" s="59">
        <f t="shared" si="5"/>
        <v>0.3</v>
      </c>
      <c r="I24" s="57">
        <f t="shared" si="2"/>
        <v>23</v>
      </c>
      <c r="J24" s="56">
        <v>3</v>
      </c>
      <c r="K24" s="60">
        <v>3</v>
      </c>
      <c r="L24" s="60">
        <f t="shared" si="3"/>
        <v>6</v>
      </c>
      <c r="M24" s="6">
        <f t="shared" si="6"/>
        <v>8.5714285714285715E-2</v>
      </c>
      <c r="N24" s="61">
        <f t="shared" si="4"/>
        <v>24</v>
      </c>
    </row>
    <row r="25" spans="1:14">
      <c r="A25" s="4" t="s">
        <v>45</v>
      </c>
      <c r="B25" s="4" t="s">
        <v>214</v>
      </c>
      <c r="C25" s="55" t="s">
        <v>46</v>
      </c>
      <c r="D25" s="56">
        <v>6</v>
      </c>
      <c r="E25" s="5">
        <v>3</v>
      </c>
      <c r="F25" s="57">
        <f t="shared" si="0"/>
        <v>9</v>
      </c>
      <c r="G25" s="58">
        <f t="shared" si="1"/>
        <v>69</v>
      </c>
      <c r="H25" s="59">
        <f t="shared" si="5"/>
        <v>0.33333333333333331</v>
      </c>
      <c r="I25" s="57">
        <f t="shared" si="2"/>
        <v>14</v>
      </c>
      <c r="J25" s="56">
        <v>0</v>
      </c>
      <c r="K25" s="60">
        <v>1</v>
      </c>
      <c r="L25" s="60">
        <f t="shared" si="3"/>
        <v>1</v>
      </c>
      <c r="M25" s="6">
        <f t="shared" si="6"/>
        <v>0.1111111111111111</v>
      </c>
      <c r="N25" s="61">
        <f t="shared" si="4"/>
        <v>18</v>
      </c>
    </row>
    <row r="26" spans="1:14">
      <c r="A26" s="4" t="s">
        <v>47</v>
      </c>
      <c r="B26" s="4" t="s">
        <v>217</v>
      </c>
      <c r="C26" s="55" t="s">
        <v>48</v>
      </c>
      <c r="D26" s="56">
        <v>44</v>
      </c>
      <c r="E26" s="5">
        <v>8</v>
      </c>
      <c r="F26" s="57">
        <f t="shared" si="0"/>
        <v>52</v>
      </c>
      <c r="G26" s="58">
        <f t="shared" si="1"/>
        <v>41</v>
      </c>
      <c r="H26" s="59">
        <f t="shared" si="5"/>
        <v>0.15384615384615385</v>
      </c>
      <c r="I26" s="57">
        <f t="shared" si="2"/>
        <v>71</v>
      </c>
      <c r="J26" s="56">
        <v>1</v>
      </c>
      <c r="K26" s="60">
        <v>0</v>
      </c>
      <c r="L26" s="60">
        <f t="shared" si="3"/>
        <v>1</v>
      </c>
      <c r="M26" s="63">
        <f t="shared" si="6"/>
        <v>1.9230769230769232E-2</v>
      </c>
      <c r="N26" s="61">
        <f t="shared" si="4"/>
        <v>51</v>
      </c>
    </row>
    <row r="27" spans="1:14">
      <c r="A27" s="4" t="s">
        <v>49</v>
      </c>
      <c r="B27" s="4" t="s">
        <v>211</v>
      </c>
      <c r="C27" s="55" t="s">
        <v>50</v>
      </c>
      <c r="D27" s="56">
        <v>155</v>
      </c>
      <c r="E27" s="5">
        <v>41</v>
      </c>
      <c r="F27" s="57">
        <f t="shared" si="0"/>
        <v>196</v>
      </c>
      <c r="G27" s="58">
        <f t="shared" si="1"/>
        <v>6</v>
      </c>
      <c r="H27" s="59">
        <f t="shared" si="5"/>
        <v>0.20918367346938777</v>
      </c>
      <c r="I27" s="57">
        <f t="shared" si="2"/>
        <v>54</v>
      </c>
      <c r="J27" s="56">
        <v>1</v>
      </c>
      <c r="K27" s="60">
        <v>0</v>
      </c>
      <c r="L27" s="60">
        <f t="shared" si="3"/>
        <v>1</v>
      </c>
      <c r="M27" s="63">
        <f t="shared" si="6"/>
        <v>5.1020408163265302E-3</v>
      </c>
      <c r="N27" s="61">
        <f t="shared" si="4"/>
        <v>59</v>
      </c>
    </row>
    <row r="28" spans="1:14">
      <c r="A28" s="4" t="s">
        <v>51</v>
      </c>
      <c r="B28" s="4" t="s">
        <v>214</v>
      </c>
      <c r="C28" s="55" t="s">
        <v>52</v>
      </c>
      <c r="D28" s="56">
        <v>11</v>
      </c>
      <c r="E28" s="5">
        <v>3</v>
      </c>
      <c r="F28" s="57">
        <f t="shared" si="0"/>
        <v>14</v>
      </c>
      <c r="G28" s="58">
        <f t="shared" si="1"/>
        <v>61</v>
      </c>
      <c r="H28" s="59">
        <f t="shared" si="5"/>
        <v>0.21428571428571427</v>
      </c>
      <c r="I28" s="57">
        <f t="shared" si="2"/>
        <v>53</v>
      </c>
      <c r="J28" s="56">
        <v>0</v>
      </c>
      <c r="K28" s="60">
        <v>0</v>
      </c>
      <c r="L28" s="60">
        <f t="shared" si="3"/>
        <v>0</v>
      </c>
      <c r="M28" s="63">
        <f t="shared" si="6"/>
        <v>0</v>
      </c>
      <c r="N28" s="61">
        <f t="shared" si="4"/>
        <v>60</v>
      </c>
    </row>
    <row r="29" spans="1:14">
      <c r="A29" s="4" t="s">
        <v>53</v>
      </c>
      <c r="B29" s="4" t="s">
        <v>217</v>
      </c>
      <c r="C29" s="55" t="s">
        <v>54</v>
      </c>
      <c r="D29" s="56">
        <v>2</v>
      </c>
      <c r="E29" s="5">
        <v>2</v>
      </c>
      <c r="F29" s="57">
        <f t="shared" si="0"/>
        <v>4</v>
      </c>
      <c r="G29" s="58">
        <f t="shared" si="1"/>
        <v>73</v>
      </c>
      <c r="H29" s="59">
        <f t="shared" si="5"/>
        <v>0.5</v>
      </c>
      <c r="I29" s="57">
        <f t="shared" si="2"/>
        <v>4</v>
      </c>
      <c r="J29" s="56">
        <v>0</v>
      </c>
      <c r="K29" s="60">
        <v>0</v>
      </c>
      <c r="L29" s="60">
        <f t="shared" si="3"/>
        <v>0</v>
      </c>
      <c r="M29" s="63">
        <f t="shared" si="6"/>
        <v>0</v>
      </c>
      <c r="N29" s="61">
        <f t="shared" si="4"/>
        <v>60</v>
      </c>
    </row>
    <row r="30" spans="1:14">
      <c r="A30" s="4" t="s">
        <v>55</v>
      </c>
      <c r="B30" s="4" t="s">
        <v>216</v>
      </c>
      <c r="C30" s="55" t="s">
        <v>56</v>
      </c>
      <c r="D30" s="56">
        <v>60</v>
      </c>
      <c r="E30" s="5">
        <v>18</v>
      </c>
      <c r="F30" s="57">
        <f t="shared" si="0"/>
        <v>78</v>
      </c>
      <c r="G30" s="58">
        <f t="shared" si="1"/>
        <v>28</v>
      </c>
      <c r="H30" s="59">
        <f t="shared" si="5"/>
        <v>0.23076923076923078</v>
      </c>
      <c r="I30" s="57">
        <f t="shared" si="2"/>
        <v>45</v>
      </c>
      <c r="J30" s="56">
        <v>1</v>
      </c>
      <c r="K30" s="60">
        <v>1</v>
      </c>
      <c r="L30" s="60">
        <f t="shared" si="3"/>
        <v>2</v>
      </c>
      <c r="M30" s="63">
        <f t="shared" si="6"/>
        <v>2.564102564102564E-2</v>
      </c>
      <c r="N30" s="61">
        <f t="shared" si="4"/>
        <v>46</v>
      </c>
    </row>
    <row r="31" spans="1:14">
      <c r="A31" s="4" t="s">
        <v>57</v>
      </c>
      <c r="B31" s="4" t="s">
        <v>217</v>
      </c>
      <c r="C31" s="55" t="s">
        <v>58</v>
      </c>
      <c r="D31" s="56">
        <v>9</v>
      </c>
      <c r="E31" s="5">
        <v>2</v>
      </c>
      <c r="F31" s="57">
        <f t="shared" si="0"/>
        <v>11</v>
      </c>
      <c r="G31" s="58">
        <f t="shared" si="1"/>
        <v>65</v>
      </c>
      <c r="H31" s="59">
        <f t="shared" si="5"/>
        <v>0.18181818181818182</v>
      </c>
      <c r="I31" s="57">
        <f t="shared" si="2"/>
        <v>66</v>
      </c>
      <c r="J31" s="56">
        <v>0</v>
      </c>
      <c r="K31" s="60">
        <v>0</v>
      </c>
      <c r="L31" s="60">
        <f t="shared" si="3"/>
        <v>0</v>
      </c>
      <c r="M31" s="63">
        <f t="shared" si="6"/>
        <v>0</v>
      </c>
      <c r="N31" s="61">
        <f t="shared" si="4"/>
        <v>60</v>
      </c>
    </row>
    <row r="32" spans="1:14">
      <c r="A32" s="4" t="s">
        <v>59</v>
      </c>
      <c r="B32" s="4" t="s">
        <v>211</v>
      </c>
      <c r="C32" s="55" t="s">
        <v>60</v>
      </c>
      <c r="D32" s="56">
        <v>92</v>
      </c>
      <c r="E32" s="5">
        <v>28</v>
      </c>
      <c r="F32" s="57">
        <f t="shared" si="0"/>
        <v>120</v>
      </c>
      <c r="G32" s="58">
        <f t="shared" si="1"/>
        <v>14</v>
      </c>
      <c r="H32" s="59">
        <f t="shared" si="5"/>
        <v>0.23333333333333334</v>
      </c>
      <c r="I32" s="57">
        <f t="shared" si="2"/>
        <v>43</v>
      </c>
      <c r="J32" s="56">
        <v>12</v>
      </c>
      <c r="K32" s="60">
        <v>4</v>
      </c>
      <c r="L32" s="60">
        <f t="shared" si="3"/>
        <v>16</v>
      </c>
      <c r="M32" s="6">
        <f t="shared" si="6"/>
        <v>0.13333333333333333</v>
      </c>
      <c r="N32" s="61">
        <f t="shared" si="4"/>
        <v>13</v>
      </c>
    </row>
    <row r="33" spans="1:14">
      <c r="A33" s="4" t="s">
        <v>61</v>
      </c>
      <c r="B33" s="4" t="s">
        <v>211</v>
      </c>
      <c r="C33" s="55" t="s">
        <v>62</v>
      </c>
      <c r="D33" s="56">
        <v>244</v>
      </c>
      <c r="E33" s="5">
        <v>56</v>
      </c>
      <c r="F33" s="57">
        <f t="shared" si="0"/>
        <v>300</v>
      </c>
      <c r="G33" s="58">
        <f t="shared" si="1"/>
        <v>3</v>
      </c>
      <c r="H33" s="59">
        <f t="shared" si="5"/>
        <v>0.18666666666666668</v>
      </c>
      <c r="I33" s="57">
        <f t="shared" si="2"/>
        <v>64</v>
      </c>
      <c r="J33" s="56">
        <v>15</v>
      </c>
      <c r="K33" s="60">
        <v>6</v>
      </c>
      <c r="L33" s="60">
        <f t="shared" si="3"/>
        <v>21</v>
      </c>
      <c r="M33" s="6">
        <f t="shared" si="6"/>
        <v>7.0000000000000007E-2</v>
      </c>
      <c r="N33" s="61">
        <f t="shared" si="4"/>
        <v>28</v>
      </c>
    </row>
    <row r="34" spans="1:14">
      <c r="A34" s="4" t="s">
        <v>63</v>
      </c>
      <c r="B34" s="4" t="s">
        <v>215</v>
      </c>
      <c r="C34" s="55" t="s">
        <v>64</v>
      </c>
      <c r="D34" s="56">
        <v>109</v>
      </c>
      <c r="E34" s="5">
        <v>28</v>
      </c>
      <c r="F34" s="57">
        <f t="shared" si="0"/>
        <v>137</v>
      </c>
      <c r="G34" s="58">
        <f t="shared" si="1"/>
        <v>12</v>
      </c>
      <c r="H34" s="59">
        <f t="shared" si="5"/>
        <v>0.20437956204379562</v>
      </c>
      <c r="I34" s="57">
        <f t="shared" si="2"/>
        <v>56</v>
      </c>
      <c r="J34" s="56">
        <v>0</v>
      </c>
      <c r="K34" s="60">
        <v>0</v>
      </c>
      <c r="L34" s="60">
        <f t="shared" si="3"/>
        <v>0</v>
      </c>
      <c r="M34" s="63">
        <f t="shared" si="6"/>
        <v>0</v>
      </c>
      <c r="N34" s="61">
        <f t="shared" si="4"/>
        <v>60</v>
      </c>
    </row>
    <row r="35" spans="1:14">
      <c r="A35" s="4" t="s">
        <v>65</v>
      </c>
      <c r="B35" s="4" t="s">
        <v>214</v>
      </c>
      <c r="C35" s="55" t="s">
        <v>66</v>
      </c>
      <c r="D35" s="56">
        <v>21</v>
      </c>
      <c r="E35" s="5">
        <v>25</v>
      </c>
      <c r="F35" s="57">
        <f t="shared" si="0"/>
        <v>46</v>
      </c>
      <c r="G35" s="58">
        <f t="shared" si="1"/>
        <v>45</v>
      </c>
      <c r="H35" s="59">
        <f t="shared" si="5"/>
        <v>0.54347826086956519</v>
      </c>
      <c r="I35" s="57">
        <f t="shared" si="2"/>
        <v>3</v>
      </c>
      <c r="J35" s="56">
        <v>7</v>
      </c>
      <c r="K35" s="60">
        <v>12</v>
      </c>
      <c r="L35" s="60">
        <f t="shared" si="3"/>
        <v>19</v>
      </c>
      <c r="M35" s="6">
        <f t="shared" si="6"/>
        <v>0.41304347826086957</v>
      </c>
      <c r="N35" s="61">
        <f t="shared" si="4"/>
        <v>5</v>
      </c>
    </row>
    <row r="36" spans="1:14">
      <c r="A36" s="4" t="s">
        <v>67</v>
      </c>
      <c r="B36" s="4" t="s">
        <v>214</v>
      </c>
      <c r="C36" s="55" t="s">
        <v>68</v>
      </c>
      <c r="D36" s="56">
        <v>9</v>
      </c>
      <c r="E36" s="5">
        <v>5</v>
      </c>
      <c r="F36" s="57">
        <f t="shared" si="0"/>
        <v>14</v>
      </c>
      <c r="G36" s="58">
        <f t="shared" si="1"/>
        <v>61</v>
      </c>
      <c r="H36" s="59">
        <f t="shared" si="5"/>
        <v>0.35714285714285715</v>
      </c>
      <c r="I36" s="57">
        <f t="shared" si="2"/>
        <v>13</v>
      </c>
      <c r="J36" s="56">
        <v>1</v>
      </c>
      <c r="K36" s="60">
        <v>1</v>
      </c>
      <c r="L36" s="60">
        <f t="shared" si="3"/>
        <v>2</v>
      </c>
      <c r="M36" s="6">
        <f t="shared" si="6"/>
        <v>0.14285714285714285</v>
      </c>
      <c r="N36" s="61">
        <f t="shared" si="4"/>
        <v>10</v>
      </c>
    </row>
    <row r="37" spans="1:14">
      <c r="A37" s="4" t="s">
        <v>69</v>
      </c>
      <c r="B37" s="4" t="s">
        <v>213</v>
      </c>
      <c r="C37" s="55" t="s">
        <v>70</v>
      </c>
      <c r="D37" s="56">
        <v>13</v>
      </c>
      <c r="E37" s="5">
        <v>3</v>
      </c>
      <c r="F37" s="57">
        <f t="shared" si="0"/>
        <v>16</v>
      </c>
      <c r="G37" s="58">
        <f t="shared" si="1"/>
        <v>58</v>
      </c>
      <c r="H37" s="59">
        <f t="shared" si="5"/>
        <v>0.1875</v>
      </c>
      <c r="I37" s="57">
        <f t="shared" si="2"/>
        <v>63</v>
      </c>
      <c r="J37" s="56">
        <v>0</v>
      </c>
      <c r="K37" s="60">
        <v>0</v>
      </c>
      <c r="L37" s="60">
        <f t="shared" si="3"/>
        <v>0</v>
      </c>
      <c r="M37" s="63">
        <f t="shared" si="6"/>
        <v>0</v>
      </c>
      <c r="N37" s="61">
        <f t="shared" si="4"/>
        <v>60</v>
      </c>
    </row>
    <row r="38" spans="1:14">
      <c r="A38" s="4" t="s">
        <v>71</v>
      </c>
      <c r="B38" s="4" t="s">
        <v>217</v>
      </c>
      <c r="C38" s="55" t="s">
        <v>72</v>
      </c>
      <c r="D38" s="56">
        <v>16</v>
      </c>
      <c r="E38" s="5">
        <v>13</v>
      </c>
      <c r="F38" s="57">
        <f t="shared" si="0"/>
        <v>29</v>
      </c>
      <c r="G38" s="58">
        <f t="shared" si="1"/>
        <v>50</v>
      </c>
      <c r="H38" s="59">
        <f t="shared" si="5"/>
        <v>0.44827586206896552</v>
      </c>
      <c r="I38" s="57">
        <f t="shared" si="2"/>
        <v>9</v>
      </c>
      <c r="J38" s="56">
        <v>2</v>
      </c>
      <c r="K38" s="60">
        <v>2</v>
      </c>
      <c r="L38" s="60">
        <f t="shared" si="3"/>
        <v>4</v>
      </c>
      <c r="M38" s="6">
        <f t="shared" si="6"/>
        <v>0.13793103448275862</v>
      </c>
      <c r="N38" s="61">
        <f t="shared" si="4"/>
        <v>12</v>
      </c>
    </row>
    <row r="39" spans="1:14">
      <c r="A39" s="4" t="s">
        <v>73</v>
      </c>
      <c r="B39" s="4" t="s">
        <v>212</v>
      </c>
      <c r="C39" s="55" t="s">
        <v>74</v>
      </c>
      <c r="D39" s="56">
        <v>9</v>
      </c>
      <c r="E39" s="5">
        <v>18</v>
      </c>
      <c r="F39" s="57">
        <f t="shared" si="0"/>
        <v>27</v>
      </c>
      <c r="G39" s="58">
        <f t="shared" si="1"/>
        <v>51</v>
      </c>
      <c r="H39" s="59">
        <f t="shared" si="5"/>
        <v>0.66666666666666663</v>
      </c>
      <c r="I39" s="57">
        <f t="shared" si="2"/>
        <v>2</v>
      </c>
      <c r="J39" s="56">
        <v>1</v>
      </c>
      <c r="K39" s="60">
        <v>3</v>
      </c>
      <c r="L39" s="60">
        <f t="shared" si="3"/>
        <v>4</v>
      </c>
      <c r="M39" s="6">
        <f t="shared" si="6"/>
        <v>0.14814814814814814</v>
      </c>
      <c r="N39" s="61">
        <f t="shared" si="4"/>
        <v>8</v>
      </c>
    </row>
    <row r="40" spans="1:14">
      <c r="A40" s="4" t="s">
        <v>75</v>
      </c>
      <c r="B40" s="4" t="s">
        <v>213</v>
      </c>
      <c r="C40" s="55" t="s">
        <v>76</v>
      </c>
      <c r="D40" s="56">
        <v>14</v>
      </c>
      <c r="E40" s="5">
        <v>12</v>
      </c>
      <c r="F40" s="57">
        <f t="shared" si="0"/>
        <v>26</v>
      </c>
      <c r="G40" s="58">
        <f t="shared" si="1"/>
        <v>52</v>
      </c>
      <c r="H40" s="59">
        <f t="shared" si="5"/>
        <v>0.46153846153846156</v>
      </c>
      <c r="I40" s="57">
        <f t="shared" si="2"/>
        <v>8</v>
      </c>
      <c r="J40" s="56">
        <v>3</v>
      </c>
      <c r="K40" s="60">
        <v>0</v>
      </c>
      <c r="L40" s="60">
        <f t="shared" si="3"/>
        <v>3</v>
      </c>
      <c r="M40" s="6">
        <f t="shared" si="6"/>
        <v>0.11538461538461539</v>
      </c>
      <c r="N40" s="61">
        <f t="shared" si="4"/>
        <v>16</v>
      </c>
    </row>
    <row r="41" spans="1:14">
      <c r="A41" s="4" t="s">
        <v>77</v>
      </c>
      <c r="B41" s="4" t="s">
        <v>213</v>
      </c>
      <c r="C41" s="55" t="s">
        <v>78</v>
      </c>
      <c r="D41" s="56">
        <v>2</v>
      </c>
      <c r="E41" s="5">
        <v>1</v>
      </c>
      <c r="F41" s="57">
        <f t="shared" si="0"/>
        <v>3</v>
      </c>
      <c r="G41" s="58">
        <f t="shared" si="1"/>
        <v>75</v>
      </c>
      <c r="H41" s="59">
        <f t="shared" si="5"/>
        <v>0.33333333333333331</v>
      </c>
      <c r="I41" s="57">
        <f t="shared" si="2"/>
        <v>14</v>
      </c>
      <c r="J41" s="56">
        <v>0</v>
      </c>
      <c r="K41" s="60">
        <v>0</v>
      </c>
      <c r="L41" s="60">
        <f t="shared" si="3"/>
        <v>0</v>
      </c>
      <c r="M41" s="63">
        <f t="shared" si="6"/>
        <v>0</v>
      </c>
      <c r="N41" s="61">
        <f t="shared" si="4"/>
        <v>60</v>
      </c>
    </row>
    <row r="42" spans="1:14">
      <c r="A42" s="4" t="s">
        <v>79</v>
      </c>
      <c r="B42" s="4" t="s">
        <v>214</v>
      </c>
      <c r="C42" s="55" t="s">
        <v>80</v>
      </c>
      <c r="D42" s="56">
        <v>73</v>
      </c>
      <c r="E42" s="5">
        <v>28</v>
      </c>
      <c r="F42" s="57">
        <f t="shared" si="0"/>
        <v>101</v>
      </c>
      <c r="G42" s="58">
        <f t="shared" si="1"/>
        <v>18</v>
      </c>
      <c r="H42" s="59">
        <f t="shared" si="5"/>
        <v>0.27722772277227725</v>
      </c>
      <c r="I42" s="57">
        <f t="shared" si="2"/>
        <v>28</v>
      </c>
      <c r="J42" s="56">
        <v>18</v>
      </c>
      <c r="K42" s="60">
        <v>13</v>
      </c>
      <c r="L42" s="60">
        <f t="shared" si="3"/>
        <v>31</v>
      </c>
      <c r="M42" s="6">
        <f t="shared" si="6"/>
        <v>0.30693069306930693</v>
      </c>
      <c r="N42" s="61">
        <f t="shared" si="4"/>
        <v>6</v>
      </c>
    </row>
    <row r="43" spans="1:14">
      <c r="A43" s="4" t="s">
        <v>81</v>
      </c>
      <c r="B43" s="4" t="s">
        <v>218</v>
      </c>
      <c r="C43" s="55" t="s">
        <v>82</v>
      </c>
      <c r="D43" s="56">
        <v>0</v>
      </c>
      <c r="E43" s="5">
        <v>1</v>
      </c>
      <c r="F43" s="57">
        <f t="shared" si="0"/>
        <v>1</v>
      </c>
      <c r="G43" s="58">
        <f t="shared" si="1"/>
        <v>80</v>
      </c>
      <c r="H43" s="59">
        <f t="shared" si="5"/>
        <v>1</v>
      </c>
      <c r="I43" s="57">
        <f t="shared" si="2"/>
        <v>1</v>
      </c>
      <c r="J43" s="56">
        <v>0</v>
      </c>
      <c r="K43" s="60">
        <v>1</v>
      </c>
      <c r="L43" s="60">
        <f t="shared" si="3"/>
        <v>1</v>
      </c>
      <c r="M43" s="6">
        <f t="shared" si="6"/>
        <v>1</v>
      </c>
      <c r="N43" s="61">
        <f t="shared" si="4"/>
        <v>1</v>
      </c>
    </row>
    <row r="44" spans="1:14">
      <c r="A44" s="4" t="s">
        <v>83</v>
      </c>
      <c r="B44" s="4" t="s">
        <v>213</v>
      </c>
      <c r="C44" s="55" t="s">
        <v>84</v>
      </c>
      <c r="D44" s="56">
        <v>0</v>
      </c>
      <c r="E44" s="5">
        <v>0</v>
      </c>
      <c r="F44" s="57">
        <f t="shared" ref="F44:F75" si="7">SUM(D44:E44)</f>
        <v>0</v>
      </c>
      <c r="G44" s="58">
        <f t="shared" ref="G44:G75" si="8">_xlfn.RANK.EQ(F44,$F$12:$F$97,0)</f>
        <v>82</v>
      </c>
      <c r="H44" s="242">
        <v>0</v>
      </c>
      <c r="I44" s="57">
        <f t="shared" ref="I44:I75" si="9">_xlfn.RANK.EQ(H44,$H$12:$H$97,0)</f>
        <v>80</v>
      </c>
      <c r="J44" s="56">
        <v>0</v>
      </c>
      <c r="K44" s="60">
        <v>0</v>
      </c>
      <c r="L44" s="60">
        <f t="shared" ref="L44:L75" si="10">SUM(J44:K44)</f>
        <v>0</v>
      </c>
      <c r="M44" s="244">
        <v>0</v>
      </c>
      <c r="N44" s="61">
        <f t="shared" ref="N44:N75" si="11">_xlfn.RANK.EQ(M44,$M$12:$M$97,0)</f>
        <v>60</v>
      </c>
    </row>
    <row r="45" spans="1:14">
      <c r="A45" s="4" t="s">
        <v>85</v>
      </c>
      <c r="B45" s="4" t="s">
        <v>217</v>
      </c>
      <c r="C45" s="55" t="s">
        <v>86</v>
      </c>
      <c r="D45" s="56">
        <v>30</v>
      </c>
      <c r="E45" s="5">
        <v>7</v>
      </c>
      <c r="F45" s="57">
        <f t="shared" si="7"/>
        <v>37</v>
      </c>
      <c r="G45" s="58">
        <f t="shared" si="8"/>
        <v>48</v>
      </c>
      <c r="H45" s="59">
        <f t="shared" ref="H45:H59" si="12">E45/F45</f>
        <v>0.1891891891891892</v>
      </c>
      <c r="I45" s="57">
        <f t="shared" si="9"/>
        <v>60</v>
      </c>
      <c r="J45" s="56">
        <v>0</v>
      </c>
      <c r="K45" s="60">
        <v>0</v>
      </c>
      <c r="L45" s="60">
        <f t="shared" si="10"/>
        <v>0</v>
      </c>
      <c r="M45" s="63">
        <f t="shared" ref="M45:M59" si="13">L45/F45</f>
        <v>0</v>
      </c>
      <c r="N45" s="61">
        <f t="shared" si="11"/>
        <v>60</v>
      </c>
    </row>
    <row r="46" spans="1:14">
      <c r="A46" s="4" t="s">
        <v>87</v>
      </c>
      <c r="B46" s="4" t="s">
        <v>218</v>
      </c>
      <c r="C46" s="55" t="s">
        <v>88</v>
      </c>
      <c r="D46" s="56">
        <v>2</v>
      </c>
      <c r="E46" s="5">
        <v>1</v>
      </c>
      <c r="F46" s="57">
        <f t="shared" si="7"/>
        <v>3</v>
      </c>
      <c r="G46" s="58">
        <f t="shared" si="8"/>
        <v>75</v>
      </c>
      <c r="H46" s="59">
        <f t="shared" si="12"/>
        <v>0.33333333333333331</v>
      </c>
      <c r="I46" s="57">
        <f t="shared" si="9"/>
        <v>14</v>
      </c>
      <c r="J46" s="56">
        <v>0</v>
      </c>
      <c r="K46" s="60">
        <v>0</v>
      </c>
      <c r="L46" s="60">
        <f t="shared" si="10"/>
        <v>0</v>
      </c>
      <c r="M46" s="63">
        <f t="shared" si="13"/>
        <v>0</v>
      </c>
      <c r="N46" s="61">
        <f t="shared" si="11"/>
        <v>60</v>
      </c>
    </row>
    <row r="47" spans="1:14">
      <c r="A47" s="4" t="s">
        <v>89</v>
      </c>
      <c r="B47" s="4" t="s">
        <v>211</v>
      </c>
      <c r="C47" s="55" t="s">
        <v>90</v>
      </c>
      <c r="D47" s="56">
        <v>70</v>
      </c>
      <c r="E47" s="5">
        <v>17</v>
      </c>
      <c r="F47" s="57">
        <f t="shared" si="7"/>
        <v>87</v>
      </c>
      <c r="G47" s="58">
        <f t="shared" si="8"/>
        <v>21</v>
      </c>
      <c r="H47" s="59">
        <f t="shared" si="12"/>
        <v>0.19540229885057472</v>
      </c>
      <c r="I47" s="57">
        <f t="shared" si="9"/>
        <v>58</v>
      </c>
      <c r="J47" s="56">
        <v>0</v>
      </c>
      <c r="K47" s="60">
        <v>1</v>
      </c>
      <c r="L47" s="60">
        <f t="shared" si="10"/>
        <v>1</v>
      </c>
      <c r="M47" s="63">
        <f t="shared" si="13"/>
        <v>1.1494252873563218E-2</v>
      </c>
      <c r="N47" s="61">
        <f t="shared" si="11"/>
        <v>57</v>
      </c>
    </row>
    <row r="48" spans="1:14">
      <c r="A48" s="4" t="s">
        <v>91</v>
      </c>
      <c r="B48" s="4" t="s">
        <v>213</v>
      </c>
      <c r="C48" s="55" t="s">
        <v>92</v>
      </c>
      <c r="D48" s="56">
        <v>9</v>
      </c>
      <c r="E48" s="5">
        <v>1</v>
      </c>
      <c r="F48" s="57">
        <f t="shared" si="7"/>
        <v>10</v>
      </c>
      <c r="G48" s="58">
        <f t="shared" si="8"/>
        <v>66</v>
      </c>
      <c r="H48" s="59">
        <f t="shared" si="12"/>
        <v>0.1</v>
      </c>
      <c r="I48" s="57">
        <f t="shared" si="9"/>
        <v>78</v>
      </c>
      <c r="J48" s="56">
        <v>0</v>
      </c>
      <c r="K48" s="60">
        <v>0</v>
      </c>
      <c r="L48" s="60">
        <f t="shared" si="10"/>
        <v>0</v>
      </c>
      <c r="M48" s="63">
        <f t="shared" si="13"/>
        <v>0</v>
      </c>
      <c r="N48" s="61">
        <f t="shared" si="11"/>
        <v>60</v>
      </c>
    </row>
    <row r="49" spans="1:14">
      <c r="A49" s="4" t="s">
        <v>93</v>
      </c>
      <c r="B49" s="4" t="s">
        <v>212</v>
      </c>
      <c r="C49" s="55" t="s">
        <v>94</v>
      </c>
      <c r="D49" s="56">
        <v>8</v>
      </c>
      <c r="E49" s="5">
        <v>1</v>
      </c>
      <c r="F49" s="57">
        <f t="shared" si="7"/>
        <v>9</v>
      </c>
      <c r="G49" s="58">
        <f t="shared" si="8"/>
        <v>69</v>
      </c>
      <c r="H49" s="59">
        <f t="shared" si="12"/>
        <v>0.1111111111111111</v>
      </c>
      <c r="I49" s="57">
        <f t="shared" si="9"/>
        <v>77</v>
      </c>
      <c r="J49" s="56">
        <v>0</v>
      </c>
      <c r="K49" s="60">
        <v>0</v>
      </c>
      <c r="L49" s="60">
        <f t="shared" si="10"/>
        <v>0</v>
      </c>
      <c r="M49" s="63">
        <f t="shared" si="13"/>
        <v>0</v>
      </c>
      <c r="N49" s="61">
        <f t="shared" si="11"/>
        <v>60</v>
      </c>
    </row>
    <row r="50" spans="1:14">
      <c r="A50" s="4" t="s">
        <v>95</v>
      </c>
      <c r="B50" s="4" t="s">
        <v>216</v>
      </c>
      <c r="C50" s="55" t="s">
        <v>96</v>
      </c>
      <c r="D50" s="56">
        <v>86</v>
      </c>
      <c r="E50" s="5">
        <v>20</v>
      </c>
      <c r="F50" s="57">
        <f t="shared" si="7"/>
        <v>106</v>
      </c>
      <c r="G50" s="58">
        <f t="shared" si="8"/>
        <v>15</v>
      </c>
      <c r="H50" s="59">
        <f t="shared" si="12"/>
        <v>0.18867924528301888</v>
      </c>
      <c r="I50" s="57">
        <f t="shared" si="9"/>
        <v>61</v>
      </c>
      <c r="J50" s="56">
        <v>2</v>
      </c>
      <c r="K50" s="60">
        <v>2</v>
      </c>
      <c r="L50" s="60">
        <f t="shared" si="10"/>
        <v>4</v>
      </c>
      <c r="M50" s="6">
        <f t="shared" si="13"/>
        <v>3.7735849056603772E-2</v>
      </c>
      <c r="N50" s="61">
        <f t="shared" si="11"/>
        <v>39</v>
      </c>
    </row>
    <row r="51" spans="1:14">
      <c r="A51" s="4" t="s">
        <v>97</v>
      </c>
      <c r="B51" s="4" t="s">
        <v>216</v>
      </c>
      <c r="C51" s="55" t="s">
        <v>98</v>
      </c>
      <c r="D51" s="56">
        <v>62</v>
      </c>
      <c r="E51" s="5">
        <v>13</v>
      </c>
      <c r="F51" s="57">
        <f t="shared" si="7"/>
        <v>75</v>
      </c>
      <c r="G51" s="58">
        <f t="shared" si="8"/>
        <v>31</v>
      </c>
      <c r="H51" s="59">
        <f t="shared" si="12"/>
        <v>0.17333333333333334</v>
      </c>
      <c r="I51" s="57">
        <f t="shared" si="9"/>
        <v>69</v>
      </c>
      <c r="J51" s="56">
        <v>2</v>
      </c>
      <c r="K51" s="60">
        <v>1</v>
      </c>
      <c r="L51" s="60">
        <f t="shared" si="10"/>
        <v>3</v>
      </c>
      <c r="M51" s="6">
        <f t="shared" si="13"/>
        <v>0.04</v>
      </c>
      <c r="N51" s="61">
        <f t="shared" si="11"/>
        <v>35</v>
      </c>
    </row>
    <row r="52" spans="1:14">
      <c r="A52" s="4" t="s">
        <v>99</v>
      </c>
      <c r="B52" s="4" t="s">
        <v>218</v>
      </c>
      <c r="C52" s="55" t="s">
        <v>100</v>
      </c>
      <c r="D52" s="56">
        <v>5</v>
      </c>
      <c r="E52" s="5">
        <v>5</v>
      </c>
      <c r="F52" s="57">
        <f t="shared" si="7"/>
        <v>10</v>
      </c>
      <c r="G52" s="58">
        <f t="shared" si="8"/>
        <v>66</v>
      </c>
      <c r="H52" s="59">
        <f t="shared" si="12"/>
        <v>0.5</v>
      </c>
      <c r="I52" s="57">
        <f t="shared" si="9"/>
        <v>4</v>
      </c>
      <c r="J52" s="56">
        <v>2</v>
      </c>
      <c r="K52" s="60">
        <v>3</v>
      </c>
      <c r="L52" s="60">
        <f t="shared" si="10"/>
        <v>5</v>
      </c>
      <c r="M52" s="6">
        <f t="shared" si="13"/>
        <v>0.5</v>
      </c>
      <c r="N52" s="61">
        <f t="shared" si="11"/>
        <v>3</v>
      </c>
    </row>
    <row r="53" spans="1:14">
      <c r="A53" s="4" t="s">
        <v>101</v>
      </c>
      <c r="B53" s="4" t="s">
        <v>216</v>
      </c>
      <c r="C53" s="55" t="s">
        <v>102</v>
      </c>
      <c r="D53" s="56">
        <v>64</v>
      </c>
      <c r="E53" s="5">
        <v>22</v>
      </c>
      <c r="F53" s="57">
        <f t="shared" si="7"/>
        <v>86</v>
      </c>
      <c r="G53" s="58">
        <f t="shared" si="8"/>
        <v>22</v>
      </c>
      <c r="H53" s="59">
        <f t="shared" si="12"/>
        <v>0.2558139534883721</v>
      </c>
      <c r="I53" s="57">
        <f t="shared" si="9"/>
        <v>33</v>
      </c>
      <c r="J53" s="56">
        <v>2</v>
      </c>
      <c r="K53" s="60">
        <v>1</v>
      </c>
      <c r="L53" s="60">
        <f t="shared" si="10"/>
        <v>3</v>
      </c>
      <c r="M53" s="6">
        <f t="shared" si="13"/>
        <v>3.4883720930232558E-2</v>
      </c>
      <c r="N53" s="61">
        <f t="shared" si="11"/>
        <v>41</v>
      </c>
    </row>
    <row r="54" spans="1:14">
      <c r="A54" s="4" t="s">
        <v>103</v>
      </c>
      <c r="B54" s="4" t="s">
        <v>216</v>
      </c>
      <c r="C54" s="55" t="s">
        <v>104</v>
      </c>
      <c r="D54" s="56">
        <v>48</v>
      </c>
      <c r="E54" s="5">
        <v>11</v>
      </c>
      <c r="F54" s="57">
        <f t="shared" si="7"/>
        <v>59</v>
      </c>
      <c r="G54" s="58">
        <f t="shared" si="8"/>
        <v>36</v>
      </c>
      <c r="H54" s="59">
        <f t="shared" si="12"/>
        <v>0.1864406779661017</v>
      </c>
      <c r="I54" s="57">
        <f t="shared" si="9"/>
        <v>65</v>
      </c>
      <c r="J54" s="56">
        <v>0</v>
      </c>
      <c r="K54" s="60">
        <v>0</v>
      </c>
      <c r="L54" s="60">
        <f t="shared" si="10"/>
        <v>0</v>
      </c>
      <c r="M54" s="63">
        <f t="shared" si="13"/>
        <v>0</v>
      </c>
      <c r="N54" s="61">
        <f t="shared" si="11"/>
        <v>60</v>
      </c>
    </row>
    <row r="55" spans="1:14">
      <c r="A55" s="4" t="s">
        <v>105</v>
      </c>
      <c r="B55" s="4" t="s">
        <v>216</v>
      </c>
      <c r="C55" s="55" t="s">
        <v>106</v>
      </c>
      <c r="D55" s="56">
        <v>62</v>
      </c>
      <c r="E55" s="5">
        <v>22</v>
      </c>
      <c r="F55" s="57">
        <f t="shared" si="7"/>
        <v>84</v>
      </c>
      <c r="G55" s="58">
        <f t="shared" si="8"/>
        <v>26</v>
      </c>
      <c r="H55" s="59">
        <f t="shared" si="12"/>
        <v>0.26190476190476192</v>
      </c>
      <c r="I55" s="57">
        <f t="shared" si="9"/>
        <v>31</v>
      </c>
      <c r="J55" s="56">
        <v>1</v>
      </c>
      <c r="K55" s="60">
        <v>1</v>
      </c>
      <c r="L55" s="60">
        <f t="shared" si="10"/>
        <v>2</v>
      </c>
      <c r="M55" s="63">
        <f t="shared" si="13"/>
        <v>2.3809523809523808E-2</v>
      </c>
      <c r="N55" s="61">
        <f t="shared" si="11"/>
        <v>47</v>
      </c>
    </row>
    <row r="56" spans="1:14">
      <c r="A56" s="4" t="s">
        <v>107</v>
      </c>
      <c r="B56" s="4" t="s">
        <v>216</v>
      </c>
      <c r="C56" s="55" t="s">
        <v>108</v>
      </c>
      <c r="D56" s="56">
        <v>41</v>
      </c>
      <c r="E56" s="5">
        <v>4</v>
      </c>
      <c r="F56" s="57">
        <f t="shared" si="7"/>
        <v>45</v>
      </c>
      <c r="G56" s="58">
        <f t="shared" si="8"/>
        <v>46</v>
      </c>
      <c r="H56" s="59">
        <f t="shared" si="12"/>
        <v>8.8888888888888892E-2</v>
      </c>
      <c r="I56" s="57">
        <f t="shared" si="9"/>
        <v>79</v>
      </c>
      <c r="J56" s="56">
        <v>1</v>
      </c>
      <c r="K56" s="60">
        <v>0</v>
      </c>
      <c r="L56" s="60">
        <f t="shared" si="10"/>
        <v>1</v>
      </c>
      <c r="M56" s="63">
        <f t="shared" si="13"/>
        <v>2.2222222222222223E-2</v>
      </c>
      <c r="N56" s="61">
        <f t="shared" si="11"/>
        <v>49</v>
      </c>
    </row>
    <row r="57" spans="1:14">
      <c r="A57" s="4" t="s">
        <v>109</v>
      </c>
      <c r="B57" s="4" t="s">
        <v>217</v>
      </c>
      <c r="C57" s="55" t="s">
        <v>110</v>
      </c>
      <c r="D57" s="56">
        <v>25</v>
      </c>
      <c r="E57" s="5">
        <v>25</v>
      </c>
      <c r="F57" s="57">
        <f t="shared" si="7"/>
        <v>50</v>
      </c>
      <c r="G57" s="58">
        <f t="shared" si="8"/>
        <v>43</v>
      </c>
      <c r="H57" s="59">
        <f t="shared" si="12"/>
        <v>0.5</v>
      </c>
      <c r="I57" s="57">
        <f t="shared" si="9"/>
        <v>4</v>
      </c>
      <c r="J57" s="56">
        <v>0</v>
      </c>
      <c r="K57" s="60">
        <v>3</v>
      </c>
      <c r="L57" s="60">
        <f t="shared" si="10"/>
        <v>3</v>
      </c>
      <c r="M57" s="6">
        <f t="shared" si="13"/>
        <v>0.06</v>
      </c>
      <c r="N57" s="61">
        <f t="shared" si="11"/>
        <v>32</v>
      </c>
    </row>
    <row r="58" spans="1:14">
      <c r="A58" s="4" t="s">
        <v>111</v>
      </c>
      <c r="B58" s="4" t="s">
        <v>215</v>
      </c>
      <c r="C58" s="55" t="s">
        <v>112</v>
      </c>
      <c r="D58" s="56">
        <v>42</v>
      </c>
      <c r="E58" s="5">
        <v>10</v>
      </c>
      <c r="F58" s="57">
        <f t="shared" si="7"/>
        <v>52</v>
      </c>
      <c r="G58" s="58">
        <f t="shared" si="8"/>
        <v>41</v>
      </c>
      <c r="H58" s="59">
        <f t="shared" si="12"/>
        <v>0.19230769230769232</v>
      </c>
      <c r="I58" s="57">
        <f t="shared" si="9"/>
        <v>59</v>
      </c>
      <c r="J58" s="56">
        <v>2</v>
      </c>
      <c r="K58" s="60">
        <v>0</v>
      </c>
      <c r="L58" s="60">
        <f t="shared" si="10"/>
        <v>2</v>
      </c>
      <c r="M58" s="6">
        <f t="shared" si="13"/>
        <v>3.8461538461538464E-2</v>
      </c>
      <c r="N58" s="61">
        <f t="shared" si="11"/>
        <v>38</v>
      </c>
    </row>
    <row r="59" spans="1:14">
      <c r="A59" s="4" t="s">
        <v>113</v>
      </c>
      <c r="B59" s="4" t="s">
        <v>211</v>
      </c>
      <c r="C59" s="55" t="s">
        <v>114</v>
      </c>
      <c r="D59" s="56">
        <v>215</v>
      </c>
      <c r="E59" s="5">
        <v>99</v>
      </c>
      <c r="F59" s="57">
        <f t="shared" si="7"/>
        <v>314</v>
      </c>
      <c r="G59" s="58">
        <f t="shared" si="8"/>
        <v>2</v>
      </c>
      <c r="H59" s="59">
        <f t="shared" si="12"/>
        <v>0.31528662420382164</v>
      </c>
      <c r="I59" s="57">
        <f t="shared" si="9"/>
        <v>21</v>
      </c>
      <c r="J59" s="56">
        <v>14</v>
      </c>
      <c r="K59" s="60">
        <v>19</v>
      </c>
      <c r="L59" s="60">
        <f t="shared" si="10"/>
        <v>33</v>
      </c>
      <c r="M59" s="6">
        <f t="shared" si="13"/>
        <v>0.10509554140127389</v>
      </c>
      <c r="N59" s="61">
        <f t="shared" si="11"/>
        <v>19</v>
      </c>
    </row>
    <row r="60" spans="1:14">
      <c r="A60" s="1" t="s">
        <v>115</v>
      </c>
      <c r="B60" s="1" t="s">
        <v>213</v>
      </c>
      <c r="C60" s="62" t="s">
        <v>116</v>
      </c>
      <c r="D60" s="31">
        <v>0</v>
      </c>
      <c r="E60" s="2">
        <v>0</v>
      </c>
      <c r="F60" s="57">
        <f t="shared" si="7"/>
        <v>0</v>
      </c>
      <c r="G60" s="58">
        <f t="shared" si="8"/>
        <v>82</v>
      </c>
      <c r="H60" s="242">
        <v>0</v>
      </c>
      <c r="I60" s="57">
        <f t="shared" si="9"/>
        <v>80</v>
      </c>
      <c r="J60" s="31">
        <v>0</v>
      </c>
      <c r="K60" s="35">
        <v>0</v>
      </c>
      <c r="L60" s="35">
        <f t="shared" si="10"/>
        <v>0</v>
      </c>
      <c r="M60" s="244">
        <v>0</v>
      </c>
      <c r="N60" s="64">
        <f t="shared" si="11"/>
        <v>60</v>
      </c>
    </row>
    <row r="61" spans="1:14">
      <c r="A61" s="1" t="s">
        <v>117</v>
      </c>
      <c r="B61" s="1" t="s">
        <v>212</v>
      </c>
      <c r="C61" s="62" t="s">
        <v>118</v>
      </c>
      <c r="D61" s="31">
        <v>9</v>
      </c>
      <c r="E61" s="2">
        <v>7</v>
      </c>
      <c r="F61" s="57">
        <f t="shared" si="7"/>
        <v>16</v>
      </c>
      <c r="G61" s="58">
        <f t="shared" si="8"/>
        <v>58</v>
      </c>
      <c r="H61" s="59">
        <f>E61/F61</f>
        <v>0.4375</v>
      </c>
      <c r="I61" s="57">
        <f t="shared" si="9"/>
        <v>10</v>
      </c>
      <c r="J61" s="31">
        <v>0</v>
      </c>
      <c r="K61" s="35">
        <v>0</v>
      </c>
      <c r="L61" s="35">
        <f t="shared" si="10"/>
        <v>0</v>
      </c>
      <c r="M61" s="63">
        <f>L61/F61</f>
        <v>0</v>
      </c>
      <c r="N61" s="64">
        <f t="shared" si="11"/>
        <v>60</v>
      </c>
    </row>
    <row r="62" spans="1:14">
      <c r="A62" s="1" t="s">
        <v>119</v>
      </c>
      <c r="B62" s="1" t="s">
        <v>213</v>
      </c>
      <c r="C62" s="62" t="s">
        <v>120</v>
      </c>
      <c r="D62" s="31">
        <v>0</v>
      </c>
      <c r="E62" s="2">
        <v>0</v>
      </c>
      <c r="F62" s="57">
        <f t="shared" si="7"/>
        <v>0</v>
      </c>
      <c r="G62" s="58">
        <f t="shared" si="8"/>
        <v>82</v>
      </c>
      <c r="H62" s="242">
        <v>0</v>
      </c>
      <c r="I62" s="57">
        <f t="shared" si="9"/>
        <v>80</v>
      </c>
      <c r="J62" s="31">
        <v>0</v>
      </c>
      <c r="K62" s="35">
        <v>0</v>
      </c>
      <c r="L62" s="35">
        <f t="shared" si="10"/>
        <v>0</v>
      </c>
      <c r="M62" s="243">
        <v>0</v>
      </c>
      <c r="N62" s="64">
        <f t="shared" si="11"/>
        <v>60</v>
      </c>
    </row>
    <row r="63" spans="1:14">
      <c r="A63" s="1" t="s">
        <v>121</v>
      </c>
      <c r="B63" s="1" t="s">
        <v>216</v>
      </c>
      <c r="C63" s="62" t="s">
        <v>122</v>
      </c>
      <c r="D63" s="31">
        <v>60</v>
      </c>
      <c r="E63" s="2">
        <v>17</v>
      </c>
      <c r="F63" s="57">
        <f t="shared" si="7"/>
        <v>77</v>
      </c>
      <c r="G63" s="58">
        <f t="shared" si="8"/>
        <v>29</v>
      </c>
      <c r="H63" s="59">
        <f t="shared" ref="H63:H74" si="14">E63/F63</f>
        <v>0.22077922077922077</v>
      </c>
      <c r="I63" s="57">
        <f t="shared" si="9"/>
        <v>52</v>
      </c>
      <c r="J63" s="31">
        <v>1</v>
      </c>
      <c r="K63" s="35">
        <v>1</v>
      </c>
      <c r="L63" s="35">
        <f t="shared" si="10"/>
        <v>2</v>
      </c>
      <c r="M63" s="63">
        <f t="shared" ref="M63:M74" si="15">L63/F63</f>
        <v>2.5974025974025976E-2</v>
      </c>
      <c r="N63" s="64">
        <f t="shared" si="11"/>
        <v>45</v>
      </c>
    </row>
    <row r="64" spans="1:14">
      <c r="A64" s="1" t="s">
        <v>123</v>
      </c>
      <c r="B64" s="1" t="s">
        <v>214</v>
      </c>
      <c r="C64" s="62" t="s">
        <v>124</v>
      </c>
      <c r="D64" s="31">
        <v>15</v>
      </c>
      <c r="E64" s="2">
        <v>2</v>
      </c>
      <c r="F64" s="57">
        <f t="shared" si="7"/>
        <v>17</v>
      </c>
      <c r="G64" s="58">
        <f t="shared" si="8"/>
        <v>56</v>
      </c>
      <c r="H64" s="59">
        <f t="shared" si="14"/>
        <v>0.11764705882352941</v>
      </c>
      <c r="I64" s="57">
        <f t="shared" si="9"/>
        <v>76</v>
      </c>
      <c r="J64" s="31">
        <v>2</v>
      </c>
      <c r="K64" s="35">
        <v>0</v>
      </c>
      <c r="L64" s="35">
        <f t="shared" si="10"/>
        <v>2</v>
      </c>
      <c r="M64" s="63">
        <f t="shared" si="15"/>
        <v>0.11764705882352941</v>
      </c>
      <c r="N64" s="64">
        <f t="shared" si="11"/>
        <v>15</v>
      </c>
    </row>
    <row r="65" spans="1:14">
      <c r="A65" s="1" t="s">
        <v>125</v>
      </c>
      <c r="B65" s="1" t="s">
        <v>215</v>
      </c>
      <c r="C65" s="62" t="s">
        <v>126</v>
      </c>
      <c r="D65" s="31">
        <v>44</v>
      </c>
      <c r="E65" s="2">
        <v>13</v>
      </c>
      <c r="F65" s="57">
        <f t="shared" si="7"/>
        <v>57</v>
      </c>
      <c r="G65" s="58">
        <f t="shared" si="8"/>
        <v>38</v>
      </c>
      <c r="H65" s="59">
        <f t="shared" si="14"/>
        <v>0.22807017543859648</v>
      </c>
      <c r="I65" s="57">
        <f t="shared" si="9"/>
        <v>48</v>
      </c>
      <c r="J65" s="31">
        <v>1</v>
      </c>
      <c r="K65" s="35">
        <v>0</v>
      </c>
      <c r="L65" s="35">
        <f t="shared" si="10"/>
        <v>1</v>
      </c>
      <c r="M65" s="63">
        <f t="shared" si="15"/>
        <v>1.7543859649122806E-2</v>
      </c>
      <c r="N65" s="64">
        <f t="shared" si="11"/>
        <v>53</v>
      </c>
    </row>
    <row r="66" spans="1:14">
      <c r="A66" s="1" t="s">
        <v>127</v>
      </c>
      <c r="B66" s="1" t="s">
        <v>211</v>
      </c>
      <c r="C66" s="62" t="s">
        <v>128</v>
      </c>
      <c r="D66" s="31">
        <v>224</v>
      </c>
      <c r="E66" s="2">
        <v>67</v>
      </c>
      <c r="F66" s="57">
        <f t="shared" si="7"/>
        <v>291</v>
      </c>
      <c r="G66" s="58">
        <f t="shared" si="8"/>
        <v>4</v>
      </c>
      <c r="H66" s="59">
        <f t="shared" si="14"/>
        <v>0.23024054982817868</v>
      </c>
      <c r="I66" s="57">
        <f t="shared" si="9"/>
        <v>46</v>
      </c>
      <c r="J66" s="31">
        <v>35</v>
      </c>
      <c r="K66" s="35">
        <v>19</v>
      </c>
      <c r="L66" s="35">
        <f t="shared" si="10"/>
        <v>54</v>
      </c>
      <c r="M66" s="63">
        <f t="shared" si="15"/>
        <v>0.18556701030927836</v>
      </c>
      <c r="N66" s="64">
        <f t="shared" si="11"/>
        <v>7</v>
      </c>
    </row>
    <row r="67" spans="1:14">
      <c r="A67" s="1" t="s">
        <v>129</v>
      </c>
      <c r="B67" s="1" t="s">
        <v>212</v>
      </c>
      <c r="C67" s="62" t="s">
        <v>130</v>
      </c>
      <c r="D67" s="31">
        <v>15</v>
      </c>
      <c r="E67" s="2">
        <v>5</v>
      </c>
      <c r="F67" s="57">
        <f t="shared" si="7"/>
        <v>20</v>
      </c>
      <c r="G67" s="58">
        <f t="shared" si="8"/>
        <v>53</v>
      </c>
      <c r="H67" s="59">
        <f t="shared" si="14"/>
        <v>0.25</v>
      </c>
      <c r="I67" s="57">
        <f t="shared" si="9"/>
        <v>36</v>
      </c>
      <c r="J67" s="31">
        <v>0</v>
      </c>
      <c r="K67" s="35">
        <v>0</v>
      </c>
      <c r="L67" s="35">
        <f t="shared" si="10"/>
        <v>0</v>
      </c>
      <c r="M67" s="63">
        <f t="shared" si="15"/>
        <v>0</v>
      </c>
      <c r="N67" s="64">
        <f t="shared" si="11"/>
        <v>60</v>
      </c>
    </row>
    <row r="68" spans="1:14">
      <c r="A68" s="1" t="s">
        <v>131</v>
      </c>
      <c r="B68" s="1" t="s">
        <v>213</v>
      </c>
      <c r="C68" s="62" t="s">
        <v>132</v>
      </c>
      <c r="D68" s="31">
        <v>2</v>
      </c>
      <c r="E68" s="2">
        <v>0</v>
      </c>
      <c r="F68" s="57">
        <f t="shared" si="7"/>
        <v>2</v>
      </c>
      <c r="G68" s="58">
        <f t="shared" si="8"/>
        <v>79</v>
      </c>
      <c r="H68" s="59">
        <f t="shared" si="14"/>
        <v>0</v>
      </c>
      <c r="I68" s="57">
        <f t="shared" si="9"/>
        <v>80</v>
      </c>
      <c r="J68" s="31">
        <v>1</v>
      </c>
      <c r="K68" s="35">
        <v>0</v>
      </c>
      <c r="L68" s="35">
        <f t="shared" si="10"/>
        <v>1</v>
      </c>
      <c r="M68" s="6">
        <f t="shared" si="15"/>
        <v>0.5</v>
      </c>
      <c r="N68" s="64">
        <f t="shared" si="11"/>
        <v>3</v>
      </c>
    </row>
    <row r="69" spans="1:14">
      <c r="A69" s="1" t="s">
        <v>133</v>
      </c>
      <c r="B69" s="1" t="s">
        <v>211</v>
      </c>
      <c r="C69" s="62" t="s">
        <v>134</v>
      </c>
      <c r="D69" s="31">
        <v>238</v>
      </c>
      <c r="E69" s="2">
        <v>90</v>
      </c>
      <c r="F69" s="57">
        <f t="shared" si="7"/>
        <v>328</v>
      </c>
      <c r="G69" s="58">
        <f t="shared" si="8"/>
        <v>1</v>
      </c>
      <c r="H69" s="59">
        <f t="shared" si="14"/>
        <v>0.27439024390243905</v>
      </c>
      <c r="I69" s="57">
        <f t="shared" si="9"/>
        <v>29</v>
      </c>
      <c r="J69" s="31">
        <v>26</v>
      </c>
      <c r="K69" s="35">
        <v>22</v>
      </c>
      <c r="L69" s="35">
        <f t="shared" si="10"/>
        <v>48</v>
      </c>
      <c r="M69" s="63">
        <f t="shared" si="15"/>
        <v>0.14634146341463414</v>
      </c>
      <c r="N69" s="64">
        <f t="shared" si="11"/>
        <v>9</v>
      </c>
    </row>
    <row r="70" spans="1:14">
      <c r="A70" s="1" t="s">
        <v>135</v>
      </c>
      <c r="B70" s="1" t="s">
        <v>212</v>
      </c>
      <c r="C70" s="62" t="s">
        <v>136</v>
      </c>
      <c r="D70" s="31">
        <v>24</v>
      </c>
      <c r="E70" s="2">
        <v>9</v>
      </c>
      <c r="F70" s="57">
        <f t="shared" si="7"/>
        <v>33</v>
      </c>
      <c r="G70" s="58">
        <f t="shared" si="8"/>
        <v>49</v>
      </c>
      <c r="H70" s="59">
        <f t="shared" si="14"/>
        <v>0.27272727272727271</v>
      </c>
      <c r="I70" s="57">
        <f t="shared" si="9"/>
        <v>30</v>
      </c>
      <c r="J70" s="31">
        <v>3</v>
      </c>
      <c r="K70" s="35">
        <v>0</v>
      </c>
      <c r="L70" s="35">
        <f t="shared" si="10"/>
        <v>3</v>
      </c>
      <c r="M70" s="63">
        <f t="shared" si="15"/>
        <v>9.0909090909090912E-2</v>
      </c>
      <c r="N70" s="64">
        <f t="shared" si="11"/>
        <v>23</v>
      </c>
    </row>
    <row r="71" spans="1:14">
      <c r="A71" s="1" t="s">
        <v>137</v>
      </c>
      <c r="B71" s="1" t="s">
        <v>211</v>
      </c>
      <c r="C71" s="62" t="s">
        <v>138</v>
      </c>
      <c r="D71" s="31">
        <v>97</v>
      </c>
      <c r="E71" s="2">
        <v>41</v>
      </c>
      <c r="F71" s="65">
        <f t="shared" si="7"/>
        <v>138</v>
      </c>
      <c r="G71" s="66">
        <f t="shared" si="8"/>
        <v>10</v>
      </c>
      <c r="H71" s="59">
        <f t="shared" si="14"/>
        <v>0.29710144927536231</v>
      </c>
      <c r="I71" s="57">
        <f t="shared" si="9"/>
        <v>24</v>
      </c>
      <c r="J71" s="31">
        <v>3</v>
      </c>
      <c r="K71" s="35">
        <v>2</v>
      </c>
      <c r="L71" s="35">
        <f t="shared" si="10"/>
        <v>5</v>
      </c>
      <c r="M71" s="63">
        <f t="shared" si="15"/>
        <v>3.6231884057971016E-2</v>
      </c>
      <c r="N71" s="64">
        <f t="shared" si="11"/>
        <v>40</v>
      </c>
    </row>
    <row r="72" spans="1:14">
      <c r="A72" s="1" t="s">
        <v>139</v>
      </c>
      <c r="B72" s="1" t="s">
        <v>212</v>
      </c>
      <c r="C72" s="62" t="s">
        <v>140</v>
      </c>
      <c r="D72" s="31">
        <v>11</v>
      </c>
      <c r="E72" s="2">
        <v>5</v>
      </c>
      <c r="F72" s="65">
        <f t="shared" si="7"/>
        <v>16</v>
      </c>
      <c r="G72" s="66">
        <f t="shared" si="8"/>
        <v>58</v>
      </c>
      <c r="H72" s="59">
        <f t="shared" si="14"/>
        <v>0.3125</v>
      </c>
      <c r="I72" s="57">
        <f t="shared" si="9"/>
        <v>22</v>
      </c>
      <c r="J72" s="31">
        <v>0</v>
      </c>
      <c r="K72" s="35">
        <v>1</v>
      </c>
      <c r="L72" s="35">
        <f t="shared" si="10"/>
        <v>1</v>
      </c>
      <c r="M72" s="63">
        <f t="shared" si="15"/>
        <v>6.25E-2</v>
      </c>
      <c r="N72" s="64">
        <f t="shared" si="11"/>
        <v>30</v>
      </c>
    </row>
    <row r="73" spans="1:14">
      <c r="A73" s="1" t="s">
        <v>141</v>
      </c>
      <c r="B73" s="1" t="s">
        <v>212</v>
      </c>
      <c r="C73" s="62" t="s">
        <v>142</v>
      </c>
      <c r="D73" s="31">
        <v>2</v>
      </c>
      <c r="E73" s="2">
        <v>1</v>
      </c>
      <c r="F73" s="65">
        <f t="shared" si="7"/>
        <v>3</v>
      </c>
      <c r="G73" s="66">
        <f t="shared" si="8"/>
        <v>75</v>
      </c>
      <c r="H73" s="59">
        <f t="shared" si="14"/>
        <v>0.33333333333333331</v>
      </c>
      <c r="I73" s="57">
        <f t="shared" si="9"/>
        <v>14</v>
      </c>
      <c r="J73" s="31">
        <v>0</v>
      </c>
      <c r="K73" s="35">
        <v>0</v>
      </c>
      <c r="L73" s="35">
        <f t="shared" si="10"/>
        <v>0</v>
      </c>
      <c r="M73" s="63">
        <f t="shared" si="15"/>
        <v>0</v>
      </c>
      <c r="N73" s="64">
        <f t="shared" si="11"/>
        <v>60</v>
      </c>
    </row>
    <row r="74" spans="1:14">
      <c r="A74" s="1" t="s">
        <v>143</v>
      </c>
      <c r="B74" s="1" t="s">
        <v>217</v>
      </c>
      <c r="C74" s="62" t="s">
        <v>144</v>
      </c>
      <c r="D74" s="31">
        <v>8</v>
      </c>
      <c r="E74" s="2">
        <v>4</v>
      </c>
      <c r="F74" s="65">
        <f t="shared" si="7"/>
        <v>12</v>
      </c>
      <c r="G74" s="66">
        <f t="shared" si="8"/>
        <v>64</v>
      </c>
      <c r="H74" s="59">
        <f t="shared" si="14"/>
        <v>0.33333333333333331</v>
      </c>
      <c r="I74" s="57">
        <f t="shared" si="9"/>
        <v>14</v>
      </c>
      <c r="J74" s="31">
        <v>1</v>
      </c>
      <c r="K74" s="35">
        <v>0</v>
      </c>
      <c r="L74" s="35">
        <f t="shared" si="10"/>
        <v>1</v>
      </c>
      <c r="M74" s="63">
        <f t="shared" si="15"/>
        <v>8.3333333333333329E-2</v>
      </c>
      <c r="N74" s="64">
        <f t="shared" si="11"/>
        <v>25</v>
      </c>
    </row>
    <row r="75" spans="1:14">
      <c r="A75" s="4" t="s">
        <v>145</v>
      </c>
      <c r="B75" s="4" t="s">
        <v>218</v>
      </c>
      <c r="C75" s="55" t="s">
        <v>146</v>
      </c>
      <c r="D75" s="56">
        <v>0</v>
      </c>
      <c r="E75" s="5">
        <v>0</v>
      </c>
      <c r="F75" s="65">
        <f t="shared" si="7"/>
        <v>0</v>
      </c>
      <c r="G75" s="66">
        <f t="shared" si="8"/>
        <v>82</v>
      </c>
      <c r="H75" s="242">
        <v>0</v>
      </c>
      <c r="I75" s="57">
        <f t="shared" si="9"/>
        <v>80</v>
      </c>
      <c r="J75" s="31">
        <v>0</v>
      </c>
      <c r="K75" s="35">
        <v>0</v>
      </c>
      <c r="L75" s="35">
        <f t="shared" si="10"/>
        <v>0</v>
      </c>
      <c r="M75" s="244">
        <v>0</v>
      </c>
      <c r="N75" s="64">
        <f t="shared" si="11"/>
        <v>60</v>
      </c>
    </row>
    <row r="76" spans="1:14">
      <c r="A76" s="1" t="s">
        <v>147</v>
      </c>
      <c r="B76" s="1" t="s">
        <v>217</v>
      </c>
      <c r="C76" s="62" t="s">
        <v>148</v>
      </c>
      <c r="D76" s="31">
        <v>16</v>
      </c>
      <c r="E76" s="2">
        <v>4</v>
      </c>
      <c r="F76" s="65">
        <f t="shared" ref="F76:F107" si="16">SUM(D76:E76)</f>
        <v>20</v>
      </c>
      <c r="G76" s="66">
        <f t="shared" ref="G76:G107" si="17">_xlfn.RANK.EQ(F76,$F$12:$F$97,0)</f>
        <v>53</v>
      </c>
      <c r="H76" s="59">
        <f t="shared" ref="H76:H97" si="18">E76/F76</f>
        <v>0.2</v>
      </c>
      <c r="I76" s="57">
        <f t="shared" ref="I76:I107" si="19">_xlfn.RANK.EQ(H76,$H$12:$H$97,0)</f>
        <v>57</v>
      </c>
      <c r="J76" s="31">
        <v>2</v>
      </c>
      <c r="K76" s="35">
        <v>0</v>
      </c>
      <c r="L76" s="35">
        <f t="shared" ref="L76:L107" si="20">SUM(J76:K76)</f>
        <v>2</v>
      </c>
      <c r="M76" s="63">
        <f t="shared" ref="M76:M97" si="21">L76/F76</f>
        <v>0.1</v>
      </c>
      <c r="N76" s="64">
        <f t="shared" ref="N76:N107" si="22">_xlfn.RANK.EQ(M76,$M$12:$M$97,0)</f>
        <v>20</v>
      </c>
    </row>
    <row r="77" spans="1:14">
      <c r="A77" s="1" t="s">
        <v>149</v>
      </c>
      <c r="B77" s="1" t="s">
        <v>216</v>
      </c>
      <c r="C77" s="62" t="s">
        <v>150</v>
      </c>
      <c r="D77" s="31">
        <v>67</v>
      </c>
      <c r="E77" s="2">
        <v>19</v>
      </c>
      <c r="F77" s="65">
        <f t="shared" si="16"/>
        <v>86</v>
      </c>
      <c r="G77" s="66">
        <f t="shared" si="17"/>
        <v>22</v>
      </c>
      <c r="H77" s="59">
        <f t="shared" si="18"/>
        <v>0.22093023255813954</v>
      </c>
      <c r="I77" s="57">
        <f t="shared" si="19"/>
        <v>51</v>
      </c>
      <c r="J77" s="31">
        <v>2</v>
      </c>
      <c r="K77" s="35">
        <v>1</v>
      </c>
      <c r="L77" s="35">
        <f t="shared" si="20"/>
        <v>3</v>
      </c>
      <c r="M77" s="63">
        <f t="shared" si="21"/>
        <v>3.4883720930232558E-2</v>
      </c>
      <c r="N77" s="64">
        <f t="shared" si="22"/>
        <v>41</v>
      </c>
    </row>
    <row r="78" spans="1:14">
      <c r="A78" s="1" t="s">
        <v>151</v>
      </c>
      <c r="B78" s="1" t="s">
        <v>216</v>
      </c>
      <c r="C78" s="62" t="s">
        <v>152</v>
      </c>
      <c r="D78" s="31">
        <v>74</v>
      </c>
      <c r="E78" s="2">
        <v>31</v>
      </c>
      <c r="F78" s="65">
        <f t="shared" si="16"/>
        <v>105</v>
      </c>
      <c r="G78" s="66">
        <f t="shared" si="17"/>
        <v>16</v>
      </c>
      <c r="H78" s="59">
        <f t="shared" si="18"/>
        <v>0.29523809523809524</v>
      </c>
      <c r="I78" s="57">
        <f t="shared" si="19"/>
        <v>25</v>
      </c>
      <c r="J78" s="31">
        <v>13</v>
      </c>
      <c r="K78" s="35">
        <v>1</v>
      </c>
      <c r="L78" s="35">
        <f t="shared" si="20"/>
        <v>14</v>
      </c>
      <c r="M78" s="63">
        <f t="shared" si="21"/>
        <v>0.13333333333333333</v>
      </c>
      <c r="N78" s="64">
        <f t="shared" si="22"/>
        <v>13</v>
      </c>
    </row>
    <row r="79" spans="1:14">
      <c r="A79" s="1" t="s">
        <v>153</v>
      </c>
      <c r="B79" s="1" t="s">
        <v>211</v>
      </c>
      <c r="C79" s="62" t="s">
        <v>154</v>
      </c>
      <c r="D79" s="31">
        <v>96</v>
      </c>
      <c r="E79" s="2">
        <v>30</v>
      </c>
      <c r="F79" s="65">
        <f t="shared" si="16"/>
        <v>126</v>
      </c>
      <c r="G79" s="66">
        <f t="shared" si="17"/>
        <v>13</v>
      </c>
      <c r="H79" s="59">
        <f t="shared" si="18"/>
        <v>0.23809523809523808</v>
      </c>
      <c r="I79" s="57">
        <f t="shared" si="19"/>
        <v>41</v>
      </c>
      <c r="J79" s="31">
        <v>3</v>
      </c>
      <c r="K79" s="35">
        <v>2</v>
      </c>
      <c r="L79" s="35">
        <f t="shared" si="20"/>
        <v>5</v>
      </c>
      <c r="M79" s="63">
        <f t="shared" si="21"/>
        <v>3.968253968253968E-2</v>
      </c>
      <c r="N79" s="64">
        <f t="shared" si="22"/>
        <v>36</v>
      </c>
    </row>
    <row r="80" spans="1:14">
      <c r="A80" s="1" t="s">
        <v>155</v>
      </c>
      <c r="B80" s="1" t="s">
        <v>211</v>
      </c>
      <c r="C80" s="62" t="s">
        <v>156</v>
      </c>
      <c r="D80" s="31">
        <v>71</v>
      </c>
      <c r="E80" s="2">
        <v>15</v>
      </c>
      <c r="F80" s="65">
        <f t="shared" si="16"/>
        <v>86</v>
      </c>
      <c r="G80" s="66">
        <f t="shared" si="17"/>
        <v>22</v>
      </c>
      <c r="H80" s="59">
        <f t="shared" si="18"/>
        <v>0.1744186046511628</v>
      </c>
      <c r="I80" s="57">
        <f t="shared" si="19"/>
        <v>68</v>
      </c>
      <c r="J80" s="31">
        <v>4</v>
      </c>
      <c r="K80" s="35">
        <v>2</v>
      </c>
      <c r="L80" s="35">
        <f t="shared" si="20"/>
        <v>6</v>
      </c>
      <c r="M80" s="63">
        <f t="shared" si="21"/>
        <v>6.9767441860465115E-2</v>
      </c>
      <c r="N80" s="64">
        <f t="shared" si="22"/>
        <v>29</v>
      </c>
    </row>
    <row r="81" spans="1:14">
      <c r="A81" s="1" t="s">
        <v>157</v>
      </c>
      <c r="B81" s="1" t="s">
        <v>216</v>
      </c>
      <c r="C81" s="62" t="s">
        <v>158</v>
      </c>
      <c r="D81" s="31">
        <v>98</v>
      </c>
      <c r="E81" s="2">
        <v>40</v>
      </c>
      <c r="F81" s="65">
        <f t="shared" si="16"/>
        <v>138</v>
      </c>
      <c r="G81" s="66">
        <f t="shared" si="17"/>
        <v>10</v>
      </c>
      <c r="H81" s="59">
        <f t="shared" si="18"/>
        <v>0.28985507246376813</v>
      </c>
      <c r="I81" s="57">
        <f t="shared" si="19"/>
        <v>26</v>
      </c>
      <c r="J81" s="31">
        <v>7</v>
      </c>
      <c r="K81" s="35">
        <v>3</v>
      </c>
      <c r="L81" s="35">
        <f t="shared" si="20"/>
        <v>10</v>
      </c>
      <c r="M81" s="63">
        <f t="shared" si="21"/>
        <v>7.2463768115942032E-2</v>
      </c>
      <c r="N81" s="64">
        <f t="shared" si="22"/>
        <v>27</v>
      </c>
    </row>
    <row r="82" spans="1:14">
      <c r="A82" s="1" t="s">
        <v>159</v>
      </c>
      <c r="B82" s="1" t="s">
        <v>216</v>
      </c>
      <c r="C82" s="62" t="s">
        <v>160</v>
      </c>
      <c r="D82" s="31">
        <v>110</v>
      </c>
      <c r="E82" s="2">
        <v>37</v>
      </c>
      <c r="F82" s="65">
        <f t="shared" si="16"/>
        <v>147</v>
      </c>
      <c r="G82" s="66">
        <f t="shared" si="17"/>
        <v>8</v>
      </c>
      <c r="H82" s="67">
        <f t="shared" si="18"/>
        <v>0.25170068027210885</v>
      </c>
      <c r="I82" s="65">
        <f t="shared" si="19"/>
        <v>35</v>
      </c>
      <c r="J82" s="31">
        <v>1</v>
      </c>
      <c r="K82" s="35">
        <v>1</v>
      </c>
      <c r="L82" s="35">
        <f t="shared" si="20"/>
        <v>2</v>
      </c>
      <c r="M82" s="63">
        <f t="shared" si="21"/>
        <v>1.3605442176870748E-2</v>
      </c>
      <c r="N82" s="64">
        <f t="shared" si="22"/>
        <v>55</v>
      </c>
    </row>
    <row r="83" spans="1:14">
      <c r="A83" s="1" t="s">
        <v>161</v>
      </c>
      <c r="B83" s="1" t="s">
        <v>212</v>
      </c>
      <c r="C83" s="62" t="s">
        <v>162</v>
      </c>
      <c r="D83" s="31">
        <v>8</v>
      </c>
      <c r="E83" s="2">
        <v>5</v>
      </c>
      <c r="F83" s="65">
        <f t="shared" si="16"/>
        <v>13</v>
      </c>
      <c r="G83" s="66">
        <f t="shared" si="17"/>
        <v>63</v>
      </c>
      <c r="H83" s="67">
        <f t="shared" si="18"/>
        <v>0.38461538461538464</v>
      </c>
      <c r="I83" s="65">
        <f t="shared" si="19"/>
        <v>11</v>
      </c>
      <c r="J83" s="31">
        <v>0</v>
      </c>
      <c r="K83" s="35">
        <v>0</v>
      </c>
      <c r="L83" s="35">
        <f t="shared" si="20"/>
        <v>0</v>
      </c>
      <c r="M83" s="63">
        <f t="shared" si="21"/>
        <v>0</v>
      </c>
      <c r="N83" s="64">
        <f t="shared" si="22"/>
        <v>60</v>
      </c>
    </row>
    <row r="84" spans="1:14">
      <c r="A84" s="1" t="s">
        <v>163</v>
      </c>
      <c r="B84" s="1" t="s">
        <v>216</v>
      </c>
      <c r="C84" s="62" t="s">
        <v>164</v>
      </c>
      <c r="D84" s="31">
        <v>41</v>
      </c>
      <c r="E84" s="2">
        <v>14</v>
      </c>
      <c r="F84" s="65">
        <f t="shared" si="16"/>
        <v>55</v>
      </c>
      <c r="G84" s="66">
        <f t="shared" si="17"/>
        <v>40</v>
      </c>
      <c r="H84" s="67">
        <f t="shared" si="18"/>
        <v>0.25454545454545452</v>
      </c>
      <c r="I84" s="65">
        <f t="shared" si="19"/>
        <v>34</v>
      </c>
      <c r="J84" s="31">
        <v>0</v>
      </c>
      <c r="K84" s="35">
        <v>0</v>
      </c>
      <c r="L84" s="35">
        <f t="shared" si="20"/>
        <v>0</v>
      </c>
      <c r="M84" s="63">
        <f t="shared" si="21"/>
        <v>0</v>
      </c>
      <c r="N84" s="64">
        <f t="shared" si="22"/>
        <v>60</v>
      </c>
    </row>
    <row r="85" spans="1:14">
      <c r="A85" s="1" t="s">
        <v>165</v>
      </c>
      <c r="B85" s="1" t="s">
        <v>216</v>
      </c>
      <c r="C85" s="62" t="s">
        <v>166</v>
      </c>
      <c r="D85" s="31">
        <v>68</v>
      </c>
      <c r="E85" s="2">
        <v>22</v>
      </c>
      <c r="F85" s="65">
        <f t="shared" si="16"/>
        <v>90</v>
      </c>
      <c r="G85" s="66">
        <f t="shared" si="17"/>
        <v>20</v>
      </c>
      <c r="H85" s="67">
        <f t="shared" si="18"/>
        <v>0.24444444444444444</v>
      </c>
      <c r="I85" s="65">
        <f t="shared" si="19"/>
        <v>39</v>
      </c>
      <c r="J85" s="31">
        <v>1</v>
      </c>
      <c r="K85" s="35">
        <v>0</v>
      </c>
      <c r="L85" s="35">
        <f t="shared" si="20"/>
        <v>1</v>
      </c>
      <c r="M85" s="63">
        <f t="shared" si="21"/>
        <v>1.1111111111111112E-2</v>
      </c>
      <c r="N85" s="64">
        <f t="shared" si="22"/>
        <v>58</v>
      </c>
    </row>
    <row r="86" spans="1:14">
      <c r="A86" s="9" t="s">
        <v>167</v>
      </c>
      <c r="B86" s="9" t="s">
        <v>216</v>
      </c>
      <c r="C86" s="68" t="s">
        <v>168</v>
      </c>
      <c r="D86" s="69">
        <v>71</v>
      </c>
      <c r="E86" s="70">
        <v>22</v>
      </c>
      <c r="F86" s="71">
        <f t="shared" si="16"/>
        <v>93</v>
      </c>
      <c r="G86" s="72">
        <f t="shared" si="17"/>
        <v>19</v>
      </c>
      <c r="H86" s="73">
        <f t="shared" si="18"/>
        <v>0.23655913978494625</v>
      </c>
      <c r="I86" s="71">
        <f t="shared" si="19"/>
        <v>42</v>
      </c>
      <c r="J86" s="69">
        <v>3</v>
      </c>
      <c r="K86" s="74">
        <v>0</v>
      </c>
      <c r="L86" s="74">
        <f t="shared" si="20"/>
        <v>3</v>
      </c>
      <c r="M86" s="75">
        <f t="shared" si="21"/>
        <v>3.2258064516129031E-2</v>
      </c>
      <c r="N86" s="76">
        <f t="shared" si="22"/>
        <v>44</v>
      </c>
    </row>
    <row r="87" spans="1:14">
      <c r="A87" s="1" t="s">
        <v>169</v>
      </c>
      <c r="B87" s="1" t="s">
        <v>213</v>
      </c>
      <c r="C87" s="62" t="s">
        <v>170</v>
      </c>
      <c r="D87" s="31">
        <v>6</v>
      </c>
      <c r="E87" s="2">
        <v>1</v>
      </c>
      <c r="F87" s="65">
        <f t="shared" si="16"/>
        <v>7</v>
      </c>
      <c r="G87" s="66">
        <f t="shared" si="17"/>
        <v>72</v>
      </c>
      <c r="H87" s="67">
        <f t="shared" si="18"/>
        <v>0.14285714285714285</v>
      </c>
      <c r="I87" s="65">
        <f t="shared" si="19"/>
        <v>73</v>
      </c>
      <c r="J87" s="31">
        <v>0</v>
      </c>
      <c r="K87" s="35">
        <v>1</v>
      </c>
      <c r="L87" s="35">
        <f t="shared" si="20"/>
        <v>1</v>
      </c>
      <c r="M87" s="6">
        <f t="shared" si="21"/>
        <v>0.14285714285714285</v>
      </c>
      <c r="N87" s="64">
        <f t="shared" si="22"/>
        <v>10</v>
      </c>
    </row>
    <row r="88" spans="1:14">
      <c r="A88" s="1" t="s">
        <v>171</v>
      </c>
      <c r="B88" s="1" t="s">
        <v>212</v>
      </c>
      <c r="C88" s="62" t="s">
        <v>172</v>
      </c>
      <c r="D88" s="31">
        <v>15</v>
      </c>
      <c r="E88" s="2">
        <v>5</v>
      </c>
      <c r="F88" s="65">
        <f t="shared" si="16"/>
        <v>20</v>
      </c>
      <c r="G88" s="66">
        <f t="shared" si="17"/>
        <v>53</v>
      </c>
      <c r="H88" s="67">
        <f t="shared" si="18"/>
        <v>0.25</v>
      </c>
      <c r="I88" s="65">
        <f t="shared" si="19"/>
        <v>36</v>
      </c>
      <c r="J88" s="31">
        <v>0</v>
      </c>
      <c r="K88" s="35">
        <v>0</v>
      </c>
      <c r="L88" s="35">
        <f t="shared" si="20"/>
        <v>0</v>
      </c>
      <c r="M88" s="63">
        <f t="shared" si="21"/>
        <v>0</v>
      </c>
      <c r="N88" s="64">
        <f t="shared" si="22"/>
        <v>60</v>
      </c>
    </row>
    <row r="89" spans="1:14">
      <c r="A89" s="1" t="s">
        <v>173</v>
      </c>
      <c r="B89" s="1" t="s">
        <v>211</v>
      </c>
      <c r="C89" s="62" t="s">
        <v>174</v>
      </c>
      <c r="D89" s="31">
        <v>114</v>
      </c>
      <c r="E89" s="2">
        <v>30</v>
      </c>
      <c r="F89" s="65">
        <f t="shared" si="16"/>
        <v>144</v>
      </c>
      <c r="G89" s="66">
        <f t="shared" si="17"/>
        <v>9</v>
      </c>
      <c r="H89" s="67">
        <f t="shared" si="18"/>
        <v>0.20833333333333334</v>
      </c>
      <c r="I89" s="65">
        <f t="shared" si="19"/>
        <v>55</v>
      </c>
      <c r="J89" s="31">
        <v>4</v>
      </c>
      <c r="K89" s="35">
        <v>5</v>
      </c>
      <c r="L89" s="35">
        <f t="shared" si="20"/>
        <v>9</v>
      </c>
      <c r="M89" s="63">
        <f t="shared" si="21"/>
        <v>6.25E-2</v>
      </c>
      <c r="N89" s="64">
        <f t="shared" si="22"/>
        <v>30</v>
      </c>
    </row>
    <row r="90" spans="1:14">
      <c r="A90" s="1" t="s">
        <v>175</v>
      </c>
      <c r="B90" s="1" t="s">
        <v>216</v>
      </c>
      <c r="C90" s="62" t="s">
        <v>176</v>
      </c>
      <c r="D90" s="31">
        <v>37</v>
      </c>
      <c r="E90" s="2">
        <v>11</v>
      </c>
      <c r="F90" s="65">
        <f t="shared" si="16"/>
        <v>48</v>
      </c>
      <c r="G90" s="66">
        <f t="shared" si="17"/>
        <v>44</v>
      </c>
      <c r="H90" s="67">
        <f t="shared" si="18"/>
        <v>0.22916666666666666</v>
      </c>
      <c r="I90" s="65">
        <f t="shared" si="19"/>
        <v>47</v>
      </c>
      <c r="J90" s="31">
        <v>0</v>
      </c>
      <c r="K90" s="35">
        <v>1</v>
      </c>
      <c r="L90" s="35">
        <f t="shared" si="20"/>
        <v>1</v>
      </c>
      <c r="M90" s="63">
        <f t="shared" si="21"/>
        <v>2.0833333333333332E-2</v>
      </c>
      <c r="N90" s="64">
        <f t="shared" si="22"/>
        <v>50</v>
      </c>
    </row>
    <row r="91" spans="1:14">
      <c r="A91" s="1" t="s">
        <v>177</v>
      </c>
      <c r="B91" s="1" t="s">
        <v>216</v>
      </c>
      <c r="C91" s="62" t="s">
        <v>178</v>
      </c>
      <c r="D91" s="31">
        <v>61</v>
      </c>
      <c r="E91" s="2">
        <v>11</v>
      </c>
      <c r="F91" s="65">
        <f t="shared" si="16"/>
        <v>72</v>
      </c>
      <c r="G91" s="66">
        <f t="shared" si="17"/>
        <v>33</v>
      </c>
      <c r="H91" s="67">
        <f t="shared" si="18"/>
        <v>0.15277777777777779</v>
      </c>
      <c r="I91" s="65">
        <f t="shared" si="19"/>
        <v>72</v>
      </c>
      <c r="J91" s="31">
        <v>0</v>
      </c>
      <c r="K91" s="35">
        <v>1</v>
      </c>
      <c r="L91" s="35">
        <f t="shared" si="20"/>
        <v>1</v>
      </c>
      <c r="M91" s="63">
        <f t="shared" si="21"/>
        <v>1.3888888888888888E-2</v>
      </c>
      <c r="N91" s="64">
        <f t="shared" si="22"/>
        <v>54</v>
      </c>
    </row>
    <row r="92" spans="1:14">
      <c r="A92" s="1" t="s">
        <v>179</v>
      </c>
      <c r="B92" s="1" t="s">
        <v>216</v>
      </c>
      <c r="C92" s="62" t="s">
        <v>180</v>
      </c>
      <c r="D92" s="31">
        <v>48</v>
      </c>
      <c r="E92" s="2">
        <v>8</v>
      </c>
      <c r="F92" s="65">
        <f t="shared" si="16"/>
        <v>56</v>
      </c>
      <c r="G92" s="66">
        <f t="shared" si="17"/>
        <v>39</v>
      </c>
      <c r="H92" s="67">
        <f t="shared" si="18"/>
        <v>0.14285714285714285</v>
      </c>
      <c r="I92" s="65">
        <f t="shared" si="19"/>
        <v>73</v>
      </c>
      <c r="J92" s="31">
        <v>1</v>
      </c>
      <c r="K92" s="35">
        <v>0</v>
      </c>
      <c r="L92" s="35">
        <f t="shared" si="20"/>
        <v>1</v>
      </c>
      <c r="M92" s="63">
        <f t="shared" si="21"/>
        <v>1.7857142857142856E-2</v>
      </c>
      <c r="N92" s="64">
        <f t="shared" si="22"/>
        <v>52</v>
      </c>
    </row>
    <row r="93" spans="1:14">
      <c r="A93" s="1" t="s">
        <v>181</v>
      </c>
      <c r="B93" s="1" t="s">
        <v>216</v>
      </c>
      <c r="C93" s="62" t="s">
        <v>182</v>
      </c>
      <c r="D93" s="31">
        <v>62</v>
      </c>
      <c r="E93" s="2">
        <v>22</v>
      </c>
      <c r="F93" s="65">
        <f t="shared" si="16"/>
        <v>84</v>
      </c>
      <c r="G93" s="66">
        <f t="shared" si="17"/>
        <v>26</v>
      </c>
      <c r="H93" s="67">
        <f t="shared" si="18"/>
        <v>0.26190476190476192</v>
      </c>
      <c r="I93" s="65">
        <f t="shared" si="19"/>
        <v>31</v>
      </c>
      <c r="J93" s="31">
        <v>1</v>
      </c>
      <c r="K93" s="35">
        <v>1</v>
      </c>
      <c r="L93" s="35">
        <f t="shared" si="20"/>
        <v>2</v>
      </c>
      <c r="M93" s="63">
        <f t="shared" si="21"/>
        <v>2.3809523809523808E-2</v>
      </c>
      <c r="N93" s="64">
        <f t="shared" si="22"/>
        <v>47</v>
      </c>
    </row>
    <row r="94" spans="1:14">
      <c r="A94" s="1" t="s">
        <v>183</v>
      </c>
      <c r="B94" s="1" t="s">
        <v>216</v>
      </c>
      <c r="C94" s="62" t="s">
        <v>184</v>
      </c>
      <c r="D94" s="31">
        <v>49</v>
      </c>
      <c r="E94" s="2">
        <v>20</v>
      </c>
      <c r="F94" s="65">
        <f t="shared" si="16"/>
        <v>69</v>
      </c>
      <c r="G94" s="66">
        <f t="shared" si="17"/>
        <v>35</v>
      </c>
      <c r="H94" s="67">
        <f t="shared" si="18"/>
        <v>0.28985507246376813</v>
      </c>
      <c r="I94" s="65">
        <f t="shared" si="19"/>
        <v>26</v>
      </c>
      <c r="J94" s="31">
        <v>2</v>
      </c>
      <c r="K94" s="35">
        <v>2</v>
      </c>
      <c r="L94" s="35">
        <f t="shared" si="20"/>
        <v>4</v>
      </c>
      <c r="M94" s="63">
        <f t="shared" si="21"/>
        <v>5.7971014492753624E-2</v>
      </c>
      <c r="N94" s="64">
        <f t="shared" si="22"/>
        <v>34</v>
      </c>
    </row>
    <row r="95" spans="1:14">
      <c r="A95" s="1" t="s">
        <v>185</v>
      </c>
      <c r="B95" s="1" t="s">
        <v>216</v>
      </c>
      <c r="C95" s="62" t="s">
        <v>186</v>
      </c>
      <c r="D95" s="31">
        <v>80</v>
      </c>
      <c r="E95" s="2">
        <v>23</v>
      </c>
      <c r="F95" s="65">
        <f t="shared" si="16"/>
        <v>103</v>
      </c>
      <c r="G95" s="66">
        <f t="shared" si="17"/>
        <v>17</v>
      </c>
      <c r="H95" s="67">
        <f t="shared" si="18"/>
        <v>0.22330097087378642</v>
      </c>
      <c r="I95" s="65">
        <f t="shared" si="19"/>
        <v>50</v>
      </c>
      <c r="J95" s="31">
        <v>3</v>
      </c>
      <c r="K95" s="35">
        <v>3</v>
      </c>
      <c r="L95" s="35">
        <f t="shared" si="20"/>
        <v>6</v>
      </c>
      <c r="M95" s="63">
        <f t="shared" si="21"/>
        <v>5.8252427184466021E-2</v>
      </c>
      <c r="N95" s="64">
        <f t="shared" si="22"/>
        <v>33</v>
      </c>
    </row>
    <row r="96" spans="1:14">
      <c r="A96" s="1" t="s">
        <v>187</v>
      </c>
      <c r="B96" s="1" t="s">
        <v>213</v>
      </c>
      <c r="C96" s="62" t="s">
        <v>188</v>
      </c>
      <c r="D96" s="31">
        <v>14</v>
      </c>
      <c r="E96" s="2">
        <v>3</v>
      </c>
      <c r="F96" s="65">
        <f t="shared" si="16"/>
        <v>17</v>
      </c>
      <c r="G96" s="66">
        <f t="shared" si="17"/>
        <v>56</v>
      </c>
      <c r="H96" s="67">
        <f t="shared" si="18"/>
        <v>0.17647058823529413</v>
      </c>
      <c r="I96" s="65">
        <f t="shared" si="19"/>
        <v>67</v>
      </c>
      <c r="J96" s="31">
        <v>0</v>
      </c>
      <c r="K96" s="35">
        <v>0</v>
      </c>
      <c r="L96" s="35">
        <f t="shared" si="20"/>
        <v>0</v>
      </c>
      <c r="M96" s="63">
        <f t="shared" si="21"/>
        <v>0</v>
      </c>
      <c r="N96" s="64">
        <f t="shared" si="22"/>
        <v>60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50</v>
      </c>
      <c r="E97" s="40">
        <v>25</v>
      </c>
      <c r="F97" s="77">
        <f t="shared" si="16"/>
        <v>75</v>
      </c>
      <c r="G97" s="78">
        <f t="shared" si="17"/>
        <v>31</v>
      </c>
      <c r="H97" s="79">
        <f t="shared" si="18"/>
        <v>0.33333333333333331</v>
      </c>
      <c r="I97" s="77">
        <f t="shared" si="19"/>
        <v>14</v>
      </c>
      <c r="J97" s="39">
        <v>0</v>
      </c>
      <c r="K97" s="44">
        <v>1</v>
      </c>
      <c r="L97" s="44">
        <f t="shared" si="20"/>
        <v>1</v>
      </c>
      <c r="M97" s="80">
        <f t="shared" si="21"/>
        <v>1.3333333333333334E-2</v>
      </c>
      <c r="N97" s="81">
        <f t="shared" si="22"/>
        <v>56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4252</v>
      </c>
      <c r="E99" s="225">
        <f t="shared" ref="E99:L99" si="23">SUM(E12:E97)</f>
        <v>1378</v>
      </c>
      <c r="F99" s="225">
        <f t="shared" si="23"/>
        <v>5630</v>
      </c>
      <c r="G99" s="227"/>
      <c r="H99" s="227"/>
      <c r="I99" s="227"/>
      <c r="J99" s="225">
        <f t="shared" si="23"/>
        <v>232</v>
      </c>
      <c r="K99" s="225">
        <f t="shared" si="23"/>
        <v>175</v>
      </c>
      <c r="L99" s="226">
        <f t="shared" si="23"/>
        <v>407</v>
      </c>
      <c r="N99" s="37"/>
    </row>
  </sheetData>
  <autoFilter ref="A11:N11" xr:uid="{00000000-0009-0000-0000-00001C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A6948561-7CE7-445C-B640-00B65150C929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P1" sqref="P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107</v>
      </c>
      <c r="E6" s="23">
        <f>INDEX(E12:E97,MATCH(C6,C12:C97,0),0)</f>
        <v>59</v>
      </c>
      <c r="F6" s="23">
        <f>SUM(D6:E6)</f>
        <v>166</v>
      </c>
      <c r="G6" s="24">
        <f>_xlfn.RANK.EQ(F6,$F$12:$F$97,0)</f>
        <v>40</v>
      </c>
      <c r="H6" s="25">
        <f>E6/F6</f>
        <v>0.35542168674698793</v>
      </c>
      <c r="I6" s="26">
        <f>_xlfn.RANK.EQ(H6,$H$12:$H$97,0)</f>
        <v>14</v>
      </c>
      <c r="J6" s="22">
        <f>INDEX(J12:J97,MATCH(C6,C12:C97,0),0)</f>
        <v>1</v>
      </c>
      <c r="K6" s="27">
        <f>INDEX(K12:K97,MATCH(C6,C12:C97,0),0)</f>
        <v>3</v>
      </c>
      <c r="L6" s="27">
        <f>SUM(J6:K6)</f>
        <v>4</v>
      </c>
      <c r="M6" s="28">
        <f>L6/F6</f>
        <v>2.4096385542168676E-2</v>
      </c>
      <c r="N6" s="29">
        <f>_xlfn.RANK.EQ(M6,$M$12:$M$97,0)</f>
        <v>55</v>
      </c>
    </row>
    <row r="7" spans="1:18">
      <c r="C7" s="30" t="s">
        <v>15</v>
      </c>
      <c r="D7" s="97">
        <f>ROUND(SUMIF($B$12:$B$97,"G",D12:D97)/(COUNTIFS(B12:B97,"G",D12:D97,"&lt;&gt;")),1)</f>
        <v>179.1</v>
      </c>
      <c r="E7" s="98">
        <f>ROUND(SUMIF($B$12:$B$97,"G",E12:E97)/(COUNTIFS(B12:B97,"G",D12:D97,"&lt;&gt;")),1)</f>
        <v>69.3</v>
      </c>
      <c r="F7" s="98">
        <f>ROUND(SUM(D7:E7),1)</f>
        <v>248.4</v>
      </c>
      <c r="G7" s="32"/>
      <c r="H7" s="33">
        <f>E7/F7</f>
        <v>0.27898550724637677</v>
      </c>
      <c r="I7" s="34"/>
      <c r="J7" s="97">
        <f>ROUND(SUMIF($B$12:$B$97,"G",J12:J97)/(COUNTIFS(B12:B97,"G",D12:D97,"&lt;&gt;")),1)</f>
        <v>5</v>
      </c>
      <c r="K7" s="101">
        <f>ROUND(SUMIF($B$12:$B$97,"G",K12:K97)/(COUNTIFS(B12:B97,"G",D12:D97,"&lt;&gt;")),1)</f>
        <v>3.1</v>
      </c>
      <c r="L7" s="101">
        <f>ROUND(SUM(J7:K7),1)</f>
        <v>8.1</v>
      </c>
      <c r="M7" s="6">
        <f>L7/F7</f>
        <v>3.2608695652173912E-2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164.7</v>
      </c>
      <c r="E8" s="100">
        <f>ROUND(AVERAGE(E12:E97),1)</f>
        <v>53</v>
      </c>
      <c r="F8" s="100">
        <f>ROUND(SUM(D8:E8),1)</f>
        <v>217.7</v>
      </c>
      <c r="G8" s="41"/>
      <c r="H8" s="42">
        <f>E8/F8</f>
        <v>0.24345429490124026</v>
      </c>
      <c r="I8" s="43"/>
      <c r="J8" s="102">
        <f>ROUND(AVERAGE(J12:J97),1)</f>
        <v>9.9</v>
      </c>
      <c r="K8" s="100">
        <f>ROUND(AVERAGE(K12:K97),1)</f>
        <v>4.9000000000000004</v>
      </c>
      <c r="L8" s="103">
        <f>ROUND(SUM(J8:K8),1)</f>
        <v>14.8</v>
      </c>
      <c r="M8" s="45">
        <f>L8/F8</f>
        <v>6.7983463481855771E-2</v>
      </c>
      <c r="N8" s="46"/>
    </row>
    <row r="9" spans="1:18" ht="21" customHeight="1" thickBot="1">
      <c r="D9" s="47"/>
    </row>
    <row r="10" spans="1:18" ht="21" customHeight="1">
      <c r="D10" s="276" t="str" cm="1">
        <f t="array" aca="1" ref="D10" ca="1">RIGHT(CELL("filename",A1),4)&amp;"年度（基準日：５月１日）"</f>
        <v>2020年度（基準日：５月１日）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601</v>
      </c>
      <c r="E12" s="5">
        <v>138</v>
      </c>
      <c r="F12" s="57">
        <f t="shared" ref="F12:F43" si="0">SUM(D12:E12)</f>
        <v>739</v>
      </c>
      <c r="G12" s="58">
        <f t="shared" ref="G12:G43" si="1">_xlfn.RANK.EQ(F12,$F$12:$F$97,0)</f>
        <v>6</v>
      </c>
      <c r="H12" s="59">
        <f>E12/F12</f>
        <v>0.18673883626522328</v>
      </c>
      <c r="I12" s="57">
        <f t="shared" ref="I12:I43" si="2">_xlfn.RANK.EQ(H12,$H$12:$H$97,0)</f>
        <v>62</v>
      </c>
      <c r="J12" s="56">
        <v>79</v>
      </c>
      <c r="K12" s="60">
        <v>29</v>
      </c>
      <c r="L12" s="60">
        <f t="shared" ref="L12:L43" si="3">SUM(J12:K12)</f>
        <v>108</v>
      </c>
      <c r="M12" s="6">
        <f>L12/F12</f>
        <v>0.14614343707713126</v>
      </c>
      <c r="N12" s="61">
        <f t="shared" ref="N12:N43" si="4">_xlfn.RANK.EQ(M12,$M$12:$M$97,0)</f>
        <v>8</v>
      </c>
    </row>
    <row r="13" spans="1:18">
      <c r="A13" s="4" t="s">
        <v>21</v>
      </c>
      <c r="B13" s="4" t="s">
        <v>212</v>
      </c>
      <c r="C13" s="55" t="s">
        <v>22</v>
      </c>
      <c r="D13" s="56">
        <v>0</v>
      </c>
      <c r="E13" s="5">
        <v>0</v>
      </c>
      <c r="F13" s="57">
        <f t="shared" si="0"/>
        <v>0</v>
      </c>
      <c r="G13" s="58">
        <f t="shared" si="1"/>
        <v>81</v>
      </c>
      <c r="H13" s="242">
        <v>0</v>
      </c>
      <c r="I13" s="57">
        <f t="shared" si="2"/>
        <v>78</v>
      </c>
      <c r="J13" s="56">
        <v>0</v>
      </c>
      <c r="K13" s="60">
        <v>0</v>
      </c>
      <c r="L13" s="60">
        <f t="shared" si="3"/>
        <v>0</v>
      </c>
      <c r="M13" s="243">
        <v>0</v>
      </c>
      <c r="N13" s="61">
        <f t="shared" si="4"/>
        <v>68</v>
      </c>
    </row>
    <row r="14" spans="1:18">
      <c r="A14" s="4" t="s">
        <v>23</v>
      </c>
      <c r="B14" s="4" t="s">
        <v>213</v>
      </c>
      <c r="C14" s="55" t="s">
        <v>24</v>
      </c>
      <c r="D14" s="56">
        <v>31</v>
      </c>
      <c r="E14" s="5">
        <v>4</v>
      </c>
      <c r="F14" s="57">
        <f t="shared" si="0"/>
        <v>35</v>
      </c>
      <c r="G14" s="58">
        <f t="shared" si="1"/>
        <v>60</v>
      </c>
      <c r="H14" s="59">
        <f t="shared" ref="H14:H21" si="5">E14/F14</f>
        <v>0.11428571428571428</v>
      </c>
      <c r="I14" s="57">
        <f t="shared" si="2"/>
        <v>69</v>
      </c>
      <c r="J14" s="56">
        <v>5</v>
      </c>
      <c r="K14" s="60">
        <v>0</v>
      </c>
      <c r="L14" s="60">
        <f t="shared" si="3"/>
        <v>5</v>
      </c>
      <c r="M14" s="6">
        <f t="shared" ref="M14:M21" si="6">L14/F14</f>
        <v>0.14285714285714285</v>
      </c>
      <c r="N14" s="61">
        <f t="shared" si="4"/>
        <v>9</v>
      </c>
    </row>
    <row r="15" spans="1:18">
      <c r="A15" s="4" t="s">
        <v>25</v>
      </c>
      <c r="B15" s="4" t="s">
        <v>214</v>
      </c>
      <c r="C15" s="55" t="s">
        <v>26</v>
      </c>
      <c r="D15" s="56">
        <v>2</v>
      </c>
      <c r="E15" s="5">
        <v>0</v>
      </c>
      <c r="F15" s="57">
        <f t="shared" si="0"/>
        <v>2</v>
      </c>
      <c r="G15" s="58">
        <f t="shared" si="1"/>
        <v>77</v>
      </c>
      <c r="H15" s="59">
        <f t="shared" si="5"/>
        <v>0</v>
      </c>
      <c r="I15" s="57">
        <f t="shared" si="2"/>
        <v>78</v>
      </c>
      <c r="J15" s="56">
        <v>0</v>
      </c>
      <c r="K15" s="60">
        <v>0</v>
      </c>
      <c r="L15" s="60">
        <f t="shared" si="3"/>
        <v>0</v>
      </c>
      <c r="M15" s="6">
        <f t="shared" si="6"/>
        <v>0</v>
      </c>
      <c r="N15" s="61">
        <f t="shared" si="4"/>
        <v>68</v>
      </c>
    </row>
    <row r="16" spans="1:18">
      <c r="A16" s="4" t="s">
        <v>27</v>
      </c>
      <c r="B16" s="4" t="s">
        <v>213</v>
      </c>
      <c r="C16" s="55" t="s">
        <v>28</v>
      </c>
      <c r="D16" s="56">
        <v>19</v>
      </c>
      <c r="E16" s="5">
        <v>8</v>
      </c>
      <c r="F16" s="57">
        <f t="shared" si="0"/>
        <v>27</v>
      </c>
      <c r="G16" s="58">
        <f t="shared" si="1"/>
        <v>64</v>
      </c>
      <c r="H16" s="59">
        <f t="shared" si="5"/>
        <v>0.29629629629629628</v>
      </c>
      <c r="I16" s="57">
        <f t="shared" si="2"/>
        <v>26</v>
      </c>
      <c r="J16" s="56">
        <v>0</v>
      </c>
      <c r="K16" s="60">
        <v>0</v>
      </c>
      <c r="L16" s="60">
        <f t="shared" si="3"/>
        <v>0</v>
      </c>
      <c r="M16" s="6">
        <f t="shared" si="6"/>
        <v>0</v>
      </c>
      <c r="N16" s="61">
        <f t="shared" si="4"/>
        <v>68</v>
      </c>
    </row>
    <row r="17" spans="1:14">
      <c r="A17" s="4" t="s">
        <v>29</v>
      </c>
      <c r="B17" s="4" t="s">
        <v>213</v>
      </c>
      <c r="C17" s="55" t="s">
        <v>30</v>
      </c>
      <c r="D17" s="56">
        <v>26</v>
      </c>
      <c r="E17" s="5">
        <v>2</v>
      </c>
      <c r="F17" s="57">
        <f t="shared" si="0"/>
        <v>28</v>
      </c>
      <c r="G17" s="58">
        <f t="shared" si="1"/>
        <v>63</v>
      </c>
      <c r="H17" s="59">
        <f t="shared" si="5"/>
        <v>7.1428571428571425E-2</v>
      </c>
      <c r="I17" s="57">
        <f t="shared" si="2"/>
        <v>77</v>
      </c>
      <c r="J17" s="56">
        <v>8</v>
      </c>
      <c r="K17" s="60">
        <v>1</v>
      </c>
      <c r="L17" s="60">
        <f t="shared" si="3"/>
        <v>9</v>
      </c>
      <c r="M17" s="6">
        <f t="shared" si="6"/>
        <v>0.32142857142857145</v>
      </c>
      <c r="N17" s="61">
        <f t="shared" si="4"/>
        <v>2</v>
      </c>
    </row>
    <row r="18" spans="1:14">
      <c r="A18" s="4" t="s">
        <v>31</v>
      </c>
      <c r="B18" s="4" t="s">
        <v>215</v>
      </c>
      <c r="C18" s="55" t="s">
        <v>32</v>
      </c>
      <c r="D18" s="56">
        <v>136</v>
      </c>
      <c r="E18" s="5">
        <v>50</v>
      </c>
      <c r="F18" s="57">
        <f t="shared" si="0"/>
        <v>186</v>
      </c>
      <c r="G18" s="58">
        <f t="shared" si="1"/>
        <v>39</v>
      </c>
      <c r="H18" s="59">
        <f t="shared" si="5"/>
        <v>0.26881720430107525</v>
      </c>
      <c r="I18" s="57">
        <f t="shared" si="2"/>
        <v>39</v>
      </c>
      <c r="J18" s="56">
        <v>0</v>
      </c>
      <c r="K18" s="60">
        <v>0</v>
      </c>
      <c r="L18" s="60">
        <f t="shared" si="3"/>
        <v>0</v>
      </c>
      <c r="M18" s="6">
        <f t="shared" si="6"/>
        <v>0</v>
      </c>
      <c r="N18" s="61">
        <f t="shared" si="4"/>
        <v>68</v>
      </c>
    </row>
    <row r="19" spans="1:14">
      <c r="A19" s="4" t="s">
        <v>33</v>
      </c>
      <c r="B19" s="4" t="s">
        <v>216</v>
      </c>
      <c r="C19" s="55" t="s">
        <v>34</v>
      </c>
      <c r="D19" s="56">
        <v>152</v>
      </c>
      <c r="E19" s="5">
        <v>65</v>
      </c>
      <c r="F19" s="57">
        <f t="shared" si="0"/>
        <v>217</v>
      </c>
      <c r="G19" s="58">
        <f t="shared" si="1"/>
        <v>32</v>
      </c>
      <c r="H19" s="59">
        <f t="shared" si="5"/>
        <v>0.29953917050691242</v>
      </c>
      <c r="I19" s="57">
        <f t="shared" si="2"/>
        <v>23</v>
      </c>
      <c r="J19" s="56">
        <v>6</v>
      </c>
      <c r="K19" s="60">
        <v>6</v>
      </c>
      <c r="L19" s="60">
        <f t="shared" si="3"/>
        <v>12</v>
      </c>
      <c r="M19" s="6">
        <f t="shared" si="6"/>
        <v>5.5299539170506916E-2</v>
      </c>
      <c r="N19" s="61">
        <f t="shared" si="4"/>
        <v>37</v>
      </c>
    </row>
    <row r="20" spans="1:14">
      <c r="A20" s="4" t="s">
        <v>35</v>
      </c>
      <c r="B20" s="4" t="s">
        <v>217</v>
      </c>
      <c r="C20" s="55" t="s">
        <v>36</v>
      </c>
      <c r="D20" s="56">
        <v>36</v>
      </c>
      <c r="E20" s="5">
        <v>13</v>
      </c>
      <c r="F20" s="57">
        <f t="shared" si="0"/>
        <v>49</v>
      </c>
      <c r="G20" s="58">
        <f t="shared" si="1"/>
        <v>52</v>
      </c>
      <c r="H20" s="59">
        <f t="shared" si="5"/>
        <v>0.26530612244897961</v>
      </c>
      <c r="I20" s="57">
        <f t="shared" si="2"/>
        <v>41</v>
      </c>
      <c r="J20" s="56">
        <v>1</v>
      </c>
      <c r="K20" s="60">
        <v>0</v>
      </c>
      <c r="L20" s="60">
        <f t="shared" si="3"/>
        <v>1</v>
      </c>
      <c r="M20" s="6">
        <f t="shared" si="6"/>
        <v>2.0408163265306121E-2</v>
      </c>
      <c r="N20" s="61">
        <f t="shared" si="4"/>
        <v>62</v>
      </c>
    </row>
    <row r="21" spans="1:14">
      <c r="A21" s="4" t="s">
        <v>37</v>
      </c>
      <c r="B21" s="4" t="s">
        <v>211</v>
      </c>
      <c r="C21" s="55" t="s">
        <v>38</v>
      </c>
      <c r="D21" s="56">
        <v>956</v>
      </c>
      <c r="E21" s="5">
        <v>256</v>
      </c>
      <c r="F21" s="57">
        <f t="shared" si="0"/>
        <v>1212</v>
      </c>
      <c r="G21" s="58">
        <f t="shared" si="1"/>
        <v>2</v>
      </c>
      <c r="H21" s="59">
        <f t="shared" si="5"/>
        <v>0.21122112211221122</v>
      </c>
      <c r="I21" s="57">
        <f t="shared" si="2"/>
        <v>54</v>
      </c>
      <c r="J21" s="56">
        <v>109</v>
      </c>
      <c r="K21" s="60">
        <v>53</v>
      </c>
      <c r="L21" s="60">
        <f t="shared" si="3"/>
        <v>162</v>
      </c>
      <c r="M21" s="6">
        <f t="shared" si="6"/>
        <v>0.13366336633663367</v>
      </c>
      <c r="N21" s="61">
        <f t="shared" si="4"/>
        <v>11</v>
      </c>
    </row>
    <row r="22" spans="1:14">
      <c r="A22" s="4" t="s">
        <v>39</v>
      </c>
      <c r="B22" s="4" t="s">
        <v>212</v>
      </c>
      <c r="C22" s="55" t="s">
        <v>40</v>
      </c>
      <c r="D22" s="56">
        <v>0</v>
      </c>
      <c r="E22" s="5">
        <v>0</v>
      </c>
      <c r="F22" s="57">
        <f t="shared" si="0"/>
        <v>0</v>
      </c>
      <c r="G22" s="58">
        <f t="shared" si="1"/>
        <v>81</v>
      </c>
      <c r="H22" s="242">
        <v>0</v>
      </c>
      <c r="I22" s="57">
        <f t="shared" si="2"/>
        <v>78</v>
      </c>
      <c r="J22" s="56">
        <v>0</v>
      </c>
      <c r="K22" s="60">
        <v>0</v>
      </c>
      <c r="L22" s="60">
        <f t="shared" si="3"/>
        <v>0</v>
      </c>
      <c r="M22" s="243">
        <v>0</v>
      </c>
      <c r="N22" s="61">
        <f t="shared" si="4"/>
        <v>68</v>
      </c>
    </row>
    <row r="23" spans="1:14">
      <c r="A23" s="4" t="s">
        <v>41</v>
      </c>
      <c r="B23" s="4" t="s">
        <v>216</v>
      </c>
      <c r="C23" s="55" t="s">
        <v>42</v>
      </c>
      <c r="D23" s="56">
        <v>103</v>
      </c>
      <c r="E23" s="5">
        <v>44</v>
      </c>
      <c r="F23" s="57">
        <f t="shared" si="0"/>
        <v>147</v>
      </c>
      <c r="G23" s="58">
        <f t="shared" si="1"/>
        <v>42</v>
      </c>
      <c r="H23" s="59">
        <f>E23/F23</f>
        <v>0.29931972789115646</v>
      </c>
      <c r="I23" s="57">
        <f t="shared" si="2"/>
        <v>24</v>
      </c>
      <c r="J23" s="56">
        <v>5</v>
      </c>
      <c r="K23" s="60">
        <v>1</v>
      </c>
      <c r="L23" s="60">
        <f t="shared" si="3"/>
        <v>6</v>
      </c>
      <c r="M23" s="6">
        <f>L23/F23</f>
        <v>4.0816326530612242E-2</v>
      </c>
      <c r="N23" s="61">
        <f t="shared" si="4"/>
        <v>45</v>
      </c>
    </row>
    <row r="24" spans="1:14">
      <c r="A24" s="4" t="s">
        <v>43</v>
      </c>
      <c r="B24" s="4" t="s">
        <v>216</v>
      </c>
      <c r="C24" s="55" t="s">
        <v>44</v>
      </c>
      <c r="D24" s="56">
        <v>178</v>
      </c>
      <c r="E24" s="5">
        <v>47</v>
      </c>
      <c r="F24" s="57">
        <f t="shared" si="0"/>
        <v>225</v>
      </c>
      <c r="G24" s="58">
        <f t="shared" si="1"/>
        <v>29</v>
      </c>
      <c r="H24" s="59">
        <f>E24/F24</f>
        <v>0.2088888888888889</v>
      </c>
      <c r="I24" s="57">
        <f t="shared" si="2"/>
        <v>56</v>
      </c>
      <c r="J24" s="56">
        <v>6</v>
      </c>
      <c r="K24" s="60">
        <v>2</v>
      </c>
      <c r="L24" s="60">
        <f t="shared" si="3"/>
        <v>8</v>
      </c>
      <c r="M24" s="6">
        <f>L24/F24</f>
        <v>3.5555555555555556E-2</v>
      </c>
      <c r="N24" s="61">
        <f t="shared" si="4"/>
        <v>47</v>
      </c>
    </row>
    <row r="25" spans="1:14">
      <c r="A25" s="4" t="s">
        <v>45</v>
      </c>
      <c r="B25" s="4" t="s">
        <v>214</v>
      </c>
      <c r="C25" s="55" t="s">
        <v>46</v>
      </c>
      <c r="D25" s="56">
        <v>0</v>
      </c>
      <c r="E25" s="5">
        <v>0</v>
      </c>
      <c r="F25" s="57">
        <f t="shared" si="0"/>
        <v>0</v>
      </c>
      <c r="G25" s="58">
        <f t="shared" si="1"/>
        <v>81</v>
      </c>
      <c r="H25" s="242">
        <v>0</v>
      </c>
      <c r="I25" s="57">
        <f t="shared" si="2"/>
        <v>78</v>
      </c>
      <c r="J25" s="56">
        <v>0</v>
      </c>
      <c r="K25" s="60">
        <v>0</v>
      </c>
      <c r="L25" s="60">
        <f t="shared" si="3"/>
        <v>0</v>
      </c>
      <c r="M25" s="243">
        <v>0</v>
      </c>
      <c r="N25" s="61">
        <f t="shared" si="4"/>
        <v>68</v>
      </c>
    </row>
    <row r="26" spans="1:14">
      <c r="A26" s="4" t="s">
        <v>47</v>
      </c>
      <c r="B26" s="4" t="s">
        <v>217</v>
      </c>
      <c r="C26" s="55" t="s">
        <v>48</v>
      </c>
      <c r="D26" s="56">
        <v>38</v>
      </c>
      <c r="E26" s="5">
        <v>10</v>
      </c>
      <c r="F26" s="57">
        <f t="shared" si="0"/>
        <v>48</v>
      </c>
      <c r="G26" s="58">
        <f t="shared" si="1"/>
        <v>53</v>
      </c>
      <c r="H26" s="59">
        <f t="shared" ref="H26:H42" si="7">E26/F26</f>
        <v>0.20833333333333334</v>
      </c>
      <c r="I26" s="57">
        <f t="shared" si="2"/>
        <v>57</v>
      </c>
      <c r="J26" s="56">
        <v>1</v>
      </c>
      <c r="K26" s="60">
        <v>0</v>
      </c>
      <c r="L26" s="60">
        <f t="shared" si="3"/>
        <v>1</v>
      </c>
      <c r="M26" s="6">
        <f t="shared" ref="M26:M42" si="8">L26/F26</f>
        <v>2.0833333333333332E-2</v>
      </c>
      <c r="N26" s="61">
        <f t="shared" si="4"/>
        <v>61</v>
      </c>
    </row>
    <row r="27" spans="1:14">
      <c r="A27" s="4" t="s">
        <v>49</v>
      </c>
      <c r="B27" s="4" t="s">
        <v>211</v>
      </c>
      <c r="C27" s="55" t="s">
        <v>50</v>
      </c>
      <c r="D27" s="56">
        <v>354</v>
      </c>
      <c r="E27" s="5">
        <v>144</v>
      </c>
      <c r="F27" s="57">
        <f t="shared" si="0"/>
        <v>498</v>
      </c>
      <c r="G27" s="58">
        <f t="shared" si="1"/>
        <v>9</v>
      </c>
      <c r="H27" s="59">
        <f t="shared" si="7"/>
        <v>0.28915662650602408</v>
      </c>
      <c r="I27" s="57">
        <f t="shared" si="2"/>
        <v>31</v>
      </c>
      <c r="J27" s="56">
        <v>42</v>
      </c>
      <c r="K27" s="60">
        <v>35</v>
      </c>
      <c r="L27" s="60">
        <f t="shared" si="3"/>
        <v>77</v>
      </c>
      <c r="M27" s="6">
        <f t="shared" si="8"/>
        <v>0.15461847389558234</v>
      </c>
      <c r="N27" s="61">
        <f t="shared" si="4"/>
        <v>6</v>
      </c>
    </row>
    <row r="28" spans="1:14">
      <c r="A28" s="4" t="s">
        <v>51</v>
      </c>
      <c r="B28" s="4" t="s">
        <v>214</v>
      </c>
      <c r="C28" s="55" t="s">
        <v>52</v>
      </c>
      <c r="D28" s="56">
        <v>7</v>
      </c>
      <c r="E28" s="5">
        <v>7</v>
      </c>
      <c r="F28" s="57">
        <f t="shared" si="0"/>
        <v>14</v>
      </c>
      <c r="G28" s="58">
        <f t="shared" si="1"/>
        <v>68</v>
      </c>
      <c r="H28" s="59">
        <f t="shared" si="7"/>
        <v>0.5</v>
      </c>
      <c r="I28" s="57">
        <f t="shared" si="2"/>
        <v>7</v>
      </c>
      <c r="J28" s="56">
        <v>0</v>
      </c>
      <c r="K28" s="60">
        <v>0</v>
      </c>
      <c r="L28" s="60">
        <f t="shared" si="3"/>
        <v>0</v>
      </c>
      <c r="M28" s="6">
        <f t="shared" si="8"/>
        <v>0</v>
      </c>
      <c r="N28" s="61">
        <f t="shared" si="4"/>
        <v>68</v>
      </c>
    </row>
    <row r="29" spans="1:14">
      <c r="A29" s="4" t="s">
        <v>53</v>
      </c>
      <c r="B29" s="4" t="s">
        <v>217</v>
      </c>
      <c r="C29" s="55" t="s">
        <v>54</v>
      </c>
      <c r="D29" s="56">
        <v>46</v>
      </c>
      <c r="E29" s="5">
        <v>19</v>
      </c>
      <c r="F29" s="57">
        <f t="shared" si="0"/>
        <v>65</v>
      </c>
      <c r="G29" s="58">
        <f t="shared" si="1"/>
        <v>45</v>
      </c>
      <c r="H29" s="59">
        <f t="shared" si="7"/>
        <v>0.29230769230769232</v>
      </c>
      <c r="I29" s="57">
        <f t="shared" si="2"/>
        <v>29</v>
      </c>
      <c r="J29" s="56">
        <v>4</v>
      </c>
      <c r="K29" s="60">
        <v>1</v>
      </c>
      <c r="L29" s="60">
        <f t="shared" si="3"/>
        <v>5</v>
      </c>
      <c r="M29" s="6">
        <f t="shared" si="8"/>
        <v>7.6923076923076927E-2</v>
      </c>
      <c r="N29" s="61">
        <f t="shared" si="4"/>
        <v>25</v>
      </c>
    </row>
    <row r="30" spans="1:14">
      <c r="A30" s="4" t="s">
        <v>55</v>
      </c>
      <c r="B30" s="4" t="s">
        <v>216</v>
      </c>
      <c r="C30" s="55" t="s">
        <v>56</v>
      </c>
      <c r="D30" s="56">
        <v>212</v>
      </c>
      <c r="E30" s="5">
        <v>96</v>
      </c>
      <c r="F30" s="57">
        <f t="shared" si="0"/>
        <v>308</v>
      </c>
      <c r="G30" s="58">
        <f t="shared" si="1"/>
        <v>21</v>
      </c>
      <c r="H30" s="59">
        <f t="shared" si="7"/>
        <v>0.31168831168831168</v>
      </c>
      <c r="I30" s="57">
        <f t="shared" si="2"/>
        <v>21</v>
      </c>
      <c r="J30" s="56">
        <v>4</v>
      </c>
      <c r="K30" s="60">
        <v>4</v>
      </c>
      <c r="L30" s="60">
        <f t="shared" si="3"/>
        <v>8</v>
      </c>
      <c r="M30" s="6">
        <f t="shared" si="8"/>
        <v>2.5974025974025976E-2</v>
      </c>
      <c r="N30" s="61">
        <f t="shared" si="4"/>
        <v>54</v>
      </c>
    </row>
    <row r="31" spans="1:14">
      <c r="A31" s="4" t="s">
        <v>57</v>
      </c>
      <c r="B31" s="4" t="s">
        <v>217</v>
      </c>
      <c r="C31" s="55" t="s">
        <v>58</v>
      </c>
      <c r="D31" s="56">
        <v>48</v>
      </c>
      <c r="E31" s="5">
        <v>11</v>
      </c>
      <c r="F31" s="57">
        <f t="shared" si="0"/>
        <v>59</v>
      </c>
      <c r="G31" s="58">
        <f t="shared" si="1"/>
        <v>47</v>
      </c>
      <c r="H31" s="59">
        <f t="shared" si="7"/>
        <v>0.1864406779661017</v>
      </c>
      <c r="I31" s="57">
        <f t="shared" si="2"/>
        <v>63</v>
      </c>
      <c r="J31" s="56">
        <v>6</v>
      </c>
      <c r="K31" s="60">
        <v>1</v>
      </c>
      <c r="L31" s="60">
        <f t="shared" si="3"/>
        <v>7</v>
      </c>
      <c r="M31" s="6">
        <f t="shared" si="8"/>
        <v>0.11864406779661017</v>
      </c>
      <c r="N31" s="61">
        <f t="shared" si="4"/>
        <v>16</v>
      </c>
    </row>
    <row r="32" spans="1:14">
      <c r="A32" s="4" t="s">
        <v>59</v>
      </c>
      <c r="B32" s="4" t="s">
        <v>211</v>
      </c>
      <c r="C32" s="55" t="s">
        <v>60</v>
      </c>
      <c r="D32" s="56">
        <v>304</v>
      </c>
      <c r="E32" s="5">
        <v>113</v>
      </c>
      <c r="F32" s="57">
        <f t="shared" si="0"/>
        <v>417</v>
      </c>
      <c r="G32" s="58">
        <f t="shared" si="1"/>
        <v>14</v>
      </c>
      <c r="H32" s="59">
        <f t="shared" si="7"/>
        <v>0.27098321342925658</v>
      </c>
      <c r="I32" s="57">
        <f t="shared" si="2"/>
        <v>38</v>
      </c>
      <c r="J32" s="56">
        <v>21</v>
      </c>
      <c r="K32" s="60">
        <v>14</v>
      </c>
      <c r="L32" s="60">
        <f t="shared" si="3"/>
        <v>35</v>
      </c>
      <c r="M32" s="6">
        <f t="shared" si="8"/>
        <v>8.3932853717026384E-2</v>
      </c>
      <c r="N32" s="61">
        <f t="shared" si="4"/>
        <v>22</v>
      </c>
    </row>
    <row r="33" spans="1:14">
      <c r="A33" s="4" t="s">
        <v>61</v>
      </c>
      <c r="B33" s="4" t="s">
        <v>211</v>
      </c>
      <c r="C33" s="55" t="s">
        <v>62</v>
      </c>
      <c r="D33" s="56">
        <v>1070</v>
      </c>
      <c r="E33" s="5">
        <v>245</v>
      </c>
      <c r="F33" s="57">
        <f t="shared" si="0"/>
        <v>1315</v>
      </c>
      <c r="G33" s="58">
        <f t="shared" si="1"/>
        <v>1</v>
      </c>
      <c r="H33" s="59">
        <f t="shared" si="7"/>
        <v>0.18631178707224336</v>
      </c>
      <c r="I33" s="57">
        <f t="shared" si="2"/>
        <v>64</v>
      </c>
      <c r="J33" s="56">
        <v>49</v>
      </c>
      <c r="K33" s="60">
        <v>12</v>
      </c>
      <c r="L33" s="60">
        <f t="shared" si="3"/>
        <v>61</v>
      </c>
      <c r="M33" s="6">
        <f t="shared" si="8"/>
        <v>4.6387832699619769E-2</v>
      </c>
      <c r="N33" s="61">
        <f t="shared" si="4"/>
        <v>41</v>
      </c>
    </row>
    <row r="34" spans="1:14">
      <c r="A34" s="4" t="s">
        <v>63</v>
      </c>
      <c r="B34" s="4" t="s">
        <v>215</v>
      </c>
      <c r="C34" s="55" t="s">
        <v>64</v>
      </c>
      <c r="D34" s="56">
        <v>293</v>
      </c>
      <c r="E34" s="5">
        <v>142</v>
      </c>
      <c r="F34" s="57">
        <f t="shared" si="0"/>
        <v>435</v>
      </c>
      <c r="G34" s="58">
        <f t="shared" si="1"/>
        <v>12</v>
      </c>
      <c r="H34" s="59">
        <f t="shared" si="7"/>
        <v>0.32643678160919543</v>
      </c>
      <c r="I34" s="57">
        <f t="shared" si="2"/>
        <v>17</v>
      </c>
      <c r="J34" s="56">
        <v>5</v>
      </c>
      <c r="K34" s="60">
        <v>5</v>
      </c>
      <c r="L34" s="60">
        <f t="shared" si="3"/>
        <v>10</v>
      </c>
      <c r="M34" s="6">
        <f t="shared" si="8"/>
        <v>2.2988505747126436E-2</v>
      </c>
      <c r="N34" s="61">
        <f t="shared" si="4"/>
        <v>56</v>
      </c>
    </row>
    <row r="35" spans="1:14">
      <c r="A35" s="4" t="s">
        <v>65</v>
      </c>
      <c r="B35" s="4" t="s">
        <v>214</v>
      </c>
      <c r="C35" s="55" t="s">
        <v>66</v>
      </c>
      <c r="D35" s="56">
        <v>5</v>
      </c>
      <c r="E35" s="5">
        <v>11</v>
      </c>
      <c r="F35" s="57">
        <f t="shared" si="0"/>
        <v>16</v>
      </c>
      <c r="G35" s="58">
        <f t="shared" si="1"/>
        <v>67</v>
      </c>
      <c r="H35" s="59">
        <f t="shared" si="7"/>
        <v>0.6875</v>
      </c>
      <c r="I35" s="57">
        <f t="shared" si="2"/>
        <v>4</v>
      </c>
      <c r="J35" s="56">
        <v>0</v>
      </c>
      <c r="K35" s="60">
        <v>1</v>
      </c>
      <c r="L35" s="60">
        <f t="shared" si="3"/>
        <v>1</v>
      </c>
      <c r="M35" s="6">
        <f t="shared" si="8"/>
        <v>6.25E-2</v>
      </c>
      <c r="N35" s="61">
        <f t="shared" si="4"/>
        <v>32</v>
      </c>
    </row>
    <row r="36" spans="1:14">
      <c r="A36" s="4" t="s">
        <v>67</v>
      </c>
      <c r="B36" s="4" t="s">
        <v>214</v>
      </c>
      <c r="C36" s="55" t="s">
        <v>68</v>
      </c>
      <c r="D36" s="56">
        <v>21</v>
      </c>
      <c r="E36" s="5">
        <v>13</v>
      </c>
      <c r="F36" s="57">
        <f t="shared" si="0"/>
        <v>34</v>
      </c>
      <c r="G36" s="58">
        <f t="shared" si="1"/>
        <v>62</v>
      </c>
      <c r="H36" s="59">
        <f t="shared" si="7"/>
        <v>0.38235294117647056</v>
      </c>
      <c r="I36" s="57">
        <f t="shared" si="2"/>
        <v>12</v>
      </c>
      <c r="J36" s="56">
        <v>2</v>
      </c>
      <c r="K36" s="60">
        <v>3</v>
      </c>
      <c r="L36" s="60">
        <f t="shared" si="3"/>
        <v>5</v>
      </c>
      <c r="M36" s="6">
        <f t="shared" si="8"/>
        <v>0.14705882352941177</v>
      </c>
      <c r="N36" s="61">
        <f t="shared" si="4"/>
        <v>7</v>
      </c>
    </row>
    <row r="37" spans="1:14">
      <c r="A37" s="4" t="s">
        <v>69</v>
      </c>
      <c r="B37" s="4" t="s">
        <v>213</v>
      </c>
      <c r="C37" s="55" t="s">
        <v>70</v>
      </c>
      <c r="D37" s="56">
        <v>299</v>
      </c>
      <c r="E37" s="5">
        <v>33</v>
      </c>
      <c r="F37" s="57">
        <f t="shared" si="0"/>
        <v>332</v>
      </c>
      <c r="G37" s="58">
        <f t="shared" si="1"/>
        <v>17</v>
      </c>
      <c r="H37" s="59">
        <f t="shared" si="7"/>
        <v>9.9397590361445784E-2</v>
      </c>
      <c r="I37" s="57">
        <f t="shared" si="2"/>
        <v>72</v>
      </c>
      <c r="J37" s="56">
        <v>20</v>
      </c>
      <c r="K37" s="60">
        <v>9</v>
      </c>
      <c r="L37" s="60">
        <f t="shared" si="3"/>
        <v>29</v>
      </c>
      <c r="M37" s="6">
        <f t="shared" si="8"/>
        <v>8.7349397590361449E-2</v>
      </c>
      <c r="N37" s="61">
        <f t="shared" si="4"/>
        <v>21</v>
      </c>
    </row>
    <row r="38" spans="1:14">
      <c r="A38" s="4" t="s">
        <v>71</v>
      </c>
      <c r="B38" s="4" t="s">
        <v>217</v>
      </c>
      <c r="C38" s="55" t="s">
        <v>72</v>
      </c>
      <c r="D38" s="56">
        <v>13</v>
      </c>
      <c r="E38" s="5">
        <v>12</v>
      </c>
      <c r="F38" s="57">
        <f t="shared" si="0"/>
        <v>25</v>
      </c>
      <c r="G38" s="58">
        <f t="shared" si="1"/>
        <v>65</v>
      </c>
      <c r="H38" s="59">
        <f t="shared" si="7"/>
        <v>0.48</v>
      </c>
      <c r="I38" s="57">
        <f t="shared" si="2"/>
        <v>10</v>
      </c>
      <c r="J38" s="56">
        <v>2</v>
      </c>
      <c r="K38" s="60">
        <v>0</v>
      </c>
      <c r="L38" s="60">
        <f t="shared" si="3"/>
        <v>2</v>
      </c>
      <c r="M38" s="6">
        <f t="shared" si="8"/>
        <v>0.08</v>
      </c>
      <c r="N38" s="61">
        <f t="shared" si="4"/>
        <v>23</v>
      </c>
    </row>
    <row r="39" spans="1:14">
      <c r="A39" s="4" t="s">
        <v>73</v>
      </c>
      <c r="B39" s="4" t="s">
        <v>212</v>
      </c>
      <c r="C39" s="55" t="s">
        <v>74</v>
      </c>
      <c r="D39" s="56">
        <v>1</v>
      </c>
      <c r="E39" s="5">
        <v>2</v>
      </c>
      <c r="F39" s="57">
        <f t="shared" si="0"/>
        <v>3</v>
      </c>
      <c r="G39" s="58">
        <f t="shared" si="1"/>
        <v>76</v>
      </c>
      <c r="H39" s="59">
        <f t="shared" si="7"/>
        <v>0.66666666666666663</v>
      </c>
      <c r="I39" s="57">
        <f t="shared" si="2"/>
        <v>5</v>
      </c>
      <c r="J39" s="56">
        <v>0</v>
      </c>
      <c r="K39" s="60">
        <v>0</v>
      </c>
      <c r="L39" s="60">
        <f t="shared" si="3"/>
        <v>0</v>
      </c>
      <c r="M39" s="6">
        <f t="shared" si="8"/>
        <v>0</v>
      </c>
      <c r="N39" s="61">
        <f t="shared" si="4"/>
        <v>68</v>
      </c>
    </row>
    <row r="40" spans="1:14">
      <c r="A40" s="4" t="s">
        <v>75</v>
      </c>
      <c r="B40" s="4" t="s">
        <v>213</v>
      </c>
      <c r="C40" s="55" t="s">
        <v>76</v>
      </c>
      <c r="D40" s="56">
        <v>30</v>
      </c>
      <c r="E40" s="5">
        <v>7</v>
      </c>
      <c r="F40" s="57">
        <f t="shared" si="0"/>
        <v>37</v>
      </c>
      <c r="G40" s="58">
        <f t="shared" si="1"/>
        <v>59</v>
      </c>
      <c r="H40" s="59">
        <f t="shared" si="7"/>
        <v>0.1891891891891892</v>
      </c>
      <c r="I40" s="57">
        <f t="shared" si="2"/>
        <v>60</v>
      </c>
      <c r="J40" s="56">
        <v>1</v>
      </c>
      <c r="K40" s="60">
        <v>1</v>
      </c>
      <c r="L40" s="60">
        <f t="shared" si="3"/>
        <v>2</v>
      </c>
      <c r="M40" s="6">
        <f t="shared" si="8"/>
        <v>5.4054054054054057E-2</v>
      </c>
      <c r="N40" s="61">
        <f t="shared" si="4"/>
        <v>38</v>
      </c>
    </row>
    <row r="41" spans="1:14">
      <c r="A41" s="4" t="s">
        <v>77</v>
      </c>
      <c r="B41" s="4" t="s">
        <v>213</v>
      </c>
      <c r="C41" s="55" t="s">
        <v>78</v>
      </c>
      <c r="D41" s="56">
        <v>38</v>
      </c>
      <c r="E41" s="5">
        <v>3</v>
      </c>
      <c r="F41" s="57">
        <f t="shared" si="0"/>
        <v>41</v>
      </c>
      <c r="G41" s="58">
        <f t="shared" si="1"/>
        <v>57</v>
      </c>
      <c r="H41" s="59">
        <f t="shared" si="7"/>
        <v>7.3170731707317069E-2</v>
      </c>
      <c r="I41" s="57">
        <f t="shared" si="2"/>
        <v>76</v>
      </c>
      <c r="J41" s="56">
        <v>4</v>
      </c>
      <c r="K41" s="60">
        <v>1</v>
      </c>
      <c r="L41" s="60">
        <f t="shared" si="3"/>
        <v>5</v>
      </c>
      <c r="M41" s="6">
        <f t="shared" si="8"/>
        <v>0.12195121951219512</v>
      </c>
      <c r="N41" s="61">
        <f t="shared" si="4"/>
        <v>14</v>
      </c>
    </row>
    <row r="42" spans="1:14">
      <c r="A42" s="4" t="s">
        <v>79</v>
      </c>
      <c r="B42" s="4" t="s">
        <v>214</v>
      </c>
      <c r="C42" s="55" t="s">
        <v>80</v>
      </c>
      <c r="D42" s="56">
        <v>2</v>
      </c>
      <c r="E42" s="5">
        <v>2</v>
      </c>
      <c r="F42" s="57">
        <f t="shared" si="0"/>
        <v>4</v>
      </c>
      <c r="G42" s="58">
        <f t="shared" si="1"/>
        <v>75</v>
      </c>
      <c r="H42" s="59">
        <f t="shared" si="7"/>
        <v>0.5</v>
      </c>
      <c r="I42" s="57">
        <f t="shared" si="2"/>
        <v>7</v>
      </c>
      <c r="J42" s="56">
        <v>0</v>
      </c>
      <c r="K42" s="60">
        <v>1</v>
      </c>
      <c r="L42" s="60">
        <f t="shared" si="3"/>
        <v>1</v>
      </c>
      <c r="M42" s="6">
        <f t="shared" si="8"/>
        <v>0.25</v>
      </c>
      <c r="N42" s="61">
        <f t="shared" si="4"/>
        <v>3</v>
      </c>
    </row>
    <row r="43" spans="1:14">
      <c r="A43" s="4" t="s">
        <v>81</v>
      </c>
      <c r="B43" s="4" t="s">
        <v>218</v>
      </c>
      <c r="C43" s="55" t="s">
        <v>82</v>
      </c>
      <c r="D43" s="56">
        <v>0</v>
      </c>
      <c r="E43" s="5">
        <v>0</v>
      </c>
      <c r="F43" s="57">
        <f t="shared" si="0"/>
        <v>0</v>
      </c>
      <c r="G43" s="58">
        <f t="shared" si="1"/>
        <v>81</v>
      </c>
      <c r="H43" s="242">
        <v>0</v>
      </c>
      <c r="I43" s="57">
        <f t="shared" si="2"/>
        <v>78</v>
      </c>
      <c r="J43" s="56">
        <v>0</v>
      </c>
      <c r="K43" s="60">
        <v>0</v>
      </c>
      <c r="L43" s="60">
        <f t="shared" si="3"/>
        <v>0</v>
      </c>
      <c r="M43" s="243">
        <v>0</v>
      </c>
      <c r="N43" s="61">
        <f t="shared" si="4"/>
        <v>68</v>
      </c>
    </row>
    <row r="44" spans="1:14">
      <c r="A44" s="4" t="s">
        <v>83</v>
      </c>
      <c r="B44" s="4" t="s">
        <v>213</v>
      </c>
      <c r="C44" s="55" t="s">
        <v>84</v>
      </c>
      <c r="D44" s="56">
        <v>31</v>
      </c>
      <c r="E44" s="5">
        <v>9</v>
      </c>
      <c r="F44" s="57">
        <f t="shared" ref="F44:F75" si="9">SUM(D44:E44)</f>
        <v>40</v>
      </c>
      <c r="G44" s="58">
        <f t="shared" ref="G44:G75" si="10">_xlfn.RANK.EQ(F44,$F$12:$F$97,0)</f>
        <v>58</v>
      </c>
      <c r="H44" s="59">
        <f t="shared" ref="H44:H66" si="11">E44/F44</f>
        <v>0.22500000000000001</v>
      </c>
      <c r="I44" s="57">
        <f t="shared" ref="I44:I75" si="12">_xlfn.RANK.EQ(H44,$H$12:$H$97,0)</f>
        <v>50</v>
      </c>
      <c r="J44" s="56">
        <v>1</v>
      </c>
      <c r="K44" s="60">
        <v>1</v>
      </c>
      <c r="L44" s="60">
        <f t="shared" ref="L44:L75" si="13">SUM(J44:K44)</f>
        <v>2</v>
      </c>
      <c r="M44" s="6">
        <f t="shared" ref="M44:M66" si="14">L44/F44</f>
        <v>0.05</v>
      </c>
      <c r="N44" s="61">
        <f t="shared" ref="N44:N75" si="15">_xlfn.RANK.EQ(M44,$M$12:$M$97,0)</f>
        <v>39</v>
      </c>
    </row>
    <row r="45" spans="1:14">
      <c r="A45" s="4" t="s">
        <v>85</v>
      </c>
      <c r="B45" s="4" t="s">
        <v>217</v>
      </c>
      <c r="C45" s="55" t="s">
        <v>86</v>
      </c>
      <c r="D45" s="56">
        <v>37</v>
      </c>
      <c r="E45" s="5">
        <v>9</v>
      </c>
      <c r="F45" s="57">
        <f t="shared" si="9"/>
        <v>46</v>
      </c>
      <c r="G45" s="58">
        <f t="shared" si="10"/>
        <v>54</v>
      </c>
      <c r="H45" s="59">
        <f t="shared" si="11"/>
        <v>0.19565217391304349</v>
      </c>
      <c r="I45" s="57">
        <f t="shared" si="12"/>
        <v>58</v>
      </c>
      <c r="J45" s="56">
        <v>4</v>
      </c>
      <c r="K45" s="60">
        <v>2</v>
      </c>
      <c r="L45" s="60">
        <f t="shared" si="13"/>
        <v>6</v>
      </c>
      <c r="M45" s="6">
        <f t="shared" si="14"/>
        <v>0.13043478260869565</v>
      </c>
      <c r="N45" s="61">
        <f t="shared" si="15"/>
        <v>13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4</v>
      </c>
      <c r="F46" s="57">
        <f t="shared" si="9"/>
        <v>7</v>
      </c>
      <c r="G46" s="58">
        <f t="shared" si="10"/>
        <v>72</v>
      </c>
      <c r="H46" s="59">
        <f t="shared" si="11"/>
        <v>0.5714285714285714</v>
      </c>
      <c r="I46" s="57">
        <f t="shared" si="12"/>
        <v>6</v>
      </c>
      <c r="J46" s="56">
        <v>0</v>
      </c>
      <c r="K46" s="60">
        <v>0</v>
      </c>
      <c r="L46" s="60">
        <f t="shared" si="13"/>
        <v>0</v>
      </c>
      <c r="M46" s="6">
        <f t="shared" si="14"/>
        <v>0</v>
      </c>
      <c r="N46" s="61">
        <f t="shared" si="15"/>
        <v>68</v>
      </c>
    </row>
    <row r="47" spans="1:14">
      <c r="A47" s="4" t="s">
        <v>89</v>
      </c>
      <c r="B47" s="4" t="s">
        <v>211</v>
      </c>
      <c r="C47" s="55" t="s">
        <v>90</v>
      </c>
      <c r="D47" s="56">
        <v>355</v>
      </c>
      <c r="E47" s="5">
        <v>138</v>
      </c>
      <c r="F47" s="57">
        <f t="shared" si="9"/>
        <v>493</v>
      </c>
      <c r="G47" s="58">
        <f t="shared" si="10"/>
        <v>10</v>
      </c>
      <c r="H47" s="59">
        <f t="shared" si="11"/>
        <v>0.27991886409736311</v>
      </c>
      <c r="I47" s="57">
        <f t="shared" si="12"/>
        <v>33</v>
      </c>
      <c r="J47" s="56">
        <v>16</v>
      </c>
      <c r="K47" s="60">
        <v>8</v>
      </c>
      <c r="L47" s="60">
        <f t="shared" si="13"/>
        <v>24</v>
      </c>
      <c r="M47" s="6">
        <f t="shared" si="14"/>
        <v>4.8681541582150101E-2</v>
      </c>
      <c r="N47" s="61">
        <f t="shared" si="15"/>
        <v>40</v>
      </c>
    </row>
    <row r="48" spans="1:14">
      <c r="A48" s="4" t="s">
        <v>91</v>
      </c>
      <c r="B48" s="4" t="s">
        <v>213</v>
      </c>
      <c r="C48" s="55" t="s">
        <v>92</v>
      </c>
      <c r="D48" s="56">
        <v>41</v>
      </c>
      <c r="E48" s="5">
        <v>4</v>
      </c>
      <c r="F48" s="57">
        <f t="shared" si="9"/>
        <v>45</v>
      </c>
      <c r="G48" s="58">
        <f t="shared" si="10"/>
        <v>55</v>
      </c>
      <c r="H48" s="59">
        <f t="shared" si="11"/>
        <v>8.8888888888888892E-2</v>
      </c>
      <c r="I48" s="57">
        <f t="shared" si="12"/>
        <v>75</v>
      </c>
      <c r="J48" s="56">
        <v>3</v>
      </c>
      <c r="K48" s="60">
        <v>3</v>
      </c>
      <c r="L48" s="60">
        <f t="shared" si="13"/>
        <v>6</v>
      </c>
      <c r="M48" s="6">
        <f t="shared" si="14"/>
        <v>0.13333333333333333</v>
      </c>
      <c r="N48" s="61">
        <f t="shared" si="15"/>
        <v>12</v>
      </c>
    </row>
    <row r="49" spans="1:14">
      <c r="A49" s="4" t="s">
        <v>93</v>
      </c>
      <c r="B49" s="4" t="s">
        <v>212</v>
      </c>
      <c r="C49" s="55" t="s">
        <v>94</v>
      </c>
      <c r="D49" s="56">
        <v>7</v>
      </c>
      <c r="E49" s="5">
        <v>2</v>
      </c>
      <c r="F49" s="57">
        <f t="shared" si="9"/>
        <v>9</v>
      </c>
      <c r="G49" s="58">
        <f t="shared" si="10"/>
        <v>71</v>
      </c>
      <c r="H49" s="59">
        <f t="shared" si="11"/>
        <v>0.22222222222222221</v>
      </c>
      <c r="I49" s="57">
        <f t="shared" si="12"/>
        <v>52</v>
      </c>
      <c r="J49" s="56">
        <v>1</v>
      </c>
      <c r="K49" s="60">
        <v>0</v>
      </c>
      <c r="L49" s="60">
        <f t="shared" si="13"/>
        <v>1</v>
      </c>
      <c r="M49" s="6">
        <f t="shared" si="14"/>
        <v>0.1111111111111111</v>
      </c>
      <c r="N49" s="61">
        <f t="shared" si="15"/>
        <v>18</v>
      </c>
    </row>
    <row r="50" spans="1:14">
      <c r="A50" s="4" t="s">
        <v>95</v>
      </c>
      <c r="B50" s="4" t="s">
        <v>216</v>
      </c>
      <c r="C50" s="55" t="s">
        <v>96</v>
      </c>
      <c r="D50" s="56">
        <v>150</v>
      </c>
      <c r="E50" s="5">
        <v>62</v>
      </c>
      <c r="F50" s="57">
        <f t="shared" si="9"/>
        <v>212</v>
      </c>
      <c r="G50" s="58">
        <f t="shared" si="10"/>
        <v>34</v>
      </c>
      <c r="H50" s="59">
        <f t="shared" si="11"/>
        <v>0.29245283018867924</v>
      </c>
      <c r="I50" s="57">
        <f t="shared" si="12"/>
        <v>28</v>
      </c>
      <c r="J50" s="56">
        <v>9</v>
      </c>
      <c r="K50" s="60">
        <v>4</v>
      </c>
      <c r="L50" s="60">
        <f t="shared" si="13"/>
        <v>13</v>
      </c>
      <c r="M50" s="6">
        <f t="shared" si="14"/>
        <v>6.1320754716981132E-2</v>
      </c>
      <c r="N50" s="61">
        <f t="shared" si="15"/>
        <v>34</v>
      </c>
    </row>
    <row r="51" spans="1:14">
      <c r="A51" s="4" t="s">
        <v>97</v>
      </c>
      <c r="B51" s="4" t="s">
        <v>216</v>
      </c>
      <c r="C51" s="55" t="s">
        <v>98</v>
      </c>
      <c r="D51" s="56">
        <v>235</v>
      </c>
      <c r="E51" s="5">
        <v>69</v>
      </c>
      <c r="F51" s="57">
        <f t="shared" si="9"/>
        <v>304</v>
      </c>
      <c r="G51" s="58">
        <f t="shared" si="10"/>
        <v>22</v>
      </c>
      <c r="H51" s="59">
        <f t="shared" si="11"/>
        <v>0.22697368421052633</v>
      </c>
      <c r="I51" s="57">
        <f t="shared" si="12"/>
        <v>49</v>
      </c>
      <c r="J51" s="56">
        <v>5</v>
      </c>
      <c r="K51" s="60">
        <v>4</v>
      </c>
      <c r="L51" s="60">
        <f t="shared" si="13"/>
        <v>9</v>
      </c>
      <c r="M51" s="6">
        <f t="shared" si="14"/>
        <v>2.9605263157894735E-2</v>
      </c>
      <c r="N51" s="61">
        <f t="shared" si="15"/>
        <v>51</v>
      </c>
    </row>
    <row r="52" spans="1:14">
      <c r="A52" s="4" t="s">
        <v>99</v>
      </c>
      <c r="B52" s="4" t="s">
        <v>218</v>
      </c>
      <c r="C52" s="55" t="s">
        <v>100</v>
      </c>
      <c r="D52" s="56">
        <v>34</v>
      </c>
      <c r="E52" s="5">
        <v>8</v>
      </c>
      <c r="F52" s="57">
        <f t="shared" si="9"/>
        <v>42</v>
      </c>
      <c r="G52" s="58">
        <f t="shared" si="10"/>
        <v>56</v>
      </c>
      <c r="H52" s="59">
        <f t="shared" si="11"/>
        <v>0.19047619047619047</v>
      </c>
      <c r="I52" s="57">
        <f t="shared" si="12"/>
        <v>59</v>
      </c>
      <c r="J52" s="56">
        <v>14</v>
      </c>
      <c r="K52" s="60">
        <v>5</v>
      </c>
      <c r="L52" s="60">
        <f t="shared" si="13"/>
        <v>19</v>
      </c>
      <c r="M52" s="6">
        <f t="shared" si="14"/>
        <v>0.45238095238095238</v>
      </c>
      <c r="N52" s="61">
        <f t="shared" si="15"/>
        <v>1</v>
      </c>
    </row>
    <row r="53" spans="1:14">
      <c r="A53" s="4" t="s">
        <v>101</v>
      </c>
      <c r="B53" s="4" t="s">
        <v>216</v>
      </c>
      <c r="C53" s="55" t="s">
        <v>102</v>
      </c>
      <c r="D53" s="56">
        <v>131</v>
      </c>
      <c r="E53" s="5">
        <v>68</v>
      </c>
      <c r="F53" s="57">
        <f t="shared" si="9"/>
        <v>199</v>
      </c>
      <c r="G53" s="58">
        <f t="shared" si="10"/>
        <v>36</v>
      </c>
      <c r="H53" s="59">
        <f t="shared" si="11"/>
        <v>0.34170854271356782</v>
      </c>
      <c r="I53" s="57">
        <f t="shared" si="12"/>
        <v>15</v>
      </c>
      <c r="J53" s="56">
        <v>4</v>
      </c>
      <c r="K53" s="60">
        <v>3</v>
      </c>
      <c r="L53" s="60">
        <f t="shared" si="13"/>
        <v>7</v>
      </c>
      <c r="M53" s="6">
        <f t="shared" si="14"/>
        <v>3.5175879396984924E-2</v>
      </c>
      <c r="N53" s="61">
        <f t="shared" si="15"/>
        <v>48</v>
      </c>
    </row>
    <row r="54" spans="1:14">
      <c r="A54" s="4" t="s">
        <v>103</v>
      </c>
      <c r="B54" s="4" t="s">
        <v>216</v>
      </c>
      <c r="C54" s="55" t="s">
        <v>104</v>
      </c>
      <c r="D54" s="56">
        <v>257</v>
      </c>
      <c r="E54" s="5">
        <v>70</v>
      </c>
      <c r="F54" s="57">
        <f t="shared" si="9"/>
        <v>327</v>
      </c>
      <c r="G54" s="58">
        <f t="shared" si="10"/>
        <v>19</v>
      </c>
      <c r="H54" s="59">
        <f t="shared" si="11"/>
        <v>0.21406727828746178</v>
      </c>
      <c r="I54" s="57">
        <f t="shared" si="12"/>
        <v>53</v>
      </c>
      <c r="J54" s="56">
        <v>6</v>
      </c>
      <c r="K54" s="60">
        <v>1</v>
      </c>
      <c r="L54" s="60">
        <f t="shared" si="13"/>
        <v>7</v>
      </c>
      <c r="M54" s="6">
        <f t="shared" si="14"/>
        <v>2.1406727828746176E-2</v>
      </c>
      <c r="N54" s="61">
        <f t="shared" si="15"/>
        <v>60</v>
      </c>
    </row>
    <row r="55" spans="1:14">
      <c r="A55" s="4" t="s">
        <v>105</v>
      </c>
      <c r="B55" s="4" t="s">
        <v>216</v>
      </c>
      <c r="C55" s="55" t="s">
        <v>106</v>
      </c>
      <c r="D55" s="56">
        <v>247</v>
      </c>
      <c r="E55" s="5">
        <v>81</v>
      </c>
      <c r="F55" s="57">
        <f t="shared" si="9"/>
        <v>328</v>
      </c>
      <c r="G55" s="58">
        <f t="shared" si="10"/>
        <v>18</v>
      </c>
      <c r="H55" s="59">
        <f t="shared" si="11"/>
        <v>0.24695121951219512</v>
      </c>
      <c r="I55" s="57">
        <f t="shared" si="12"/>
        <v>46</v>
      </c>
      <c r="J55" s="56">
        <v>5</v>
      </c>
      <c r="K55" s="60">
        <v>6</v>
      </c>
      <c r="L55" s="60">
        <f t="shared" si="13"/>
        <v>11</v>
      </c>
      <c r="M55" s="6">
        <f t="shared" si="14"/>
        <v>3.3536585365853661E-2</v>
      </c>
      <c r="N55" s="61">
        <f t="shared" si="15"/>
        <v>49</v>
      </c>
    </row>
    <row r="56" spans="1:14">
      <c r="A56" s="4" t="s">
        <v>107</v>
      </c>
      <c r="B56" s="4" t="s">
        <v>216</v>
      </c>
      <c r="C56" s="55" t="s">
        <v>108</v>
      </c>
      <c r="D56" s="56">
        <v>171</v>
      </c>
      <c r="E56" s="5">
        <v>49</v>
      </c>
      <c r="F56" s="57">
        <f t="shared" si="9"/>
        <v>220</v>
      </c>
      <c r="G56" s="58">
        <f t="shared" si="10"/>
        <v>31</v>
      </c>
      <c r="H56" s="59">
        <f t="shared" si="11"/>
        <v>0.22272727272727272</v>
      </c>
      <c r="I56" s="57">
        <f t="shared" si="12"/>
        <v>51</v>
      </c>
      <c r="J56" s="56">
        <v>5</v>
      </c>
      <c r="K56" s="60">
        <v>1</v>
      </c>
      <c r="L56" s="60">
        <f t="shared" si="13"/>
        <v>6</v>
      </c>
      <c r="M56" s="6">
        <f t="shared" si="14"/>
        <v>2.7272727272727271E-2</v>
      </c>
      <c r="N56" s="61">
        <f t="shared" si="15"/>
        <v>53</v>
      </c>
    </row>
    <row r="57" spans="1:14">
      <c r="A57" s="4" t="s">
        <v>109</v>
      </c>
      <c r="B57" s="4" t="s">
        <v>217</v>
      </c>
      <c r="C57" s="55" t="s">
        <v>110</v>
      </c>
      <c r="D57" s="56">
        <v>45</v>
      </c>
      <c r="E57" s="5">
        <v>10</v>
      </c>
      <c r="F57" s="57">
        <f t="shared" si="9"/>
        <v>55</v>
      </c>
      <c r="G57" s="58">
        <f t="shared" si="10"/>
        <v>49</v>
      </c>
      <c r="H57" s="59">
        <f t="shared" si="11"/>
        <v>0.18181818181818182</v>
      </c>
      <c r="I57" s="57">
        <f t="shared" si="12"/>
        <v>65</v>
      </c>
      <c r="J57" s="56">
        <v>8</v>
      </c>
      <c r="K57" s="60">
        <v>2</v>
      </c>
      <c r="L57" s="60">
        <f t="shared" si="13"/>
        <v>10</v>
      </c>
      <c r="M57" s="6">
        <f t="shared" si="14"/>
        <v>0.18181818181818182</v>
      </c>
      <c r="N57" s="61">
        <f t="shared" si="15"/>
        <v>4</v>
      </c>
    </row>
    <row r="58" spans="1:14">
      <c r="A58" s="4" t="s">
        <v>111</v>
      </c>
      <c r="B58" s="4" t="s">
        <v>215</v>
      </c>
      <c r="C58" s="55" t="s">
        <v>112</v>
      </c>
      <c r="D58" s="56">
        <v>155</v>
      </c>
      <c r="E58" s="5">
        <v>59</v>
      </c>
      <c r="F58" s="57">
        <f t="shared" si="9"/>
        <v>214</v>
      </c>
      <c r="G58" s="58">
        <f t="shared" si="10"/>
        <v>33</v>
      </c>
      <c r="H58" s="59">
        <f t="shared" si="11"/>
        <v>0.27570093457943923</v>
      </c>
      <c r="I58" s="57">
        <f t="shared" si="12"/>
        <v>34</v>
      </c>
      <c r="J58" s="56">
        <v>2</v>
      </c>
      <c r="K58" s="60">
        <v>1</v>
      </c>
      <c r="L58" s="60">
        <f t="shared" si="13"/>
        <v>3</v>
      </c>
      <c r="M58" s="6">
        <f t="shared" si="14"/>
        <v>1.4018691588785047E-2</v>
      </c>
      <c r="N58" s="61">
        <f t="shared" si="15"/>
        <v>65</v>
      </c>
    </row>
    <row r="59" spans="1:14">
      <c r="A59" s="4" t="s">
        <v>113</v>
      </c>
      <c r="B59" s="4" t="s">
        <v>211</v>
      </c>
      <c r="C59" s="55" t="s">
        <v>114</v>
      </c>
      <c r="D59" s="56">
        <v>554</v>
      </c>
      <c r="E59" s="5">
        <v>176</v>
      </c>
      <c r="F59" s="57">
        <f t="shared" si="9"/>
        <v>730</v>
      </c>
      <c r="G59" s="58">
        <f t="shared" si="10"/>
        <v>7</v>
      </c>
      <c r="H59" s="59">
        <f t="shared" si="11"/>
        <v>0.24109589041095891</v>
      </c>
      <c r="I59" s="57">
        <f t="shared" si="12"/>
        <v>48</v>
      </c>
      <c r="J59" s="56">
        <v>33</v>
      </c>
      <c r="K59" s="60">
        <v>23</v>
      </c>
      <c r="L59" s="60">
        <f t="shared" si="13"/>
        <v>56</v>
      </c>
      <c r="M59" s="6">
        <f t="shared" si="14"/>
        <v>7.6712328767123292E-2</v>
      </c>
      <c r="N59" s="61">
        <f t="shared" si="15"/>
        <v>26</v>
      </c>
    </row>
    <row r="60" spans="1:14">
      <c r="A60" s="1" t="s">
        <v>115</v>
      </c>
      <c r="B60" s="1" t="s">
        <v>213</v>
      </c>
      <c r="C60" s="62" t="s">
        <v>116</v>
      </c>
      <c r="D60" s="31">
        <v>51</v>
      </c>
      <c r="E60" s="2">
        <v>5</v>
      </c>
      <c r="F60" s="57">
        <f t="shared" si="9"/>
        <v>56</v>
      </c>
      <c r="G60" s="58">
        <f t="shared" si="10"/>
        <v>48</v>
      </c>
      <c r="H60" s="59">
        <f t="shared" si="11"/>
        <v>8.9285714285714288E-2</v>
      </c>
      <c r="I60" s="57">
        <f t="shared" si="12"/>
        <v>74</v>
      </c>
      <c r="J60" s="31">
        <v>3</v>
      </c>
      <c r="K60" s="35">
        <v>1</v>
      </c>
      <c r="L60" s="35">
        <f t="shared" si="13"/>
        <v>4</v>
      </c>
      <c r="M60" s="63">
        <f t="shared" si="14"/>
        <v>7.1428571428571425E-2</v>
      </c>
      <c r="N60" s="64">
        <f t="shared" si="15"/>
        <v>28</v>
      </c>
    </row>
    <row r="61" spans="1:14">
      <c r="A61" s="1" t="s">
        <v>117</v>
      </c>
      <c r="B61" s="1" t="s">
        <v>212</v>
      </c>
      <c r="C61" s="62" t="s">
        <v>118</v>
      </c>
      <c r="D61" s="31">
        <v>0</v>
      </c>
      <c r="E61" s="2">
        <v>2</v>
      </c>
      <c r="F61" s="57">
        <f t="shared" si="9"/>
        <v>2</v>
      </c>
      <c r="G61" s="58">
        <f t="shared" si="10"/>
        <v>77</v>
      </c>
      <c r="H61" s="59">
        <f t="shared" si="11"/>
        <v>1</v>
      </c>
      <c r="I61" s="57">
        <f t="shared" si="12"/>
        <v>1</v>
      </c>
      <c r="J61" s="31">
        <v>0</v>
      </c>
      <c r="K61" s="35">
        <v>0</v>
      </c>
      <c r="L61" s="35">
        <f t="shared" si="13"/>
        <v>0</v>
      </c>
      <c r="M61" s="6">
        <f t="shared" si="14"/>
        <v>0</v>
      </c>
      <c r="N61" s="64">
        <f t="shared" si="15"/>
        <v>68</v>
      </c>
    </row>
    <row r="62" spans="1:14">
      <c r="A62" s="1" t="s">
        <v>119</v>
      </c>
      <c r="B62" s="1" t="s">
        <v>213</v>
      </c>
      <c r="C62" s="62" t="s">
        <v>120</v>
      </c>
      <c r="D62" s="31">
        <v>45</v>
      </c>
      <c r="E62" s="2">
        <v>5</v>
      </c>
      <c r="F62" s="57">
        <f t="shared" si="9"/>
        <v>50</v>
      </c>
      <c r="G62" s="58">
        <f t="shared" si="10"/>
        <v>51</v>
      </c>
      <c r="H62" s="59">
        <f t="shared" si="11"/>
        <v>0.1</v>
      </c>
      <c r="I62" s="57">
        <f t="shared" si="12"/>
        <v>70</v>
      </c>
      <c r="J62" s="31">
        <v>6</v>
      </c>
      <c r="K62" s="35">
        <v>0</v>
      </c>
      <c r="L62" s="35">
        <f t="shared" si="13"/>
        <v>6</v>
      </c>
      <c r="M62" s="63">
        <f t="shared" si="14"/>
        <v>0.12</v>
      </c>
      <c r="N62" s="64">
        <f t="shared" si="15"/>
        <v>15</v>
      </c>
    </row>
    <row r="63" spans="1:14">
      <c r="A63" s="1" t="s">
        <v>121</v>
      </c>
      <c r="B63" s="1" t="s">
        <v>216</v>
      </c>
      <c r="C63" s="62" t="s">
        <v>122</v>
      </c>
      <c r="D63" s="31">
        <v>188</v>
      </c>
      <c r="E63" s="2">
        <v>74</v>
      </c>
      <c r="F63" s="57">
        <f t="shared" si="9"/>
        <v>262</v>
      </c>
      <c r="G63" s="58">
        <f t="shared" si="10"/>
        <v>24</v>
      </c>
      <c r="H63" s="59">
        <f t="shared" si="11"/>
        <v>0.28244274809160308</v>
      </c>
      <c r="I63" s="57">
        <f t="shared" si="12"/>
        <v>32</v>
      </c>
      <c r="J63" s="31">
        <v>0</v>
      </c>
      <c r="K63" s="35">
        <v>6</v>
      </c>
      <c r="L63" s="35">
        <f t="shared" si="13"/>
        <v>6</v>
      </c>
      <c r="M63" s="63">
        <f t="shared" si="14"/>
        <v>2.2900763358778626E-2</v>
      </c>
      <c r="N63" s="64">
        <f t="shared" si="15"/>
        <v>57</v>
      </c>
    </row>
    <row r="64" spans="1:14">
      <c r="A64" s="1" t="s">
        <v>123</v>
      </c>
      <c r="B64" s="1" t="s">
        <v>214</v>
      </c>
      <c r="C64" s="62" t="s">
        <v>124</v>
      </c>
      <c r="D64" s="31">
        <v>9</v>
      </c>
      <c r="E64" s="2">
        <v>1</v>
      </c>
      <c r="F64" s="57">
        <f t="shared" si="9"/>
        <v>10</v>
      </c>
      <c r="G64" s="58">
        <f t="shared" si="10"/>
        <v>70</v>
      </c>
      <c r="H64" s="59">
        <f t="shared" si="11"/>
        <v>0.1</v>
      </c>
      <c r="I64" s="57">
        <f t="shared" si="12"/>
        <v>70</v>
      </c>
      <c r="J64" s="31">
        <v>1</v>
      </c>
      <c r="K64" s="35">
        <v>0</v>
      </c>
      <c r="L64" s="35">
        <f t="shared" si="13"/>
        <v>1</v>
      </c>
      <c r="M64" s="63">
        <f t="shared" si="14"/>
        <v>0.1</v>
      </c>
      <c r="N64" s="64">
        <f t="shared" si="15"/>
        <v>20</v>
      </c>
    </row>
    <row r="65" spans="1:14">
      <c r="A65" s="1" t="s">
        <v>125</v>
      </c>
      <c r="B65" s="1" t="s">
        <v>215</v>
      </c>
      <c r="C65" s="62" t="s">
        <v>126</v>
      </c>
      <c r="D65" s="31">
        <v>137</v>
      </c>
      <c r="E65" s="2">
        <v>59</v>
      </c>
      <c r="F65" s="57">
        <f t="shared" si="9"/>
        <v>196</v>
      </c>
      <c r="G65" s="58">
        <f t="shared" si="10"/>
        <v>37</v>
      </c>
      <c r="H65" s="59">
        <f t="shared" si="11"/>
        <v>0.30102040816326531</v>
      </c>
      <c r="I65" s="57">
        <f t="shared" si="12"/>
        <v>22</v>
      </c>
      <c r="J65" s="31">
        <v>4</v>
      </c>
      <c r="K65" s="35">
        <v>2</v>
      </c>
      <c r="L65" s="35">
        <f t="shared" si="13"/>
        <v>6</v>
      </c>
      <c r="M65" s="63">
        <f t="shared" si="14"/>
        <v>3.0612244897959183E-2</v>
      </c>
      <c r="N65" s="64">
        <f t="shared" si="15"/>
        <v>50</v>
      </c>
    </row>
    <row r="66" spans="1:14">
      <c r="A66" s="1" t="s">
        <v>127</v>
      </c>
      <c r="B66" s="1" t="s">
        <v>211</v>
      </c>
      <c r="C66" s="62" t="s">
        <v>128</v>
      </c>
      <c r="D66" s="31">
        <v>987</v>
      </c>
      <c r="E66" s="2">
        <v>185</v>
      </c>
      <c r="F66" s="57">
        <f t="shared" si="9"/>
        <v>1172</v>
      </c>
      <c r="G66" s="58">
        <f t="shared" si="10"/>
        <v>3</v>
      </c>
      <c r="H66" s="59">
        <f t="shared" si="11"/>
        <v>0.15784982935153583</v>
      </c>
      <c r="I66" s="57">
        <f t="shared" si="12"/>
        <v>68</v>
      </c>
      <c r="J66" s="31">
        <v>59</v>
      </c>
      <c r="K66" s="35">
        <v>14</v>
      </c>
      <c r="L66" s="35">
        <f t="shared" si="13"/>
        <v>73</v>
      </c>
      <c r="M66" s="63">
        <f t="shared" si="14"/>
        <v>6.2286689419795219E-2</v>
      </c>
      <c r="N66" s="64">
        <f t="shared" si="15"/>
        <v>33</v>
      </c>
    </row>
    <row r="67" spans="1:14">
      <c r="A67" s="1" t="s">
        <v>129</v>
      </c>
      <c r="B67" s="1" t="s">
        <v>212</v>
      </c>
      <c r="C67" s="62" t="s">
        <v>130</v>
      </c>
      <c r="D67" s="31">
        <v>0</v>
      </c>
      <c r="E67" s="2">
        <v>0</v>
      </c>
      <c r="F67" s="57">
        <f t="shared" si="9"/>
        <v>0</v>
      </c>
      <c r="G67" s="58">
        <f t="shared" si="10"/>
        <v>81</v>
      </c>
      <c r="H67" s="242">
        <v>0</v>
      </c>
      <c r="I67" s="57">
        <f t="shared" si="12"/>
        <v>78</v>
      </c>
      <c r="J67" s="31">
        <v>0</v>
      </c>
      <c r="K67" s="35">
        <v>0</v>
      </c>
      <c r="L67" s="35">
        <f t="shared" si="13"/>
        <v>0</v>
      </c>
      <c r="M67" s="244">
        <v>0</v>
      </c>
      <c r="N67" s="64">
        <f t="shared" si="15"/>
        <v>68</v>
      </c>
    </row>
    <row r="68" spans="1:14">
      <c r="A68" s="1" t="s">
        <v>131</v>
      </c>
      <c r="B68" s="1" t="s">
        <v>213</v>
      </c>
      <c r="C68" s="62" t="s">
        <v>132</v>
      </c>
      <c r="D68" s="31">
        <v>54</v>
      </c>
      <c r="E68" s="2">
        <v>11</v>
      </c>
      <c r="F68" s="57">
        <f t="shared" si="9"/>
        <v>65</v>
      </c>
      <c r="G68" s="58">
        <f t="shared" si="10"/>
        <v>45</v>
      </c>
      <c r="H68" s="59">
        <f>E68/F68</f>
        <v>0.16923076923076924</v>
      </c>
      <c r="I68" s="57">
        <f t="shared" si="12"/>
        <v>66</v>
      </c>
      <c r="J68" s="31">
        <v>6</v>
      </c>
      <c r="K68" s="35">
        <v>3</v>
      </c>
      <c r="L68" s="35">
        <f t="shared" si="13"/>
        <v>9</v>
      </c>
      <c r="M68" s="63">
        <f>L68/F68</f>
        <v>0.13846153846153847</v>
      </c>
      <c r="N68" s="64">
        <f t="shared" si="15"/>
        <v>10</v>
      </c>
    </row>
    <row r="69" spans="1:14">
      <c r="A69" s="1" t="s">
        <v>133</v>
      </c>
      <c r="B69" s="1" t="s">
        <v>211</v>
      </c>
      <c r="C69" s="62" t="s">
        <v>134</v>
      </c>
      <c r="D69" s="31">
        <v>866</v>
      </c>
      <c r="E69" s="2">
        <v>282</v>
      </c>
      <c r="F69" s="57">
        <f t="shared" si="9"/>
        <v>1148</v>
      </c>
      <c r="G69" s="58">
        <f t="shared" si="10"/>
        <v>4</v>
      </c>
      <c r="H69" s="59">
        <f>E69/F69</f>
        <v>0.2456445993031359</v>
      </c>
      <c r="I69" s="57">
        <f t="shared" si="12"/>
        <v>47</v>
      </c>
      <c r="J69" s="31">
        <v>72</v>
      </c>
      <c r="K69" s="35">
        <v>45</v>
      </c>
      <c r="L69" s="35">
        <f t="shared" si="13"/>
        <v>117</v>
      </c>
      <c r="M69" s="63">
        <f>L69/F69</f>
        <v>0.1019163763066202</v>
      </c>
      <c r="N69" s="64">
        <f t="shared" si="15"/>
        <v>19</v>
      </c>
    </row>
    <row r="70" spans="1:14">
      <c r="A70" s="1" t="s">
        <v>135</v>
      </c>
      <c r="B70" s="1" t="s">
        <v>212</v>
      </c>
      <c r="C70" s="62" t="s">
        <v>136</v>
      </c>
      <c r="D70" s="31">
        <v>2</v>
      </c>
      <c r="E70" s="2">
        <v>0</v>
      </c>
      <c r="F70" s="57">
        <f t="shared" si="9"/>
        <v>2</v>
      </c>
      <c r="G70" s="58">
        <f t="shared" si="10"/>
        <v>77</v>
      </c>
      <c r="H70" s="59">
        <f>E70/F70</f>
        <v>0</v>
      </c>
      <c r="I70" s="57">
        <f t="shared" si="12"/>
        <v>78</v>
      </c>
      <c r="J70" s="31">
        <v>0</v>
      </c>
      <c r="K70" s="35">
        <v>0</v>
      </c>
      <c r="L70" s="35">
        <f t="shared" si="13"/>
        <v>0</v>
      </c>
      <c r="M70" s="6">
        <f>L70/F70</f>
        <v>0</v>
      </c>
      <c r="N70" s="64">
        <f t="shared" si="15"/>
        <v>68</v>
      </c>
    </row>
    <row r="71" spans="1:14">
      <c r="A71" s="1" t="s">
        <v>137</v>
      </c>
      <c r="B71" s="1" t="s">
        <v>211</v>
      </c>
      <c r="C71" s="62" t="s">
        <v>138</v>
      </c>
      <c r="D71" s="31">
        <v>277</v>
      </c>
      <c r="E71" s="2">
        <v>95</v>
      </c>
      <c r="F71" s="65">
        <f t="shared" si="9"/>
        <v>372</v>
      </c>
      <c r="G71" s="66">
        <f t="shared" si="10"/>
        <v>16</v>
      </c>
      <c r="H71" s="59">
        <f>E71/F71</f>
        <v>0.2553763440860215</v>
      </c>
      <c r="I71" s="57">
        <f t="shared" si="12"/>
        <v>43</v>
      </c>
      <c r="J71" s="31">
        <v>10</v>
      </c>
      <c r="K71" s="35">
        <v>6</v>
      </c>
      <c r="L71" s="35">
        <f t="shared" si="13"/>
        <v>16</v>
      </c>
      <c r="M71" s="63">
        <f>L71/F71</f>
        <v>4.3010752688172046E-2</v>
      </c>
      <c r="N71" s="64">
        <f t="shared" si="15"/>
        <v>43</v>
      </c>
    </row>
    <row r="72" spans="1:14">
      <c r="A72" s="1" t="s">
        <v>139</v>
      </c>
      <c r="B72" s="1" t="s">
        <v>212</v>
      </c>
      <c r="C72" s="62" t="s">
        <v>140</v>
      </c>
      <c r="D72" s="31">
        <v>9</v>
      </c>
      <c r="E72" s="2">
        <v>5</v>
      </c>
      <c r="F72" s="65">
        <f t="shared" si="9"/>
        <v>14</v>
      </c>
      <c r="G72" s="66">
        <f t="shared" si="10"/>
        <v>68</v>
      </c>
      <c r="H72" s="59">
        <f>E72/F72</f>
        <v>0.35714285714285715</v>
      </c>
      <c r="I72" s="57">
        <f t="shared" si="12"/>
        <v>13</v>
      </c>
      <c r="J72" s="31">
        <v>0</v>
      </c>
      <c r="K72" s="35">
        <v>1</v>
      </c>
      <c r="L72" s="35">
        <f t="shared" si="13"/>
        <v>1</v>
      </c>
      <c r="M72" s="63">
        <f>L72/F72</f>
        <v>7.1428571428571425E-2</v>
      </c>
      <c r="N72" s="64">
        <f t="shared" si="15"/>
        <v>28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0</v>
      </c>
      <c r="F73" s="65">
        <f t="shared" si="9"/>
        <v>0</v>
      </c>
      <c r="G73" s="66">
        <f t="shared" si="10"/>
        <v>81</v>
      </c>
      <c r="H73" s="242">
        <v>0</v>
      </c>
      <c r="I73" s="57">
        <f t="shared" si="12"/>
        <v>78</v>
      </c>
      <c r="J73" s="31">
        <v>0</v>
      </c>
      <c r="K73" s="35">
        <v>0</v>
      </c>
      <c r="L73" s="35">
        <f t="shared" si="13"/>
        <v>0</v>
      </c>
      <c r="M73" s="244">
        <v>0</v>
      </c>
      <c r="N73" s="64">
        <f t="shared" si="15"/>
        <v>68</v>
      </c>
    </row>
    <row r="74" spans="1:14">
      <c r="A74" s="1" t="s">
        <v>143</v>
      </c>
      <c r="B74" s="1" t="s">
        <v>217</v>
      </c>
      <c r="C74" s="62" t="s">
        <v>144</v>
      </c>
      <c r="D74" s="31">
        <v>9</v>
      </c>
      <c r="E74" s="2">
        <v>26</v>
      </c>
      <c r="F74" s="65">
        <f t="shared" si="9"/>
        <v>35</v>
      </c>
      <c r="G74" s="66">
        <f t="shared" si="10"/>
        <v>60</v>
      </c>
      <c r="H74" s="59">
        <f t="shared" ref="H74:H97" si="16">E74/F74</f>
        <v>0.74285714285714288</v>
      </c>
      <c r="I74" s="57">
        <f t="shared" si="12"/>
        <v>3</v>
      </c>
      <c r="J74" s="31">
        <v>0</v>
      </c>
      <c r="K74" s="35">
        <v>1</v>
      </c>
      <c r="L74" s="35">
        <f t="shared" si="13"/>
        <v>1</v>
      </c>
      <c r="M74" s="63">
        <f t="shared" ref="M74:M97" si="17">L74/F74</f>
        <v>2.8571428571428571E-2</v>
      </c>
      <c r="N74" s="64">
        <f t="shared" si="15"/>
        <v>52</v>
      </c>
    </row>
    <row r="75" spans="1:14">
      <c r="A75" s="4" t="s">
        <v>145</v>
      </c>
      <c r="B75" s="4" t="s">
        <v>218</v>
      </c>
      <c r="C75" s="55" t="s">
        <v>146</v>
      </c>
      <c r="D75" s="56">
        <v>89</v>
      </c>
      <c r="E75" s="5">
        <v>17</v>
      </c>
      <c r="F75" s="65">
        <f t="shared" si="9"/>
        <v>106</v>
      </c>
      <c r="G75" s="66">
        <f t="shared" si="10"/>
        <v>44</v>
      </c>
      <c r="H75" s="59">
        <f t="shared" si="16"/>
        <v>0.16037735849056603</v>
      </c>
      <c r="I75" s="57">
        <f t="shared" si="12"/>
        <v>67</v>
      </c>
      <c r="J75" s="31">
        <v>15</v>
      </c>
      <c r="K75" s="35">
        <v>3</v>
      </c>
      <c r="L75" s="35">
        <f t="shared" si="13"/>
        <v>18</v>
      </c>
      <c r="M75" s="63">
        <f t="shared" si="17"/>
        <v>0.16981132075471697</v>
      </c>
      <c r="N75" s="64">
        <f t="shared" si="15"/>
        <v>5</v>
      </c>
    </row>
    <row r="76" spans="1:14">
      <c r="A76" s="1" t="s">
        <v>147</v>
      </c>
      <c r="B76" s="1" t="s">
        <v>217</v>
      </c>
      <c r="C76" s="62" t="s">
        <v>148</v>
      </c>
      <c r="D76" s="31">
        <v>10</v>
      </c>
      <c r="E76" s="2">
        <v>8</v>
      </c>
      <c r="F76" s="65">
        <f t="shared" ref="F76:F107" si="18">SUM(D76:E76)</f>
        <v>18</v>
      </c>
      <c r="G76" s="66">
        <f t="shared" ref="G76:G107" si="19">_xlfn.RANK.EQ(F76,$F$12:$F$97,0)</f>
        <v>66</v>
      </c>
      <c r="H76" s="59">
        <f t="shared" si="16"/>
        <v>0.44444444444444442</v>
      </c>
      <c r="I76" s="57">
        <f t="shared" ref="I76:I107" si="20">_xlfn.RANK.EQ(H76,$H$12:$H$97,0)</f>
        <v>11</v>
      </c>
      <c r="J76" s="31">
        <v>0</v>
      </c>
      <c r="K76" s="35">
        <v>0</v>
      </c>
      <c r="L76" s="35">
        <f t="shared" ref="L76:L107" si="21">SUM(J76:K76)</f>
        <v>0</v>
      </c>
      <c r="M76" s="6">
        <f t="shared" si="17"/>
        <v>0</v>
      </c>
      <c r="N76" s="64">
        <f t="shared" ref="N76:N107" si="22">_xlfn.RANK.EQ(M76,$M$12:$M$97,0)</f>
        <v>68</v>
      </c>
    </row>
    <row r="77" spans="1:14">
      <c r="A77" s="1" t="s">
        <v>149</v>
      </c>
      <c r="B77" s="1" t="s">
        <v>216</v>
      </c>
      <c r="C77" s="62" t="s">
        <v>150</v>
      </c>
      <c r="D77" s="31">
        <v>189</v>
      </c>
      <c r="E77" s="2">
        <v>71</v>
      </c>
      <c r="F77" s="65">
        <f t="shared" si="18"/>
        <v>260</v>
      </c>
      <c r="G77" s="66">
        <f t="shared" si="19"/>
        <v>25</v>
      </c>
      <c r="H77" s="59">
        <f t="shared" si="16"/>
        <v>0.27307692307692305</v>
      </c>
      <c r="I77" s="57">
        <f t="shared" si="20"/>
        <v>35</v>
      </c>
      <c r="J77" s="31">
        <v>9</v>
      </c>
      <c r="K77" s="35">
        <v>3</v>
      </c>
      <c r="L77" s="35">
        <f t="shared" si="21"/>
        <v>12</v>
      </c>
      <c r="M77" s="63">
        <f t="shared" si="17"/>
        <v>4.6153846153846156E-2</v>
      </c>
      <c r="N77" s="64">
        <f t="shared" si="22"/>
        <v>42</v>
      </c>
    </row>
    <row r="78" spans="1:14">
      <c r="A78" s="1" t="s">
        <v>151</v>
      </c>
      <c r="B78" s="1" t="s">
        <v>216</v>
      </c>
      <c r="C78" s="62" t="s">
        <v>152</v>
      </c>
      <c r="D78" s="31">
        <v>162</v>
      </c>
      <c r="E78" s="2">
        <v>68</v>
      </c>
      <c r="F78" s="65">
        <f t="shared" si="18"/>
        <v>230</v>
      </c>
      <c r="G78" s="66">
        <f t="shared" si="19"/>
        <v>27</v>
      </c>
      <c r="H78" s="59">
        <f t="shared" si="16"/>
        <v>0.29565217391304349</v>
      </c>
      <c r="I78" s="57">
        <f t="shared" si="20"/>
        <v>27</v>
      </c>
      <c r="J78" s="31">
        <v>8</v>
      </c>
      <c r="K78" s="35">
        <v>5</v>
      </c>
      <c r="L78" s="35">
        <f t="shared" si="21"/>
        <v>13</v>
      </c>
      <c r="M78" s="63">
        <f t="shared" si="17"/>
        <v>5.6521739130434782E-2</v>
      </c>
      <c r="N78" s="64">
        <f t="shared" si="22"/>
        <v>36</v>
      </c>
    </row>
    <row r="79" spans="1:14">
      <c r="A79" s="1" t="s">
        <v>153</v>
      </c>
      <c r="B79" s="1" t="s">
        <v>211</v>
      </c>
      <c r="C79" s="62" t="s">
        <v>154</v>
      </c>
      <c r="D79" s="31">
        <v>346</v>
      </c>
      <c r="E79" s="2">
        <v>129</v>
      </c>
      <c r="F79" s="65">
        <f t="shared" si="18"/>
        <v>475</v>
      </c>
      <c r="G79" s="66">
        <f t="shared" si="19"/>
        <v>11</v>
      </c>
      <c r="H79" s="59">
        <f t="shared" si="16"/>
        <v>0.27157894736842103</v>
      </c>
      <c r="I79" s="57">
        <f t="shared" si="20"/>
        <v>37</v>
      </c>
      <c r="J79" s="31">
        <v>21</v>
      </c>
      <c r="K79" s="35">
        <v>16</v>
      </c>
      <c r="L79" s="35">
        <f t="shared" si="21"/>
        <v>37</v>
      </c>
      <c r="M79" s="63">
        <f t="shared" si="17"/>
        <v>7.7894736842105267E-2</v>
      </c>
      <c r="N79" s="64">
        <f t="shared" si="22"/>
        <v>24</v>
      </c>
    </row>
    <row r="80" spans="1:14">
      <c r="A80" s="1" t="s">
        <v>155</v>
      </c>
      <c r="B80" s="1" t="s">
        <v>211</v>
      </c>
      <c r="C80" s="62" t="s">
        <v>156</v>
      </c>
      <c r="D80" s="31">
        <v>461</v>
      </c>
      <c r="E80" s="2">
        <v>154</v>
      </c>
      <c r="F80" s="65">
        <f t="shared" si="18"/>
        <v>615</v>
      </c>
      <c r="G80" s="66">
        <f t="shared" si="19"/>
        <v>8</v>
      </c>
      <c r="H80" s="59">
        <f t="shared" si="16"/>
        <v>0.25040650406504067</v>
      </c>
      <c r="I80" s="57">
        <f t="shared" si="20"/>
        <v>45</v>
      </c>
      <c r="J80" s="31">
        <v>43</v>
      </c>
      <c r="K80" s="35">
        <v>27</v>
      </c>
      <c r="L80" s="35">
        <f t="shared" si="21"/>
        <v>70</v>
      </c>
      <c r="M80" s="63">
        <f t="shared" si="17"/>
        <v>0.11382113821138211</v>
      </c>
      <c r="N80" s="64">
        <f t="shared" si="22"/>
        <v>17</v>
      </c>
    </row>
    <row r="81" spans="1:14">
      <c r="A81" s="1" t="s">
        <v>157</v>
      </c>
      <c r="B81" s="1" t="s">
        <v>216</v>
      </c>
      <c r="C81" s="62" t="s">
        <v>158</v>
      </c>
      <c r="D81" s="31">
        <v>186</v>
      </c>
      <c r="E81" s="2">
        <v>63</v>
      </c>
      <c r="F81" s="65">
        <f t="shared" si="18"/>
        <v>249</v>
      </c>
      <c r="G81" s="66">
        <f t="shared" si="19"/>
        <v>26</v>
      </c>
      <c r="H81" s="59">
        <f t="shared" si="16"/>
        <v>0.25301204819277107</v>
      </c>
      <c r="I81" s="57">
        <f t="shared" si="20"/>
        <v>44</v>
      </c>
      <c r="J81" s="31">
        <v>12</v>
      </c>
      <c r="K81" s="35">
        <v>5</v>
      </c>
      <c r="L81" s="35">
        <f t="shared" si="21"/>
        <v>17</v>
      </c>
      <c r="M81" s="63">
        <f t="shared" si="17"/>
        <v>6.8273092369477914E-2</v>
      </c>
      <c r="N81" s="64">
        <f t="shared" si="22"/>
        <v>30</v>
      </c>
    </row>
    <row r="82" spans="1:14">
      <c r="A82" s="1" t="s">
        <v>159</v>
      </c>
      <c r="B82" s="1" t="s">
        <v>216</v>
      </c>
      <c r="C82" s="62" t="s">
        <v>160</v>
      </c>
      <c r="D82" s="31">
        <v>222</v>
      </c>
      <c r="E82" s="2">
        <v>105</v>
      </c>
      <c r="F82" s="65">
        <f t="shared" si="18"/>
        <v>327</v>
      </c>
      <c r="G82" s="66">
        <f t="shared" si="19"/>
        <v>19</v>
      </c>
      <c r="H82" s="67">
        <f t="shared" si="16"/>
        <v>0.32110091743119268</v>
      </c>
      <c r="I82" s="65">
        <f t="shared" si="20"/>
        <v>19</v>
      </c>
      <c r="J82" s="31">
        <v>1</v>
      </c>
      <c r="K82" s="35">
        <v>3</v>
      </c>
      <c r="L82" s="35">
        <f t="shared" si="21"/>
        <v>4</v>
      </c>
      <c r="M82" s="6">
        <f t="shared" si="17"/>
        <v>1.2232415902140673E-2</v>
      </c>
      <c r="N82" s="64">
        <f t="shared" si="22"/>
        <v>66</v>
      </c>
    </row>
    <row r="83" spans="1:14">
      <c r="A83" s="1" t="s">
        <v>161</v>
      </c>
      <c r="B83" s="1" t="s">
        <v>212</v>
      </c>
      <c r="C83" s="62" t="s">
        <v>162</v>
      </c>
      <c r="D83" s="31">
        <v>0</v>
      </c>
      <c r="E83" s="2">
        <v>1</v>
      </c>
      <c r="F83" s="65">
        <f t="shared" si="18"/>
        <v>1</v>
      </c>
      <c r="G83" s="66">
        <f t="shared" si="19"/>
        <v>80</v>
      </c>
      <c r="H83" s="67">
        <f t="shared" si="16"/>
        <v>1</v>
      </c>
      <c r="I83" s="65">
        <f t="shared" si="20"/>
        <v>1</v>
      </c>
      <c r="J83" s="31">
        <v>0</v>
      </c>
      <c r="K83" s="35">
        <v>0</v>
      </c>
      <c r="L83" s="35">
        <f t="shared" si="21"/>
        <v>0</v>
      </c>
      <c r="M83" s="6">
        <f t="shared" si="17"/>
        <v>0</v>
      </c>
      <c r="N83" s="64">
        <f t="shared" si="22"/>
        <v>68</v>
      </c>
    </row>
    <row r="84" spans="1:14">
      <c r="A84" s="1" t="s">
        <v>163</v>
      </c>
      <c r="B84" s="1" t="s">
        <v>216</v>
      </c>
      <c r="C84" s="62" t="s">
        <v>164</v>
      </c>
      <c r="D84" s="31">
        <v>100</v>
      </c>
      <c r="E84" s="2">
        <v>41</v>
      </c>
      <c r="F84" s="65">
        <f t="shared" si="18"/>
        <v>141</v>
      </c>
      <c r="G84" s="66">
        <f t="shared" si="19"/>
        <v>43</v>
      </c>
      <c r="H84" s="67">
        <f t="shared" si="16"/>
        <v>0.29078014184397161</v>
      </c>
      <c r="I84" s="65">
        <f t="shared" si="20"/>
        <v>30</v>
      </c>
      <c r="J84" s="31">
        <v>5</v>
      </c>
      <c r="K84" s="35">
        <v>1</v>
      </c>
      <c r="L84" s="35">
        <f t="shared" si="21"/>
        <v>6</v>
      </c>
      <c r="M84" s="63">
        <f t="shared" si="17"/>
        <v>4.2553191489361701E-2</v>
      </c>
      <c r="N84" s="64">
        <f t="shared" si="22"/>
        <v>44</v>
      </c>
    </row>
    <row r="85" spans="1:14">
      <c r="A85" s="1" t="s">
        <v>165</v>
      </c>
      <c r="B85" s="1" t="s">
        <v>216</v>
      </c>
      <c r="C85" s="62" t="s">
        <v>166</v>
      </c>
      <c r="D85" s="31">
        <v>119</v>
      </c>
      <c r="E85" s="2">
        <v>43</v>
      </c>
      <c r="F85" s="65">
        <f t="shared" si="18"/>
        <v>162</v>
      </c>
      <c r="G85" s="66">
        <f t="shared" si="19"/>
        <v>41</v>
      </c>
      <c r="H85" s="67">
        <f t="shared" si="16"/>
        <v>0.26543209876543211</v>
      </c>
      <c r="I85" s="65">
        <f t="shared" si="20"/>
        <v>40</v>
      </c>
      <c r="J85" s="31">
        <v>5</v>
      </c>
      <c r="K85" s="35">
        <v>1</v>
      </c>
      <c r="L85" s="35">
        <f t="shared" si="21"/>
        <v>6</v>
      </c>
      <c r="M85" s="63">
        <f t="shared" si="17"/>
        <v>3.7037037037037035E-2</v>
      </c>
      <c r="N85" s="64">
        <f t="shared" si="22"/>
        <v>46</v>
      </c>
    </row>
    <row r="86" spans="1:14">
      <c r="A86" s="9" t="s">
        <v>167</v>
      </c>
      <c r="B86" s="9" t="s">
        <v>216</v>
      </c>
      <c r="C86" s="68" t="s">
        <v>168</v>
      </c>
      <c r="D86" s="69">
        <v>107</v>
      </c>
      <c r="E86" s="70">
        <v>59</v>
      </c>
      <c r="F86" s="71">
        <f t="shared" si="18"/>
        <v>166</v>
      </c>
      <c r="G86" s="72">
        <f t="shared" si="19"/>
        <v>40</v>
      </c>
      <c r="H86" s="73">
        <f t="shared" si="16"/>
        <v>0.35542168674698793</v>
      </c>
      <c r="I86" s="71">
        <f t="shared" si="20"/>
        <v>14</v>
      </c>
      <c r="J86" s="69">
        <v>1</v>
      </c>
      <c r="K86" s="74">
        <v>3</v>
      </c>
      <c r="L86" s="74">
        <f t="shared" si="21"/>
        <v>4</v>
      </c>
      <c r="M86" s="75">
        <f t="shared" si="17"/>
        <v>2.4096385542168676E-2</v>
      </c>
      <c r="N86" s="76">
        <f t="shared" si="22"/>
        <v>55</v>
      </c>
    </row>
    <row r="87" spans="1:14">
      <c r="A87" s="1" t="s">
        <v>169</v>
      </c>
      <c r="B87" s="1" t="s">
        <v>213</v>
      </c>
      <c r="C87" s="62" t="s">
        <v>170</v>
      </c>
      <c r="D87" s="31">
        <v>48</v>
      </c>
      <c r="E87" s="2">
        <v>5</v>
      </c>
      <c r="F87" s="65">
        <f t="shared" si="18"/>
        <v>53</v>
      </c>
      <c r="G87" s="66">
        <f t="shared" si="19"/>
        <v>50</v>
      </c>
      <c r="H87" s="67">
        <f t="shared" si="16"/>
        <v>9.4339622641509441E-2</v>
      </c>
      <c r="I87" s="65">
        <f t="shared" si="20"/>
        <v>73</v>
      </c>
      <c r="J87" s="31">
        <v>4</v>
      </c>
      <c r="K87" s="35">
        <v>0</v>
      </c>
      <c r="L87" s="35">
        <f t="shared" si="21"/>
        <v>4</v>
      </c>
      <c r="M87" s="63">
        <f t="shared" si="17"/>
        <v>7.5471698113207544E-2</v>
      </c>
      <c r="N87" s="64">
        <f t="shared" si="22"/>
        <v>27</v>
      </c>
    </row>
    <row r="88" spans="1:14">
      <c r="A88" s="1" t="s">
        <v>171</v>
      </c>
      <c r="B88" s="1" t="s">
        <v>212</v>
      </c>
      <c r="C88" s="62" t="s">
        <v>172</v>
      </c>
      <c r="D88" s="31">
        <v>3</v>
      </c>
      <c r="E88" s="2">
        <v>3</v>
      </c>
      <c r="F88" s="65">
        <f t="shared" si="18"/>
        <v>6</v>
      </c>
      <c r="G88" s="66">
        <f t="shared" si="19"/>
        <v>73</v>
      </c>
      <c r="H88" s="67">
        <f t="shared" si="16"/>
        <v>0.5</v>
      </c>
      <c r="I88" s="65">
        <f t="shared" si="20"/>
        <v>7</v>
      </c>
      <c r="J88" s="31">
        <v>0</v>
      </c>
      <c r="K88" s="35">
        <v>0</v>
      </c>
      <c r="L88" s="35">
        <f t="shared" si="21"/>
        <v>0</v>
      </c>
      <c r="M88" s="6">
        <f t="shared" si="17"/>
        <v>0</v>
      </c>
      <c r="N88" s="64">
        <f t="shared" si="22"/>
        <v>68</v>
      </c>
    </row>
    <row r="89" spans="1:14">
      <c r="A89" s="1" t="s">
        <v>173</v>
      </c>
      <c r="B89" s="1" t="s">
        <v>211</v>
      </c>
      <c r="C89" s="62" t="s">
        <v>174</v>
      </c>
      <c r="D89" s="31">
        <v>637</v>
      </c>
      <c r="E89" s="2">
        <v>170</v>
      </c>
      <c r="F89" s="65">
        <f t="shared" si="18"/>
        <v>807</v>
      </c>
      <c r="G89" s="66">
        <f t="shared" si="19"/>
        <v>5</v>
      </c>
      <c r="H89" s="67">
        <f t="shared" si="16"/>
        <v>0.21065675340768278</v>
      </c>
      <c r="I89" s="65">
        <f t="shared" si="20"/>
        <v>55</v>
      </c>
      <c r="J89" s="31">
        <v>37</v>
      </c>
      <c r="K89" s="35">
        <v>14</v>
      </c>
      <c r="L89" s="35">
        <f t="shared" si="21"/>
        <v>51</v>
      </c>
      <c r="M89" s="63">
        <f t="shared" si="17"/>
        <v>6.3197026022304828E-2</v>
      </c>
      <c r="N89" s="64">
        <f t="shared" si="22"/>
        <v>31</v>
      </c>
    </row>
    <row r="90" spans="1:14">
      <c r="A90" s="1" t="s">
        <v>175</v>
      </c>
      <c r="B90" s="1" t="s">
        <v>216</v>
      </c>
      <c r="C90" s="62" t="s">
        <v>176</v>
      </c>
      <c r="D90" s="31">
        <v>135</v>
      </c>
      <c r="E90" s="2">
        <v>57</v>
      </c>
      <c r="F90" s="65">
        <f t="shared" si="18"/>
        <v>192</v>
      </c>
      <c r="G90" s="66">
        <f t="shared" si="19"/>
        <v>38</v>
      </c>
      <c r="H90" s="67">
        <f t="shared" si="16"/>
        <v>0.296875</v>
      </c>
      <c r="I90" s="65">
        <f t="shared" si="20"/>
        <v>25</v>
      </c>
      <c r="J90" s="31">
        <v>0</v>
      </c>
      <c r="K90" s="35">
        <v>0</v>
      </c>
      <c r="L90" s="35">
        <f t="shared" si="21"/>
        <v>0</v>
      </c>
      <c r="M90" s="6">
        <f t="shared" si="17"/>
        <v>0</v>
      </c>
      <c r="N90" s="64">
        <f t="shared" si="22"/>
        <v>68</v>
      </c>
    </row>
    <row r="91" spans="1:14">
      <c r="A91" s="1" t="s">
        <v>177</v>
      </c>
      <c r="B91" s="1" t="s">
        <v>216</v>
      </c>
      <c r="C91" s="62" t="s">
        <v>178</v>
      </c>
      <c r="D91" s="31">
        <v>287</v>
      </c>
      <c r="E91" s="2">
        <v>137</v>
      </c>
      <c r="F91" s="65">
        <f t="shared" si="18"/>
        <v>424</v>
      </c>
      <c r="G91" s="66">
        <f t="shared" si="19"/>
        <v>13</v>
      </c>
      <c r="H91" s="67">
        <f t="shared" si="16"/>
        <v>0.32311320754716982</v>
      </c>
      <c r="I91" s="65">
        <f t="shared" si="20"/>
        <v>18</v>
      </c>
      <c r="J91" s="31">
        <v>16</v>
      </c>
      <c r="K91" s="35">
        <v>9</v>
      </c>
      <c r="L91" s="35">
        <f t="shared" si="21"/>
        <v>25</v>
      </c>
      <c r="M91" s="63">
        <f t="shared" si="17"/>
        <v>5.8962264150943397E-2</v>
      </c>
      <c r="N91" s="64">
        <f t="shared" si="22"/>
        <v>35</v>
      </c>
    </row>
    <row r="92" spans="1:14">
      <c r="A92" s="1" t="s">
        <v>179</v>
      </c>
      <c r="B92" s="1" t="s">
        <v>216</v>
      </c>
      <c r="C92" s="62" t="s">
        <v>180</v>
      </c>
      <c r="D92" s="31">
        <v>182</v>
      </c>
      <c r="E92" s="2">
        <v>42</v>
      </c>
      <c r="F92" s="65">
        <f t="shared" si="18"/>
        <v>224</v>
      </c>
      <c r="G92" s="66">
        <f t="shared" si="19"/>
        <v>30</v>
      </c>
      <c r="H92" s="67">
        <f t="shared" si="16"/>
        <v>0.1875</v>
      </c>
      <c r="I92" s="65">
        <f t="shared" si="20"/>
        <v>61</v>
      </c>
      <c r="J92" s="31">
        <v>2</v>
      </c>
      <c r="K92" s="35">
        <v>3</v>
      </c>
      <c r="L92" s="35">
        <f t="shared" si="21"/>
        <v>5</v>
      </c>
      <c r="M92" s="63">
        <f t="shared" si="17"/>
        <v>2.2321428571428572E-2</v>
      </c>
      <c r="N92" s="64">
        <f t="shared" si="22"/>
        <v>58</v>
      </c>
    </row>
    <row r="93" spans="1:14">
      <c r="A93" s="1" t="s">
        <v>181</v>
      </c>
      <c r="B93" s="1" t="s">
        <v>216</v>
      </c>
      <c r="C93" s="62" t="s">
        <v>182</v>
      </c>
      <c r="D93" s="31">
        <v>152</v>
      </c>
      <c r="E93" s="2">
        <v>75</v>
      </c>
      <c r="F93" s="65">
        <f t="shared" si="18"/>
        <v>227</v>
      </c>
      <c r="G93" s="66">
        <f t="shared" si="19"/>
        <v>28</v>
      </c>
      <c r="H93" s="67">
        <f t="shared" si="16"/>
        <v>0.33039647577092512</v>
      </c>
      <c r="I93" s="65">
        <f t="shared" si="20"/>
        <v>16</v>
      </c>
      <c r="J93" s="31">
        <v>1</v>
      </c>
      <c r="K93" s="35">
        <v>0</v>
      </c>
      <c r="L93" s="35">
        <f t="shared" si="21"/>
        <v>1</v>
      </c>
      <c r="M93" s="6">
        <f t="shared" si="17"/>
        <v>4.4052863436123352E-3</v>
      </c>
      <c r="N93" s="64">
        <f t="shared" si="22"/>
        <v>67</v>
      </c>
    </row>
    <row r="94" spans="1:14">
      <c r="A94" s="1" t="s">
        <v>183</v>
      </c>
      <c r="B94" s="1" t="s">
        <v>216</v>
      </c>
      <c r="C94" s="62" t="s">
        <v>184</v>
      </c>
      <c r="D94" s="31">
        <v>197</v>
      </c>
      <c r="E94" s="2">
        <v>74</v>
      </c>
      <c r="F94" s="65">
        <f t="shared" si="18"/>
        <v>271</v>
      </c>
      <c r="G94" s="66">
        <f t="shared" si="19"/>
        <v>23</v>
      </c>
      <c r="H94" s="67">
        <f t="shared" si="16"/>
        <v>0.27306273062730629</v>
      </c>
      <c r="I94" s="65">
        <f t="shared" si="20"/>
        <v>36</v>
      </c>
      <c r="J94" s="31">
        <v>5</v>
      </c>
      <c r="K94" s="35">
        <v>1</v>
      </c>
      <c r="L94" s="35">
        <f t="shared" si="21"/>
        <v>6</v>
      </c>
      <c r="M94" s="63">
        <f t="shared" si="17"/>
        <v>2.2140221402214021E-2</v>
      </c>
      <c r="N94" s="64">
        <f t="shared" si="22"/>
        <v>59</v>
      </c>
    </row>
    <row r="95" spans="1:14">
      <c r="A95" s="1" t="s">
        <v>185</v>
      </c>
      <c r="B95" s="1" t="s">
        <v>216</v>
      </c>
      <c r="C95" s="62" t="s">
        <v>186</v>
      </c>
      <c r="D95" s="31">
        <v>261</v>
      </c>
      <c r="E95" s="2">
        <v>119</v>
      </c>
      <c r="F95" s="65">
        <f t="shared" si="18"/>
        <v>380</v>
      </c>
      <c r="G95" s="66">
        <f t="shared" si="19"/>
        <v>15</v>
      </c>
      <c r="H95" s="67">
        <f t="shared" si="16"/>
        <v>0.31315789473684208</v>
      </c>
      <c r="I95" s="65">
        <f t="shared" si="20"/>
        <v>20</v>
      </c>
      <c r="J95" s="31">
        <v>4</v>
      </c>
      <c r="K95" s="35">
        <v>3</v>
      </c>
      <c r="L95" s="35">
        <f t="shared" si="21"/>
        <v>7</v>
      </c>
      <c r="M95" s="63">
        <f t="shared" si="17"/>
        <v>1.8421052631578946E-2</v>
      </c>
      <c r="N95" s="64">
        <f t="shared" si="22"/>
        <v>64</v>
      </c>
    </row>
    <row r="96" spans="1:14">
      <c r="A96" s="1" t="s">
        <v>187</v>
      </c>
      <c r="B96" s="1" t="s">
        <v>213</v>
      </c>
      <c r="C96" s="62" t="s">
        <v>188</v>
      </c>
      <c r="D96" s="31">
        <v>5</v>
      </c>
      <c r="E96" s="2">
        <v>0</v>
      </c>
      <c r="F96" s="65">
        <f t="shared" si="18"/>
        <v>5</v>
      </c>
      <c r="G96" s="66">
        <f t="shared" si="19"/>
        <v>74</v>
      </c>
      <c r="H96" s="59">
        <f t="shared" si="16"/>
        <v>0</v>
      </c>
      <c r="I96" s="65">
        <f t="shared" si="20"/>
        <v>78</v>
      </c>
      <c r="J96" s="31">
        <v>0</v>
      </c>
      <c r="K96" s="35">
        <v>0</v>
      </c>
      <c r="L96" s="35">
        <f t="shared" si="21"/>
        <v>0</v>
      </c>
      <c r="M96" s="6">
        <f t="shared" si="17"/>
        <v>0</v>
      </c>
      <c r="N96" s="64">
        <f t="shared" si="22"/>
        <v>68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154</v>
      </c>
      <c r="E97" s="40">
        <v>54</v>
      </c>
      <c r="F97" s="77">
        <f t="shared" si="18"/>
        <v>208</v>
      </c>
      <c r="G97" s="78">
        <f t="shared" si="19"/>
        <v>35</v>
      </c>
      <c r="H97" s="79">
        <f t="shared" si="16"/>
        <v>0.25961538461538464</v>
      </c>
      <c r="I97" s="77">
        <f t="shared" si="20"/>
        <v>42</v>
      </c>
      <c r="J97" s="39">
        <v>2</v>
      </c>
      <c r="K97" s="44">
        <v>2</v>
      </c>
      <c r="L97" s="44">
        <f t="shared" si="21"/>
        <v>4</v>
      </c>
      <c r="M97" s="80">
        <f t="shared" si="17"/>
        <v>1.9230769230769232E-2</v>
      </c>
      <c r="N97" s="81">
        <f t="shared" si="22"/>
        <v>63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14160</v>
      </c>
      <c r="E99" s="225">
        <f t="shared" ref="E99:L99" si="23">SUM(E12:E97)</f>
        <v>4560</v>
      </c>
      <c r="F99" s="225">
        <f t="shared" si="23"/>
        <v>18720</v>
      </c>
      <c r="G99" s="227"/>
      <c r="H99" s="227"/>
      <c r="I99" s="227"/>
      <c r="J99" s="225">
        <f t="shared" si="23"/>
        <v>848</v>
      </c>
      <c r="K99" s="225">
        <f t="shared" si="23"/>
        <v>422</v>
      </c>
      <c r="L99" s="226">
        <f t="shared" si="23"/>
        <v>1270</v>
      </c>
      <c r="N99" s="37"/>
    </row>
  </sheetData>
  <autoFilter ref="A11:N11" xr:uid="{00000000-0009-0000-0000-000020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2000-000000000000}"/>
  </hyperlinks>
  <pageMargins left="0.51181102362204722" right="0.51181102362204722" top="0.74803149606299213" bottom="0.74803149606299213" header="0.31496062992125984" footer="0.31496062992125984"/>
  <pageSetup paperSize="9" scale="52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2" sqref="C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100</v>
      </c>
      <c r="E6" s="23">
        <f>INDEX(E12:E97,MATCH(C6,C12:C97,0),0)</f>
        <v>66</v>
      </c>
      <c r="F6" s="23">
        <f>SUM(D6:E6)</f>
        <v>166</v>
      </c>
      <c r="G6" s="24">
        <f>_xlfn.RANK.EQ(F6,$F$12:$F$97,0)</f>
        <v>41</v>
      </c>
      <c r="H6" s="25">
        <f>E6/F6</f>
        <v>0.39759036144578314</v>
      </c>
      <c r="I6" s="26">
        <f>_xlfn.RANK.EQ(H6,$H$12:$H$97,0)</f>
        <v>12</v>
      </c>
      <c r="J6" s="22">
        <f>INDEX(J12:J97,MATCH(C6,C12:C97,0),0)</f>
        <v>1</v>
      </c>
      <c r="K6" s="27">
        <f>INDEX(K12:K97,MATCH(C6,C12:C97,0),0)</f>
        <v>3</v>
      </c>
      <c r="L6" s="27">
        <f>SUM(J6:K6)</f>
        <v>4</v>
      </c>
      <c r="M6" s="28">
        <f>L6/F6</f>
        <v>2.4096385542168676E-2</v>
      </c>
      <c r="N6" s="29">
        <f>_xlfn.RANK.EQ(M6,$M$12:$M$97,0)</f>
        <v>55</v>
      </c>
    </row>
    <row r="7" spans="1:18">
      <c r="C7" s="30" t="s">
        <v>15</v>
      </c>
      <c r="D7" s="97">
        <f>ROUND(SUMIF($B$12:$B$97,"G",D12:D97)/(COUNTIFS(B12:B97,"G",D12:D97,"&lt;&gt;")),1)</f>
        <v>178.2</v>
      </c>
      <c r="E7" s="98">
        <f>ROUND(SUMIF($B$12:$B$97,"G",E12:E97)/(COUNTIFS(B12:B97,"G",D12:D97,"&lt;&gt;")),1)</f>
        <v>70.5</v>
      </c>
      <c r="F7" s="98">
        <f>ROUND(SUM(D7:E7),1)</f>
        <v>248.7</v>
      </c>
      <c r="G7" s="32"/>
      <c r="H7" s="33">
        <f>E7/F7</f>
        <v>0.28347406513872137</v>
      </c>
      <c r="I7" s="34"/>
      <c r="J7" s="97">
        <f>ROUND(SUMIF($B$12:$B$97,"G",J12:J97)/(COUNTIFS(B12:B97,"G",D12:D97,"&lt;&gt;")),1)</f>
        <v>5.3</v>
      </c>
      <c r="K7" s="101">
        <f>ROUND(SUMIF($B$12:$B$97,"G",K12:K97)/(COUNTIFS(B12:B97,"G",D12:D97,"&lt;&gt;")),1)</f>
        <v>2.9</v>
      </c>
      <c r="L7" s="101">
        <f>ROUND(SUM(J7:K7),1)</f>
        <v>8.1999999999999993</v>
      </c>
      <c r="M7" s="6">
        <f>L7/F7</f>
        <v>3.2971451548049861E-2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164.3</v>
      </c>
      <c r="E8" s="100">
        <f>ROUND(AVERAGE(E12:E97),1)</f>
        <v>55.4</v>
      </c>
      <c r="F8" s="100">
        <f>ROUND(SUM(D8:E8),1)</f>
        <v>219.7</v>
      </c>
      <c r="G8" s="41"/>
      <c r="H8" s="42">
        <f>E8/F8</f>
        <v>0.2521620391442877</v>
      </c>
      <c r="I8" s="43"/>
      <c r="J8" s="102">
        <f>ROUND(AVERAGE(J12:J97),1)</f>
        <v>10.4</v>
      </c>
      <c r="K8" s="100">
        <f>ROUND(AVERAGE(K12:K97),1)</f>
        <v>6.2</v>
      </c>
      <c r="L8" s="103">
        <f>ROUND(SUM(J8:K8),1)</f>
        <v>16.600000000000001</v>
      </c>
      <c r="M8" s="45">
        <f>L8/F8</f>
        <v>7.5557578516158408E-2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2021年度（基準日：５月１日）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21</v>
      </c>
      <c r="B12" s="4" t="s">
        <v>212</v>
      </c>
      <c r="C12" s="55" t="s">
        <v>22</v>
      </c>
      <c r="D12" s="56">
        <v>0</v>
      </c>
      <c r="E12" s="5">
        <v>0</v>
      </c>
      <c r="F12" s="57">
        <f t="shared" ref="F12:F43" si="0">SUM(D12:E12)</f>
        <v>0</v>
      </c>
      <c r="G12" s="58">
        <f t="shared" ref="G12:G43" si="1">_xlfn.RANK.EQ(F12,$F$12:$F$97,0)</f>
        <v>81</v>
      </c>
      <c r="H12" s="242">
        <v>0</v>
      </c>
      <c r="I12" s="57">
        <f t="shared" ref="I12:I43" si="2">_xlfn.RANK.EQ(H12,$H$12:$H$97,0)</f>
        <v>79</v>
      </c>
      <c r="J12" s="56">
        <v>0</v>
      </c>
      <c r="K12" s="60">
        <v>0</v>
      </c>
      <c r="L12" s="60">
        <f t="shared" ref="L12:L43" si="3">SUM(J12:K12)</f>
        <v>0</v>
      </c>
      <c r="M12" s="243">
        <v>0</v>
      </c>
      <c r="N12" s="61">
        <f t="shared" ref="N12:N43" si="4">_xlfn.RANK.EQ(M12,$M$12:$M$97,0)</f>
        <v>67</v>
      </c>
    </row>
    <row r="13" spans="1:18">
      <c r="A13" s="4" t="s">
        <v>39</v>
      </c>
      <c r="B13" s="4" t="s">
        <v>212</v>
      </c>
      <c r="C13" s="55" t="s">
        <v>40</v>
      </c>
      <c r="D13" s="56">
        <v>0</v>
      </c>
      <c r="E13" s="5">
        <v>0</v>
      </c>
      <c r="F13" s="57">
        <f t="shared" si="0"/>
        <v>0</v>
      </c>
      <c r="G13" s="58">
        <f t="shared" si="1"/>
        <v>81</v>
      </c>
      <c r="H13" s="242">
        <v>0</v>
      </c>
      <c r="I13" s="57">
        <f t="shared" si="2"/>
        <v>79</v>
      </c>
      <c r="J13" s="56">
        <v>0</v>
      </c>
      <c r="K13" s="60">
        <v>0</v>
      </c>
      <c r="L13" s="60">
        <f t="shared" si="3"/>
        <v>0</v>
      </c>
      <c r="M13" s="243">
        <v>0</v>
      </c>
      <c r="N13" s="61">
        <f t="shared" si="4"/>
        <v>67</v>
      </c>
    </row>
    <row r="14" spans="1:18">
      <c r="A14" s="4" t="s">
        <v>45</v>
      </c>
      <c r="B14" s="4" t="s">
        <v>214</v>
      </c>
      <c r="C14" s="55" t="s">
        <v>46</v>
      </c>
      <c r="D14" s="56">
        <v>0</v>
      </c>
      <c r="E14" s="5">
        <v>0</v>
      </c>
      <c r="F14" s="57">
        <f t="shared" si="0"/>
        <v>0</v>
      </c>
      <c r="G14" s="58">
        <f t="shared" si="1"/>
        <v>81</v>
      </c>
      <c r="H14" s="242">
        <v>0</v>
      </c>
      <c r="I14" s="57">
        <f t="shared" si="2"/>
        <v>79</v>
      </c>
      <c r="J14" s="56">
        <v>0</v>
      </c>
      <c r="K14" s="60">
        <v>0</v>
      </c>
      <c r="L14" s="60">
        <f t="shared" si="3"/>
        <v>0</v>
      </c>
      <c r="M14" s="243">
        <v>0</v>
      </c>
      <c r="N14" s="61">
        <f t="shared" si="4"/>
        <v>67</v>
      </c>
    </row>
    <row r="15" spans="1:18">
      <c r="A15" s="4" t="s">
        <v>81</v>
      </c>
      <c r="B15" s="4" t="s">
        <v>218</v>
      </c>
      <c r="C15" s="55" t="s">
        <v>82</v>
      </c>
      <c r="D15" s="56">
        <v>0</v>
      </c>
      <c r="E15" s="5">
        <v>0</v>
      </c>
      <c r="F15" s="57">
        <f t="shared" si="0"/>
        <v>0</v>
      </c>
      <c r="G15" s="58">
        <f t="shared" si="1"/>
        <v>81</v>
      </c>
      <c r="H15" s="242">
        <v>0</v>
      </c>
      <c r="I15" s="57">
        <f t="shared" si="2"/>
        <v>79</v>
      </c>
      <c r="J15" s="56">
        <v>0</v>
      </c>
      <c r="K15" s="60">
        <v>0</v>
      </c>
      <c r="L15" s="60">
        <f t="shared" si="3"/>
        <v>0</v>
      </c>
      <c r="M15" s="243">
        <v>0</v>
      </c>
      <c r="N15" s="61">
        <f t="shared" si="4"/>
        <v>67</v>
      </c>
    </row>
    <row r="16" spans="1:18">
      <c r="A16" s="1" t="s">
        <v>129</v>
      </c>
      <c r="B16" s="1" t="s">
        <v>212</v>
      </c>
      <c r="C16" s="62" t="s">
        <v>130</v>
      </c>
      <c r="D16" s="31">
        <v>0</v>
      </c>
      <c r="E16" s="2">
        <v>0</v>
      </c>
      <c r="F16" s="57">
        <f t="shared" si="0"/>
        <v>0</v>
      </c>
      <c r="G16" s="58">
        <f t="shared" si="1"/>
        <v>81</v>
      </c>
      <c r="H16" s="242">
        <v>0</v>
      </c>
      <c r="I16" s="57">
        <f t="shared" si="2"/>
        <v>79</v>
      </c>
      <c r="J16" s="31">
        <v>0</v>
      </c>
      <c r="K16" s="35">
        <v>0</v>
      </c>
      <c r="L16" s="35">
        <f t="shared" si="3"/>
        <v>0</v>
      </c>
      <c r="M16" s="244">
        <v>0</v>
      </c>
      <c r="N16" s="64">
        <f t="shared" si="4"/>
        <v>67</v>
      </c>
    </row>
    <row r="17" spans="1:14">
      <c r="A17" s="1" t="s">
        <v>141</v>
      </c>
      <c r="B17" s="1" t="s">
        <v>212</v>
      </c>
      <c r="C17" s="62" t="s">
        <v>142</v>
      </c>
      <c r="D17" s="31">
        <v>0</v>
      </c>
      <c r="E17" s="2">
        <v>0</v>
      </c>
      <c r="F17" s="65">
        <f t="shared" si="0"/>
        <v>0</v>
      </c>
      <c r="G17" s="66">
        <f t="shared" si="1"/>
        <v>81</v>
      </c>
      <c r="H17" s="242">
        <v>0</v>
      </c>
      <c r="I17" s="57">
        <f t="shared" si="2"/>
        <v>79</v>
      </c>
      <c r="J17" s="31">
        <v>0</v>
      </c>
      <c r="K17" s="35">
        <v>0</v>
      </c>
      <c r="L17" s="35">
        <f t="shared" si="3"/>
        <v>0</v>
      </c>
      <c r="M17" s="244">
        <v>0</v>
      </c>
      <c r="N17" s="64">
        <f t="shared" si="4"/>
        <v>67</v>
      </c>
    </row>
    <row r="18" spans="1:14">
      <c r="A18" s="4" t="s">
        <v>25</v>
      </c>
      <c r="B18" s="4" t="s">
        <v>214</v>
      </c>
      <c r="C18" s="55" t="s">
        <v>26</v>
      </c>
      <c r="D18" s="56">
        <v>2</v>
      </c>
      <c r="E18" s="5">
        <v>0</v>
      </c>
      <c r="F18" s="57">
        <f t="shared" si="0"/>
        <v>2</v>
      </c>
      <c r="G18" s="58">
        <f t="shared" si="1"/>
        <v>77</v>
      </c>
      <c r="H18" s="59">
        <f t="shared" ref="H18:H49" si="5">E18/F18</f>
        <v>0</v>
      </c>
      <c r="I18" s="57">
        <f t="shared" si="2"/>
        <v>79</v>
      </c>
      <c r="J18" s="56">
        <v>0</v>
      </c>
      <c r="K18" s="60">
        <v>0</v>
      </c>
      <c r="L18" s="60">
        <f t="shared" si="3"/>
        <v>0</v>
      </c>
      <c r="M18" s="6">
        <f>L18/F18</f>
        <v>0</v>
      </c>
      <c r="N18" s="61">
        <f t="shared" si="4"/>
        <v>67</v>
      </c>
    </row>
    <row r="19" spans="1:14">
      <c r="A19" s="1" t="s">
        <v>135</v>
      </c>
      <c r="B19" s="1" t="s">
        <v>212</v>
      </c>
      <c r="C19" s="62" t="s">
        <v>136</v>
      </c>
      <c r="D19" s="31">
        <v>2</v>
      </c>
      <c r="E19" s="2">
        <v>0</v>
      </c>
      <c r="F19" s="57">
        <f t="shared" si="0"/>
        <v>2</v>
      </c>
      <c r="G19" s="58">
        <f t="shared" si="1"/>
        <v>77</v>
      </c>
      <c r="H19" s="59">
        <f t="shared" si="5"/>
        <v>0</v>
      </c>
      <c r="I19" s="57">
        <f t="shared" si="2"/>
        <v>79</v>
      </c>
      <c r="J19" s="31">
        <v>0</v>
      </c>
      <c r="K19" s="35">
        <v>0</v>
      </c>
      <c r="L19" s="35">
        <f t="shared" si="3"/>
        <v>0</v>
      </c>
      <c r="M19" s="6">
        <f t="shared" ref="M19:M33" si="6">L19/F19</f>
        <v>0</v>
      </c>
      <c r="N19" s="64">
        <f t="shared" si="4"/>
        <v>67</v>
      </c>
    </row>
    <row r="20" spans="1:14">
      <c r="A20" s="4" t="s">
        <v>77</v>
      </c>
      <c r="B20" s="4" t="s">
        <v>213</v>
      </c>
      <c r="C20" s="55" t="s">
        <v>78</v>
      </c>
      <c r="D20" s="56">
        <v>29</v>
      </c>
      <c r="E20" s="5">
        <v>2</v>
      </c>
      <c r="F20" s="57">
        <f t="shared" si="0"/>
        <v>31</v>
      </c>
      <c r="G20" s="58">
        <f t="shared" si="1"/>
        <v>62</v>
      </c>
      <c r="H20" s="59">
        <f t="shared" si="5"/>
        <v>6.4516129032258063E-2</v>
      </c>
      <c r="I20" s="57">
        <f t="shared" si="2"/>
        <v>78</v>
      </c>
      <c r="J20" s="56">
        <v>0</v>
      </c>
      <c r="K20" s="60">
        <v>0</v>
      </c>
      <c r="L20" s="60">
        <f t="shared" si="3"/>
        <v>0</v>
      </c>
      <c r="M20" s="6">
        <f t="shared" si="6"/>
        <v>0</v>
      </c>
      <c r="N20" s="61">
        <f t="shared" si="4"/>
        <v>67</v>
      </c>
    </row>
    <row r="21" spans="1:14">
      <c r="A21" s="1" t="s">
        <v>187</v>
      </c>
      <c r="B21" s="1" t="s">
        <v>213</v>
      </c>
      <c r="C21" s="62" t="s">
        <v>188</v>
      </c>
      <c r="D21" s="31">
        <v>6</v>
      </c>
      <c r="E21" s="2">
        <v>1</v>
      </c>
      <c r="F21" s="65">
        <f t="shared" si="0"/>
        <v>7</v>
      </c>
      <c r="G21" s="66">
        <f t="shared" si="1"/>
        <v>72</v>
      </c>
      <c r="H21" s="67">
        <f t="shared" si="5"/>
        <v>0.14285714285714285</v>
      </c>
      <c r="I21" s="65">
        <f t="shared" si="2"/>
        <v>70</v>
      </c>
      <c r="J21" s="31">
        <v>0</v>
      </c>
      <c r="K21" s="35">
        <v>0</v>
      </c>
      <c r="L21" s="35">
        <f t="shared" si="3"/>
        <v>0</v>
      </c>
      <c r="M21" s="6">
        <f t="shared" si="6"/>
        <v>0</v>
      </c>
      <c r="N21" s="64">
        <f t="shared" si="4"/>
        <v>67</v>
      </c>
    </row>
    <row r="22" spans="1:14">
      <c r="A22" s="1" t="s">
        <v>139</v>
      </c>
      <c r="B22" s="1" t="s">
        <v>212</v>
      </c>
      <c r="C22" s="62" t="s">
        <v>140</v>
      </c>
      <c r="D22" s="31">
        <v>8</v>
      </c>
      <c r="E22" s="2">
        <v>2</v>
      </c>
      <c r="F22" s="65">
        <f t="shared" si="0"/>
        <v>10</v>
      </c>
      <c r="G22" s="66">
        <f t="shared" si="1"/>
        <v>70</v>
      </c>
      <c r="H22" s="59">
        <f t="shared" si="5"/>
        <v>0.2</v>
      </c>
      <c r="I22" s="57">
        <f t="shared" si="2"/>
        <v>58</v>
      </c>
      <c r="J22" s="31">
        <v>0</v>
      </c>
      <c r="K22" s="35">
        <v>0</v>
      </c>
      <c r="L22" s="35">
        <f t="shared" si="3"/>
        <v>0</v>
      </c>
      <c r="M22" s="6">
        <f t="shared" si="6"/>
        <v>0</v>
      </c>
      <c r="N22" s="64">
        <f t="shared" si="4"/>
        <v>67</v>
      </c>
    </row>
    <row r="23" spans="1:14">
      <c r="A23" s="4" t="s">
        <v>93</v>
      </c>
      <c r="B23" s="4" t="s">
        <v>212</v>
      </c>
      <c r="C23" s="55" t="s">
        <v>94</v>
      </c>
      <c r="D23" s="56">
        <v>6</v>
      </c>
      <c r="E23" s="5">
        <v>2</v>
      </c>
      <c r="F23" s="57">
        <f t="shared" si="0"/>
        <v>8</v>
      </c>
      <c r="G23" s="58">
        <f t="shared" si="1"/>
        <v>71</v>
      </c>
      <c r="H23" s="59">
        <f t="shared" si="5"/>
        <v>0.25</v>
      </c>
      <c r="I23" s="57">
        <f t="shared" si="2"/>
        <v>47</v>
      </c>
      <c r="J23" s="56">
        <v>0</v>
      </c>
      <c r="K23" s="60">
        <v>0</v>
      </c>
      <c r="L23" s="60">
        <f t="shared" si="3"/>
        <v>0</v>
      </c>
      <c r="M23" s="6">
        <f t="shared" si="6"/>
        <v>0</v>
      </c>
      <c r="N23" s="61">
        <f t="shared" si="4"/>
        <v>67</v>
      </c>
    </row>
    <row r="24" spans="1:14">
      <c r="A24" s="4" t="s">
        <v>31</v>
      </c>
      <c r="B24" s="4" t="s">
        <v>215</v>
      </c>
      <c r="C24" s="55" t="s">
        <v>32</v>
      </c>
      <c r="D24" s="56">
        <v>140</v>
      </c>
      <c r="E24" s="5">
        <v>57</v>
      </c>
      <c r="F24" s="57">
        <f t="shared" si="0"/>
        <v>197</v>
      </c>
      <c r="G24" s="58">
        <f t="shared" si="1"/>
        <v>39</v>
      </c>
      <c r="H24" s="59">
        <f t="shared" si="5"/>
        <v>0.28934010152284262</v>
      </c>
      <c r="I24" s="57">
        <f t="shared" si="2"/>
        <v>31</v>
      </c>
      <c r="J24" s="56">
        <v>0</v>
      </c>
      <c r="K24" s="60">
        <v>0</v>
      </c>
      <c r="L24" s="60">
        <f t="shared" si="3"/>
        <v>0</v>
      </c>
      <c r="M24" s="6">
        <f t="shared" si="6"/>
        <v>0</v>
      </c>
      <c r="N24" s="61">
        <f t="shared" si="4"/>
        <v>67</v>
      </c>
    </row>
    <row r="25" spans="1:14">
      <c r="A25" s="4" t="s">
        <v>27</v>
      </c>
      <c r="B25" s="4" t="s">
        <v>213</v>
      </c>
      <c r="C25" s="55" t="s">
        <v>28</v>
      </c>
      <c r="D25" s="56">
        <v>21</v>
      </c>
      <c r="E25" s="5">
        <v>10</v>
      </c>
      <c r="F25" s="57">
        <f t="shared" si="0"/>
        <v>31</v>
      </c>
      <c r="G25" s="58">
        <f t="shared" si="1"/>
        <v>62</v>
      </c>
      <c r="H25" s="59">
        <f t="shared" si="5"/>
        <v>0.32258064516129031</v>
      </c>
      <c r="I25" s="57">
        <f t="shared" si="2"/>
        <v>17</v>
      </c>
      <c r="J25" s="56">
        <v>0</v>
      </c>
      <c r="K25" s="60">
        <v>0</v>
      </c>
      <c r="L25" s="60">
        <f t="shared" si="3"/>
        <v>0</v>
      </c>
      <c r="M25" s="6">
        <f t="shared" si="6"/>
        <v>0</v>
      </c>
      <c r="N25" s="61">
        <f t="shared" si="4"/>
        <v>67</v>
      </c>
    </row>
    <row r="26" spans="1:14">
      <c r="A26" s="1" t="s">
        <v>147</v>
      </c>
      <c r="B26" s="1" t="s">
        <v>217</v>
      </c>
      <c r="C26" s="62" t="s">
        <v>148</v>
      </c>
      <c r="D26" s="31">
        <v>10</v>
      </c>
      <c r="E26" s="2">
        <v>6</v>
      </c>
      <c r="F26" s="65">
        <f t="shared" si="0"/>
        <v>16</v>
      </c>
      <c r="G26" s="66">
        <f t="shared" si="1"/>
        <v>67</v>
      </c>
      <c r="H26" s="59">
        <f t="shared" si="5"/>
        <v>0.375</v>
      </c>
      <c r="I26" s="57">
        <f t="shared" si="2"/>
        <v>13</v>
      </c>
      <c r="J26" s="31">
        <v>0</v>
      </c>
      <c r="K26" s="35">
        <v>0</v>
      </c>
      <c r="L26" s="35">
        <f t="shared" si="3"/>
        <v>0</v>
      </c>
      <c r="M26" s="6">
        <f t="shared" si="6"/>
        <v>0</v>
      </c>
      <c r="N26" s="64">
        <f t="shared" si="4"/>
        <v>67</v>
      </c>
    </row>
    <row r="27" spans="1:14">
      <c r="A27" s="4" t="s">
        <v>87</v>
      </c>
      <c r="B27" s="4" t="s">
        <v>218</v>
      </c>
      <c r="C27" s="55" t="s">
        <v>88</v>
      </c>
      <c r="D27" s="56">
        <v>4</v>
      </c>
      <c r="E27" s="5">
        <v>3</v>
      </c>
      <c r="F27" s="57">
        <f t="shared" si="0"/>
        <v>7</v>
      </c>
      <c r="G27" s="58">
        <f t="shared" si="1"/>
        <v>72</v>
      </c>
      <c r="H27" s="59">
        <f t="shared" si="5"/>
        <v>0.42857142857142855</v>
      </c>
      <c r="I27" s="57">
        <f t="shared" si="2"/>
        <v>10</v>
      </c>
      <c r="J27" s="56">
        <v>0</v>
      </c>
      <c r="K27" s="60">
        <v>0</v>
      </c>
      <c r="L27" s="60">
        <f t="shared" si="3"/>
        <v>0</v>
      </c>
      <c r="M27" s="6">
        <f t="shared" si="6"/>
        <v>0</v>
      </c>
      <c r="N27" s="61">
        <f t="shared" si="4"/>
        <v>67</v>
      </c>
    </row>
    <row r="28" spans="1:14">
      <c r="A28" s="4" t="s">
        <v>51</v>
      </c>
      <c r="B28" s="4" t="s">
        <v>214</v>
      </c>
      <c r="C28" s="55" t="s">
        <v>52</v>
      </c>
      <c r="D28" s="56">
        <v>8</v>
      </c>
      <c r="E28" s="5">
        <v>7</v>
      </c>
      <c r="F28" s="57">
        <f t="shared" si="0"/>
        <v>15</v>
      </c>
      <c r="G28" s="58">
        <f t="shared" si="1"/>
        <v>68</v>
      </c>
      <c r="H28" s="59">
        <f t="shared" si="5"/>
        <v>0.46666666666666667</v>
      </c>
      <c r="I28" s="57">
        <f t="shared" si="2"/>
        <v>8</v>
      </c>
      <c r="J28" s="56">
        <v>0</v>
      </c>
      <c r="K28" s="60">
        <v>0</v>
      </c>
      <c r="L28" s="60">
        <f t="shared" si="3"/>
        <v>0</v>
      </c>
      <c r="M28" s="6">
        <f t="shared" si="6"/>
        <v>0</v>
      </c>
      <c r="N28" s="61">
        <f t="shared" si="4"/>
        <v>67</v>
      </c>
    </row>
    <row r="29" spans="1:14">
      <c r="A29" s="1" t="s">
        <v>171</v>
      </c>
      <c r="B29" s="1" t="s">
        <v>212</v>
      </c>
      <c r="C29" s="62" t="s">
        <v>172</v>
      </c>
      <c r="D29" s="31">
        <v>1</v>
      </c>
      <c r="E29" s="2">
        <v>3</v>
      </c>
      <c r="F29" s="65">
        <f t="shared" si="0"/>
        <v>4</v>
      </c>
      <c r="G29" s="66">
        <f t="shared" si="1"/>
        <v>75</v>
      </c>
      <c r="H29" s="67">
        <f t="shared" si="5"/>
        <v>0.75</v>
      </c>
      <c r="I29" s="65">
        <f t="shared" si="2"/>
        <v>4</v>
      </c>
      <c r="J29" s="31">
        <v>0</v>
      </c>
      <c r="K29" s="35">
        <v>0</v>
      </c>
      <c r="L29" s="35">
        <f t="shared" si="3"/>
        <v>0</v>
      </c>
      <c r="M29" s="6">
        <f t="shared" si="6"/>
        <v>0</v>
      </c>
      <c r="N29" s="64">
        <f t="shared" si="4"/>
        <v>67</v>
      </c>
    </row>
    <row r="30" spans="1:14">
      <c r="A30" s="1" t="s">
        <v>117</v>
      </c>
      <c r="B30" s="1" t="s">
        <v>212</v>
      </c>
      <c r="C30" s="62" t="s">
        <v>118</v>
      </c>
      <c r="D30" s="31">
        <v>0</v>
      </c>
      <c r="E30" s="2">
        <v>1</v>
      </c>
      <c r="F30" s="57">
        <f t="shared" si="0"/>
        <v>1</v>
      </c>
      <c r="G30" s="58">
        <f t="shared" si="1"/>
        <v>79</v>
      </c>
      <c r="H30" s="59">
        <f t="shared" si="5"/>
        <v>1</v>
      </c>
      <c r="I30" s="57">
        <f t="shared" si="2"/>
        <v>1</v>
      </c>
      <c r="J30" s="31">
        <v>0</v>
      </c>
      <c r="K30" s="35">
        <v>0</v>
      </c>
      <c r="L30" s="35">
        <f t="shared" si="3"/>
        <v>0</v>
      </c>
      <c r="M30" s="6">
        <f t="shared" si="6"/>
        <v>0</v>
      </c>
      <c r="N30" s="64">
        <f t="shared" si="4"/>
        <v>67</v>
      </c>
    </row>
    <row r="31" spans="1:14">
      <c r="A31" s="1" t="s">
        <v>161</v>
      </c>
      <c r="B31" s="1" t="s">
        <v>212</v>
      </c>
      <c r="C31" s="62" t="s">
        <v>162</v>
      </c>
      <c r="D31" s="31">
        <v>0</v>
      </c>
      <c r="E31" s="2">
        <v>1</v>
      </c>
      <c r="F31" s="65">
        <f t="shared" si="0"/>
        <v>1</v>
      </c>
      <c r="G31" s="66">
        <f t="shared" si="1"/>
        <v>79</v>
      </c>
      <c r="H31" s="67">
        <f t="shared" si="5"/>
        <v>1</v>
      </c>
      <c r="I31" s="65">
        <f t="shared" si="2"/>
        <v>1</v>
      </c>
      <c r="J31" s="31">
        <v>0</v>
      </c>
      <c r="K31" s="35">
        <v>0</v>
      </c>
      <c r="L31" s="35">
        <f t="shared" si="3"/>
        <v>0</v>
      </c>
      <c r="M31" s="6">
        <f t="shared" si="6"/>
        <v>0</v>
      </c>
      <c r="N31" s="64">
        <f t="shared" si="4"/>
        <v>67</v>
      </c>
    </row>
    <row r="32" spans="1:14">
      <c r="A32" s="1" t="s">
        <v>121</v>
      </c>
      <c r="B32" s="1" t="s">
        <v>216</v>
      </c>
      <c r="C32" s="62" t="s">
        <v>122</v>
      </c>
      <c r="D32" s="31">
        <v>187</v>
      </c>
      <c r="E32" s="2">
        <v>63</v>
      </c>
      <c r="F32" s="57">
        <f t="shared" si="0"/>
        <v>250</v>
      </c>
      <c r="G32" s="58">
        <f t="shared" si="1"/>
        <v>24</v>
      </c>
      <c r="H32" s="59">
        <f t="shared" si="5"/>
        <v>0.252</v>
      </c>
      <c r="I32" s="57">
        <f t="shared" si="2"/>
        <v>46</v>
      </c>
      <c r="J32" s="31">
        <v>0</v>
      </c>
      <c r="K32" s="35">
        <v>1</v>
      </c>
      <c r="L32" s="35">
        <f t="shared" si="3"/>
        <v>1</v>
      </c>
      <c r="M32" s="6">
        <f t="shared" si="6"/>
        <v>4.0000000000000001E-3</v>
      </c>
      <c r="N32" s="64">
        <f t="shared" si="4"/>
        <v>66</v>
      </c>
    </row>
    <row r="33" spans="1:14">
      <c r="A33" s="1" t="s">
        <v>181</v>
      </c>
      <c r="B33" s="1" t="s">
        <v>216</v>
      </c>
      <c r="C33" s="62" t="s">
        <v>182</v>
      </c>
      <c r="D33" s="31">
        <v>158</v>
      </c>
      <c r="E33" s="2">
        <v>67</v>
      </c>
      <c r="F33" s="65">
        <f t="shared" si="0"/>
        <v>225</v>
      </c>
      <c r="G33" s="66">
        <f t="shared" si="1"/>
        <v>29</v>
      </c>
      <c r="H33" s="67">
        <f t="shared" si="5"/>
        <v>0.29777777777777775</v>
      </c>
      <c r="I33" s="65">
        <f t="shared" si="2"/>
        <v>28</v>
      </c>
      <c r="J33" s="31">
        <v>1</v>
      </c>
      <c r="K33" s="35">
        <v>0</v>
      </c>
      <c r="L33" s="35">
        <f t="shared" si="3"/>
        <v>1</v>
      </c>
      <c r="M33" s="6">
        <f t="shared" si="6"/>
        <v>4.4444444444444444E-3</v>
      </c>
      <c r="N33" s="64">
        <f t="shared" si="4"/>
        <v>65</v>
      </c>
    </row>
    <row r="34" spans="1:14">
      <c r="A34" s="1" t="s">
        <v>175</v>
      </c>
      <c r="B34" s="1" t="s">
        <v>216</v>
      </c>
      <c r="C34" s="62" t="s">
        <v>176</v>
      </c>
      <c r="D34" s="31">
        <v>141</v>
      </c>
      <c r="E34" s="2">
        <v>60</v>
      </c>
      <c r="F34" s="65">
        <f t="shared" si="0"/>
        <v>201</v>
      </c>
      <c r="G34" s="66">
        <f t="shared" si="1"/>
        <v>38</v>
      </c>
      <c r="H34" s="67">
        <f t="shared" si="5"/>
        <v>0.29850746268656714</v>
      </c>
      <c r="I34" s="65">
        <f t="shared" si="2"/>
        <v>27</v>
      </c>
      <c r="J34" s="31">
        <v>2</v>
      </c>
      <c r="K34" s="35">
        <v>0</v>
      </c>
      <c r="L34" s="35">
        <f t="shared" si="3"/>
        <v>2</v>
      </c>
      <c r="M34" s="63">
        <f t="shared" ref="M34:M65" si="7">L34/F34</f>
        <v>9.9502487562189053E-3</v>
      </c>
      <c r="N34" s="64">
        <f t="shared" si="4"/>
        <v>64</v>
      </c>
    </row>
    <row r="35" spans="1:14">
      <c r="A35" s="4" t="s">
        <v>111</v>
      </c>
      <c r="B35" s="4" t="s">
        <v>215</v>
      </c>
      <c r="C35" s="55" t="s">
        <v>112</v>
      </c>
      <c r="D35" s="56">
        <v>159</v>
      </c>
      <c r="E35" s="5">
        <v>60</v>
      </c>
      <c r="F35" s="57">
        <f t="shared" si="0"/>
        <v>219</v>
      </c>
      <c r="G35" s="58">
        <f t="shared" si="1"/>
        <v>32</v>
      </c>
      <c r="H35" s="59">
        <f t="shared" si="5"/>
        <v>0.27397260273972601</v>
      </c>
      <c r="I35" s="57">
        <f t="shared" si="2"/>
        <v>37</v>
      </c>
      <c r="J35" s="56">
        <v>3</v>
      </c>
      <c r="K35" s="60">
        <v>0</v>
      </c>
      <c r="L35" s="60">
        <f t="shared" si="3"/>
        <v>3</v>
      </c>
      <c r="M35" s="6">
        <f t="shared" si="7"/>
        <v>1.3698630136986301E-2</v>
      </c>
      <c r="N35" s="61">
        <f t="shared" si="4"/>
        <v>63</v>
      </c>
    </row>
    <row r="36" spans="1:14">
      <c r="A36" s="1" t="s">
        <v>159</v>
      </c>
      <c r="B36" s="1" t="s">
        <v>216</v>
      </c>
      <c r="C36" s="62" t="s">
        <v>160</v>
      </c>
      <c r="D36" s="31">
        <v>221</v>
      </c>
      <c r="E36" s="2">
        <v>109</v>
      </c>
      <c r="F36" s="65">
        <f t="shared" si="0"/>
        <v>330</v>
      </c>
      <c r="G36" s="66">
        <f t="shared" si="1"/>
        <v>19</v>
      </c>
      <c r="H36" s="67">
        <f t="shared" si="5"/>
        <v>0.33030303030303032</v>
      </c>
      <c r="I36" s="65">
        <f t="shared" si="2"/>
        <v>16</v>
      </c>
      <c r="J36" s="31">
        <v>1</v>
      </c>
      <c r="K36" s="35">
        <v>4</v>
      </c>
      <c r="L36" s="35">
        <f t="shared" si="3"/>
        <v>5</v>
      </c>
      <c r="M36" s="63">
        <f t="shared" si="7"/>
        <v>1.5151515151515152E-2</v>
      </c>
      <c r="N36" s="64">
        <f t="shared" si="4"/>
        <v>62</v>
      </c>
    </row>
    <row r="37" spans="1:14">
      <c r="A37" s="1" t="s">
        <v>189</v>
      </c>
      <c r="B37" s="1" t="s">
        <v>216</v>
      </c>
      <c r="C37" s="62" t="s">
        <v>190</v>
      </c>
      <c r="D37" s="31">
        <v>155</v>
      </c>
      <c r="E37" s="2">
        <v>54</v>
      </c>
      <c r="F37" s="65">
        <f t="shared" si="0"/>
        <v>209</v>
      </c>
      <c r="G37" s="66">
        <f t="shared" si="1"/>
        <v>36</v>
      </c>
      <c r="H37" s="67">
        <f t="shared" si="5"/>
        <v>0.25837320574162681</v>
      </c>
      <c r="I37" s="65">
        <f t="shared" si="2"/>
        <v>43</v>
      </c>
      <c r="J37" s="31">
        <v>2</v>
      </c>
      <c r="K37" s="35">
        <v>2</v>
      </c>
      <c r="L37" s="35">
        <f t="shared" si="3"/>
        <v>4</v>
      </c>
      <c r="M37" s="63">
        <f t="shared" si="7"/>
        <v>1.9138755980861243E-2</v>
      </c>
      <c r="N37" s="64">
        <f t="shared" si="4"/>
        <v>61</v>
      </c>
    </row>
    <row r="38" spans="1:14">
      <c r="A38" s="1" t="s">
        <v>183</v>
      </c>
      <c r="B38" s="1" t="s">
        <v>216</v>
      </c>
      <c r="C38" s="62" t="s">
        <v>184</v>
      </c>
      <c r="D38" s="31">
        <v>181</v>
      </c>
      <c r="E38" s="2">
        <v>73</v>
      </c>
      <c r="F38" s="65">
        <f t="shared" si="0"/>
        <v>254</v>
      </c>
      <c r="G38" s="66">
        <f t="shared" si="1"/>
        <v>23</v>
      </c>
      <c r="H38" s="67">
        <f t="shared" si="5"/>
        <v>0.2874015748031496</v>
      </c>
      <c r="I38" s="65">
        <f t="shared" si="2"/>
        <v>33</v>
      </c>
      <c r="J38" s="31">
        <v>4</v>
      </c>
      <c r="K38" s="35">
        <v>1</v>
      </c>
      <c r="L38" s="35">
        <f t="shared" si="3"/>
        <v>5</v>
      </c>
      <c r="M38" s="63">
        <f t="shared" si="7"/>
        <v>1.968503937007874E-2</v>
      </c>
      <c r="N38" s="64">
        <f t="shared" si="4"/>
        <v>60</v>
      </c>
    </row>
    <row r="39" spans="1:14">
      <c r="A39" s="4" t="s">
        <v>103</v>
      </c>
      <c r="B39" s="4" t="s">
        <v>216</v>
      </c>
      <c r="C39" s="55" t="s">
        <v>104</v>
      </c>
      <c r="D39" s="56">
        <v>260</v>
      </c>
      <c r="E39" s="5">
        <v>90</v>
      </c>
      <c r="F39" s="57">
        <f t="shared" si="0"/>
        <v>350</v>
      </c>
      <c r="G39" s="58">
        <f t="shared" si="1"/>
        <v>17</v>
      </c>
      <c r="H39" s="59">
        <f t="shared" si="5"/>
        <v>0.25714285714285712</v>
      </c>
      <c r="I39" s="57">
        <f t="shared" si="2"/>
        <v>44</v>
      </c>
      <c r="J39" s="56">
        <v>7</v>
      </c>
      <c r="K39" s="60">
        <v>0</v>
      </c>
      <c r="L39" s="60">
        <f t="shared" si="3"/>
        <v>7</v>
      </c>
      <c r="M39" s="6">
        <f t="shared" si="7"/>
        <v>0.02</v>
      </c>
      <c r="N39" s="61">
        <f t="shared" si="4"/>
        <v>59</v>
      </c>
    </row>
    <row r="40" spans="1:14">
      <c r="A40" s="4" t="s">
        <v>107</v>
      </c>
      <c r="B40" s="4" t="s">
        <v>216</v>
      </c>
      <c r="C40" s="55" t="s">
        <v>108</v>
      </c>
      <c r="D40" s="56">
        <v>173</v>
      </c>
      <c r="E40" s="5">
        <v>49</v>
      </c>
      <c r="F40" s="57">
        <f t="shared" si="0"/>
        <v>222</v>
      </c>
      <c r="G40" s="58">
        <f t="shared" si="1"/>
        <v>30</v>
      </c>
      <c r="H40" s="59">
        <f t="shared" si="5"/>
        <v>0.22072072072072071</v>
      </c>
      <c r="I40" s="57">
        <f t="shared" si="2"/>
        <v>52</v>
      </c>
      <c r="J40" s="56">
        <v>4</v>
      </c>
      <c r="K40" s="60">
        <v>1</v>
      </c>
      <c r="L40" s="60">
        <f t="shared" si="3"/>
        <v>5</v>
      </c>
      <c r="M40" s="6">
        <f t="shared" si="7"/>
        <v>2.2522522522522521E-2</v>
      </c>
      <c r="N40" s="61">
        <f t="shared" si="4"/>
        <v>58</v>
      </c>
    </row>
    <row r="41" spans="1:14">
      <c r="A41" s="1" t="s">
        <v>185</v>
      </c>
      <c r="B41" s="1" t="s">
        <v>216</v>
      </c>
      <c r="C41" s="62" t="s">
        <v>186</v>
      </c>
      <c r="D41" s="31">
        <v>259</v>
      </c>
      <c r="E41" s="2">
        <v>120</v>
      </c>
      <c r="F41" s="65">
        <f t="shared" si="0"/>
        <v>379</v>
      </c>
      <c r="G41" s="66">
        <f t="shared" si="1"/>
        <v>16</v>
      </c>
      <c r="H41" s="67">
        <f t="shared" si="5"/>
        <v>0.31662269129287601</v>
      </c>
      <c r="I41" s="65">
        <f t="shared" si="2"/>
        <v>22</v>
      </c>
      <c r="J41" s="31">
        <v>6</v>
      </c>
      <c r="K41" s="35">
        <v>3</v>
      </c>
      <c r="L41" s="35">
        <f t="shared" si="3"/>
        <v>9</v>
      </c>
      <c r="M41" s="63">
        <f t="shared" si="7"/>
        <v>2.3746701846965697E-2</v>
      </c>
      <c r="N41" s="64">
        <f t="shared" si="4"/>
        <v>57</v>
      </c>
    </row>
    <row r="42" spans="1:14">
      <c r="A42" s="4" t="s">
        <v>105</v>
      </c>
      <c r="B42" s="4" t="s">
        <v>216</v>
      </c>
      <c r="C42" s="55" t="s">
        <v>106</v>
      </c>
      <c r="D42" s="56">
        <v>253</v>
      </c>
      <c r="E42" s="5">
        <v>79</v>
      </c>
      <c r="F42" s="57">
        <f t="shared" si="0"/>
        <v>332</v>
      </c>
      <c r="G42" s="58">
        <f t="shared" si="1"/>
        <v>18</v>
      </c>
      <c r="H42" s="59">
        <f t="shared" si="5"/>
        <v>0.23795180722891565</v>
      </c>
      <c r="I42" s="57">
        <f t="shared" si="2"/>
        <v>50</v>
      </c>
      <c r="J42" s="56">
        <v>5</v>
      </c>
      <c r="K42" s="60">
        <v>3</v>
      </c>
      <c r="L42" s="60">
        <f t="shared" si="3"/>
        <v>8</v>
      </c>
      <c r="M42" s="6">
        <f t="shared" si="7"/>
        <v>2.4096385542168676E-2</v>
      </c>
      <c r="N42" s="61">
        <f t="shared" si="4"/>
        <v>55</v>
      </c>
    </row>
    <row r="43" spans="1:14">
      <c r="A43" s="9" t="s">
        <v>167</v>
      </c>
      <c r="B43" s="9" t="s">
        <v>216</v>
      </c>
      <c r="C43" s="68" t="s">
        <v>168</v>
      </c>
      <c r="D43" s="69">
        <v>100</v>
      </c>
      <c r="E43" s="70">
        <v>66</v>
      </c>
      <c r="F43" s="71">
        <f t="shared" si="0"/>
        <v>166</v>
      </c>
      <c r="G43" s="72">
        <f t="shared" si="1"/>
        <v>41</v>
      </c>
      <c r="H43" s="73">
        <f t="shared" si="5"/>
        <v>0.39759036144578314</v>
      </c>
      <c r="I43" s="71">
        <f t="shared" si="2"/>
        <v>12</v>
      </c>
      <c r="J43" s="69">
        <v>1</v>
      </c>
      <c r="K43" s="74">
        <v>3</v>
      </c>
      <c r="L43" s="74">
        <f t="shared" si="3"/>
        <v>4</v>
      </c>
      <c r="M43" s="75">
        <f t="shared" si="7"/>
        <v>2.4096385542168676E-2</v>
      </c>
      <c r="N43" s="76">
        <f t="shared" si="4"/>
        <v>55</v>
      </c>
    </row>
    <row r="44" spans="1:14">
      <c r="A44" s="4" t="s">
        <v>55</v>
      </c>
      <c r="B44" s="4" t="s">
        <v>216</v>
      </c>
      <c r="C44" s="55" t="s">
        <v>56</v>
      </c>
      <c r="D44" s="56">
        <v>215</v>
      </c>
      <c r="E44" s="5">
        <v>96</v>
      </c>
      <c r="F44" s="57">
        <f t="shared" ref="F44:F75" si="8">SUM(D44:E44)</f>
        <v>311</v>
      </c>
      <c r="G44" s="58">
        <f t="shared" ref="G44:G75" si="9">_xlfn.RANK.EQ(F44,$F$12:$F$97,0)</f>
        <v>21</v>
      </c>
      <c r="H44" s="59">
        <f t="shared" si="5"/>
        <v>0.3086816720257235</v>
      </c>
      <c r="I44" s="57">
        <f t="shared" ref="I44:I75" si="10">_xlfn.RANK.EQ(H44,$H$12:$H$97,0)</f>
        <v>25</v>
      </c>
      <c r="J44" s="56">
        <v>3</v>
      </c>
      <c r="K44" s="60">
        <v>5</v>
      </c>
      <c r="L44" s="60">
        <f t="shared" ref="L44:L75" si="11">SUM(J44:K44)</f>
        <v>8</v>
      </c>
      <c r="M44" s="6">
        <f t="shared" si="7"/>
        <v>2.5723472668810289E-2</v>
      </c>
      <c r="N44" s="61">
        <f t="shared" ref="N44:N75" si="12">_xlfn.RANK.EQ(M44,$M$12:$M$97,0)</f>
        <v>54</v>
      </c>
    </row>
    <row r="45" spans="1:14">
      <c r="A45" s="1" t="s">
        <v>165</v>
      </c>
      <c r="B45" s="1" t="s">
        <v>216</v>
      </c>
      <c r="C45" s="62" t="s">
        <v>166</v>
      </c>
      <c r="D45" s="31">
        <v>128</v>
      </c>
      <c r="E45" s="2">
        <v>46</v>
      </c>
      <c r="F45" s="65">
        <f t="shared" si="8"/>
        <v>174</v>
      </c>
      <c r="G45" s="66">
        <f t="shared" si="9"/>
        <v>40</v>
      </c>
      <c r="H45" s="67">
        <f t="shared" si="5"/>
        <v>0.26436781609195403</v>
      </c>
      <c r="I45" s="65">
        <f t="shared" si="10"/>
        <v>41</v>
      </c>
      <c r="J45" s="31">
        <v>4</v>
      </c>
      <c r="K45" s="35">
        <v>1</v>
      </c>
      <c r="L45" s="35">
        <f t="shared" si="11"/>
        <v>5</v>
      </c>
      <c r="M45" s="63">
        <f t="shared" si="7"/>
        <v>2.8735632183908046E-2</v>
      </c>
      <c r="N45" s="64">
        <f t="shared" si="12"/>
        <v>53</v>
      </c>
    </row>
    <row r="46" spans="1:14">
      <c r="A46" s="4" t="s">
        <v>101</v>
      </c>
      <c r="B46" s="4" t="s">
        <v>216</v>
      </c>
      <c r="C46" s="55" t="s">
        <v>102</v>
      </c>
      <c r="D46" s="56">
        <v>139</v>
      </c>
      <c r="E46" s="5">
        <v>66</v>
      </c>
      <c r="F46" s="57">
        <f t="shared" si="8"/>
        <v>205</v>
      </c>
      <c r="G46" s="58">
        <f t="shared" si="9"/>
        <v>37</v>
      </c>
      <c r="H46" s="59">
        <f t="shared" si="5"/>
        <v>0.32195121951219513</v>
      </c>
      <c r="I46" s="57">
        <f t="shared" si="10"/>
        <v>18</v>
      </c>
      <c r="J46" s="56">
        <v>3</v>
      </c>
      <c r="K46" s="60">
        <v>3</v>
      </c>
      <c r="L46" s="60">
        <f t="shared" si="11"/>
        <v>6</v>
      </c>
      <c r="M46" s="6">
        <f t="shared" si="7"/>
        <v>2.9268292682926831E-2</v>
      </c>
      <c r="N46" s="61">
        <f t="shared" si="12"/>
        <v>52</v>
      </c>
    </row>
    <row r="47" spans="1:14">
      <c r="A47" s="4" t="s">
        <v>63</v>
      </c>
      <c r="B47" s="4" t="s">
        <v>215</v>
      </c>
      <c r="C47" s="55" t="s">
        <v>64</v>
      </c>
      <c r="D47" s="56">
        <v>285</v>
      </c>
      <c r="E47" s="5">
        <v>145</v>
      </c>
      <c r="F47" s="57">
        <f t="shared" si="8"/>
        <v>430</v>
      </c>
      <c r="G47" s="58">
        <f t="shared" si="9"/>
        <v>12</v>
      </c>
      <c r="H47" s="59">
        <f t="shared" si="5"/>
        <v>0.33720930232558138</v>
      </c>
      <c r="I47" s="57">
        <f t="shared" si="10"/>
        <v>14</v>
      </c>
      <c r="J47" s="56">
        <v>8</v>
      </c>
      <c r="K47" s="60">
        <v>5</v>
      </c>
      <c r="L47" s="60">
        <f t="shared" si="11"/>
        <v>13</v>
      </c>
      <c r="M47" s="6">
        <f t="shared" si="7"/>
        <v>3.0232558139534883E-2</v>
      </c>
      <c r="N47" s="61">
        <f t="shared" si="12"/>
        <v>51</v>
      </c>
    </row>
    <row r="48" spans="1:14">
      <c r="A48" s="1" t="s">
        <v>179</v>
      </c>
      <c r="B48" s="1" t="s">
        <v>216</v>
      </c>
      <c r="C48" s="62" t="s">
        <v>180</v>
      </c>
      <c r="D48" s="31">
        <v>177</v>
      </c>
      <c r="E48" s="2">
        <v>45</v>
      </c>
      <c r="F48" s="65">
        <f t="shared" si="8"/>
        <v>222</v>
      </c>
      <c r="G48" s="66">
        <f t="shared" si="9"/>
        <v>30</v>
      </c>
      <c r="H48" s="67">
        <f t="shared" si="5"/>
        <v>0.20270270270270271</v>
      </c>
      <c r="I48" s="65">
        <f t="shared" si="10"/>
        <v>56</v>
      </c>
      <c r="J48" s="31">
        <v>4</v>
      </c>
      <c r="K48" s="35">
        <v>3</v>
      </c>
      <c r="L48" s="35">
        <f t="shared" si="11"/>
        <v>7</v>
      </c>
      <c r="M48" s="63">
        <f t="shared" si="7"/>
        <v>3.1531531531531529E-2</v>
      </c>
      <c r="N48" s="64">
        <f t="shared" si="12"/>
        <v>50</v>
      </c>
    </row>
    <row r="49" spans="1:14">
      <c r="A49" s="1" t="s">
        <v>149</v>
      </c>
      <c r="B49" s="1" t="s">
        <v>216</v>
      </c>
      <c r="C49" s="62" t="s">
        <v>150</v>
      </c>
      <c r="D49" s="31">
        <v>177</v>
      </c>
      <c r="E49" s="2">
        <v>70</v>
      </c>
      <c r="F49" s="65">
        <f t="shared" si="8"/>
        <v>247</v>
      </c>
      <c r="G49" s="66">
        <f t="shared" si="9"/>
        <v>25</v>
      </c>
      <c r="H49" s="59">
        <f t="shared" si="5"/>
        <v>0.2834008097165992</v>
      </c>
      <c r="I49" s="57">
        <f t="shared" si="10"/>
        <v>34</v>
      </c>
      <c r="J49" s="31">
        <v>6</v>
      </c>
      <c r="K49" s="35">
        <v>2</v>
      </c>
      <c r="L49" s="35">
        <f t="shared" si="11"/>
        <v>8</v>
      </c>
      <c r="M49" s="63">
        <f t="shared" si="7"/>
        <v>3.2388663967611336E-2</v>
      </c>
      <c r="N49" s="64">
        <f t="shared" si="12"/>
        <v>49</v>
      </c>
    </row>
    <row r="50" spans="1:14">
      <c r="A50" s="1" t="s">
        <v>125</v>
      </c>
      <c r="B50" s="1" t="s">
        <v>215</v>
      </c>
      <c r="C50" s="62" t="s">
        <v>126</v>
      </c>
      <c r="D50" s="31">
        <v>147</v>
      </c>
      <c r="E50" s="2">
        <v>63</v>
      </c>
      <c r="F50" s="57">
        <f t="shared" si="8"/>
        <v>210</v>
      </c>
      <c r="G50" s="58">
        <f t="shared" si="9"/>
        <v>35</v>
      </c>
      <c r="H50" s="59">
        <f t="shared" ref="H50:H81" si="13">E50/F50</f>
        <v>0.3</v>
      </c>
      <c r="I50" s="57">
        <f t="shared" si="10"/>
        <v>26</v>
      </c>
      <c r="J50" s="31">
        <v>5</v>
      </c>
      <c r="K50" s="35">
        <v>2</v>
      </c>
      <c r="L50" s="35">
        <f t="shared" si="11"/>
        <v>7</v>
      </c>
      <c r="M50" s="63">
        <f t="shared" si="7"/>
        <v>3.3333333333333333E-2</v>
      </c>
      <c r="N50" s="64">
        <f t="shared" si="12"/>
        <v>48</v>
      </c>
    </row>
    <row r="51" spans="1:14">
      <c r="A51" s="1" t="s">
        <v>143</v>
      </c>
      <c r="B51" s="1" t="s">
        <v>217</v>
      </c>
      <c r="C51" s="62" t="s">
        <v>144</v>
      </c>
      <c r="D51" s="31">
        <v>9</v>
      </c>
      <c r="E51" s="2">
        <v>20</v>
      </c>
      <c r="F51" s="65">
        <f t="shared" si="8"/>
        <v>29</v>
      </c>
      <c r="G51" s="66">
        <f t="shared" si="9"/>
        <v>64</v>
      </c>
      <c r="H51" s="59">
        <f t="shared" si="13"/>
        <v>0.68965517241379315</v>
      </c>
      <c r="I51" s="57">
        <f t="shared" si="10"/>
        <v>5</v>
      </c>
      <c r="J51" s="31">
        <v>0</v>
      </c>
      <c r="K51" s="35">
        <v>1</v>
      </c>
      <c r="L51" s="35">
        <f t="shared" si="11"/>
        <v>1</v>
      </c>
      <c r="M51" s="63">
        <f t="shared" si="7"/>
        <v>3.4482758620689655E-2</v>
      </c>
      <c r="N51" s="64">
        <f t="shared" si="12"/>
        <v>47</v>
      </c>
    </row>
    <row r="52" spans="1:14">
      <c r="A52" s="4" t="s">
        <v>97</v>
      </c>
      <c r="B52" s="4" t="s">
        <v>216</v>
      </c>
      <c r="C52" s="55" t="s">
        <v>98</v>
      </c>
      <c r="D52" s="56">
        <v>222</v>
      </c>
      <c r="E52" s="5">
        <v>71</v>
      </c>
      <c r="F52" s="57">
        <f t="shared" si="8"/>
        <v>293</v>
      </c>
      <c r="G52" s="58">
        <f t="shared" si="9"/>
        <v>22</v>
      </c>
      <c r="H52" s="59">
        <f t="shared" si="13"/>
        <v>0.24232081911262798</v>
      </c>
      <c r="I52" s="57">
        <f t="shared" si="10"/>
        <v>49</v>
      </c>
      <c r="J52" s="56">
        <v>7</v>
      </c>
      <c r="K52" s="60">
        <v>4</v>
      </c>
      <c r="L52" s="60">
        <f t="shared" si="11"/>
        <v>11</v>
      </c>
      <c r="M52" s="6">
        <f t="shared" si="7"/>
        <v>3.7542662116040959E-2</v>
      </c>
      <c r="N52" s="61">
        <f t="shared" si="12"/>
        <v>46</v>
      </c>
    </row>
    <row r="53" spans="1:14">
      <c r="A53" s="4" t="s">
        <v>41</v>
      </c>
      <c r="B53" s="4" t="s">
        <v>216</v>
      </c>
      <c r="C53" s="55" t="s">
        <v>42</v>
      </c>
      <c r="D53" s="56">
        <v>109</v>
      </c>
      <c r="E53" s="5">
        <v>54</v>
      </c>
      <c r="F53" s="57">
        <f t="shared" si="8"/>
        <v>163</v>
      </c>
      <c r="G53" s="58">
        <f t="shared" si="9"/>
        <v>42</v>
      </c>
      <c r="H53" s="59">
        <f t="shared" si="13"/>
        <v>0.33128834355828218</v>
      </c>
      <c r="I53" s="57">
        <f t="shared" si="10"/>
        <v>15</v>
      </c>
      <c r="J53" s="56">
        <v>5</v>
      </c>
      <c r="K53" s="60">
        <v>2</v>
      </c>
      <c r="L53" s="60">
        <f t="shared" si="11"/>
        <v>7</v>
      </c>
      <c r="M53" s="6">
        <f t="shared" si="7"/>
        <v>4.2944785276073622E-2</v>
      </c>
      <c r="N53" s="61">
        <f t="shared" si="12"/>
        <v>45</v>
      </c>
    </row>
    <row r="54" spans="1:14">
      <c r="A54" s="4" t="s">
        <v>33</v>
      </c>
      <c r="B54" s="4" t="s">
        <v>216</v>
      </c>
      <c r="C54" s="55" t="s">
        <v>34</v>
      </c>
      <c r="D54" s="56">
        <v>154</v>
      </c>
      <c r="E54" s="5">
        <v>72</v>
      </c>
      <c r="F54" s="57">
        <f t="shared" si="8"/>
        <v>226</v>
      </c>
      <c r="G54" s="58">
        <f t="shared" si="9"/>
        <v>28</v>
      </c>
      <c r="H54" s="59">
        <f t="shared" si="13"/>
        <v>0.31858407079646017</v>
      </c>
      <c r="I54" s="57">
        <f t="shared" si="10"/>
        <v>19</v>
      </c>
      <c r="J54" s="56">
        <v>5</v>
      </c>
      <c r="K54" s="60">
        <v>5</v>
      </c>
      <c r="L54" s="60">
        <f t="shared" si="11"/>
        <v>10</v>
      </c>
      <c r="M54" s="6">
        <f t="shared" si="7"/>
        <v>4.4247787610619468E-2</v>
      </c>
      <c r="N54" s="61">
        <f t="shared" si="12"/>
        <v>44</v>
      </c>
    </row>
    <row r="55" spans="1:14">
      <c r="A55" s="4" t="s">
        <v>61</v>
      </c>
      <c r="B55" s="4" t="s">
        <v>211</v>
      </c>
      <c r="C55" s="55" t="s">
        <v>62</v>
      </c>
      <c r="D55" s="56">
        <v>1057</v>
      </c>
      <c r="E55" s="5">
        <v>254</v>
      </c>
      <c r="F55" s="57">
        <f t="shared" si="8"/>
        <v>1311</v>
      </c>
      <c r="G55" s="58">
        <f t="shared" si="9"/>
        <v>1</v>
      </c>
      <c r="H55" s="59">
        <f t="shared" si="13"/>
        <v>0.19374523264683446</v>
      </c>
      <c r="I55" s="57">
        <f t="shared" si="10"/>
        <v>61</v>
      </c>
      <c r="J55" s="56">
        <v>49</v>
      </c>
      <c r="K55" s="60">
        <v>15</v>
      </c>
      <c r="L55" s="60">
        <f t="shared" si="11"/>
        <v>64</v>
      </c>
      <c r="M55" s="6">
        <f t="shared" si="7"/>
        <v>4.8817696414950422E-2</v>
      </c>
      <c r="N55" s="61">
        <f t="shared" si="12"/>
        <v>43</v>
      </c>
    </row>
    <row r="56" spans="1:14">
      <c r="A56" s="1" t="s">
        <v>137</v>
      </c>
      <c r="B56" s="1" t="s">
        <v>211</v>
      </c>
      <c r="C56" s="62" t="s">
        <v>138</v>
      </c>
      <c r="D56" s="31">
        <v>277</v>
      </c>
      <c r="E56" s="2">
        <v>106</v>
      </c>
      <c r="F56" s="65">
        <f t="shared" si="8"/>
        <v>383</v>
      </c>
      <c r="G56" s="66">
        <f t="shared" si="9"/>
        <v>15</v>
      </c>
      <c r="H56" s="59">
        <f t="shared" si="13"/>
        <v>0.27676240208877284</v>
      </c>
      <c r="I56" s="57">
        <f t="shared" si="10"/>
        <v>36</v>
      </c>
      <c r="J56" s="31">
        <v>13</v>
      </c>
      <c r="K56" s="35">
        <v>6</v>
      </c>
      <c r="L56" s="35">
        <f t="shared" si="11"/>
        <v>19</v>
      </c>
      <c r="M56" s="63">
        <f t="shared" si="7"/>
        <v>4.960835509138381E-2</v>
      </c>
      <c r="N56" s="64">
        <f t="shared" si="12"/>
        <v>42</v>
      </c>
    </row>
    <row r="57" spans="1:14">
      <c r="A57" s="1" t="s">
        <v>163</v>
      </c>
      <c r="B57" s="1" t="s">
        <v>216</v>
      </c>
      <c r="C57" s="62" t="s">
        <v>164</v>
      </c>
      <c r="D57" s="31">
        <v>98</v>
      </c>
      <c r="E57" s="2">
        <v>41</v>
      </c>
      <c r="F57" s="65">
        <f t="shared" si="8"/>
        <v>139</v>
      </c>
      <c r="G57" s="66">
        <f t="shared" si="9"/>
        <v>43</v>
      </c>
      <c r="H57" s="67">
        <f t="shared" si="13"/>
        <v>0.29496402877697842</v>
      </c>
      <c r="I57" s="65">
        <f t="shared" si="10"/>
        <v>30</v>
      </c>
      <c r="J57" s="31">
        <v>5</v>
      </c>
      <c r="K57" s="35">
        <v>2</v>
      </c>
      <c r="L57" s="35">
        <f t="shared" si="11"/>
        <v>7</v>
      </c>
      <c r="M57" s="63">
        <f t="shared" si="7"/>
        <v>5.0359712230215826E-2</v>
      </c>
      <c r="N57" s="64">
        <f t="shared" si="12"/>
        <v>41</v>
      </c>
    </row>
    <row r="58" spans="1:14">
      <c r="A58" s="1" t="s">
        <v>157</v>
      </c>
      <c r="B58" s="1" t="s">
        <v>216</v>
      </c>
      <c r="C58" s="62" t="s">
        <v>158</v>
      </c>
      <c r="D58" s="31">
        <v>177</v>
      </c>
      <c r="E58" s="2">
        <v>61</v>
      </c>
      <c r="F58" s="65">
        <f t="shared" si="8"/>
        <v>238</v>
      </c>
      <c r="G58" s="66">
        <f t="shared" si="9"/>
        <v>26</v>
      </c>
      <c r="H58" s="59">
        <f t="shared" si="13"/>
        <v>0.25630252100840334</v>
      </c>
      <c r="I58" s="57">
        <f t="shared" si="10"/>
        <v>45</v>
      </c>
      <c r="J58" s="31">
        <v>7</v>
      </c>
      <c r="K58" s="35">
        <v>5</v>
      </c>
      <c r="L58" s="35">
        <f t="shared" si="11"/>
        <v>12</v>
      </c>
      <c r="M58" s="63">
        <f t="shared" si="7"/>
        <v>5.0420168067226892E-2</v>
      </c>
      <c r="N58" s="64">
        <f t="shared" si="12"/>
        <v>40</v>
      </c>
    </row>
    <row r="59" spans="1:14">
      <c r="A59" s="4" t="s">
        <v>35</v>
      </c>
      <c r="B59" s="4" t="s">
        <v>217</v>
      </c>
      <c r="C59" s="55" t="s">
        <v>36</v>
      </c>
      <c r="D59" s="56">
        <v>37</v>
      </c>
      <c r="E59" s="5">
        <v>15</v>
      </c>
      <c r="F59" s="57">
        <f t="shared" si="8"/>
        <v>52</v>
      </c>
      <c r="G59" s="58">
        <f t="shared" si="9"/>
        <v>50</v>
      </c>
      <c r="H59" s="59">
        <f t="shared" si="13"/>
        <v>0.28846153846153844</v>
      </c>
      <c r="I59" s="57">
        <f t="shared" si="10"/>
        <v>32</v>
      </c>
      <c r="J59" s="56">
        <v>2</v>
      </c>
      <c r="K59" s="60">
        <v>1</v>
      </c>
      <c r="L59" s="60">
        <f t="shared" si="11"/>
        <v>3</v>
      </c>
      <c r="M59" s="6">
        <f t="shared" si="7"/>
        <v>5.7692307692307696E-2</v>
      </c>
      <c r="N59" s="61">
        <f t="shared" si="12"/>
        <v>39</v>
      </c>
    </row>
    <row r="60" spans="1:14">
      <c r="A60" s="4" t="s">
        <v>65</v>
      </c>
      <c r="B60" s="4" t="s">
        <v>214</v>
      </c>
      <c r="C60" s="55" t="s">
        <v>66</v>
      </c>
      <c r="D60" s="56">
        <v>3</v>
      </c>
      <c r="E60" s="5">
        <v>14</v>
      </c>
      <c r="F60" s="57">
        <f t="shared" si="8"/>
        <v>17</v>
      </c>
      <c r="G60" s="58">
        <f t="shared" si="9"/>
        <v>66</v>
      </c>
      <c r="H60" s="59">
        <f t="shared" si="13"/>
        <v>0.82352941176470584</v>
      </c>
      <c r="I60" s="57">
        <f t="shared" si="10"/>
        <v>3</v>
      </c>
      <c r="J60" s="56">
        <v>1</v>
      </c>
      <c r="K60" s="60">
        <v>0</v>
      </c>
      <c r="L60" s="60">
        <f t="shared" si="11"/>
        <v>1</v>
      </c>
      <c r="M60" s="6">
        <f t="shared" si="7"/>
        <v>5.8823529411764705E-2</v>
      </c>
      <c r="N60" s="61">
        <f t="shared" si="12"/>
        <v>38</v>
      </c>
    </row>
    <row r="61" spans="1:14">
      <c r="A61" s="4" t="s">
        <v>89</v>
      </c>
      <c r="B61" s="4" t="s">
        <v>211</v>
      </c>
      <c r="C61" s="55" t="s">
        <v>90</v>
      </c>
      <c r="D61" s="56">
        <v>346</v>
      </c>
      <c r="E61" s="5">
        <v>146</v>
      </c>
      <c r="F61" s="57">
        <f t="shared" si="8"/>
        <v>492</v>
      </c>
      <c r="G61" s="58">
        <f t="shared" si="9"/>
        <v>10</v>
      </c>
      <c r="H61" s="59">
        <f t="shared" si="13"/>
        <v>0.2967479674796748</v>
      </c>
      <c r="I61" s="57">
        <f t="shared" si="10"/>
        <v>29</v>
      </c>
      <c r="J61" s="56">
        <v>18</v>
      </c>
      <c r="K61" s="60">
        <v>11</v>
      </c>
      <c r="L61" s="60">
        <f t="shared" si="11"/>
        <v>29</v>
      </c>
      <c r="M61" s="6">
        <f t="shared" si="7"/>
        <v>5.894308943089431E-2</v>
      </c>
      <c r="N61" s="61">
        <f t="shared" si="12"/>
        <v>37</v>
      </c>
    </row>
    <row r="62" spans="1:14">
      <c r="A62" s="1" t="s">
        <v>173</v>
      </c>
      <c r="B62" s="1" t="s">
        <v>211</v>
      </c>
      <c r="C62" s="62" t="s">
        <v>174</v>
      </c>
      <c r="D62" s="31">
        <v>654</v>
      </c>
      <c r="E62" s="2">
        <v>166</v>
      </c>
      <c r="F62" s="65">
        <f t="shared" si="8"/>
        <v>820</v>
      </c>
      <c r="G62" s="66">
        <f t="shared" si="9"/>
        <v>5</v>
      </c>
      <c r="H62" s="67">
        <f t="shared" si="13"/>
        <v>0.20243902439024392</v>
      </c>
      <c r="I62" s="65">
        <f t="shared" si="10"/>
        <v>57</v>
      </c>
      <c r="J62" s="31">
        <v>38</v>
      </c>
      <c r="K62" s="35">
        <v>11</v>
      </c>
      <c r="L62" s="35">
        <f t="shared" si="11"/>
        <v>49</v>
      </c>
      <c r="M62" s="63">
        <f t="shared" si="7"/>
        <v>5.9756097560975607E-2</v>
      </c>
      <c r="N62" s="64">
        <f t="shared" si="12"/>
        <v>36</v>
      </c>
    </row>
    <row r="63" spans="1:14">
      <c r="A63" s="4" t="s">
        <v>53</v>
      </c>
      <c r="B63" s="4" t="s">
        <v>217</v>
      </c>
      <c r="C63" s="55" t="s">
        <v>54</v>
      </c>
      <c r="D63" s="56">
        <v>45</v>
      </c>
      <c r="E63" s="5">
        <v>21</v>
      </c>
      <c r="F63" s="57">
        <f t="shared" si="8"/>
        <v>66</v>
      </c>
      <c r="G63" s="58">
        <f t="shared" si="9"/>
        <v>45</v>
      </c>
      <c r="H63" s="59">
        <f t="shared" si="13"/>
        <v>0.31818181818181818</v>
      </c>
      <c r="I63" s="57">
        <f t="shared" si="10"/>
        <v>20</v>
      </c>
      <c r="J63" s="56">
        <v>3</v>
      </c>
      <c r="K63" s="60">
        <v>1</v>
      </c>
      <c r="L63" s="60">
        <f t="shared" si="11"/>
        <v>4</v>
      </c>
      <c r="M63" s="6">
        <f t="shared" si="7"/>
        <v>6.0606060606060608E-2</v>
      </c>
      <c r="N63" s="61">
        <f t="shared" si="12"/>
        <v>35</v>
      </c>
    </row>
    <row r="64" spans="1:14">
      <c r="A64" s="1" t="s">
        <v>177</v>
      </c>
      <c r="B64" s="1" t="s">
        <v>216</v>
      </c>
      <c r="C64" s="62" t="s">
        <v>178</v>
      </c>
      <c r="D64" s="31">
        <v>286</v>
      </c>
      <c r="E64" s="2">
        <v>133</v>
      </c>
      <c r="F64" s="65">
        <f t="shared" si="8"/>
        <v>419</v>
      </c>
      <c r="G64" s="66">
        <f t="shared" si="9"/>
        <v>14</v>
      </c>
      <c r="H64" s="67">
        <f t="shared" si="13"/>
        <v>0.31742243436754175</v>
      </c>
      <c r="I64" s="65">
        <f t="shared" si="10"/>
        <v>21</v>
      </c>
      <c r="J64" s="31">
        <v>17</v>
      </c>
      <c r="K64" s="35">
        <v>9</v>
      </c>
      <c r="L64" s="35">
        <f t="shared" si="11"/>
        <v>26</v>
      </c>
      <c r="M64" s="63">
        <f t="shared" si="7"/>
        <v>6.205250596658711E-2</v>
      </c>
      <c r="N64" s="64">
        <f t="shared" si="12"/>
        <v>34</v>
      </c>
    </row>
    <row r="65" spans="1:14">
      <c r="A65" s="1" t="s">
        <v>153</v>
      </c>
      <c r="B65" s="1" t="s">
        <v>211</v>
      </c>
      <c r="C65" s="62" t="s">
        <v>154</v>
      </c>
      <c r="D65" s="31">
        <v>334</v>
      </c>
      <c r="E65" s="2">
        <v>123</v>
      </c>
      <c r="F65" s="65">
        <f t="shared" si="8"/>
        <v>457</v>
      </c>
      <c r="G65" s="66">
        <f t="shared" si="9"/>
        <v>11</v>
      </c>
      <c r="H65" s="59">
        <f t="shared" si="13"/>
        <v>0.26914660831509846</v>
      </c>
      <c r="I65" s="57">
        <f t="shared" si="10"/>
        <v>40</v>
      </c>
      <c r="J65" s="31">
        <v>16</v>
      </c>
      <c r="K65" s="35">
        <v>13</v>
      </c>
      <c r="L65" s="35">
        <f t="shared" si="11"/>
        <v>29</v>
      </c>
      <c r="M65" s="63">
        <f t="shared" si="7"/>
        <v>6.3457330415754923E-2</v>
      </c>
      <c r="N65" s="64">
        <f t="shared" si="12"/>
        <v>33</v>
      </c>
    </row>
    <row r="66" spans="1:14">
      <c r="A66" s="1" t="s">
        <v>151</v>
      </c>
      <c r="B66" s="1" t="s">
        <v>216</v>
      </c>
      <c r="C66" s="62" t="s">
        <v>152</v>
      </c>
      <c r="D66" s="31">
        <v>159</v>
      </c>
      <c r="E66" s="2">
        <v>71</v>
      </c>
      <c r="F66" s="65">
        <f t="shared" si="8"/>
        <v>230</v>
      </c>
      <c r="G66" s="66">
        <f t="shared" si="9"/>
        <v>27</v>
      </c>
      <c r="H66" s="59">
        <f t="shared" si="13"/>
        <v>0.30869565217391304</v>
      </c>
      <c r="I66" s="57">
        <f t="shared" si="10"/>
        <v>24</v>
      </c>
      <c r="J66" s="31">
        <v>10</v>
      </c>
      <c r="K66" s="35">
        <v>5</v>
      </c>
      <c r="L66" s="35">
        <f t="shared" si="11"/>
        <v>15</v>
      </c>
      <c r="M66" s="63">
        <f t="shared" ref="M66:M97" si="14">L66/F66</f>
        <v>6.5217391304347824E-2</v>
      </c>
      <c r="N66" s="64">
        <f t="shared" si="12"/>
        <v>32</v>
      </c>
    </row>
    <row r="67" spans="1:14">
      <c r="A67" s="1" t="s">
        <v>127</v>
      </c>
      <c r="B67" s="1" t="s">
        <v>211</v>
      </c>
      <c r="C67" s="62" t="s">
        <v>128</v>
      </c>
      <c r="D67" s="31">
        <v>1008</v>
      </c>
      <c r="E67" s="2">
        <v>203</v>
      </c>
      <c r="F67" s="57">
        <f t="shared" si="8"/>
        <v>1211</v>
      </c>
      <c r="G67" s="58">
        <f t="shared" si="9"/>
        <v>2</v>
      </c>
      <c r="H67" s="59">
        <f t="shared" si="13"/>
        <v>0.16763005780346821</v>
      </c>
      <c r="I67" s="57">
        <f t="shared" si="10"/>
        <v>66</v>
      </c>
      <c r="J67" s="31">
        <v>65</v>
      </c>
      <c r="K67" s="35">
        <v>15</v>
      </c>
      <c r="L67" s="35">
        <f t="shared" si="11"/>
        <v>80</v>
      </c>
      <c r="M67" s="63">
        <f t="shared" si="14"/>
        <v>6.6061106523534266E-2</v>
      </c>
      <c r="N67" s="64">
        <f t="shared" si="12"/>
        <v>31</v>
      </c>
    </row>
    <row r="68" spans="1:14">
      <c r="A68" s="4" t="s">
        <v>47</v>
      </c>
      <c r="B68" s="4" t="s">
        <v>217</v>
      </c>
      <c r="C68" s="55" t="s">
        <v>48</v>
      </c>
      <c r="D68" s="56">
        <v>47</v>
      </c>
      <c r="E68" s="5">
        <v>13</v>
      </c>
      <c r="F68" s="57">
        <f t="shared" si="8"/>
        <v>60</v>
      </c>
      <c r="G68" s="58">
        <f t="shared" si="9"/>
        <v>47</v>
      </c>
      <c r="H68" s="59">
        <f t="shared" si="13"/>
        <v>0.21666666666666667</v>
      </c>
      <c r="I68" s="57">
        <f t="shared" si="10"/>
        <v>53</v>
      </c>
      <c r="J68" s="56">
        <v>2</v>
      </c>
      <c r="K68" s="60">
        <v>2</v>
      </c>
      <c r="L68" s="60">
        <f t="shared" si="11"/>
        <v>4</v>
      </c>
      <c r="M68" s="6">
        <f t="shared" si="14"/>
        <v>6.6666666666666666E-2</v>
      </c>
      <c r="N68" s="61">
        <f t="shared" si="12"/>
        <v>30</v>
      </c>
    </row>
    <row r="69" spans="1:14">
      <c r="A69" s="4" t="s">
        <v>75</v>
      </c>
      <c r="B69" s="4" t="s">
        <v>213</v>
      </c>
      <c r="C69" s="55" t="s">
        <v>76</v>
      </c>
      <c r="D69" s="56">
        <v>35</v>
      </c>
      <c r="E69" s="5">
        <v>7</v>
      </c>
      <c r="F69" s="57">
        <f t="shared" si="8"/>
        <v>42</v>
      </c>
      <c r="G69" s="58">
        <f t="shared" si="9"/>
        <v>55</v>
      </c>
      <c r="H69" s="59">
        <f t="shared" si="13"/>
        <v>0.16666666666666666</v>
      </c>
      <c r="I69" s="57">
        <f t="shared" si="10"/>
        <v>67</v>
      </c>
      <c r="J69" s="56">
        <v>2</v>
      </c>
      <c r="K69" s="60">
        <v>1</v>
      </c>
      <c r="L69" s="60">
        <f t="shared" si="11"/>
        <v>3</v>
      </c>
      <c r="M69" s="6">
        <f t="shared" si="14"/>
        <v>7.1428571428571425E-2</v>
      </c>
      <c r="N69" s="61">
        <f t="shared" si="12"/>
        <v>29</v>
      </c>
    </row>
    <row r="70" spans="1:14">
      <c r="A70" s="4" t="s">
        <v>95</v>
      </c>
      <c r="B70" s="4" t="s">
        <v>216</v>
      </c>
      <c r="C70" s="55" t="s">
        <v>96</v>
      </c>
      <c r="D70" s="56">
        <v>155</v>
      </c>
      <c r="E70" s="5">
        <v>60</v>
      </c>
      <c r="F70" s="57">
        <f t="shared" si="8"/>
        <v>215</v>
      </c>
      <c r="G70" s="58">
        <f t="shared" si="9"/>
        <v>34</v>
      </c>
      <c r="H70" s="59">
        <f t="shared" si="13"/>
        <v>0.27906976744186046</v>
      </c>
      <c r="I70" s="57">
        <f t="shared" si="10"/>
        <v>35</v>
      </c>
      <c r="J70" s="56">
        <v>11</v>
      </c>
      <c r="K70" s="60">
        <v>5</v>
      </c>
      <c r="L70" s="60">
        <f t="shared" si="11"/>
        <v>16</v>
      </c>
      <c r="M70" s="6">
        <f t="shared" si="14"/>
        <v>7.441860465116279E-2</v>
      </c>
      <c r="N70" s="61">
        <f t="shared" si="12"/>
        <v>28</v>
      </c>
    </row>
    <row r="71" spans="1:14">
      <c r="A71" s="1" t="s">
        <v>123</v>
      </c>
      <c r="B71" s="1" t="s">
        <v>214</v>
      </c>
      <c r="C71" s="62" t="s">
        <v>124</v>
      </c>
      <c r="D71" s="31">
        <v>12</v>
      </c>
      <c r="E71" s="2">
        <v>1</v>
      </c>
      <c r="F71" s="57">
        <f t="shared" si="8"/>
        <v>13</v>
      </c>
      <c r="G71" s="58">
        <f t="shared" si="9"/>
        <v>69</v>
      </c>
      <c r="H71" s="59">
        <f t="shared" si="13"/>
        <v>7.6923076923076927E-2</v>
      </c>
      <c r="I71" s="57">
        <f t="shared" si="10"/>
        <v>77</v>
      </c>
      <c r="J71" s="31">
        <v>1</v>
      </c>
      <c r="K71" s="35">
        <v>0</v>
      </c>
      <c r="L71" s="35">
        <f t="shared" si="11"/>
        <v>1</v>
      </c>
      <c r="M71" s="63">
        <f t="shared" si="14"/>
        <v>7.6923076923076927E-2</v>
      </c>
      <c r="N71" s="64">
        <f t="shared" si="12"/>
        <v>27</v>
      </c>
    </row>
    <row r="72" spans="1:14">
      <c r="A72" s="1" t="s">
        <v>169</v>
      </c>
      <c r="B72" s="1" t="s">
        <v>213</v>
      </c>
      <c r="C72" s="62" t="s">
        <v>170</v>
      </c>
      <c r="D72" s="31">
        <v>46</v>
      </c>
      <c r="E72" s="2">
        <v>5</v>
      </c>
      <c r="F72" s="65">
        <f t="shared" si="8"/>
        <v>51</v>
      </c>
      <c r="G72" s="66">
        <f t="shared" si="9"/>
        <v>52</v>
      </c>
      <c r="H72" s="67">
        <f t="shared" si="13"/>
        <v>9.8039215686274508E-2</v>
      </c>
      <c r="I72" s="65">
        <f t="shared" si="10"/>
        <v>76</v>
      </c>
      <c r="J72" s="31">
        <v>4</v>
      </c>
      <c r="K72" s="35">
        <v>0</v>
      </c>
      <c r="L72" s="35">
        <f t="shared" si="11"/>
        <v>4</v>
      </c>
      <c r="M72" s="63">
        <f t="shared" si="14"/>
        <v>7.8431372549019607E-2</v>
      </c>
      <c r="N72" s="64">
        <f t="shared" si="12"/>
        <v>26</v>
      </c>
    </row>
    <row r="73" spans="1:14">
      <c r="A73" s="4" t="s">
        <v>43</v>
      </c>
      <c r="B73" s="4" t="s">
        <v>216</v>
      </c>
      <c r="C73" s="55" t="s">
        <v>44</v>
      </c>
      <c r="D73" s="56">
        <v>170</v>
      </c>
      <c r="E73" s="5">
        <v>46</v>
      </c>
      <c r="F73" s="57">
        <f t="shared" si="8"/>
        <v>216</v>
      </c>
      <c r="G73" s="58">
        <f t="shared" si="9"/>
        <v>33</v>
      </c>
      <c r="H73" s="59">
        <f t="shared" si="13"/>
        <v>0.21296296296296297</v>
      </c>
      <c r="I73" s="57">
        <f t="shared" si="10"/>
        <v>54</v>
      </c>
      <c r="J73" s="56">
        <v>13</v>
      </c>
      <c r="K73" s="60">
        <v>4</v>
      </c>
      <c r="L73" s="60">
        <f t="shared" si="11"/>
        <v>17</v>
      </c>
      <c r="M73" s="6">
        <f t="shared" si="14"/>
        <v>7.8703703703703706E-2</v>
      </c>
      <c r="N73" s="61">
        <f t="shared" si="12"/>
        <v>25</v>
      </c>
    </row>
    <row r="74" spans="1:14">
      <c r="A74" s="4" t="s">
        <v>23</v>
      </c>
      <c r="B74" s="4" t="s">
        <v>213</v>
      </c>
      <c r="C74" s="55" t="s">
        <v>24</v>
      </c>
      <c r="D74" s="56">
        <v>29</v>
      </c>
      <c r="E74" s="5">
        <v>4</v>
      </c>
      <c r="F74" s="57">
        <f t="shared" si="8"/>
        <v>33</v>
      </c>
      <c r="G74" s="58">
        <f t="shared" si="9"/>
        <v>60</v>
      </c>
      <c r="H74" s="59">
        <f t="shared" si="13"/>
        <v>0.12121212121212122</v>
      </c>
      <c r="I74" s="57">
        <f t="shared" si="10"/>
        <v>72</v>
      </c>
      <c r="J74" s="56">
        <v>3</v>
      </c>
      <c r="K74" s="60">
        <v>0</v>
      </c>
      <c r="L74" s="60">
        <f t="shared" si="11"/>
        <v>3</v>
      </c>
      <c r="M74" s="6">
        <f t="shared" si="14"/>
        <v>9.0909090909090912E-2</v>
      </c>
      <c r="N74" s="61">
        <f t="shared" si="12"/>
        <v>24</v>
      </c>
    </row>
    <row r="75" spans="1:14">
      <c r="A75" s="4" t="s">
        <v>113</v>
      </c>
      <c r="B75" s="4" t="s">
        <v>211</v>
      </c>
      <c r="C75" s="55" t="s">
        <v>114</v>
      </c>
      <c r="D75" s="56">
        <v>544</v>
      </c>
      <c r="E75" s="5">
        <v>178</v>
      </c>
      <c r="F75" s="57">
        <f t="shared" si="8"/>
        <v>722</v>
      </c>
      <c r="G75" s="58">
        <f t="shared" si="9"/>
        <v>6</v>
      </c>
      <c r="H75" s="59">
        <f t="shared" si="13"/>
        <v>0.24653739612188366</v>
      </c>
      <c r="I75" s="57">
        <f t="shared" si="10"/>
        <v>48</v>
      </c>
      <c r="J75" s="56">
        <v>37</v>
      </c>
      <c r="K75" s="60">
        <v>29</v>
      </c>
      <c r="L75" s="60">
        <f t="shared" si="11"/>
        <v>66</v>
      </c>
      <c r="M75" s="6">
        <f t="shared" si="14"/>
        <v>9.141274238227147E-2</v>
      </c>
      <c r="N75" s="61">
        <f t="shared" si="12"/>
        <v>23</v>
      </c>
    </row>
    <row r="76" spans="1:14">
      <c r="A76" s="4" t="s">
        <v>71</v>
      </c>
      <c r="B76" s="4" t="s">
        <v>217</v>
      </c>
      <c r="C76" s="55" t="s">
        <v>72</v>
      </c>
      <c r="D76" s="56">
        <v>15</v>
      </c>
      <c r="E76" s="5">
        <v>17</v>
      </c>
      <c r="F76" s="57">
        <f t="shared" ref="F76:F107" si="15">SUM(D76:E76)</f>
        <v>32</v>
      </c>
      <c r="G76" s="58">
        <f t="shared" ref="G76:G107" si="16">_xlfn.RANK.EQ(F76,$F$12:$F$97,0)</f>
        <v>61</v>
      </c>
      <c r="H76" s="59">
        <f t="shared" si="13"/>
        <v>0.53125</v>
      </c>
      <c r="I76" s="57">
        <f t="shared" ref="I76:I107" si="17">_xlfn.RANK.EQ(H76,$H$12:$H$97,0)</f>
        <v>6</v>
      </c>
      <c r="J76" s="56">
        <v>1</v>
      </c>
      <c r="K76" s="60">
        <v>2</v>
      </c>
      <c r="L76" s="60">
        <f t="shared" ref="L76:L107" si="18">SUM(J76:K76)</f>
        <v>3</v>
      </c>
      <c r="M76" s="6">
        <f t="shared" si="14"/>
        <v>9.375E-2</v>
      </c>
      <c r="N76" s="61">
        <f t="shared" ref="N76:N107" si="19">_xlfn.RANK.EQ(M76,$M$12:$M$97,0)</f>
        <v>22</v>
      </c>
    </row>
    <row r="77" spans="1:14">
      <c r="A77" s="4" t="s">
        <v>59</v>
      </c>
      <c r="B77" s="4" t="s">
        <v>211</v>
      </c>
      <c r="C77" s="55" t="s">
        <v>60</v>
      </c>
      <c r="D77" s="56">
        <v>312</v>
      </c>
      <c r="E77" s="5">
        <v>117</v>
      </c>
      <c r="F77" s="57">
        <f t="shared" si="15"/>
        <v>429</v>
      </c>
      <c r="G77" s="58">
        <f t="shared" si="16"/>
        <v>13</v>
      </c>
      <c r="H77" s="59">
        <f t="shared" si="13"/>
        <v>0.27272727272727271</v>
      </c>
      <c r="I77" s="57">
        <f t="shared" si="17"/>
        <v>38</v>
      </c>
      <c r="J77" s="56">
        <v>28</v>
      </c>
      <c r="K77" s="60">
        <v>13</v>
      </c>
      <c r="L77" s="60">
        <f t="shared" si="18"/>
        <v>41</v>
      </c>
      <c r="M77" s="6">
        <f t="shared" si="14"/>
        <v>9.5571095571095568E-2</v>
      </c>
      <c r="N77" s="61">
        <f t="shared" si="19"/>
        <v>21</v>
      </c>
    </row>
    <row r="78" spans="1:14">
      <c r="A78" s="4" t="s">
        <v>83</v>
      </c>
      <c r="B78" s="4" t="s">
        <v>213</v>
      </c>
      <c r="C78" s="55" t="s">
        <v>84</v>
      </c>
      <c r="D78" s="56">
        <v>32</v>
      </c>
      <c r="E78" s="5">
        <v>8</v>
      </c>
      <c r="F78" s="57">
        <f t="shared" si="15"/>
        <v>40</v>
      </c>
      <c r="G78" s="58">
        <f t="shared" si="16"/>
        <v>57</v>
      </c>
      <c r="H78" s="59">
        <f t="shared" si="13"/>
        <v>0.2</v>
      </c>
      <c r="I78" s="57">
        <f t="shared" si="17"/>
        <v>58</v>
      </c>
      <c r="J78" s="56">
        <v>3</v>
      </c>
      <c r="K78" s="60">
        <v>1</v>
      </c>
      <c r="L78" s="60">
        <f t="shared" si="18"/>
        <v>4</v>
      </c>
      <c r="M78" s="6">
        <f t="shared" si="14"/>
        <v>0.1</v>
      </c>
      <c r="N78" s="61">
        <f t="shared" si="19"/>
        <v>20</v>
      </c>
    </row>
    <row r="79" spans="1:14">
      <c r="A79" s="4" t="s">
        <v>69</v>
      </c>
      <c r="B79" s="4" t="s">
        <v>213</v>
      </c>
      <c r="C79" s="55" t="s">
        <v>70</v>
      </c>
      <c r="D79" s="56">
        <v>290</v>
      </c>
      <c r="E79" s="5">
        <v>37</v>
      </c>
      <c r="F79" s="57">
        <f t="shared" si="15"/>
        <v>327</v>
      </c>
      <c r="G79" s="58">
        <f t="shared" si="16"/>
        <v>20</v>
      </c>
      <c r="H79" s="59">
        <f t="shared" si="13"/>
        <v>0.11314984709480122</v>
      </c>
      <c r="I79" s="57">
        <f t="shared" si="17"/>
        <v>74</v>
      </c>
      <c r="J79" s="56">
        <v>21</v>
      </c>
      <c r="K79" s="60">
        <v>12</v>
      </c>
      <c r="L79" s="60">
        <f t="shared" si="18"/>
        <v>33</v>
      </c>
      <c r="M79" s="6">
        <f t="shared" si="14"/>
        <v>0.10091743119266056</v>
      </c>
      <c r="N79" s="61">
        <f t="shared" si="19"/>
        <v>19</v>
      </c>
    </row>
    <row r="80" spans="1:14">
      <c r="A80" s="1" t="s">
        <v>115</v>
      </c>
      <c r="B80" s="1" t="s">
        <v>213</v>
      </c>
      <c r="C80" s="62" t="s">
        <v>116</v>
      </c>
      <c r="D80" s="31">
        <v>58</v>
      </c>
      <c r="E80" s="2">
        <v>8</v>
      </c>
      <c r="F80" s="57">
        <f t="shared" si="15"/>
        <v>66</v>
      </c>
      <c r="G80" s="58">
        <f t="shared" si="16"/>
        <v>45</v>
      </c>
      <c r="H80" s="59">
        <f t="shared" si="13"/>
        <v>0.12121212121212122</v>
      </c>
      <c r="I80" s="57">
        <f t="shared" si="17"/>
        <v>72</v>
      </c>
      <c r="J80" s="31">
        <v>4</v>
      </c>
      <c r="K80" s="35">
        <v>3</v>
      </c>
      <c r="L80" s="35">
        <f t="shared" si="18"/>
        <v>7</v>
      </c>
      <c r="M80" s="63">
        <f t="shared" si="14"/>
        <v>0.10606060606060606</v>
      </c>
      <c r="N80" s="64">
        <f t="shared" si="19"/>
        <v>18</v>
      </c>
    </row>
    <row r="81" spans="1:14">
      <c r="A81" s="1" t="s">
        <v>133</v>
      </c>
      <c r="B81" s="1" t="s">
        <v>211</v>
      </c>
      <c r="C81" s="62" t="s">
        <v>134</v>
      </c>
      <c r="D81" s="31">
        <v>885</v>
      </c>
      <c r="E81" s="2">
        <v>310</v>
      </c>
      <c r="F81" s="57">
        <f t="shared" si="15"/>
        <v>1195</v>
      </c>
      <c r="G81" s="58">
        <f t="shared" si="16"/>
        <v>3</v>
      </c>
      <c r="H81" s="59">
        <f t="shared" si="13"/>
        <v>0.2594142259414226</v>
      </c>
      <c r="I81" s="57">
        <f t="shared" si="17"/>
        <v>42</v>
      </c>
      <c r="J81" s="31">
        <v>77</v>
      </c>
      <c r="K81" s="35">
        <v>64</v>
      </c>
      <c r="L81" s="35">
        <f t="shared" si="18"/>
        <v>141</v>
      </c>
      <c r="M81" s="63">
        <f t="shared" si="14"/>
        <v>0.11799163179916318</v>
      </c>
      <c r="N81" s="64">
        <f t="shared" si="19"/>
        <v>17</v>
      </c>
    </row>
    <row r="82" spans="1:14">
      <c r="A82" s="4" t="s">
        <v>57</v>
      </c>
      <c r="B82" s="4" t="s">
        <v>217</v>
      </c>
      <c r="C82" s="55" t="s">
        <v>58</v>
      </c>
      <c r="D82" s="56">
        <v>47</v>
      </c>
      <c r="E82" s="5">
        <v>12</v>
      </c>
      <c r="F82" s="57">
        <f t="shared" si="15"/>
        <v>59</v>
      </c>
      <c r="G82" s="58">
        <f t="shared" si="16"/>
        <v>48</v>
      </c>
      <c r="H82" s="59">
        <f t="shared" ref="H82:H97" si="20">E82/F82</f>
        <v>0.20338983050847459</v>
      </c>
      <c r="I82" s="57">
        <f t="shared" si="17"/>
        <v>55</v>
      </c>
      <c r="J82" s="56">
        <v>6</v>
      </c>
      <c r="K82" s="60">
        <v>2</v>
      </c>
      <c r="L82" s="60">
        <f t="shared" si="18"/>
        <v>8</v>
      </c>
      <c r="M82" s="6">
        <f t="shared" si="14"/>
        <v>0.13559322033898305</v>
      </c>
      <c r="N82" s="61">
        <f t="shared" si="19"/>
        <v>16</v>
      </c>
    </row>
    <row r="83" spans="1:14">
      <c r="A83" s="4" t="s">
        <v>19</v>
      </c>
      <c r="B83" s="4" t="s">
        <v>211</v>
      </c>
      <c r="C83" s="55" t="s">
        <v>20</v>
      </c>
      <c r="D83" s="56">
        <v>577</v>
      </c>
      <c r="E83" s="5">
        <v>144</v>
      </c>
      <c r="F83" s="57">
        <f t="shared" si="15"/>
        <v>721</v>
      </c>
      <c r="G83" s="58">
        <f t="shared" si="16"/>
        <v>7</v>
      </c>
      <c r="H83" s="59">
        <f t="shared" si="20"/>
        <v>0.19972260748959778</v>
      </c>
      <c r="I83" s="57">
        <f t="shared" si="17"/>
        <v>60</v>
      </c>
      <c r="J83" s="56">
        <v>72</v>
      </c>
      <c r="K83" s="60">
        <v>30</v>
      </c>
      <c r="L83" s="60">
        <f t="shared" si="18"/>
        <v>102</v>
      </c>
      <c r="M83" s="6">
        <f t="shared" si="14"/>
        <v>0.14147018030513175</v>
      </c>
      <c r="N83" s="61">
        <f t="shared" si="19"/>
        <v>15</v>
      </c>
    </row>
    <row r="84" spans="1:14">
      <c r="A84" s="4" t="s">
        <v>49</v>
      </c>
      <c r="B84" s="4" t="s">
        <v>211</v>
      </c>
      <c r="C84" s="55" t="s">
        <v>50</v>
      </c>
      <c r="D84" s="56">
        <v>363</v>
      </c>
      <c r="E84" s="5">
        <v>134</v>
      </c>
      <c r="F84" s="57">
        <f t="shared" si="15"/>
        <v>497</v>
      </c>
      <c r="G84" s="58">
        <f t="shared" si="16"/>
        <v>9</v>
      </c>
      <c r="H84" s="59">
        <f t="shared" si="20"/>
        <v>0.26961770623742454</v>
      </c>
      <c r="I84" s="57">
        <f t="shared" si="17"/>
        <v>39</v>
      </c>
      <c r="J84" s="56">
        <v>42</v>
      </c>
      <c r="K84" s="60">
        <v>33</v>
      </c>
      <c r="L84" s="60">
        <f t="shared" si="18"/>
        <v>75</v>
      </c>
      <c r="M84" s="6">
        <f t="shared" si="14"/>
        <v>0.15090543259557343</v>
      </c>
      <c r="N84" s="61">
        <f t="shared" si="19"/>
        <v>14</v>
      </c>
    </row>
    <row r="85" spans="1:14">
      <c r="A85" s="4" t="s">
        <v>37</v>
      </c>
      <c r="B85" s="4" t="s">
        <v>211</v>
      </c>
      <c r="C85" s="55" t="s">
        <v>38</v>
      </c>
      <c r="D85" s="56">
        <v>926</v>
      </c>
      <c r="E85" s="5">
        <v>269</v>
      </c>
      <c r="F85" s="57">
        <f t="shared" si="15"/>
        <v>1195</v>
      </c>
      <c r="G85" s="58">
        <f t="shared" si="16"/>
        <v>3</v>
      </c>
      <c r="H85" s="59">
        <f t="shared" si="20"/>
        <v>0.22510460251046024</v>
      </c>
      <c r="I85" s="57">
        <f t="shared" si="17"/>
        <v>51</v>
      </c>
      <c r="J85" s="56">
        <v>121</v>
      </c>
      <c r="K85" s="60">
        <v>64</v>
      </c>
      <c r="L85" s="60">
        <f t="shared" si="18"/>
        <v>185</v>
      </c>
      <c r="M85" s="6">
        <f t="shared" si="14"/>
        <v>0.15481171548117154</v>
      </c>
      <c r="N85" s="61">
        <f t="shared" si="19"/>
        <v>13</v>
      </c>
    </row>
    <row r="86" spans="1:14">
      <c r="A86" s="4" t="s">
        <v>67</v>
      </c>
      <c r="B86" s="4" t="s">
        <v>214</v>
      </c>
      <c r="C86" s="55" t="s">
        <v>68</v>
      </c>
      <c r="D86" s="56">
        <v>19</v>
      </c>
      <c r="E86" s="5">
        <v>16</v>
      </c>
      <c r="F86" s="57">
        <f t="shared" si="15"/>
        <v>35</v>
      </c>
      <c r="G86" s="58">
        <f t="shared" si="16"/>
        <v>59</v>
      </c>
      <c r="H86" s="59">
        <f t="shared" si="20"/>
        <v>0.45714285714285713</v>
      </c>
      <c r="I86" s="57">
        <f t="shared" si="17"/>
        <v>9</v>
      </c>
      <c r="J86" s="56">
        <v>2</v>
      </c>
      <c r="K86" s="60">
        <v>4</v>
      </c>
      <c r="L86" s="60">
        <f t="shared" si="18"/>
        <v>6</v>
      </c>
      <c r="M86" s="6">
        <f t="shared" si="14"/>
        <v>0.17142857142857143</v>
      </c>
      <c r="N86" s="61">
        <f t="shared" si="19"/>
        <v>12</v>
      </c>
    </row>
    <row r="87" spans="1:14">
      <c r="A87" s="4" t="s">
        <v>109</v>
      </c>
      <c r="B87" s="4" t="s">
        <v>217</v>
      </c>
      <c r="C87" s="55" t="s">
        <v>110</v>
      </c>
      <c r="D87" s="56">
        <v>42</v>
      </c>
      <c r="E87" s="5">
        <v>10</v>
      </c>
      <c r="F87" s="57">
        <f t="shared" si="15"/>
        <v>52</v>
      </c>
      <c r="G87" s="58">
        <f t="shared" si="16"/>
        <v>50</v>
      </c>
      <c r="H87" s="59">
        <f t="shared" si="20"/>
        <v>0.19230769230769232</v>
      </c>
      <c r="I87" s="57">
        <f t="shared" si="17"/>
        <v>62</v>
      </c>
      <c r="J87" s="56">
        <v>7</v>
      </c>
      <c r="K87" s="60">
        <v>2</v>
      </c>
      <c r="L87" s="60">
        <f t="shared" si="18"/>
        <v>9</v>
      </c>
      <c r="M87" s="6">
        <f t="shared" si="14"/>
        <v>0.17307692307692307</v>
      </c>
      <c r="N87" s="61">
        <f t="shared" si="19"/>
        <v>11</v>
      </c>
    </row>
    <row r="88" spans="1:14">
      <c r="A88" s="1" t="s">
        <v>131</v>
      </c>
      <c r="B88" s="1" t="s">
        <v>213</v>
      </c>
      <c r="C88" s="62" t="s">
        <v>132</v>
      </c>
      <c r="D88" s="31">
        <v>51</v>
      </c>
      <c r="E88" s="2">
        <v>6</v>
      </c>
      <c r="F88" s="57">
        <f t="shared" si="15"/>
        <v>57</v>
      </c>
      <c r="G88" s="58">
        <f t="shared" si="16"/>
        <v>49</v>
      </c>
      <c r="H88" s="59">
        <f t="shared" si="20"/>
        <v>0.10526315789473684</v>
      </c>
      <c r="I88" s="57">
        <f t="shared" si="17"/>
        <v>75</v>
      </c>
      <c r="J88" s="31">
        <v>7</v>
      </c>
      <c r="K88" s="35">
        <v>3</v>
      </c>
      <c r="L88" s="35">
        <f t="shared" si="18"/>
        <v>10</v>
      </c>
      <c r="M88" s="63">
        <f t="shared" si="14"/>
        <v>0.17543859649122806</v>
      </c>
      <c r="N88" s="64">
        <f t="shared" si="19"/>
        <v>10</v>
      </c>
    </row>
    <row r="89" spans="1:14">
      <c r="A89" s="4" t="s">
        <v>91</v>
      </c>
      <c r="B89" s="4" t="s">
        <v>213</v>
      </c>
      <c r="C89" s="55" t="s">
        <v>92</v>
      </c>
      <c r="D89" s="56">
        <v>36</v>
      </c>
      <c r="E89" s="5">
        <v>7</v>
      </c>
      <c r="F89" s="57">
        <f t="shared" si="15"/>
        <v>43</v>
      </c>
      <c r="G89" s="58">
        <f t="shared" si="16"/>
        <v>54</v>
      </c>
      <c r="H89" s="59">
        <f t="shared" si="20"/>
        <v>0.16279069767441862</v>
      </c>
      <c r="I89" s="57">
        <f t="shared" si="17"/>
        <v>68</v>
      </c>
      <c r="J89" s="56">
        <v>3</v>
      </c>
      <c r="K89" s="60">
        <v>5</v>
      </c>
      <c r="L89" s="60">
        <f t="shared" si="18"/>
        <v>8</v>
      </c>
      <c r="M89" s="6">
        <f t="shared" si="14"/>
        <v>0.18604651162790697</v>
      </c>
      <c r="N89" s="61">
        <f t="shared" si="19"/>
        <v>9</v>
      </c>
    </row>
    <row r="90" spans="1:14">
      <c r="A90" s="1" t="s">
        <v>119</v>
      </c>
      <c r="B90" s="1" t="s">
        <v>213</v>
      </c>
      <c r="C90" s="62" t="s">
        <v>120</v>
      </c>
      <c r="D90" s="31">
        <v>40</v>
      </c>
      <c r="E90" s="2">
        <v>7</v>
      </c>
      <c r="F90" s="57">
        <f t="shared" si="15"/>
        <v>47</v>
      </c>
      <c r="G90" s="58">
        <f t="shared" si="16"/>
        <v>53</v>
      </c>
      <c r="H90" s="59">
        <f t="shared" si="20"/>
        <v>0.14893617021276595</v>
      </c>
      <c r="I90" s="57">
        <f t="shared" si="17"/>
        <v>69</v>
      </c>
      <c r="J90" s="31">
        <v>6</v>
      </c>
      <c r="K90" s="35">
        <v>3</v>
      </c>
      <c r="L90" s="35">
        <f t="shared" si="18"/>
        <v>9</v>
      </c>
      <c r="M90" s="63">
        <f t="shared" si="14"/>
        <v>0.19148936170212766</v>
      </c>
      <c r="N90" s="64">
        <f t="shared" si="19"/>
        <v>8</v>
      </c>
    </row>
    <row r="91" spans="1:14">
      <c r="A91" s="1" t="s">
        <v>155</v>
      </c>
      <c r="B91" s="1" t="s">
        <v>211</v>
      </c>
      <c r="C91" s="62" t="s">
        <v>156</v>
      </c>
      <c r="D91" s="31">
        <v>484</v>
      </c>
      <c r="E91" s="2">
        <v>223</v>
      </c>
      <c r="F91" s="65">
        <f t="shared" si="15"/>
        <v>707</v>
      </c>
      <c r="G91" s="66">
        <f t="shared" si="16"/>
        <v>8</v>
      </c>
      <c r="H91" s="59">
        <f t="shared" si="20"/>
        <v>0.31541725601131543</v>
      </c>
      <c r="I91" s="57">
        <f t="shared" si="17"/>
        <v>23</v>
      </c>
      <c r="J91" s="31">
        <v>47</v>
      </c>
      <c r="K91" s="35">
        <v>89</v>
      </c>
      <c r="L91" s="35">
        <f t="shared" si="18"/>
        <v>136</v>
      </c>
      <c r="M91" s="63">
        <f t="shared" si="14"/>
        <v>0.19236209335219237</v>
      </c>
      <c r="N91" s="64">
        <f t="shared" si="19"/>
        <v>7</v>
      </c>
    </row>
    <row r="92" spans="1:14">
      <c r="A92" s="4" t="s">
        <v>79</v>
      </c>
      <c r="B92" s="4" t="s">
        <v>214</v>
      </c>
      <c r="C92" s="55" t="s">
        <v>80</v>
      </c>
      <c r="D92" s="56">
        <v>3</v>
      </c>
      <c r="E92" s="5">
        <v>2</v>
      </c>
      <c r="F92" s="57">
        <f t="shared" si="15"/>
        <v>5</v>
      </c>
      <c r="G92" s="58">
        <f t="shared" si="16"/>
        <v>74</v>
      </c>
      <c r="H92" s="59">
        <f t="shared" si="20"/>
        <v>0.4</v>
      </c>
      <c r="I92" s="57">
        <f t="shared" si="17"/>
        <v>11</v>
      </c>
      <c r="J92" s="56">
        <v>0</v>
      </c>
      <c r="K92" s="60">
        <v>1</v>
      </c>
      <c r="L92" s="60">
        <f t="shared" si="18"/>
        <v>1</v>
      </c>
      <c r="M92" s="6">
        <f t="shared" si="14"/>
        <v>0.2</v>
      </c>
      <c r="N92" s="61">
        <f t="shared" si="19"/>
        <v>6</v>
      </c>
    </row>
    <row r="93" spans="1:14">
      <c r="A93" s="4" t="s">
        <v>145</v>
      </c>
      <c r="B93" s="4" t="s">
        <v>218</v>
      </c>
      <c r="C93" s="55" t="s">
        <v>146</v>
      </c>
      <c r="D93" s="56">
        <v>94</v>
      </c>
      <c r="E93" s="5">
        <v>19</v>
      </c>
      <c r="F93" s="65">
        <f t="shared" si="15"/>
        <v>113</v>
      </c>
      <c r="G93" s="66">
        <f t="shared" si="16"/>
        <v>44</v>
      </c>
      <c r="H93" s="59">
        <f t="shared" si="20"/>
        <v>0.16814159292035399</v>
      </c>
      <c r="I93" s="57">
        <f t="shared" si="17"/>
        <v>65</v>
      </c>
      <c r="J93" s="31">
        <v>21</v>
      </c>
      <c r="K93" s="35">
        <v>4</v>
      </c>
      <c r="L93" s="35">
        <f t="shared" si="18"/>
        <v>25</v>
      </c>
      <c r="M93" s="63">
        <f t="shared" si="14"/>
        <v>0.22123893805309736</v>
      </c>
      <c r="N93" s="64">
        <f t="shared" si="19"/>
        <v>5</v>
      </c>
    </row>
    <row r="94" spans="1:14">
      <c r="A94" s="4" t="s">
        <v>85</v>
      </c>
      <c r="B94" s="4" t="s">
        <v>217</v>
      </c>
      <c r="C94" s="55" t="s">
        <v>86</v>
      </c>
      <c r="D94" s="56">
        <v>33</v>
      </c>
      <c r="E94" s="5">
        <v>7</v>
      </c>
      <c r="F94" s="57">
        <f t="shared" si="15"/>
        <v>40</v>
      </c>
      <c r="G94" s="58">
        <f t="shared" si="16"/>
        <v>57</v>
      </c>
      <c r="H94" s="59">
        <f t="shared" si="20"/>
        <v>0.17499999999999999</v>
      </c>
      <c r="I94" s="57">
        <f t="shared" si="17"/>
        <v>63</v>
      </c>
      <c r="J94" s="56">
        <v>7</v>
      </c>
      <c r="K94" s="60">
        <v>2</v>
      </c>
      <c r="L94" s="60">
        <f t="shared" si="18"/>
        <v>9</v>
      </c>
      <c r="M94" s="6">
        <f t="shared" si="14"/>
        <v>0.22500000000000001</v>
      </c>
      <c r="N94" s="61">
        <f t="shared" si="19"/>
        <v>4</v>
      </c>
    </row>
    <row r="95" spans="1:14">
      <c r="A95" s="4" t="s">
        <v>73</v>
      </c>
      <c r="B95" s="4" t="s">
        <v>212</v>
      </c>
      <c r="C95" s="55" t="s">
        <v>74</v>
      </c>
      <c r="D95" s="56">
        <v>2</v>
      </c>
      <c r="E95" s="5">
        <v>2</v>
      </c>
      <c r="F95" s="57">
        <f t="shared" si="15"/>
        <v>4</v>
      </c>
      <c r="G95" s="58">
        <f t="shared" si="16"/>
        <v>75</v>
      </c>
      <c r="H95" s="59">
        <f t="shared" si="20"/>
        <v>0.5</v>
      </c>
      <c r="I95" s="57">
        <f t="shared" si="17"/>
        <v>7</v>
      </c>
      <c r="J95" s="56">
        <v>1</v>
      </c>
      <c r="K95" s="60">
        <v>0</v>
      </c>
      <c r="L95" s="60">
        <f t="shared" si="18"/>
        <v>1</v>
      </c>
      <c r="M95" s="6">
        <f t="shared" si="14"/>
        <v>0.25</v>
      </c>
      <c r="N95" s="61">
        <f t="shared" si="19"/>
        <v>3</v>
      </c>
    </row>
    <row r="96" spans="1:14">
      <c r="A96" s="4" t="s">
        <v>29</v>
      </c>
      <c r="B96" s="4" t="s">
        <v>213</v>
      </c>
      <c r="C96" s="55" t="s">
        <v>30</v>
      </c>
      <c r="D96" s="56">
        <v>19</v>
      </c>
      <c r="E96" s="5">
        <v>3</v>
      </c>
      <c r="F96" s="57">
        <f t="shared" si="15"/>
        <v>22</v>
      </c>
      <c r="G96" s="58">
        <f t="shared" si="16"/>
        <v>65</v>
      </c>
      <c r="H96" s="59">
        <f t="shared" si="20"/>
        <v>0.13636363636363635</v>
      </c>
      <c r="I96" s="57">
        <f t="shared" si="17"/>
        <v>71</v>
      </c>
      <c r="J96" s="56">
        <v>4</v>
      </c>
      <c r="K96" s="60">
        <v>2</v>
      </c>
      <c r="L96" s="60">
        <f t="shared" si="18"/>
        <v>6</v>
      </c>
      <c r="M96" s="6">
        <f t="shared" si="14"/>
        <v>0.27272727272727271</v>
      </c>
      <c r="N96" s="61">
        <f t="shared" si="19"/>
        <v>2</v>
      </c>
    </row>
    <row r="97" spans="1:14" ht="14.25" thickBot="1">
      <c r="A97" s="4" t="s">
        <v>99</v>
      </c>
      <c r="B97" s="4" t="s">
        <v>218</v>
      </c>
      <c r="C97" s="55" t="s">
        <v>100</v>
      </c>
      <c r="D97" s="235">
        <v>34</v>
      </c>
      <c r="E97" s="236">
        <v>7</v>
      </c>
      <c r="F97" s="237">
        <f t="shared" si="15"/>
        <v>41</v>
      </c>
      <c r="G97" s="238">
        <f t="shared" si="16"/>
        <v>56</v>
      </c>
      <c r="H97" s="239">
        <f t="shared" si="20"/>
        <v>0.17073170731707318</v>
      </c>
      <c r="I97" s="237">
        <f t="shared" si="17"/>
        <v>64</v>
      </c>
      <c r="J97" s="235">
        <v>13</v>
      </c>
      <c r="K97" s="240">
        <v>5</v>
      </c>
      <c r="L97" s="240">
        <f t="shared" si="18"/>
        <v>18</v>
      </c>
      <c r="M97" s="45">
        <f t="shared" si="14"/>
        <v>0.43902439024390244</v>
      </c>
      <c r="N97" s="241">
        <f t="shared" si="19"/>
        <v>1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14127</v>
      </c>
      <c r="E99" s="225">
        <f t="shared" ref="E99:L99" si="21">SUM(E12:E97)</f>
        <v>4766</v>
      </c>
      <c r="F99" s="225">
        <f t="shared" si="21"/>
        <v>18893</v>
      </c>
      <c r="G99" s="227"/>
      <c r="H99" s="227"/>
      <c r="I99" s="227"/>
      <c r="J99" s="225">
        <f t="shared" si="21"/>
        <v>896</v>
      </c>
      <c r="K99" s="225">
        <f t="shared" si="21"/>
        <v>530</v>
      </c>
      <c r="L99" s="226">
        <f t="shared" si="21"/>
        <v>1426</v>
      </c>
      <c r="N99" s="37"/>
    </row>
  </sheetData>
  <autoFilter ref="A11:N11" xr:uid="{00000000-0009-0000-0000-000021000000}">
    <sortState xmlns:xlrd2="http://schemas.microsoft.com/office/spreadsheetml/2017/richdata2" ref="A12:N97">
      <sortCondition ref="M11"/>
    </sortState>
  </autoFilter>
  <mergeCells count="1">
    <mergeCell ref="D10:N10"/>
  </mergeCells>
  <phoneticPr fontId="1"/>
  <hyperlinks>
    <hyperlink ref="P1" location="目次!A1" display="目次に戻る" xr:uid="{00000000-0004-0000-2100-000000000000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5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11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109</v>
      </c>
      <c r="E6" s="23">
        <f>INDEX(E12:E97,MATCH(C6,C12:C97,0),0)</f>
        <v>58</v>
      </c>
      <c r="F6" s="23">
        <f>SUM(D6:E6)</f>
        <v>167</v>
      </c>
      <c r="G6" s="24">
        <f>_xlfn.RANK.EQ(F6,$F$12:$F$97,0)</f>
        <v>42</v>
      </c>
      <c r="H6" s="25">
        <f>E6/F6</f>
        <v>0.3473053892215569</v>
      </c>
      <c r="I6" s="26">
        <f>_xlfn.RANK.EQ(H6,$H$12:$H$97,0)</f>
        <v>11</v>
      </c>
      <c r="J6" s="22">
        <f>INDEX(J12:J97,MATCH(C6,C12:C97,0),0)</f>
        <v>3</v>
      </c>
      <c r="K6" s="27">
        <f>INDEX(K12:K97,MATCH(C6,C12:C97,0),0)</f>
        <v>1</v>
      </c>
      <c r="L6" s="27">
        <f>SUM(J6:K6)</f>
        <v>4</v>
      </c>
      <c r="M6" s="28">
        <f>L6/F6</f>
        <v>2.3952095808383235E-2</v>
      </c>
      <c r="N6" s="29">
        <f>_xlfn.RANK.EQ(M6,$M$12:$M$97,0)</f>
        <v>60</v>
      </c>
    </row>
    <row r="7" spans="1:18">
      <c r="C7" s="30" t="s">
        <v>15</v>
      </c>
      <c r="D7" s="97">
        <f>ROUND(SUMIF($B$12:$B$97,"G",D12:D97)/(COUNTIFS(B12:B97,"G",D12:D97,"&lt;&gt;")),1)</f>
        <v>176.6</v>
      </c>
      <c r="E7" s="98">
        <f>ROUND(SUMIF($B$12:$B$97,"G",E12:E97)/(COUNTIFS(B12:B97,"G",D12:D97,"&lt;&gt;")),1)</f>
        <v>69.8</v>
      </c>
      <c r="F7" s="98">
        <f>ROUND(SUM(D7:E7),1)</f>
        <v>246.4</v>
      </c>
      <c r="G7" s="32"/>
      <c r="H7" s="33">
        <f>E7/F7</f>
        <v>0.28327922077922074</v>
      </c>
      <c r="I7" s="34"/>
      <c r="J7" s="97">
        <f>ROUND(SUMIF($B$12:$B$97,"G",J12:J97)/(COUNTIFS(B12:B97,"G",D12:D97,"&lt;&gt;")),1)</f>
        <v>5.7</v>
      </c>
      <c r="K7" s="101">
        <f>ROUND(SUMIF($B$12:$B$97,"G",K12:K97)/(COUNTIFS(B12:B97,"G",D12:D97,"&lt;&gt;")),1)</f>
        <v>3.1</v>
      </c>
      <c r="L7" s="101">
        <f>ROUND(SUM(J7:K7),1)</f>
        <v>8.8000000000000007</v>
      </c>
      <c r="M7" s="6">
        <f>L7/F7</f>
        <v>3.5714285714285719E-2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162.69999999999999</v>
      </c>
      <c r="E8" s="100">
        <f>ROUND(AVERAGE(E12:E97),1)</f>
        <v>56.4</v>
      </c>
      <c r="F8" s="100">
        <f>ROUND(SUM(D8:E8),1)</f>
        <v>219.1</v>
      </c>
      <c r="G8" s="41"/>
      <c r="H8" s="42">
        <f>E8/F8</f>
        <v>0.25741670470104977</v>
      </c>
      <c r="I8" s="43"/>
      <c r="J8" s="102">
        <f>ROUND(AVERAGE(J12:J97),1)</f>
        <v>10.6</v>
      </c>
      <c r="K8" s="100">
        <f>ROUND(AVERAGE(K12:K97),1)</f>
        <v>6.5</v>
      </c>
      <c r="L8" s="103">
        <f>ROUND(SUM(J8:K8),1)</f>
        <v>17.100000000000001</v>
      </c>
      <c r="M8" s="45">
        <f>L8/F8</f>
        <v>7.804655408489275E-2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2022年度（基準日：５月１日）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577</v>
      </c>
      <c r="E12" s="5">
        <v>154</v>
      </c>
      <c r="F12" s="57">
        <f t="shared" ref="F12:F43" si="0">SUM(D12:E12)</f>
        <v>731</v>
      </c>
      <c r="G12" s="58">
        <f t="shared" ref="G12:G43" si="1">_xlfn.RANK.EQ(F12,$F$12:$F$97,0)</f>
        <v>6</v>
      </c>
      <c r="H12" s="59">
        <f>E12/F12</f>
        <v>0.2106703146374829</v>
      </c>
      <c r="I12" s="57">
        <f t="shared" ref="I12:I43" si="2">_xlfn.RANK.EQ(H12,$H$12:$H$97,0)</f>
        <v>58</v>
      </c>
      <c r="J12" s="56">
        <v>69</v>
      </c>
      <c r="K12" s="60">
        <v>35</v>
      </c>
      <c r="L12" s="60">
        <f t="shared" ref="L12:L43" si="3">SUM(J12:K12)</f>
        <v>104</v>
      </c>
      <c r="M12" s="6">
        <f>L12/F12</f>
        <v>0.14227086183310533</v>
      </c>
      <c r="N12" s="61">
        <f t="shared" ref="N12:N43" si="4">_xlfn.RANK.EQ(M12,$M$12:$M$97,0)</f>
        <v>15</v>
      </c>
    </row>
    <row r="13" spans="1:18">
      <c r="A13" s="4" t="s">
        <v>21</v>
      </c>
      <c r="B13" s="4" t="s">
        <v>212</v>
      </c>
      <c r="C13" s="55" t="s">
        <v>22</v>
      </c>
      <c r="D13" s="56">
        <v>0</v>
      </c>
      <c r="E13" s="5">
        <v>0</v>
      </c>
      <c r="F13" s="57">
        <f t="shared" si="0"/>
        <v>0</v>
      </c>
      <c r="G13" s="58">
        <f t="shared" si="1"/>
        <v>81</v>
      </c>
      <c r="H13" s="242">
        <v>0</v>
      </c>
      <c r="I13" s="57">
        <f t="shared" si="2"/>
        <v>78</v>
      </c>
      <c r="J13" s="56">
        <v>0</v>
      </c>
      <c r="K13" s="60">
        <v>0</v>
      </c>
      <c r="L13" s="60">
        <f t="shared" si="3"/>
        <v>0</v>
      </c>
      <c r="M13" s="244">
        <v>0</v>
      </c>
      <c r="N13" s="61">
        <f t="shared" si="4"/>
        <v>69</v>
      </c>
    </row>
    <row r="14" spans="1:18">
      <c r="A14" s="4" t="s">
        <v>23</v>
      </c>
      <c r="B14" s="4" t="s">
        <v>213</v>
      </c>
      <c r="C14" s="55" t="s">
        <v>24</v>
      </c>
      <c r="D14" s="56">
        <v>31</v>
      </c>
      <c r="E14" s="5">
        <v>3</v>
      </c>
      <c r="F14" s="57">
        <f t="shared" si="0"/>
        <v>34</v>
      </c>
      <c r="G14" s="58">
        <f t="shared" si="1"/>
        <v>60</v>
      </c>
      <c r="H14" s="59">
        <f t="shared" ref="H14:H21" si="5">E14/F14</f>
        <v>8.8235294117647065E-2</v>
      </c>
      <c r="I14" s="57">
        <f t="shared" si="2"/>
        <v>73</v>
      </c>
      <c r="J14" s="56">
        <v>4</v>
      </c>
      <c r="K14" s="60">
        <v>0</v>
      </c>
      <c r="L14" s="60">
        <f t="shared" si="3"/>
        <v>4</v>
      </c>
      <c r="M14" s="6">
        <f t="shared" ref="M14:M21" si="6">L14/F14</f>
        <v>0.11764705882352941</v>
      </c>
      <c r="N14" s="61">
        <f t="shared" si="4"/>
        <v>20</v>
      </c>
    </row>
    <row r="15" spans="1:18">
      <c r="A15" s="4" t="s">
        <v>25</v>
      </c>
      <c r="B15" s="4" t="s">
        <v>214</v>
      </c>
      <c r="C15" s="55" t="s">
        <v>26</v>
      </c>
      <c r="D15" s="56">
        <v>2</v>
      </c>
      <c r="E15" s="5">
        <v>0</v>
      </c>
      <c r="F15" s="57">
        <f t="shared" si="0"/>
        <v>2</v>
      </c>
      <c r="G15" s="58">
        <f t="shared" si="1"/>
        <v>78</v>
      </c>
      <c r="H15" s="59">
        <f t="shared" si="5"/>
        <v>0</v>
      </c>
      <c r="I15" s="57">
        <f t="shared" si="2"/>
        <v>78</v>
      </c>
      <c r="J15" s="56">
        <v>0</v>
      </c>
      <c r="K15" s="60">
        <v>0</v>
      </c>
      <c r="L15" s="60">
        <f t="shared" si="3"/>
        <v>0</v>
      </c>
      <c r="M15" s="63">
        <f t="shared" si="6"/>
        <v>0</v>
      </c>
      <c r="N15" s="61">
        <f t="shared" si="4"/>
        <v>69</v>
      </c>
    </row>
    <row r="16" spans="1:18">
      <c r="A16" s="4" t="s">
        <v>27</v>
      </c>
      <c r="B16" s="4" t="s">
        <v>213</v>
      </c>
      <c r="C16" s="55" t="s">
        <v>28</v>
      </c>
      <c r="D16" s="56">
        <v>17</v>
      </c>
      <c r="E16" s="5">
        <v>7</v>
      </c>
      <c r="F16" s="57">
        <f t="shared" si="0"/>
        <v>24</v>
      </c>
      <c r="G16" s="58">
        <f t="shared" si="1"/>
        <v>64</v>
      </c>
      <c r="H16" s="59">
        <f t="shared" si="5"/>
        <v>0.29166666666666669</v>
      </c>
      <c r="I16" s="57">
        <f t="shared" si="2"/>
        <v>28</v>
      </c>
      <c r="J16" s="56">
        <v>0</v>
      </c>
      <c r="K16" s="60">
        <v>0</v>
      </c>
      <c r="L16" s="60">
        <f t="shared" si="3"/>
        <v>0</v>
      </c>
      <c r="M16" s="63">
        <f t="shared" si="6"/>
        <v>0</v>
      </c>
      <c r="N16" s="61">
        <f t="shared" si="4"/>
        <v>69</v>
      </c>
    </row>
    <row r="17" spans="1:14">
      <c r="A17" s="4" t="s">
        <v>29</v>
      </c>
      <c r="B17" s="4" t="s">
        <v>213</v>
      </c>
      <c r="C17" s="55" t="s">
        <v>30</v>
      </c>
      <c r="D17" s="56">
        <v>22</v>
      </c>
      <c r="E17" s="5">
        <v>2</v>
      </c>
      <c r="F17" s="57">
        <f t="shared" si="0"/>
        <v>24</v>
      </c>
      <c r="G17" s="58">
        <f t="shared" si="1"/>
        <v>64</v>
      </c>
      <c r="H17" s="59">
        <f t="shared" si="5"/>
        <v>8.3333333333333329E-2</v>
      </c>
      <c r="I17" s="57">
        <f t="shared" si="2"/>
        <v>74</v>
      </c>
      <c r="J17" s="56">
        <v>4</v>
      </c>
      <c r="K17" s="60">
        <v>1</v>
      </c>
      <c r="L17" s="60">
        <f t="shared" si="3"/>
        <v>5</v>
      </c>
      <c r="M17" s="6">
        <f t="shared" si="6"/>
        <v>0.20833333333333334</v>
      </c>
      <c r="N17" s="61">
        <f t="shared" si="4"/>
        <v>5</v>
      </c>
    </row>
    <row r="18" spans="1:14">
      <c r="A18" s="4" t="s">
        <v>31</v>
      </c>
      <c r="B18" s="4" t="s">
        <v>215</v>
      </c>
      <c r="C18" s="55" t="s">
        <v>32</v>
      </c>
      <c r="D18" s="56">
        <v>138</v>
      </c>
      <c r="E18" s="5">
        <v>57</v>
      </c>
      <c r="F18" s="57">
        <f t="shared" si="0"/>
        <v>195</v>
      </c>
      <c r="G18" s="58">
        <f t="shared" si="1"/>
        <v>38</v>
      </c>
      <c r="H18" s="59">
        <f t="shared" si="5"/>
        <v>0.29230769230769232</v>
      </c>
      <c r="I18" s="57">
        <f t="shared" si="2"/>
        <v>26</v>
      </c>
      <c r="J18" s="56">
        <v>0</v>
      </c>
      <c r="K18" s="60">
        <v>0</v>
      </c>
      <c r="L18" s="60">
        <f t="shared" si="3"/>
        <v>0</v>
      </c>
      <c r="M18" s="63">
        <f t="shared" si="6"/>
        <v>0</v>
      </c>
      <c r="N18" s="61">
        <f t="shared" si="4"/>
        <v>69</v>
      </c>
    </row>
    <row r="19" spans="1:14">
      <c r="A19" s="4" t="s">
        <v>33</v>
      </c>
      <c r="B19" s="4" t="s">
        <v>216</v>
      </c>
      <c r="C19" s="55" t="s">
        <v>34</v>
      </c>
      <c r="D19" s="56">
        <v>161</v>
      </c>
      <c r="E19" s="5">
        <v>67</v>
      </c>
      <c r="F19" s="57">
        <f t="shared" si="0"/>
        <v>228</v>
      </c>
      <c r="G19" s="58">
        <f t="shared" si="1"/>
        <v>28</v>
      </c>
      <c r="H19" s="59">
        <f t="shared" si="5"/>
        <v>0.29385964912280704</v>
      </c>
      <c r="I19" s="57">
        <f t="shared" si="2"/>
        <v>25</v>
      </c>
      <c r="J19" s="56">
        <v>7</v>
      </c>
      <c r="K19" s="60">
        <v>5</v>
      </c>
      <c r="L19" s="60">
        <f t="shared" si="3"/>
        <v>12</v>
      </c>
      <c r="M19" s="6">
        <f t="shared" si="6"/>
        <v>5.2631578947368418E-2</v>
      </c>
      <c r="N19" s="61">
        <f t="shared" si="4"/>
        <v>44</v>
      </c>
    </row>
    <row r="20" spans="1:14">
      <c r="A20" s="4" t="s">
        <v>35</v>
      </c>
      <c r="B20" s="4" t="s">
        <v>217</v>
      </c>
      <c r="C20" s="55" t="s">
        <v>36</v>
      </c>
      <c r="D20" s="56">
        <v>35</v>
      </c>
      <c r="E20" s="5">
        <v>19</v>
      </c>
      <c r="F20" s="57">
        <f t="shared" si="0"/>
        <v>54</v>
      </c>
      <c r="G20" s="58">
        <f t="shared" si="1"/>
        <v>48</v>
      </c>
      <c r="H20" s="59">
        <f t="shared" si="5"/>
        <v>0.35185185185185186</v>
      </c>
      <c r="I20" s="57">
        <f t="shared" si="2"/>
        <v>10</v>
      </c>
      <c r="J20" s="56">
        <v>3</v>
      </c>
      <c r="K20" s="60">
        <v>2</v>
      </c>
      <c r="L20" s="60">
        <f t="shared" si="3"/>
        <v>5</v>
      </c>
      <c r="M20" s="6">
        <f t="shared" si="6"/>
        <v>9.2592592592592587E-2</v>
      </c>
      <c r="N20" s="61">
        <f t="shared" si="4"/>
        <v>26</v>
      </c>
    </row>
    <row r="21" spans="1:14">
      <c r="A21" s="4" t="s">
        <v>37</v>
      </c>
      <c r="B21" s="4" t="s">
        <v>211</v>
      </c>
      <c r="C21" s="55" t="s">
        <v>38</v>
      </c>
      <c r="D21" s="56">
        <v>883</v>
      </c>
      <c r="E21" s="5">
        <v>284</v>
      </c>
      <c r="F21" s="57">
        <f t="shared" si="0"/>
        <v>1167</v>
      </c>
      <c r="G21" s="58">
        <f t="shared" si="1"/>
        <v>3</v>
      </c>
      <c r="H21" s="59">
        <f t="shared" si="5"/>
        <v>0.24335904027420738</v>
      </c>
      <c r="I21" s="57">
        <f t="shared" si="2"/>
        <v>49</v>
      </c>
      <c r="J21" s="56">
        <v>114</v>
      </c>
      <c r="K21" s="60">
        <v>74</v>
      </c>
      <c r="L21" s="60">
        <f t="shared" si="3"/>
        <v>188</v>
      </c>
      <c r="M21" s="6">
        <f t="shared" si="6"/>
        <v>0.1610968294772922</v>
      </c>
      <c r="N21" s="61">
        <f t="shared" si="4"/>
        <v>12</v>
      </c>
    </row>
    <row r="22" spans="1:14">
      <c r="A22" s="4" t="s">
        <v>39</v>
      </c>
      <c r="B22" s="4" t="s">
        <v>212</v>
      </c>
      <c r="C22" s="55" t="s">
        <v>40</v>
      </c>
      <c r="D22" s="56">
        <v>0</v>
      </c>
      <c r="E22" s="5">
        <v>0</v>
      </c>
      <c r="F22" s="57">
        <f t="shared" si="0"/>
        <v>0</v>
      </c>
      <c r="G22" s="58">
        <f t="shared" si="1"/>
        <v>81</v>
      </c>
      <c r="H22" s="242">
        <v>0</v>
      </c>
      <c r="I22" s="57">
        <f t="shared" si="2"/>
        <v>78</v>
      </c>
      <c r="J22" s="56">
        <v>0</v>
      </c>
      <c r="K22" s="60">
        <v>0</v>
      </c>
      <c r="L22" s="60">
        <f t="shared" si="3"/>
        <v>0</v>
      </c>
      <c r="M22" s="244">
        <v>0</v>
      </c>
      <c r="N22" s="61">
        <f t="shared" si="4"/>
        <v>69</v>
      </c>
    </row>
    <row r="23" spans="1:14">
      <c r="A23" s="4" t="s">
        <v>41</v>
      </c>
      <c r="B23" s="4" t="s">
        <v>216</v>
      </c>
      <c r="C23" s="55" t="s">
        <v>42</v>
      </c>
      <c r="D23" s="56">
        <v>120</v>
      </c>
      <c r="E23" s="5">
        <v>62</v>
      </c>
      <c r="F23" s="57">
        <f t="shared" si="0"/>
        <v>182</v>
      </c>
      <c r="G23" s="58">
        <f t="shared" si="1"/>
        <v>40</v>
      </c>
      <c r="H23" s="59">
        <f>E23/F23</f>
        <v>0.34065934065934067</v>
      </c>
      <c r="I23" s="57">
        <f t="shared" si="2"/>
        <v>14</v>
      </c>
      <c r="J23" s="56">
        <v>6</v>
      </c>
      <c r="K23" s="60">
        <v>6</v>
      </c>
      <c r="L23" s="60">
        <f t="shared" si="3"/>
        <v>12</v>
      </c>
      <c r="M23" s="6">
        <f>L23/F23</f>
        <v>6.5934065934065936E-2</v>
      </c>
      <c r="N23" s="61">
        <f t="shared" si="4"/>
        <v>39</v>
      </c>
    </row>
    <row r="24" spans="1:14">
      <c r="A24" s="4" t="s">
        <v>43</v>
      </c>
      <c r="B24" s="4" t="s">
        <v>216</v>
      </c>
      <c r="C24" s="55" t="s">
        <v>44</v>
      </c>
      <c r="D24" s="56">
        <v>163</v>
      </c>
      <c r="E24" s="5">
        <v>51</v>
      </c>
      <c r="F24" s="57">
        <f t="shared" si="0"/>
        <v>214</v>
      </c>
      <c r="G24" s="58">
        <f t="shared" si="1"/>
        <v>33</v>
      </c>
      <c r="H24" s="59">
        <f>E24/F24</f>
        <v>0.23831775700934579</v>
      </c>
      <c r="I24" s="57">
        <f t="shared" si="2"/>
        <v>52</v>
      </c>
      <c r="J24" s="56">
        <v>11</v>
      </c>
      <c r="K24" s="60">
        <v>3</v>
      </c>
      <c r="L24" s="60">
        <f t="shared" si="3"/>
        <v>14</v>
      </c>
      <c r="M24" s="6">
        <f>L24/F24</f>
        <v>6.5420560747663545E-2</v>
      </c>
      <c r="N24" s="61">
        <f t="shared" si="4"/>
        <v>40</v>
      </c>
    </row>
    <row r="25" spans="1:14">
      <c r="A25" s="4" t="s">
        <v>45</v>
      </c>
      <c r="B25" s="4" t="s">
        <v>214</v>
      </c>
      <c r="C25" s="55" t="s">
        <v>46</v>
      </c>
      <c r="D25" s="56">
        <v>0</v>
      </c>
      <c r="E25" s="5">
        <v>0</v>
      </c>
      <c r="F25" s="57">
        <f t="shared" si="0"/>
        <v>0</v>
      </c>
      <c r="G25" s="58">
        <f t="shared" si="1"/>
        <v>81</v>
      </c>
      <c r="H25" s="242">
        <v>0</v>
      </c>
      <c r="I25" s="57">
        <f t="shared" si="2"/>
        <v>78</v>
      </c>
      <c r="J25" s="56">
        <v>0</v>
      </c>
      <c r="K25" s="60">
        <v>0</v>
      </c>
      <c r="L25" s="60">
        <f t="shared" si="3"/>
        <v>0</v>
      </c>
      <c r="M25" s="244">
        <v>0</v>
      </c>
      <c r="N25" s="61">
        <f t="shared" si="4"/>
        <v>69</v>
      </c>
    </row>
    <row r="26" spans="1:14">
      <c r="A26" s="4" t="s">
        <v>47</v>
      </c>
      <c r="B26" s="4" t="s">
        <v>217</v>
      </c>
      <c r="C26" s="55" t="s">
        <v>48</v>
      </c>
      <c r="D26" s="56">
        <v>36</v>
      </c>
      <c r="E26" s="5">
        <v>9</v>
      </c>
      <c r="F26" s="57">
        <f t="shared" si="0"/>
        <v>45</v>
      </c>
      <c r="G26" s="58">
        <f t="shared" si="1"/>
        <v>54</v>
      </c>
      <c r="H26" s="59">
        <f t="shared" ref="H26:H42" si="7">E26/F26</f>
        <v>0.2</v>
      </c>
      <c r="I26" s="57">
        <f t="shared" si="2"/>
        <v>60</v>
      </c>
      <c r="J26" s="56">
        <v>2</v>
      </c>
      <c r="K26" s="60">
        <v>2</v>
      </c>
      <c r="L26" s="60">
        <f t="shared" si="3"/>
        <v>4</v>
      </c>
      <c r="M26" s="6">
        <f t="shared" ref="M26:M42" si="8">L26/F26</f>
        <v>8.8888888888888892E-2</v>
      </c>
      <c r="N26" s="61">
        <f t="shared" si="4"/>
        <v>27</v>
      </c>
    </row>
    <row r="27" spans="1:14">
      <c r="A27" s="4" t="s">
        <v>49</v>
      </c>
      <c r="B27" s="4" t="s">
        <v>211</v>
      </c>
      <c r="C27" s="55" t="s">
        <v>50</v>
      </c>
      <c r="D27" s="56">
        <v>374</v>
      </c>
      <c r="E27" s="5">
        <v>128</v>
      </c>
      <c r="F27" s="57">
        <f t="shared" si="0"/>
        <v>502</v>
      </c>
      <c r="G27" s="58">
        <f t="shared" si="1"/>
        <v>9</v>
      </c>
      <c r="H27" s="59">
        <f t="shared" si="7"/>
        <v>0.2549800796812749</v>
      </c>
      <c r="I27" s="57">
        <f t="shared" si="2"/>
        <v>41</v>
      </c>
      <c r="J27" s="56">
        <v>45</v>
      </c>
      <c r="K27" s="60">
        <v>30</v>
      </c>
      <c r="L27" s="60">
        <f t="shared" si="3"/>
        <v>75</v>
      </c>
      <c r="M27" s="6">
        <f t="shared" si="8"/>
        <v>0.14940239043824702</v>
      </c>
      <c r="N27" s="61">
        <f t="shared" si="4"/>
        <v>13</v>
      </c>
    </row>
    <row r="28" spans="1:14">
      <c r="A28" s="4" t="s">
        <v>51</v>
      </c>
      <c r="B28" s="4" t="s">
        <v>214</v>
      </c>
      <c r="C28" s="55" t="s">
        <v>52</v>
      </c>
      <c r="D28" s="56">
        <v>11</v>
      </c>
      <c r="E28" s="5">
        <v>8</v>
      </c>
      <c r="F28" s="57">
        <f t="shared" si="0"/>
        <v>19</v>
      </c>
      <c r="G28" s="58">
        <f t="shared" si="1"/>
        <v>66</v>
      </c>
      <c r="H28" s="59">
        <f t="shared" si="7"/>
        <v>0.42105263157894735</v>
      </c>
      <c r="I28" s="57">
        <f t="shared" si="2"/>
        <v>8</v>
      </c>
      <c r="J28" s="56">
        <v>0</v>
      </c>
      <c r="K28" s="60">
        <v>0</v>
      </c>
      <c r="L28" s="60">
        <f t="shared" si="3"/>
        <v>0</v>
      </c>
      <c r="M28" s="63">
        <f t="shared" si="8"/>
        <v>0</v>
      </c>
      <c r="N28" s="61">
        <f t="shared" si="4"/>
        <v>69</v>
      </c>
    </row>
    <row r="29" spans="1:14">
      <c r="A29" s="4" t="s">
        <v>53</v>
      </c>
      <c r="B29" s="4" t="s">
        <v>217</v>
      </c>
      <c r="C29" s="55" t="s">
        <v>54</v>
      </c>
      <c r="D29" s="56">
        <v>53</v>
      </c>
      <c r="E29" s="5">
        <v>18</v>
      </c>
      <c r="F29" s="57">
        <f t="shared" si="0"/>
        <v>71</v>
      </c>
      <c r="G29" s="58">
        <f t="shared" si="1"/>
        <v>45</v>
      </c>
      <c r="H29" s="59">
        <f t="shared" si="7"/>
        <v>0.25352112676056338</v>
      </c>
      <c r="I29" s="57">
        <f t="shared" si="2"/>
        <v>43</v>
      </c>
      <c r="J29" s="56">
        <v>4</v>
      </c>
      <c r="K29" s="60">
        <v>2</v>
      </c>
      <c r="L29" s="60">
        <f t="shared" si="3"/>
        <v>6</v>
      </c>
      <c r="M29" s="6">
        <f t="shared" si="8"/>
        <v>8.4507042253521125E-2</v>
      </c>
      <c r="N29" s="61">
        <f t="shared" si="4"/>
        <v>28</v>
      </c>
    </row>
    <row r="30" spans="1:14">
      <c r="A30" s="4" t="s">
        <v>55</v>
      </c>
      <c r="B30" s="4" t="s">
        <v>216</v>
      </c>
      <c r="C30" s="55" t="s">
        <v>56</v>
      </c>
      <c r="D30" s="56">
        <v>214</v>
      </c>
      <c r="E30" s="5">
        <v>99</v>
      </c>
      <c r="F30" s="57">
        <f t="shared" si="0"/>
        <v>313</v>
      </c>
      <c r="G30" s="58">
        <f t="shared" si="1"/>
        <v>19</v>
      </c>
      <c r="H30" s="59">
        <f t="shared" si="7"/>
        <v>0.31629392971246006</v>
      </c>
      <c r="I30" s="57">
        <f t="shared" si="2"/>
        <v>18</v>
      </c>
      <c r="J30" s="56">
        <v>3</v>
      </c>
      <c r="K30" s="60">
        <v>5</v>
      </c>
      <c r="L30" s="60">
        <f t="shared" si="3"/>
        <v>8</v>
      </c>
      <c r="M30" s="6">
        <f t="shared" si="8"/>
        <v>2.5559105431309903E-2</v>
      </c>
      <c r="N30" s="61">
        <f t="shared" si="4"/>
        <v>57</v>
      </c>
    </row>
    <row r="31" spans="1:14">
      <c r="A31" s="4" t="s">
        <v>57</v>
      </c>
      <c r="B31" s="4" t="s">
        <v>217</v>
      </c>
      <c r="C31" s="55" t="s">
        <v>58</v>
      </c>
      <c r="D31" s="56">
        <v>38</v>
      </c>
      <c r="E31" s="5">
        <v>11</v>
      </c>
      <c r="F31" s="57">
        <f t="shared" si="0"/>
        <v>49</v>
      </c>
      <c r="G31" s="58">
        <f t="shared" si="1"/>
        <v>53</v>
      </c>
      <c r="H31" s="59">
        <f t="shared" si="7"/>
        <v>0.22448979591836735</v>
      </c>
      <c r="I31" s="57">
        <f t="shared" si="2"/>
        <v>56</v>
      </c>
      <c r="J31" s="56">
        <v>4</v>
      </c>
      <c r="K31" s="60">
        <v>2</v>
      </c>
      <c r="L31" s="60">
        <f t="shared" si="3"/>
        <v>6</v>
      </c>
      <c r="M31" s="6">
        <f t="shared" si="8"/>
        <v>0.12244897959183673</v>
      </c>
      <c r="N31" s="61">
        <f t="shared" si="4"/>
        <v>18</v>
      </c>
    </row>
    <row r="32" spans="1:14">
      <c r="A32" s="4" t="s">
        <v>59</v>
      </c>
      <c r="B32" s="4" t="s">
        <v>211</v>
      </c>
      <c r="C32" s="55" t="s">
        <v>60</v>
      </c>
      <c r="D32" s="56">
        <v>317</v>
      </c>
      <c r="E32" s="5">
        <v>125</v>
      </c>
      <c r="F32" s="57">
        <f t="shared" si="0"/>
        <v>442</v>
      </c>
      <c r="G32" s="58">
        <f t="shared" si="1"/>
        <v>12</v>
      </c>
      <c r="H32" s="59">
        <f t="shared" si="7"/>
        <v>0.28280542986425339</v>
      </c>
      <c r="I32" s="57">
        <f t="shared" si="2"/>
        <v>29</v>
      </c>
      <c r="J32" s="56">
        <v>24</v>
      </c>
      <c r="K32" s="60">
        <v>8</v>
      </c>
      <c r="L32" s="60">
        <f t="shared" si="3"/>
        <v>32</v>
      </c>
      <c r="M32" s="6">
        <f t="shared" si="8"/>
        <v>7.2398190045248875E-2</v>
      </c>
      <c r="N32" s="61">
        <f t="shared" si="4"/>
        <v>35</v>
      </c>
    </row>
    <row r="33" spans="1:14">
      <c r="A33" s="4" t="s">
        <v>61</v>
      </c>
      <c r="B33" s="4" t="s">
        <v>211</v>
      </c>
      <c r="C33" s="55" t="s">
        <v>62</v>
      </c>
      <c r="D33" s="56">
        <v>1043</v>
      </c>
      <c r="E33" s="5">
        <v>251</v>
      </c>
      <c r="F33" s="57">
        <f t="shared" si="0"/>
        <v>1294</v>
      </c>
      <c r="G33" s="58">
        <f t="shared" si="1"/>
        <v>1</v>
      </c>
      <c r="H33" s="59">
        <f t="shared" si="7"/>
        <v>0.19397217928902627</v>
      </c>
      <c r="I33" s="57">
        <f t="shared" si="2"/>
        <v>64</v>
      </c>
      <c r="J33" s="56">
        <v>45</v>
      </c>
      <c r="K33" s="60">
        <v>13</v>
      </c>
      <c r="L33" s="60">
        <f t="shared" si="3"/>
        <v>58</v>
      </c>
      <c r="M33" s="6">
        <f t="shared" si="8"/>
        <v>4.482225656877898E-2</v>
      </c>
      <c r="N33" s="61">
        <f t="shared" si="4"/>
        <v>47</v>
      </c>
    </row>
    <row r="34" spans="1:14">
      <c r="A34" s="4" t="s">
        <v>63</v>
      </c>
      <c r="B34" s="4" t="s">
        <v>215</v>
      </c>
      <c r="C34" s="55" t="s">
        <v>64</v>
      </c>
      <c r="D34" s="56">
        <v>269</v>
      </c>
      <c r="E34" s="5">
        <v>142</v>
      </c>
      <c r="F34" s="57">
        <f t="shared" si="0"/>
        <v>411</v>
      </c>
      <c r="G34" s="58">
        <f t="shared" si="1"/>
        <v>15</v>
      </c>
      <c r="H34" s="59">
        <f t="shared" si="7"/>
        <v>0.34549878345498786</v>
      </c>
      <c r="I34" s="57">
        <f t="shared" si="2"/>
        <v>12</v>
      </c>
      <c r="J34" s="56">
        <v>5</v>
      </c>
      <c r="K34" s="60">
        <v>3</v>
      </c>
      <c r="L34" s="60">
        <f t="shared" si="3"/>
        <v>8</v>
      </c>
      <c r="M34" s="6">
        <f t="shared" si="8"/>
        <v>1.9464720194647202E-2</v>
      </c>
      <c r="N34" s="61">
        <f t="shared" si="4"/>
        <v>63</v>
      </c>
    </row>
    <row r="35" spans="1:14">
      <c r="A35" s="4" t="s">
        <v>65</v>
      </c>
      <c r="B35" s="4" t="s">
        <v>214</v>
      </c>
      <c r="C35" s="55" t="s">
        <v>66</v>
      </c>
      <c r="D35" s="56">
        <v>1</v>
      </c>
      <c r="E35" s="5">
        <v>14</v>
      </c>
      <c r="F35" s="57">
        <f t="shared" si="0"/>
        <v>15</v>
      </c>
      <c r="G35" s="58">
        <f t="shared" si="1"/>
        <v>67</v>
      </c>
      <c r="H35" s="59">
        <f t="shared" si="7"/>
        <v>0.93333333333333335</v>
      </c>
      <c r="I35" s="57">
        <f t="shared" si="2"/>
        <v>2</v>
      </c>
      <c r="J35" s="56">
        <v>0</v>
      </c>
      <c r="K35" s="60">
        <v>2</v>
      </c>
      <c r="L35" s="60">
        <f t="shared" si="3"/>
        <v>2</v>
      </c>
      <c r="M35" s="6">
        <f t="shared" si="8"/>
        <v>0.13333333333333333</v>
      </c>
      <c r="N35" s="61">
        <f t="shared" si="4"/>
        <v>17</v>
      </c>
    </row>
    <row r="36" spans="1:14">
      <c r="A36" s="4" t="s">
        <v>67</v>
      </c>
      <c r="B36" s="4" t="s">
        <v>214</v>
      </c>
      <c r="C36" s="55" t="s">
        <v>68</v>
      </c>
      <c r="D36" s="56">
        <v>19</v>
      </c>
      <c r="E36" s="5">
        <v>18</v>
      </c>
      <c r="F36" s="57">
        <f t="shared" si="0"/>
        <v>37</v>
      </c>
      <c r="G36" s="58">
        <f t="shared" si="1"/>
        <v>59</v>
      </c>
      <c r="H36" s="59">
        <f t="shared" si="7"/>
        <v>0.48648648648648651</v>
      </c>
      <c r="I36" s="57">
        <f t="shared" si="2"/>
        <v>7</v>
      </c>
      <c r="J36" s="56">
        <v>2</v>
      </c>
      <c r="K36" s="60">
        <v>4</v>
      </c>
      <c r="L36" s="60">
        <f t="shared" si="3"/>
        <v>6</v>
      </c>
      <c r="M36" s="6">
        <f t="shared" si="8"/>
        <v>0.16216216216216217</v>
      </c>
      <c r="N36" s="61">
        <f t="shared" si="4"/>
        <v>11</v>
      </c>
    </row>
    <row r="37" spans="1:14">
      <c r="A37" s="4" t="s">
        <v>69</v>
      </c>
      <c r="B37" s="4" t="s">
        <v>213</v>
      </c>
      <c r="C37" s="55" t="s">
        <v>70</v>
      </c>
      <c r="D37" s="56">
        <v>278</v>
      </c>
      <c r="E37" s="5">
        <v>34</v>
      </c>
      <c r="F37" s="57">
        <f t="shared" si="0"/>
        <v>312</v>
      </c>
      <c r="G37" s="58">
        <f t="shared" si="1"/>
        <v>20</v>
      </c>
      <c r="H37" s="59">
        <f t="shared" si="7"/>
        <v>0.10897435897435898</v>
      </c>
      <c r="I37" s="57">
        <f t="shared" si="2"/>
        <v>72</v>
      </c>
      <c r="J37" s="56">
        <v>26</v>
      </c>
      <c r="K37" s="60">
        <v>11</v>
      </c>
      <c r="L37" s="60">
        <f t="shared" si="3"/>
        <v>37</v>
      </c>
      <c r="M37" s="6">
        <f t="shared" si="8"/>
        <v>0.11858974358974358</v>
      </c>
      <c r="N37" s="61">
        <f t="shared" si="4"/>
        <v>19</v>
      </c>
    </row>
    <row r="38" spans="1:14">
      <c r="A38" s="4" t="s">
        <v>71</v>
      </c>
      <c r="B38" s="4" t="s">
        <v>217</v>
      </c>
      <c r="C38" s="55" t="s">
        <v>72</v>
      </c>
      <c r="D38" s="56">
        <v>10</v>
      </c>
      <c r="E38" s="5">
        <v>17</v>
      </c>
      <c r="F38" s="57">
        <f t="shared" si="0"/>
        <v>27</v>
      </c>
      <c r="G38" s="58">
        <f t="shared" si="1"/>
        <v>62</v>
      </c>
      <c r="H38" s="59">
        <f t="shared" si="7"/>
        <v>0.62962962962962965</v>
      </c>
      <c r="I38" s="57">
        <f t="shared" si="2"/>
        <v>6</v>
      </c>
      <c r="J38" s="56">
        <v>1</v>
      </c>
      <c r="K38" s="60">
        <v>2</v>
      </c>
      <c r="L38" s="60">
        <f t="shared" si="3"/>
        <v>3</v>
      </c>
      <c r="M38" s="6">
        <f t="shared" si="8"/>
        <v>0.1111111111111111</v>
      </c>
      <c r="N38" s="61">
        <f t="shared" si="4"/>
        <v>22</v>
      </c>
    </row>
    <row r="39" spans="1:14">
      <c r="A39" s="4" t="s">
        <v>73</v>
      </c>
      <c r="B39" s="4" t="s">
        <v>212</v>
      </c>
      <c r="C39" s="55" t="s">
        <v>74</v>
      </c>
      <c r="D39" s="56">
        <v>3</v>
      </c>
      <c r="E39" s="5">
        <v>1</v>
      </c>
      <c r="F39" s="57">
        <f t="shared" si="0"/>
        <v>4</v>
      </c>
      <c r="G39" s="58">
        <f t="shared" si="1"/>
        <v>75</v>
      </c>
      <c r="H39" s="59">
        <f t="shared" si="7"/>
        <v>0.25</v>
      </c>
      <c r="I39" s="57">
        <f t="shared" si="2"/>
        <v>46</v>
      </c>
      <c r="J39" s="56">
        <v>1</v>
      </c>
      <c r="K39" s="60">
        <v>0</v>
      </c>
      <c r="L39" s="60">
        <f t="shared" si="3"/>
        <v>1</v>
      </c>
      <c r="M39" s="6">
        <f t="shared" si="8"/>
        <v>0.25</v>
      </c>
      <c r="N39" s="61">
        <f t="shared" si="4"/>
        <v>3</v>
      </c>
    </row>
    <row r="40" spans="1:14">
      <c r="A40" s="4" t="s">
        <v>75</v>
      </c>
      <c r="B40" s="4" t="s">
        <v>213</v>
      </c>
      <c r="C40" s="55" t="s">
        <v>76</v>
      </c>
      <c r="D40" s="56">
        <v>39</v>
      </c>
      <c r="E40" s="5">
        <v>13</v>
      </c>
      <c r="F40" s="57">
        <f t="shared" si="0"/>
        <v>52</v>
      </c>
      <c r="G40" s="58">
        <f t="shared" si="1"/>
        <v>50</v>
      </c>
      <c r="H40" s="59">
        <f t="shared" si="7"/>
        <v>0.25</v>
      </c>
      <c r="I40" s="57">
        <f t="shared" si="2"/>
        <v>46</v>
      </c>
      <c r="J40" s="56">
        <v>2</v>
      </c>
      <c r="K40" s="60">
        <v>2</v>
      </c>
      <c r="L40" s="60">
        <f t="shared" si="3"/>
        <v>4</v>
      </c>
      <c r="M40" s="6">
        <f t="shared" si="8"/>
        <v>7.6923076923076927E-2</v>
      </c>
      <c r="N40" s="61">
        <f t="shared" si="4"/>
        <v>30</v>
      </c>
    </row>
    <row r="41" spans="1:14">
      <c r="A41" s="4" t="s">
        <v>77</v>
      </c>
      <c r="B41" s="4" t="s">
        <v>213</v>
      </c>
      <c r="C41" s="55" t="s">
        <v>78</v>
      </c>
      <c r="D41" s="56">
        <v>39</v>
      </c>
      <c r="E41" s="5">
        <v>3</v>
      </c>
      <c r="F41" s="57">
        <f t="shared" si="0"/>
        <v>42</v>
      </c>
      <c r="G41" s="58">
        <f t="shared" si="1"/>
        <v>56</v>
      </c>
      <c r="H41" s="59">
        <f t="shared" si="7"/>
        <v>7.1428571428571425E-2</v>
      </c>
      <c r="I41" s="57">
        <f t="shared" si="2"/>
        <v>77</v>
      </c>
      <c r="J41" s="56">
        <v>1</v>
      </c>
      <c r="K41" s="60">
        <v>1</v>
      </c>
      <c r="L41" s="60">
        <f t="shared" si="3"/>
        <v>2</v>
      </c>
      <c r="M41" s="6">
        <f t="shared" si="8"/>
        <v>4.7619047619047616E-2</v>
      </c>
      <c r="N41" s="61">
        <f t="shared" si="4"/>
        <v>45</v>
      </c>
    </row>
    <row r="42" spans="1:14">
      <c r="A42" s="4" t="s">
        <v>79</v>
      </c>
      <c r="B42" s="4" t="s">
        <v>214</v>
      </c>
      <c r="C42" s="55" t="s">
        <v>80</v>
      </c>
      <c r="D42" s="56">
        <v>4</v>
      </c>
      <c r="E42" s="5">
        <v>1</v>
      </c>
      <c r="F42" s="57">
        <f t="shared" si="0"/>
        <v>5</v>
      </c>
      <c r="G42" s="58">
        <f t="shared" si="1"/>
        <v>73</v>
      </c>
      <c r="H42" s="59">
        <f t="shared" si="7"/>
        <v>0.2</v>
      </c>
      <c r="I42" s="57">
        <f t="shared" si="2"/>
        <v>60</v>
      </c>
      <c r="J42" s="56">
        <v>0</v>
      </c>
      <c r="K42" s="60">
        <v>1</v>
      </c>
      <c r="L42" s="60">
        <f t="shared" si="3"/>
        <v>1</v>
      </c>
      <c r="M42" s="6">
        <f t="shared" si="8"/>
        <v>0.2</v>
      </c>
      <c r="N42" s="61">
        <f t="shared" si="4"/>
        <v>7</v>
      </c>
    </row>
    <row r="43" spans="1:14">
      <c r="A43" s="4" t="s">
        <v>81</v>
      </c>
      <c r="B43" s="4" t="s">
        <v>218</v>
      </c>
      <c r="C43" s="55" t="s">
        <v>82</v>
      </c>
      <c r="D43" s="56">
        <v>0</v>
      </c>
      <c r="E43" s="5">
        <v>0</v>
      </c>
      <c r="F43" s="57">
        <f t="shared" si="0"/>
        <v>0</v>
      </c>
      <c r="G43" s="58">
        <f t="shared" si="1"/>
        <v>81</v>
      </c>
      <c r="H43" s="242">
        <v>0</v>
      </c>
      <c r="I43" s="57">
        <f t="shared" si="2"/>
        <v>78</v>
      </c>
      <c r="J43" s="56">
        <v>0</v>
      </c>
      <c r="K43" s="60">
        <v>0</v>
      </c>
      <c r="L43" s="60">
        <f t="shared" si="3"/>
        <v>0</v>
      </c>
      <c r="M43" s="244">
        <v>0</v>
      </c>
      <c r="N43" s="61">
        <f t="shared" si="4"/>
        <v>69</v>
      </c>
    </row>
    <row r="44" spans="1:14">
      <c r="A44" s="4" t="s">
        <v>83</v>
      </c>
      <c r="B44" s="4" t="s">
        <v>213</v>
      </c>
      <c r="C44" s="55" t="s">
        <v>84</v>
      </c>
      <c r="D44" s="56">
        <v>30</v>
      </c>
      <c r="E44" s="5">
        <v>8</v>
      </c>
      <c r="F44" s="57">
        <f t="shared" ref="F44:F75" si="9">SUM(D44:E44)</f>
        <v>38</v>
      </c>
      <c r="G44" s="58">
        <f t="shared" ref="G44:G75" si="10">_xlfn.RANK.EQ(F44,$F$12:$F$97,0)</f>
        <v>58</v>
      </c>
      <c r="H44" s="59">
        <f t="shared" ref="H44:H66" si="11">E44/F44</f>
        <v>0.21052631578947367</v>
      </c>
      <c r="I44" s="57">
        <f t="shared" ref="I44:I75" si="12">_xlfn.RANK.EQ(H44,$H$12:$H$97,0)</f>
        <v>59</v>
      </c>
      <c r="J44" s="56">
        <v>3</v>
      </c>
      <c r="K44" s="60">
        <v>1</v>
      </c>
      <c r="L44" s="60">
        <f t="shared" ref="L44:L75" si="13">SUM(J44:K44)</f>
        <v>4</v>
      </c>
      <c r="M44" s="6">
        <f t="shared" ref="M44:M66" si="14">L44/F44</f>
        <v>0.10526315789473684</v>
      </c>
      <c r="N44" s="61">
        <f t="shared" ref="N44:N75" si="15">_xlfn.RANK.EQ(M44,$M$12:$M$97,0)</f>
        <v>23</v>
      </c>
    </row>
    <row r="45" spans="1:14">
      <c r="A45" s="4" t="s">
        <v>85</v>
      </c>
      <c r="B45" s="4" t="s">
        <v>217</v>
      </c>
      <c r="C45" s="55" t="s">
        <v>86</v>
      </c>
      <c r="D45" s="56">
        <v>42</v>
      </c>
      <c r="E45" s="5">
        <v>9</v>
      </c>
      <c r="F45" s="57">
        <f t="shared" si="9"/>
        <v>51</v>
      </c>
      <c r="G45" s="58">
        <f t="shared" si="10"/>
        <v>51</v>
      </c>
      <c r="H45" s="59">
        <f t="shared" si="11"/>
        <v>0.17647058823529413</v>
      </c>
      <c r="I45" s="57">
        <f t="shared" si="12"/>
        <v>66</v>
      </c>
      <c r="J45" s="56">
        <v>12</v>
      </c>
      <c r="K45" s="60">
        <v>4</v>
      </c>
      <c r="L45" s="60">
        <f t="shared" si="13"/>
        <v>16</v>
      </c>
      <c r="M45" s="6">
        <f t="shared" si="14"/>
        <v>0.31372549019607843</v>
      </c>
      <c r="N45" s="61">
        <f t="shared" si="15"/>
        <v>2</v>
      </c>
    </row>
    <row r="46" spans="1:14">
      <c r="A46" s="4" t="s">
        <v>87</v>
      </c>
      <c r="B46" s="4" t="s">
        <v>218</v>
      </c>
      <c r="C46" s="55" t="s">
        <v>88</v>
      </c>
      <c r="D46" s="56">
        <v>3</v>
      </c>
      <c r="E46" s="5">
        <v>0</v>
      </c>
      <c r="F46" s="57">
        <f t="shared" si="9"/>
        <v>3</v>
      </c>
      <c r="G46" s="58">
        <f t="shared" si="10"/>
        <v>77</v>
      </c>
      <c r="H46" s="59">
        <f t="shared" si="11"/>
        <v>0</v>
      </c>
      <c r="I46" s="57">
        <f t="shared" si="12"/>
        <v>78</v>
      </c>
      <c r="J46" s="56">
        <v>0</v>
      </c>
      <c r="K46" s="60">
        <v>0</v>
      </c>
      <c r="L46" s="60">
        <f t="shared" si="13"/>
        <v>0</v>
      </c>
      <c r="M46" s="63">
        <f t="shared" si="14"/>
        <v>0</v>
      </c>
      <c r="N46" s="61">
        <f t="shared" si="15"/>
        <v>69</v>
      </c>
    </row>
    <row r="47" spans="1:14">
      <c r="A47" s="4" t="s">
        <v>89</v>
      </c>
      <c r="B47" s="4" t="s">
        <v>211</v>
      </c>
      <c r="C47" s="55" t="s">
        <v>90</v>
      </c>
      <c r="D47" s="56">
        <v>344</v>
      </c>
      <c r="E47" s="5">
        <v>142</v>
      </c>
      <c r="F47" s="57">
        <f t="shared" si="9"/>
        <v>486</v>
      </c>
      <c r="G47" s="58">
        <f t="shared" si="10"/>
        <v>11</v>
      </c>
      <c r="H47" s="59">
        <f t="shared" si="11"/>
        <v>0.29218106995884774</v>
      </c>
      <c r="I47" s="57">
        <f t="shared" si="12"/>
        <v>27</v>
      </c>
      <c r="J47" s="56">
        <v>14</v>
      </c>
      <c r="K47" s="60">
        <v>12</v>
      </c>
      <c r="L47" s="60">
        <f t="shared" si="13"/>
        <v>26</v>
      </c>
      <c r="M47" s="6">
        <f t="shared" si="14"/>
        <v>5.3497942386831275E-2</v>
      </c>
      <c r="N47" s="61">
        <f t="shared" si="15"/>
        <v>43</v>
      </c>
    </row>
    <row r="48" spans="1:14">
      <c r="A48" s="4" t="s">
        <v>91</v>
      </c>
      <c r="B48" s="4" t="s">
        <v>213</v>
      </c>
      <c r="C48" s="55" t="s">
        <v>92</v>
      </c>
      <c r="D48" s="56">
        <v>28</v>
      </c>
      <c r="E48" s="5">
        <v>6</v>
      </c>
      <c r="F48" s="57">
        <f t="shared" si="9"/>
        <v>34</v>
      </c>
      <c r="G48" s="58">
        <f t="shared" si="10"/>
        <v>60</v>
      </c>
      <c r="H48" s="59">
        <f t="shared" si="11"/>
        <v>0.17647058823529413</v>
      </c>
      <c r="I48" s="57">
        <f t="shared" si="12"/>
        <v>66</v>
      </c>
      <c r="J48" s="56">
        <v>2</v>
      </c>
      <c r="K48" s="60">
        <v>5</v>
      </c>
      <c r="L48" s="60">
        <f t="shared" si="13"/>
        <v>7</v>
      </c>
      <c r="M48" s="6">
        <f t="shared" si="14"/>
        <v>0.20588235294117646</v>
      </c>
      <c r="N48" s="61">
        <f t="shared" si="15"/>
        <v>6</v>
      </c>
    </row>
    <row r="49" spans="1:14">
      <c r="A49" s="4" t="s">
        <v>93</v>
      </c>
      <c r="B49" s="4" t="s">
        <v>212</v>
      </c>
      <c r="C49" s="55" t="s">
        <v>94</v>
      </c>
      <c r="D49" s="56">
        <v>4</v>
      </c>
      <c r="E49" s="5">
        <v>1</v>
      </c>
      <c r="F49" s="57">
        <f t="shared" si="9"/>
        <v>5</v>
      </c>
      <c r="G49" s="58">
        <f t="shared" si="10"/>
        <v>73</v>
      </c>
      <c r="H49" s="59">
        <f t="shared" si="11"/>
        <v>0.2</v>
      </c>
      <c r="I49" s="57">
        <f t="shared" si="12"/>
        <v>60</v>
      </c>
      <c r="J49" s="56">
        <v>0</v>
      </c>
      <c r="K49" s="60">
        <v>0</v>
      </c>
      <c r="L49" s="60">
        <f t="shared" si="13"/>
        <v>0</v>
      </c>
      <c r="M49" s="63">
        <f t="shared" si="14"/>
        <v>0</v>
      </c>
      <c r="N49" s="61">
        <f t="shared" si="15"/>
        <v>69</v>
      </c>
    </row>
    <row r="50" spans="1:14">
      <c r="A50" s="4" t="s">
        <v>95</v>
      </c>
      <c r="B50" s="4" t="s">
        <v>216</v>
      </c>
      <c r="C50" s="55" t="s">
        <v>96</v>
      </c>
      <c r="D50" s="56">
        <v>163</v>
      </c>
      <c r="E50" s="5">
        <v>63</v>
      </c>
      <c r="F50" s="57">
        <f t="shared" si="9"/>
        <v>226</v>
      </c>
      <c r="G50" s="58">
        <f t="shared" si="10"/>
        <v>29</v>
      </c>
      <c r="H50" s="59">
        <f t="shared" si="11"/>
        <v>0.27876106194690264</v>
      </c>
      <c r="I50" s="57">
        <f t="shared" si="12"/>
        <v>32</v>
      </c>
      <c r="J50" s="56">
        <v>13</v>
      </c>
      <c r="K50" s="60">
        <v>4</v>
      </c>
      <c r="L50" s="60">
        <f t="shared" si="13"/>
        <v>17</v>
      </c>
      <c r="M50" s="6">
        <f t="shared" si="14"/>
        <v>7.5221238938053103E-2</v>
      </c>
      <c r="N50" s="61">
        <f t="shared" si="15"/>
        <v>32</v>
      </c>
    </row>
    <row r="51" spans="1:14">
      <c r="A51" s="4" t="s">
        <v>97</v>
      </c>
      <c r="B51" s="4" t="s">
        <v>216</v>
      </c>
      <c r="C51" s="55" t="s">
        <v>98</v>
      </c>
      <c r="D51" s="56">
        <v>216</v>
      </c>
      <c r="E51" s="5">
        <v>65</v>
      </c>
      <c r="F51" s="57">
        <f t="shared" si="9"/>
        <v>281</v>
      </c>
      <c r="G51" s="58">
        <f t="shared" si="10"/>
        <v>22</v>
      </c>
      <c r="H51" s="59">
        <f t="shared" si="11"/>
        <v>0.23131672597864769</v>
      </c>
      <c r="I51" s="57">
        <f t="shared" si="12"/>
        <v>53</v>
      </c>
      <c r="J51" s="56">
        <v>6</v>
      </c>
      <c r="K51" s="60">
        <v>4</v>
      </c>
      <c r="L51" s="60">
        <f t="shared" si="13"/>
        <v>10</v>
      </c>
      <c r="M51" s="6">
        <f t="shared" si="14"/>
        <v>3.5587188612099648E-2</v>
      </c>
      <c r="N51" s="61">
        <f t="shared" si="15"/>
        <v>51</v>
      </c>
    </row>
    <row r="52" spans="1:14">
      <c r="A52" s="4" t="s">
        <v>99</v>
      </c>
      <c r="B52" s="4" t="s">
        <v>218</v>
      </c>
      <c r="C52" s="55" t="s">
        <v>100</v>
      </c>
      <c r="D52" s="56">
        <v>36</v>
      </c>
      <c r="E52" s="5">
        <v>6</v>
      </c>
      <c r="F52" s="57">
        <f t="shared" si="9"/>
        <v>42</v>
      </c>
      <c r="G52" s="58">
        <f t="shared" si="10"/>
        <v>56</v>
      </c>
      <c r="H52" s="59">
        <f t="shared" si="11"/>
        <v>0.14285714285714285</v>
      </c>
      <c r="I52" s="57">
        <f t="shared" si="12"/>
        <v>70</v>
      </c>
      <c r="J52" s="56">
        <v>16</v>
      </c>
      <c r="K52" s="60">
        <v>5</v>
      </c>
      <c r="L52" s="60">
        <f t="shared" si="13"/>
        <v>21</v>
      </c>
      <c r="M52" s="6">
        <f t="shared" si="14"/>
        <v>0.5</v>
      </c>
      <c r="N52" s="61">
        <f t="shared" si="15"/>
        <v>1</v>
      </c>
    </row>
    <row r="53" spans="1:14">
      <c r="A53" s="4" t="s">
        <v>101</v>
      </c>
      <c r="B53" s="4" t="s">
        <v>216</v>
      </c>
      <c r="C53" s="55" t="s">
        <v>102</v>
      </c>
      <c r="D53" s="56">
        <v>139</v>
      </c>
      <c r="E53" s="5">
        <v>66</v>
      </c>
      <c r="F53" s="57">
        <f t="shared" si="9"/>
        <v>205</v>
      </c>
      <c r="G53" s="58">
        <f t="shared" si="10"/>
        <v>35</v>
      </c>
      <c r="H53" s="59">
        <f t="shared" si="11"/>
        <v>0.32195121951219513</v>
      </c>
      <c r="I53" s="57">
        <f t="shared" si="12"/>
        <v>17</v>
      </c>
      <c r="J53" s="56">
        <v>3</v>
      </c>
      <c r="K53" s="60">
        <v>2</v>
      </c>
      <c r="L53" s="60">
        <f t="shared" si="13"/>
        <v>5</v>
      </c>
      <c r="M53" s="6">
        <f t="shared" si="14"/>
        <v>2.4390243902439025E-2</v>
      </c>
      <c r="N53" s="61">
        <f t="shared" si="15"/>
        <v>58</v>
      </c>
    </row>
    <row r="54" spans="1:14">
      <c r="A54" s="4" t="s">
        <v>103</v>
      </c>
      <c r="B54" s="4" t="s">
        <v>216</v>
      </c>
      <c r="C54" s="55" t="s">
        <v>104</v>
      </c>
      <c r="D54" s="56">
        <v>244</v>
      </c>
      <c r="E54" s="5">
        <v>87</v>
      </c>
      <c r="F54" s="57">
        <f t="shared" si="9"/>
        <v>331</v>
      </c>
      <c r="G54" s="58">
        <f t="shared" si="10"/>
        <v>17</v>
      </c>
      <c r="H54" s="59">
        <f t="shared" si="11"/>
        <v>0.26283987915407853</v>
      </c>
      <c r="I54" s="57">
        <f t="shared" si="12"/>
        <v>37</v>
      </c>
      <c r="J54" s="56">
        <v>9</v>
      </c>
      <c r="K54" s="60">
        <v>1</v>
      </c>
      <c r="L54" s="60">
        <f t="shared" si="13"/>
        <v>10</v>
      </c>
      <c r="M54" s="6">
        <f t="shared" si="14"/>
        <v>3.0211480362537766E-2</v>
      </c>
      <c r="N54" s="61">
        <f t="shared" si="15"/>
        <v>55</v>
      </c>
    </row>
    <row r="55" spans="1:14">
      <c r="A55" s="4" t="s">
        <v>105</v>
      </c>
      <c r="B55" s="4" t="s">
        <v>216</v>
      </c>
      <c r="C55" s="55" t="s">
        <v>106</v>
      </c>
      <c r="D55" s="56">
        <v>252</v>
      </c>
      <c r="E55" s="5">
        <v>79</v>
      </c>
      <c r="F55" s="57">
        <f t="shared" si="9"/>
        <v>331</v>
      </c>
      <c r="G55" s="58">
        <f t="shared" si="10"/>
        <v>17</v>
      </c>
      <c r="H55" s="59">
        <f t="shared" si="11"/>
        <v>0.23867069486404835</v>
      </c>
      <c r="I55" s="57">
        <f t="shared" si="12"/>
        <v>51</v>
      </c>
      <c r="J55" s="56">
        <v>5</v>
      </c>
      <c r="K55" s="60">
        <v>3</v>
      </c>
      <c r="L55" s="60">
        <f t="shared" si="13"/>
        <v>8</v>
      </c>
      <c r="M55" s="6">
        <f t="shared" si="14"/>
        <v>2.4169184290030211E-2</v>
      </c>
      <c r="N55" s="61">
        <f t="shared" si="15"/>
        <v>59</v>
      </c>
    </row>
    <row r="56" spans="1:14">
      <c r="A56" s="4" t="s">
        <v>107</v>
      </c>
      <c r="B56" s="4" t="s">
        <v>216</v>
      </c>
      <c r="C56" s="55" t="s">
        <v>108</v>
      </c>
      <c r="D56" s="56">
        <v>182</v>
      </c>
      <c r="E56" s="5">
        <v>62</v>
      </c>
      <c r="F56" s="57">
        <f t="shared" si="9"/>
        <v>244</v>
      </c>
      <c r="G56" s="58">
        <f t="shared" si="10"/>
        <v>25</v>
      </c>
      <c r="H56" s="59">
        <f t="shared" si="11"/>
        <v>0.25409836065573771</v>
      </c>
      <c r="I56" s="57">
        <f t="shared" si="12"/>
        <v>42</v>
      </c>
      <c r="J56" s="56">
        <v>7</v>
      </c>
      <c r="K56" s="60">
        <v>2</v>
      </c>
      <c r="L56" s="60">
        <f t="shared" si="13"/>
        <v>9</v>
      </c>
      <c r="M56" s="6">
        <f t="shared" si="14"/>
        <v>3.6885245901639344E-2</v>
      </c>
      <c r="N56" s="61">
        <f t="shared" si="15"/>
        <v>50</v>
      </c>
    </row>
    <row r="57" spans="1:14">
      <c r="A57" s="4" t="s">
        <v>109</v>
      </c>
      <c r="B57" s="4" t="s">
        <v>217</v>
      </c>
      <c r="C57" s="55" t="s">
        <v>110</v>
      </c>
      <c r="D57" s="56">
        <v>42</v>
      </c>
      <c r="E57" s="5">
        <v>14</v>
      </c>
      <c r="F57" s="57">
        <f t="shared" si="9"/>
        <v>56</v>
      </c>
      <c r="G57" s="58">
        <f t="shared" si="10"/>
        <v>47</v>
      </c>
      <c r="H57" s="59">
        <f t="shared" si="11"/>
        <v>0.25</v>
      </c>
      <c r="I57" s="57">
        <f t="shared" si="12"/>
        <v>46</v>
      </c>
      <c r="J57" s="56">
        <v>7</v>
      </c>
      <c r="K57" s="60">
        <v>3</v>
      </c>
      <c r="L57" s="60">
        <f t="shared" si="13"/>
        <v>10</v>
      </c>
      <c r="M57" s="6">
        <f t="shared" si="14"/>
        <v>0.17857142857142858</v>
      </c>
      <c r="N57" s="61">
        <f t="shared" si="15"/>
        <v>10</v>
      </c>
    </row>
    <row r="58" spans="1:14">
      <c r="A58" s="4" t="s">
        <v>111</v>
      </c>
      <c r="B58" s="4" t="s">
        <v>215</v>
      </c>
      <c r="C58" s="55" t="s">
        <v>112</v>
      </c>
      <c r="D58" s="56">
        <v>163</v>
      </c>
      <c r="E58" s="5">
        <v>62</v>
      </c>
      <c r="F58" s="57">
        <f t="shared" si="9"/>
        <v>225</v>
      </c>
      <c r="G58" s="58">
        <f t="shared" si="10"/>
        <v>31</v>
      </c>
      <c r="H58" s="59">
        <f t="shared" si="11"/>
        <v>0.27555555555555555</v>
      </c>
      <c r="I58" s="57">
        <f t="shared" si="12"/>
        <v>35</v>
      </c>
      <c r="J58" s="56">
        <v>5</v>
      </c>
      <c r="K58" s="60">
        <v>0</v>
      </c>
      <c r="L58" s="60">
        <f t="shared" si="13"/>
        <v>5</v>
      </c>
      <c r="M58" s="6">
        <f t="shared" si="14"/>
        <v>2.2222222222222223E-2</v>
      </c>
      <c r="N58" s="61">
        <f t="shared" si="15"/>
        <v>61</v>
      </c>
    </row>
    <row r="59" spans="1:14">
      <c r="A59" s="4" t="s">
        <v>113</v>
      </c>
      <c r="B59" s="4" t="s">
        <v>211</v>
      </c>
      <c r="C59" s="55" t="s">
        <v>114</v>
      </c>
      <c r="D59" s="56">
        <v>529</v>
      </c>
      <c r="E59" s="5">
        <v>188</v>
      </c>
      <c r="F59" s="57">
        <f t="shared" si="9"/>
        <v>717</v>
      </c>
      <c r="G59" s="58">
        <f t="shared" si="10"/>
        <v>7</v>
      </c>
      <c r="H59" s="59">
        <f t="shared" si="11"/>
        <v>0.26220362622036264</v>
      </c>
      <c r="I59" s="57">
        <f t="shared" si="12"/>
        <v>38</v>
      </c>
      <c r="J59" s="56">
        <v>39</v>
      </c>
      <c r="K59" s="60">
        <v>34</v>
      </c>
      <c r="L59" s="60">
        <f t="shared" si="13"/>
        <v>73</v>
      </c>
      <c r="M59" s="6">
        <f t="shared" si="14"/>
        <v>0.10181311018131102</v>
      </c>
      <c r="N59" s="61">
        <f t="shared" si="15"/>
        <v>25</v>
      </c>
    </row>
    <row r="60" spans="1:14">
      <c r="A60" s="1" t="s">
        <v>115</v>
      </c>
      <c r="B60" s="1" t="s">
        <v>213</v>
      </c>
      <c r="C60" s="62" t="s">
        <v>116</v>
      </c>
      <c r="D60" s="31">
        <v>56</v>
      </c>
      <c r="E60" s="2">
        <v>11</v>
      </c>
      <c r="F60" s="57">
        <f t="shared" si="9"/>
        <v>67</v>
      </c>
      <c r="G60" s="58">
        <f t="shared" si="10"/>
        <v>46</v>
      </c>
      <c r="H60" s="59">
        <f t="shared" si="11"/>
        <v>0.16417910447761194</v>
      </c>
      <c r="I60" s="57">
        <f t="shared" si="12"/>
        <v>68</v>
      </c>
      <c r="J60" s="31">
        <v>4</v>
      </c>
      <c r="K60" s="35">
        <v>3</v>
      </c>
      <c r="L60" s="35">
        <f t="shared" si="13"/>
        <v>7</v>
      </c>
      <c r="M60" s="63">
        <f t="shared" si="14"/>
        <v>0.1044776119402985</v>
      </c>
      <c r="N60" s="64">
        <f t="shared" si="15"/>
        <v>24</v>
      </c>
    </row>
    <row r="61" spans="1:14">
      <c r="A61" s="1" t="s">
        <v>117</v>
      </c>
      <c r="B61" s="1" t="s">
        <v>212</v>
      </c>
      <c r="C61" s="62" t="s">
        <v>118</v>
      </c>
      <c r="D61" s="31">
        <v>1</v>
      </c>
      <c r="E61" s="2">
        <v>5</v>
      </c>
      <c r="F61" s="57">
        <f t="shared" si="9"/>
        <v>6</v>
      </c>
      <c r="G61" s="58">
        <f t="shared" si="10"/>
        <v>71</v>
      </c>
      <c r="H61" s="59">
        <f t="shared" si="11"/>
        <v>0.83333333333333337</v>
      </c>
      <c r="I61" s="57">
        <f t="shared" si="12"/>
        <v>3</v>
      </c>
      <c r="J61" s="31">
        <v>0</v>
      </c>
      <c r="K61" s="35">
        <v>0</v>
      </c>
      <c r="L61" s="35">
        <f t="shared" si="13"/>
        <v>0</v>
      </c>
      <c r="M61" s="63">
        <f t="shared" si="14"/>
        <v>0</v>
      </c>
      <c r="N61" s="64">
        <f t="shared" si="15"/>
        <v>69</v>
      </c>
    </row>
    <row r="62" spans="1:14">
      <c r="A62" s="1" t="s">
        <v>119</v>
      </c>
      <c r="B62" s="1" t="s">
        <v>213</v>
      </c>
      <c r="C62" s="62" t="s">
        <v>120</v>
      </c>
      <c r="D62" s="31">
        <v>43</v>
      </c>
      <c r="E62" s="2">
        <v>8</v>
      </c>
      <c r="F62" s="57">
        <f t="shared" si="9"/>
        <v>51</v>
      </c>
      <c r="G62" s="58">
        <f t="shared" si="10"/>
        <v>51</v>
      </c>
      <c r="H62" s="59">
        <f t="shared" si="11"/>
        <v>0.15686274509803921</v>
      </c>
      <c r="I62" s="57">
        <f t="shared" si="12"/>
        <v>69</v>
      </c>
      <c r="J62" s="31">
        <v>4</v>
      </c>
      <c r="K62" s="35">
        <v>3</v>
      </c>
      <c r="L62" s="35">
        <f t="shared" si="13"/>
        <v>7</v>
      </c>
      <c r="M62" s="63">
        <f t="shared" si="14"/>
        <v>0.13725490196078433</v>
      </c>
      <c r="N62" s="64">
        <f t="shared" si="15"/>
        <v>16</v>
      </c>
    </row>
    <row r="63" spans="1:14">
      <c r="A63" s="1" t="s">
        <v>121</v>
      </c>
      <c r="B63" s="1" t="s">
        <v>216</v>
      </c>
      <c r="C63" s="62" t="s">
        <v>122</v>
      </c>
      <c r="D63" s="31">
        <v>185</v>
      </c>
      <c r="E63" s="2">
        <v>64</v>
      </c>
      <c r="F63" s="57">
        <f t="shared" si="9"/>
        <v>249</v>
      </c>
      <c r="G63" s="58">
        <f t="shared" si="10"/>
        <v>23</v>
      </c>
      <c r="H63" s="59">
        <f t="shared" si="11"/>
        <v>0.25702811244979917</v>
      </c>
      <c r="I63" s="57">
        <f t="shared" si="12"/>
        <v>39</v>
      </c>
      <c r="J63" s="31">
        <v>1</v>
      </c>
      <c r="K63" s="35">
        <v>1</v>
      </c>
      <c r="L63" s="35">
        <f t="shared" si="13"/>
        <v>2</v>
      </c>
      <c r="M63" s="63">
        <f t="shared" si="14"/>
        <v>8.0321285140562242E-3</v>
      </c>
      <c r="N63" s="64">
        <f t="shared" si="15"/>
        <v>66</v>
      </c>
    </row>
    <row r="64" spans="1:14">
      <c r="A64" s="1" t="s">
        <v>123</v>
      </c>
      <c r="B64" s="1" t="s">
        <v>214</v>
      </c>
      <c r="C64" s="62" t="s">
        <v>124</v>
      </c>
      <c r="D64" s="31">
        <v>12</v>
      </c>
      <c r="E64" s="2">
        <v>1</v>
      </c>
      <c r="F64" s="57">
        <f t="shared" si="9"/>
        <v>13</v>
      </c>
      <c r="G64" s="58">
        <f t="shared" si="10"/>
        <v>68</v>
      </c>
      <c r="H64" s="59">
        <f t="shared" si="11"/>
        <v>7.6923076923076927E-2</v>
      </c>
      <c r="I64" s="57">
        <f t="shared" si="12"/>
        <v>75</v>
      </c>
      <c r="J64" s="31">
        <v>1</v>
      </c>
      <c r="K64" s="35">
        <v>0</v>
      </c>
      <c r="L64" s="35">
        <f t="shared" si="13"/>
        <v>1</v>
      </c>
      <c r="M64" s="63">
        <f t="shared" si="14"/>
        <v>7.6923076923076927E-2</v>
      </c>
      <c r="N64" s="64">
        <f t="shared" si="15"/>
        <v>30</v>
      </c>
    </row>
    <row r="65" spans="1:14">
      <c r="A65" s="1" t="s">
        <v>125</v>
      </c>
      <c r="B65" s="1" t="s">
        <v>215</v>
      </c>
      <c r="C65" s="62" t="s">
        <v>126</v>
      </c>
      <c r="D65" s="31">
        <v>139</v>
      </c>
      <c r="E65" s="2">
        <v>61</v>
      </c>
      <c r="F65" s="57">
        <f t="shared" si="9"/>
        <v>200</v>
      </c>
      <c r="G65" s="58">
        <f t="shared" si="10"/>
        <v>36</v>
      </c>
      <c r="H65" s="59">
        <f t="shared" si="11"/>
        <v>0.30499999999999999</v>
      </c>
      <c r="I65" s="57">
        <f t="shared" si="12"/>
        <v>21</v>
      </c>
      <c r="J65" s="31">
        <v>6</v>
      </c>
      <c r="K65" s="35">
        <v>2</v>
      </c>
      <c r="L65" s="35">
        <f t="shared" si="13"/>
        <v>8</v>
      </c>
      <c r="M65" s="63">
        <f t="shared" si="14"/>
        <v>0.04</v>
      </c>
      <c r="N65" s="64">
        <f t="shared" si="15"/>
        <v>48</v>
      </c>
    </row>
    <row r="66" spans="1:14">
      <c r="A66" s="1" t="s">
        <v>127</v>
      </c>
      <c r="B66" s="1" t="s">
        <v>211</v>
      </c>
      <c r="C66" s="62" t="s">
        <v>128</v>
      </c>
      <c r="D66" s="31">
        <v>998</v>
      </c>
      <c r="E66" s="2">
        <v>236</v>
      </c>
      <c r="F66" s="57">
        <f t="shared" si="9"/>
        <v>1234</v>
      </c>
      <c r="G66" s="58">
        <f t="shared" si="10"/>
        <v>2</v>
      </c>
      <c r="H66" s="59">
        <f t="shared" si="11"/>
        <v>0.19124797406807131</v>
      </c>
      <c r="I66" s="57">
        <f t="shared" si="12"/>
        <v>65</v>
      </c>
      <c r="J66" s="31">
        <v>71</v>
      </c>
      <c r="K66" s="35">
        <v>27</v>
      </c>
      <c r="L66" s="35">
        <f t="shared" si="13"/>
        <v>98</v>
      </c>
      <c r="M66" s="63">
        <f t="shared" si="14"/>
        <v>7.9416531604538085E-2</v>
      </c>
      <c r="N66" s="64">
        <f t="shared" si="15"/>
        <v>29</v>
      </c>
    </row>
    <row r="67" spans="1:14">
      <c r="A67" s="1" t="s">
        <v>129</v>
      </c>
      <c r="B67" s="1" t="s">
        <v>212</v>
      </c>
      <c r="C67" s="62" t="s">
        <v>130</v>
      </c>
      <c r="D67" s="31">
        <v>0</v>
      </c>
      <c r="E67" s="2">
        <v>0</v>
      </c>
      <c r="F67" s="57">
        <f t="shared" si="9"/>
        <v>0</v>
      </c>
      <c r="G67" s="58">
        <f t="shared" si="10"/>
        <v>81</v>
      </c>
      <c r="H67" s="242">
        <v>0</v>
      </c>
      <c r="I67" s="57">
        <f t="shared" si="12"/>
        <v>78</v>
      </c>
      <c r="J67" s="31">
        <v>0</v>
      </c>
      <c r="K67" s="35">
        <v>0</v>
      </c>
      <c r="L67" s="35">
        <f t="shared" si="13"/>
        <v>0</v>
      </c>
      <c r="M67" s="244">
        <v>0</v>
      </c>
      <c r="N67" s="64">
        <f t="shared" si="15"/>
        <v>69</v>
      </c>
    </row>
    <row r="68" spans="1:14">
      <c r="A68" s="1" t="s">
        <v>131</v>
      </c>
      <c r="B68" s="1" t="s">
        <v>213</v>
      </c>
      <c r="C68" s="62" t="s">
        <v>132</v>
      </c>
      <c r="D68" s="31">
        <v>50</v>
      </c>
      <c r="E68" s="2">
        <v>4</v>
      </c>
      <c r="F68" s="57">
        <f t="shared" si="9"/>
        <v>54</v>
      </c>
      <c r="G68" s="58">
        <f t="shared" si="10"/>
        <v>48</v>
      </c>
      <c r="H68" s="59">
        <f>E68/F68</f>
        <v>7.407407407407407E-2</v>
      </c>
      <c r="I68" s="57">
        <f t="shared" si="12"/>
        <v>76</v>
      </c>
      <c r="J68" s="31">
        <v>5</v>
      </c>
      <c r="K68" s="35">
        <v>3</v>
      </c>
      <c r="L68" s="35">
        <f t="shared" si="13"/>
        <v>8</v>
      </c>
      <c r="M68" s="63">
        <f>L68/F68</f>
        <v>0.14814814814814814</v>
      </c>
      <c r="N68" s="64">
        <f t="shared" si="15"/>
        <v>14</v>
      </c>
    </row>
    <row r="69" spans="1:14">
      <c r="A69" s="1" t="s">
        <v>133</v>
      </c>
      <c r="B69" s="1" t="s">
        <v>211</v>
      </c>
      <c r="C69" s="62" t="s">
        <v>134</v>
      </c>
      <c r="D69" s="31">
        <v>862</v>
      </c>
      <c r="E69" s="2">
        <v>291</v>
      </c>
      <c r="F69" s="57">
        <f t="shared" si="9"/>
        <v>1153</v>
      </c>
      <c r="G69" s="58">
        <f t="shared" si="10"/>
        <v>4</v>
      </c>
      <c r="H69" s="59">
        <f>E69/F69</f>
        <v>0.2523850823937554</v>
      </c>
      <c r="I69" s="57">
        <f t="shared" si="12"/>
        <v>44</v>
      </c>
      <c r="J69" s="31">
        <v>79</v>
      </c>
      <c r="K69" s="35">
        <v>54</v>
      </c>
      <c r="L69" s="35">
        <f t="shared" si="13"/>
        <v>133</v>
      </c>
      <c r="M69" s="63">
        <f>L69/F69</f>
        <v>0.11535125758889853</v>
      </c>
      <c r="N69" s="64">
        <f t="shared" si="15"/>
        <v>21</v>
      </c>
    </row>
    <row r="70" spans="1:14">
      <c r="A70" s="1" t="s">
        <v>135</v>
      </c>
      <c r="B70" s="1" t="s">
        <v>212</v>
      </c>
      <c r="C70" s="62" t="s">
        <v>136</v>
      </c>
      <c r="D70" s="31">
        <v>1</v>
      </c>
      <c r="E70" s="2">
        <v>0</v>
      </c>
      <c r="F70" s="57">
        <f t="shared" si="9"/>
        <v>1</v>
      </c>
      <c r="G70" s="58">
        <f t="shared" si="10"/>
        <v>79</v>
      </c>
      <c r="H70" s="59">
        <f>E70/F70</f>
        <v>0</v>
      </c>
      <c r="I70" s="57">
        <f t="shared" si="12"/>
        <v>78</v>
      </c>
      <c r="J70" s="31">
        <v>0</v>
      </c>
      <c r="K70" s="35">
        <v>0</v>
      </c>
      <c r="L70" s="35">
        <f t="shared" si="13"/>
        <v>0</v>
      </c>
      <c r="M70" s="63">
        <f>L70/F70</f>
        <v>0</v>
      </c>
      <c r="N70" s="64">
        <f t="shared" si="15"/>
        <v>69</v>
      </c>
    </row>
    <row r="71" spans="1:14">
      <c r="A71" s="1" t="s">
        <v>137</v>
      </c>
      <c r="B71" s="1" t="s">
        <v>211</v>
      </c>
      <c r="C71" s="62" t="s">
        <v>138</v>
      </c>
      <c r="D71" s="31">
        <v>297</v>
      </c>
      <c r="E71" s="2">
        <v>117</v>
      </c>
      <c r="F71" s="65">
        <f t="shared" si="9"/>
        <v>414</v>
      </c>
      <c r="G71" s="66">
        <f t="shared" si="10"/>
        <v>13</v>
      </c>
      <c r="H71" s="59">
        <f>E71/F71</f>
        <v>0.28260869565217389</v>
      </c>
      <c r="I71" s="57">
        <f t="shared" si="12"/>
        <v>30</v>
      </c>
      <c r="J71" s="31">
        <v>16</v>
      </c>
      <c r="K71" s="35">
        <v>8</v>
      </c>
      <c r="L71" s="35">
        <f t="shared" si="13"/>
        <v>24</v>
      </c>
      <c r="M71" s="63">
        <f>L71/F71</f>
        <v>5.7971014492753624E-2</v>
      </c>
      <c r="N71" s="64">
        <f t="shared" si="15"/>
        <v>41</v>
      </c>
    </row>
    <row r="72" spans="1:14">
      <c r="A72" s="1" t="s">
        <v>139</v>
      </c>
      <c r="B72" s="1" t="s">
        <v>212</v>
      </c>
      <c r="C72" s="62" t="s">
        <v>140</v>
      </c>
      <c r="D72" s="31">
        <v>4</v>
      </c>
      <c r="E72" s="2">
        <v>2</v>
      </c>
      <c r="F72" s="65">
        <f t="shared" si="9"/>
        <v>6</v>
      </c>
      <c r="G72" s="66">
        <f t="shared" si="10"/>
        <v>71</v>
      </c>
      <c r="H72" s="59">
        <f>E72/F72</f>
        <v>0.33333333333333331</v>
      </c>
      <c r="I72" s="57">
        <f t="shared" si="12"/>
        <v>15</v>
      </c>
      <c r="J72" s="31">
        <v>0</v>
      </c>
      <c r="K72" s="35">
        <v>0</v>
      </c>
      <c r="L72" s="35">
        <f t="shared" si="13"/>
        <v>0</v>
      </c>
      <c r="M72" s="63">
        <f>L72/F72</f>
        <v>0</v>
      </c>
      <c r="N72" s="64">
        <f t="shared" si="15"/>
        <v>69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0</v>
      </c>
      <c r="F73" s="65">
        <f t="shared" si="9"/>
        <v>0</v>
      </c>
      <c r="G73" s="66">
        <f t="shared" si="10"/>
        <v>81</v>
      </c>
      <c r="H73" s="242">
        <v>0</v>
      </c>
      <c r="I73" s="57">
        <f t="shared" si="12"/>
        <v>78</v>
      </c>
      <c r="J73" s="31">
        <v>0</v>
      </c>
      <c r="K73" s="35">
        <v>0</v>
      </c>
      <c r="L73" s="35">
        <f t="shared" si="13"/>
        <v>0</v>
      </c>
      <c r="M73" s="244">
        <v>0</v>
      </c>
      <c r="N73" s="64">
        <f t="shared" si="15"/>
        <v>69</v>
      </c>
    </row>
    <row r="74" spans="1:14">
      <c r="A74" s="1" t="s">
        <v>143</v>
      </c>
      <c r="B74" s="1" t="s">
        <v>217</v>
      </c>
      <c r="C74" s="62" t="s">
        <v>144</v>
      </c>
      <c r="D74" s="31">
        <v>9</v>
      </c>
      <c r="E74" s="2">
        <v>17</v>
      </c>
      <c r="F74" s="65">
        <f t="shared" si="9"/>
        <v>26</v>
      </c>
      <c r="G74" s="66">
        <f t="shared" si="10"/>
        <v>63</v>
      </c>
      <c r="H74" s="59">
        <f t="shared" ref="H74:H97" si="16">E74/F74</f>
        <v>0.65384615384615385</v>
      </c>
      <c r="I74" s="57">
        <f t="shared" si="12"/>
        <v>5</v>
      </c>
      <c r="J74" s="31">
        <v>0</v>
      </c>
      <c r="K74" s="35">
        <v>1</v>
      </c>
      <c r="L74" s="35">
        <f t="shared" si="13"/>
        <v>1</v>
      </c>
      <c r="M74" s="63">
        <f t="shared" ref="M74:M97" si="17">L74/F74</f>
        <v>3.8461538461538464E-2</v>
      </c>
      <c r="N74" s="64">
        <f t="shared" si="15"/>
        <v>49</v>
      </c>
    </row>
    <row r="75" spans="1:14">
      <c r="A75" s="4" t="s">
        <v>145</v>
      </c>
      <c r="B75" s="4" t="s">
        <v>218</v>
      </c>
      <c r="C75" s="55" t="s">
        <v>146</v>
      </c>
      <c r="D75" s="56">
        <v>99</v>
      </c>
      <c r="E75" s="5">
        <v>24</v>
      </c>
      <c r="F75" s="65">
        <f t="shared" si="9"/>
        <v>123</v>
      </c>
      <c r="G75" s="66">
        <f t="shared" si="10"/>
        <v>44</v>
      </c>
      <c r="H75" s="59">
        <f t="shared" si="16"/>
        <v>0.1951219512195122</v>
      </c>
      <c r="I75" s="57">
        <f t="shared" si="12"/>
        <v>63</v>
      </c>
      <c r="J75" s="31">
        <v>18</v>
      </c>
      <c r="K75" s="35">
        <v>5</v>
      </c>
      <c r="L75" s="35">
        <f t="shared" si="13"/>
        <v>23</v>
      </c>
      <c r="M75" s="63">
        <f t="shared" si="17"/>
        <v>0.18699186991869918</v>
      </c>
      <c r="N75" s="64">
        <f t="shared" si="15"/>
        <v>9</v>
      </c>
    </row>
    <row r="76" spans="1:14">
      <c r="A76" s="1" t="s">
        <v>147</v>
      </c>
      <c r="B76" s="1" t="s">
        <v>217</v>
      </c>
      <c r="C76" s="62" t="s">
        <v>148</v>
      </c>
      <c r="D76" s="31">
        <v>7</v>
      </c>
      <c r="E76" s="2">
        <v>5</v>
      </c>
      <c r="F76" s="65">
        <f t="shared" ref="F76:F107" si="18">SUM(D76:E76)</f>
        <v>12</v>
      </c>
      <c r="G76" s="66">
        <f t="shared" ref="G76:G107" si="19">_xlfn.RANK.EQ(F76,$F$12:$F$97,0)</f>
        <v>69</v>
      </c>
      <c r="H76" s="59">
        <f t="shared" si="16"/>
        <v>0.41666666666666669</v>
      </c>
      <c r="I76" s="57">
        <f t="shared" ref="I76:I107" si="20">_xlfn.RANK.EQ(H76,$H$12:$H$97,0)</f>
        <v>9</v>
      </c>
      <c r="J76" s="31">
        <v>0</v>
      </c>
      <c r="K76" s="35">
        <v>0</v>
      </c>
      <c r="L76" s="35">
        <f t="shared" ref="L76:L107" si="21">SUM(J76:K76)</f>
        <v>0</v>
      </c>
      <c r="M76" s="63">
        <f t="shared" si="17"/>
        <v>0</v>
      </c>
      <c r="N76" s="64">
        <f t="shared" ref="N76:N107" si="22">_xlfn.RANK.EQ(M76,$M$12:$M$97,0)</f>
        <v>69</v>
      </c>
    </row>
    <row r="77" spans="1:14">
      <c r="A77" s="1" t="s">
        <v>149</v>
      </c>
      <c r="B77" s="1" t="s">
        <v>216</v>
      </c>
      <c r="C77" s="62" t="s">
        <v>150</v>
      </c>
      <c r="D77" s="31">
        <v>183</v>
      </c>
      <c r="E77" s="2">
        <v>63</v>
      </c>
      <c r="F77" s="65">
        <f t="shared" si="18"/>
        <v>246</v>
      </c>
      <c r="G77" s="66">
        <f t="shared" si="19"/>
        <v>24</v>
      </c>
      <c r="H77" s="59">
        <f t="shared" si="16"/>
        <v>0.25609756097560976</v>
      </c>
      <c r="I77" s="57">
        <f t="shared" si="20"/>
        <v>40</v>
      </c>
      <c r="J77" s="31">
        <v>7</v>
      </c>
      <c r="K77" s="35">
        <v>1</v>
      </c>
      <c r="L77" s="35">
        <f t="shared" si="21"/>
        <v>8</v>
      </c>
      <c r="M77" s="63">
        <f t="shared" si="17"/>
        <v>3.2520325203252036E-2</v>
      </c>
      <c r="N77" s="64">
        <f t="shared" si="22"/>
        <v>54</v>
      </c>
    </row>
    <row r="78" spans="1:14">
      <c r="A78" s="1" t="s">
        <v>151</v>
      </c>
      <c r="B78" s="1" t="s">
        <v>216</v>
      </c>
      <c r="C78" s="62" t="s">
        <v>152</v>
      </c>
      <c r="D78" s="31">
        <v>155</v>
      </c>
      <c r="E78" s="2">
        <v>71</v>
      </c>
      <c r="F78" s="65">
        <f t="shared" si="18"/>
        <v>226</v>
      </c>
      <c r="G78" s="66">
        <f t="shared" si="19"/>
        <v>29</v>
      </c>
      <c r="H78" s="59">
        <f t="shared" si="16"/>
        <v>0.31415929203539822</v>
      </c>
      <c r="I78" s="57">
        <f t="shared" si="20"/>
        <v>19</v>
      </c>
      <c r="J78" s="31">
        <v>10</v>
      </c>
      <c r="K78" s="35">
        <v>7</v>
      </c>
      <c r="L78" s="35">
        <f t="shared" si="21"/>
        <v>17</v>
      </c>
      <c r="M78" s="63">
        <f t="shared" si="17"/>
        <v>7.5221238938053103E-2</v>
      </c>
      <c r="N78" s="64">
        <f t="shared" si="22"/>
        <v>32</v>
      </c>
    </row>
    <row r="79" spans="1:14">
      <c r="A79" s="1" t="s">
        <v>153</v>
      </c>
      <c r="B79" s="1" t="s">
        <v>211</v>
      </c>
      <c r="C79" s="62" t="s">
        <v>154</v>
      </c>
      <c r="D79" s="31">
        <v>363</v>
      </c>
      <c r="E79" s="2">
        <v>135</v>
      </c>
      <c r="F79" s="65">
        <f t="shared" si="18"/>
        <v>498</v>
      </c>
      <c r="G79" s="66">
        <f t="shared" si="19"/>
        <v>10</v>
      </c>
      <c r="H79" s="59">
        <f t="shared" si="16"/>
        <v>0.27108433734939757</v>
      </c>
      <c r="I79" s="57">
        <f t="shared" si="20"/>
        <v>36</v>
      </c>
      <c r="J79" s="31">
        <v>21</v>
      </c>
      <c r="K79" s="35">
        <v>16</v>
      </c>
      <c r="L79" s="35">
        <f t="shared" si="21"/>
        <v>37</v>
      </c>
      <c r="M79" s="63">
        <f t="shared" si="17"/>
        <v>7.4297188755020074E-2</v>
      </c>
      <c r="N79" s="64">
        <f t="shared" si="22"/>
        <v>34</v>
      </c>
    </row>
    <row r="80" spans="1:14">
      <c r="A80" s="1" t="s">
        <v>155</v>
      </c>
      <c r="B80" s="1" t="s">
        <v>211</v>
      </c>
      <c r="C80" s="62" t="s">
        <v>156</v>
      </c>
      <c r="D80" s="31">
        <v>448</v>
      </c>
      <c r="E80" s="2">
        <v>219</v>
      </c>
      <c r="F80" s="65">
        <f t="shared" si="18"/>
        <v>667</v>
      </c>
      <c r="G80" s="66">
        <f t="shared" si="19"/>
        <v>8</v>
      </c>
      <c r="H80" s="59">
        <f t="shared" si="16"/>
        <v>0.328335832083958</v>
      </c>
      <c r="I80" s="57">
        <f t="shared" si="20"/>
        <v>16</v>
      </c>
      <c r="J80" s="31">
        <v>45</v>
      </c>
      <c r="K80" s="35">
        <v>83</v>
      </c>
      <c r="L80" s="35">
        <f t="shared" si="21"/>
        <v>128</v>
      </c>
      <c r="M80" s="63">
        <f t="shared" si="17"/>
        <v>0.19190404797601199</v>
      </c>
      <c r="N80" s="64">
        <f t="shared" si="22"/>
        <v>8</v>
      </c>
    </row>
    <row r="81" spans="1:14">
      <c r="A81" s="1" t="s">
        <v>157</v>
      </c>
      <c r="B81" s="1" t="s">
        <v>216</v>
      </c>
      <c r="C81" s="62" t="s">
        <v>158</v>
      </c>
      <c r="D81" s="31">
        <v>170</v>
      </c>
      <c r="E81" s="2">
        <v>65</v>
      </c>
      <c r="F81" s="65">
        <f t="shared" si="18"/>
        <v>235</v>
      </c>
      <c r="G81" s="66">
        <f t="shared" si="19"/>
        <v>26</v>
      </c>
      <c r="H81" s="59">
        <f t="shared" si="16"/>
        <v>0.27659574468085107</v>
      </c>
      <c r="I81" s="57">
        <f t="shared" si="20"/>
        <v>34</v>
      </c>
      <c r="J81" s="31">
        <v>6</v>
      </c>
      <c r="K81" s="35">
        <v>7</v>
      </c>
      <c r="L81" s="35">
        <f t="shared" si="21"/>
        <v>13</v>
      </c>
      <c r="M81" s="63">
        <f t="shared" si="17"/>
        <v>5.5319148936170209E-2</v>
      </c>
      <c r="N81" s="64">
        <f t="shared" si="22"/>
        <v>42</v>
      </c>
    </row>
    <row r="82" spans="1:14">
      <c r="A82" s="1" t="s">
        <v>159</v>
      </c>
      <c r="B82" s="1" t="s">
        <v>216</v>
      </c>
      <c r="C82" s="62" t="s">
        <v>160</v>
      </c>
      <c r="D82" s="31">
        <v>216</v>
      </c>
      <c r="E82" s="2">
        <v>94</v>
      </c>
      <c r="F82" s="65">
        <f t="shared" si="18"/>
        <v>310</v>
      </c>
      <c r="G82" s="66">
        <f t="shared" si="19"/>
        <v>21</v>
      </c>
      <c r="H82" s="67">
        <f t="shared" si="16"/>
        <v>0.3032258064516129</v>
      </c>
      <c r="I82" s="65">
        <f t="shared" si="20"/>
        <v>23</v>
      </c>
      <c r="J82" s="31">
        <v>0</v>
      </c>
      <c r="K82" s="35">
        <v>4</v>
      </c>
      <c r="L82" s="35">
        <f t="shared" si="21"/>
        <v>4</v>
      </c>
      <c r="M82" s="63">
        <f t="shared" si="17"/>
        <v>1.2903225806451613E-2</v>
      </c>
      <c r="N82" s="64">
        <f t="shared" si="22"/>
        <v>65</v>
      </c>
    </row>
    <row r="83" spans="1:14">
      <c r="A83" s="1" t="s">
        <v>161</v>
      </c>
      <c r="B83" s="1" t="s">
        <v>212</v>
      </c>
      <c r="C83" s="62" t="s">
        <v>162</v>
      </c>
      <c r="D83" s="31">
        <v>0</v>
      </c>
      <c r="E83" s="2">
        <v>1</v>
      </c>
      <c r="F83" s="65">
        <f t="shared" si="18"/>
        <v>1</v>
      </c>
      <c r="G83" s="66">
        <f t="shared" si="19"/>
        <v>79</v>
      </c>
      <c r="H83" s="67">
        <f t="shared" si="16"/>
        <v>1</v>
      </c>
      <c r="I83" s="65">
        <f t="shared" si="20"/>
        <v>1</v>
      </c>
      <c r="J83" s="31">
        <v>0</v>
      </c>
      <c r="K83" s="35">
        <v>0</v>
      </c>
      <c r="L83" s="35">
        <f t="shared" si="21"/>
        <v>0</v>
      </c>
      <c r="M83" s="63">
        <f t="shared" si="17"/>
        <v>0</v>
      </c>
      <c r="N83" s="64">
        <f t="shared" si="22"/>
        <v>69</v>
      </c>
    </row>
    <row r="84" spans="1:14">
      <c r="A84" s="1" t="s">
        <v>163</v>
      </c>
      <c r="B84" s="1" t="s">
        <v>216</v>
      </c>
      <c r="C84" s="62" t="s">
        <v>164</v>
      </c>
      <c r="D84" s="31">
        <v>99</v>
      </c>
      <c r="E84" s="2">
        <v>44</v>
      </c>
      <c r="F84" s="65">
        <f t="shared" si="18"/>
        <v>143</v>
      </c>
      <c r="G84" s="66">
        <f t="shared" si="19"/>
        <v>43</v>
      </c>
      <c r="H84" s="67">
        <f t="shared" si="16"/>
        <v>0.30769230769230771</v>
      </c>
      <c r="I84" s="65">
        <f t="shared" si="20"/>
        <v>20</v>
      </c>
      <c r="J84" s="31">
        <v>3</v>
      </c>
      <c r="K84" s="35">
        <v>2</v>
      </c>
      <c r="L84" s="35">
        <f t="shared" si="21"/>
        <v>5</v>
      </c>
      <c r="M84" s="63">
        <f t="shared" si="17"/>
        <v>3.4965034965034968E-2</v>
      </c>
      <c r="N84" s="64">
        <f t="shared" si="22"/>
        <v>52</v>
      </c>
    </row>
    <row r="85" spans="1:14">
      <c r="A85" s="1" t="s">
        <v>165</v>
      </c>
      <c r="B85" s="1" t="s">
        <v>216</v>
      </c>
      <c r="C85" s="62" t="s">
        <v>166</v>
      </c>
      <c r="D85" s="31">
        <v>128</v>
      </c>
      <c r="E85" s="2">
        <v>43</v>
      </c>
      <c r="F85" s="65">
        <f t="shared" si="18"/>
        <v>171</v>
      </c>
      <c r="G85" s="66">
        <f t="shared" si="19"/>
        <v>41</v>
      </c>
      <c r="H85" s="67">
        <f t="shared" si="16"/>
        <v>0.25146198830409355</v>
      </c>
      <c r="I85" s="65">
        <f t="shared" si="20"/>
        <v>45</v>
      </c>
      <c r="J85" s="31">
        <v>4</v>
      </c>
      <c r="K85" s="35">
        <v>1</v>
      </c>
      <c r="L85" s="35">
        <f t="shared" si="21"/>
        <v>5</v>
      </c>
      <c r="M85" s="63">
        <f t="shared" si="17"/>
        <v>2.9239766081871343E-2</v>
      </c>
      <c r="N85" s="64">
        <f t="shared" si="22"/>
        <v>56</v>
      </c>
    </row>
    <row r="86" spans="1:14">
      <c r="A86" s="9" t="s">
        <v>167</v>
      </c>
      <c r="B86" s="9" t="s">
        <v>216</v>
      </c>
      <c r="C86" s="68" t="s">
        <v>168</v>
      </c>
      <c r="D86" s="69">
        <v>109</v>
      </c>
      <c r="E86" s="70">
        <v>58</v>
      </c>
      <c r="F86" s="71">
        <f t="shared" si="18"/>
        <v>167</v>
      </c>
      <c r="G86" s="72">
        <f t="shared" si="19"/>
        <v>42</v>
      </c>
      <c r="H86" s="73">
        <f t="shared" si="16"/>
        <v>0.3473053892215569</v>
      </c>
      <c r="I86" s="71">
        <f t="shared" si="20"/>
        <v>11</v>
      </c>
      <c r="J86" s="69">
        <v>3</v>
      </c>
      <c r="K86" s="74">
        <v>1</v>
      </c>
      <c r="L86" s="74">
        <f t="shared" si="21"/>
        <v>4</v>
      </c>
      <c r="M86" s="75">
        <f t="shared" si="17"/>
        <v>2.3952095808383235E-2</v>
      </c>
      <c r="N86" s="76">
        <f t="shared" si="22"/>
        <v>60</v>
      </c>
    </row>
    <row r="87" spans="1:14">
      <c r="A87" s="1" t="s">
        <v>169</v>
      </c>
      <c r="B87" s="1" t="s">
        <v>213</v>
      </c>
      <c r="C87" s="62" t="s">
        <v>170</v>
      </c>
      <c r="D87" s="31">
        <v>39</v>
      </c>
      <c r="E87" s="2">
        <v>5</v>
      </c>
      <c r="F87" s="65">
        <f t="shared" si="18"/>
        <v>44</v>
      </c>
      <c r="G87" s="66">
        <f t="shared" si="19"/>
        <v>55</v>
      </c>
      <c r="H87" s="67">
        <f t="shared" si="16"/>
        <v>0.11363636363636363</v>
      </c>
      <c r="I87" s="65">
        <f t="shared" si="20"/>
        <v>71</v>
      </c>
      <c r="J87" s="31">
        <v>2</v>
      </c>
      <c r="K87" s="35">
        <v>1</v>
      </c>
      <c r="L87" s="35">
        <f t="shared" si="21"/>
        <v>3</v>
      </c>
      <c r="M87" s="63">
        <f t="shared" si="17"/>
        <v>6.8181818181818177E-2</v>
      </c>
      <c r="N87" s="64">
        <f t="shared" si="22"/>
        <v>37</v>
      </c>
    </row>
    <row r="88" spans="1:14">
      <c r="A88" s="1" t="s">
        <v>171</v>
      </c>
      <c r="B88" s="1" t="s">
        <v>212</v>
      </c>
      <c r="C88" s="62" t="s">
        <v>172</v>
      </c>
      <c r="D88" s="31">
        <v>1</v>
      </c>
      <c r="E88" s="2">
        <v>3</v>
      </c>
      <c r="F88" s="65">
        <f t="shared" si="18"/>
        <v>4</v>
      </c>
      <c r="G88" s="66">
        <f t="shared" si="19"/>
        <v>75</v>
      </c>
      <c r="H88" s="67">
        <f t="shared" si="16"/>
        <v>0.75</v>
      </c>
      <c r="I88" s="65">
        <f t="shared" si="20"/>
        <v>4</v>
      </c>
      <c r="J88" s="31">
        <v>1</v>
      </c>
      <c r="K88" s="35">
        <v>0</v>
      </c>
      <c r="L88" s="35">
        <f t="shared" si="21"/>
        <v>1</v>
      </c>
      <c r="M88" s="63">
        <f t="shared" si="17"/>
        <v>0.25</v>
      </c>
      <c r="N88" s="64">
        <f t="shared" si="22"/>
        <v>3</v>
      </c>
    </row>
    <row r="89" spans="1:14">
      <c r="A89" s="1" t="s">
        <v>173</v>
      </c>
      <c r="B89" s="1" t="s">
        <v>211</v>
      </c>
      <c r="C89" s="62" t="s">
        <v>174</v>
      </c>
      <c r="D89" s="31">
        <v>678</v>
      </c>
      <c r="E89" s="2">
        <v>202</v>
      </c>
      <c r="F89" s="65">
        <f t="shared" si="18"/>
        <v>880</v>
      </c>
      <c r="G89" s="66">
        <f t="shared" si="19"/>
        <v>5</v>
      </c>
      <c r="H89" s="67">
        <f t="shared" si="16"/>
        <v>0.22954545454545455</v>
      </c>
      <c r="I89" s="65">
        <f t="shared" si="20"/>
        <v>54</v>
      </c>
      <c r="J89" s="31">
        <v>43</v>
      </c>
      <c r="K89" s="35">
        <v>20</v>
      </c>
      <c r="L89" s="35">
        <f t="shared" si="21"/>
        <v>63</v>
      </c>
      <c r="M89" s="63">
        <f t="shared" si="17"/>
        <v>7.1590909090909094E-2</v>
      </c>
      <c r="N89" s="64">
        <f t="shared" si="22"/>
        <v>36</v>
      </c>
    </row>
    <row r="90" spans="1:14">
      <c r="A90" s="1" t="s">
        <v>175</v>
      </c>
      <c r="B90" s="1" t="s">
        <v>216</v>
      </c>
      <c r="C90" s="62" t="s">
        <v>176</v>
      </c>
      <c r="D90" s="31">
        <v>140</v>
      </c>
      <c r="E90" s="2">
        <v>54</v>
      </c>
      <c r="F90" s="65">
        <f t="shared" si="18"/>
        <v>194</v>
      </c>
      <c r="G90" s="66">
        <f t="shared" si="19"/>
        <v>39</v>
      </c>
      <c r="H90" s="67">
        <f t="shared" si="16"/>
        <v>0.27835051546391754</v>
      </c>
      <c r="I90" s="65">
        <f t="shared" si="20"/>
        <v>33</v>
      </c>
      <c r="J90" s="31">
        <v>9</v>
      </c>
      <c r="K90" s="35">
        <v>0</v>
      </c>
      <c r="L90" s="35">
        <f t="shared" si="21"/>
        <v>9</v>
      </c>
      <c r="M90" s="63">
        <f t="shared" si="17"/>
        <v>4.6391752577319589E-2</v>
      </c>
      <c r="N90" s="64">
        <f t="shared" si="22"/>
        <v>46</v>
      </c>
    </row>
    <row r="91" spans="1:14">
      <c r="A91" s="1" t="s">
        <v>177</v>
      </c>
      <c r="B91" s="1" t="s">
        <v>216</v>
      </c>
      <c r="C91" s="62" t="s">
        <v>178</v>
      </c>
      <c r="D91" s="31">
        <v>271</v>
      </c>
      <c r="E91" s="2">
        <v>141</v>
      </c>
      <c r="F91" s="65">
        <f t="shared" si="18"/>
        <v>412</v>
      </c>
      <c r="G91" s="66">
        <f t="shared" si="19"/>
        <v>14</v>
      </c>
      <c r="H91" s="67">
        <f t="shared" si="16"/>
        <v>0.34223300970873788</v>
      </c>
      <c r="I91" s="65">
        <f t="shared" si="20"/>
        <v>13</v>
      </c>
      <c r="J91" s="31">
        <v>17</v>
      </c>
      <c r="K91" s="35">
        <v>11</v>
      </c>
      <c r="L91" s="35">
        <f t="shared" si="21"/>
        <v>28</v>
      </c>
      <c r="M91" s="63">
        <f t="shared" si="17"/>
        <v>6.7961165048543687E-2</v>
      </c>
      <c r="N91" s="64">
        <f t="shared" si="22"/>
        <v>38</v>
      </c>
    </row>
    <row r="92" spans="1:14">
      <c r="A92" s="1" t="s">
        <v>179</v>
      </c>
      <c r="B92" s="1" t="s">
        <v>216</v>
      </c>
      <c r="C92" s="62" t="s">
        <v>180</v>
      </c>
      <c r="D92" s="31">
        <v>162</v>
      </c>
      <c r="E92" s="2">
        <v>48</v>
      </c>
      <c r="F92" s="65">
        <f t="shared" si="18"/>
        <v>210</v>
      </c>
      <c r="G92" s="66">
        <f t="shared" si="19"/>
        <v>34</v>
      </c>
      <c r="H92" s="67">
        <f t="shared" si="16"/>
        <v>0.22857142857142856</v>
      </c>
      <c r="I92" s="65">
        <f t="shared" si="20"/>
        <v>55</v>
      </c>
      <c r="J92" s="31">
        <v>4</v>
      </c>
      <c r="K92" s="35">
        <v>3</v>
      </c>
      <c r="L92" s="35">
        <f t="shared" si="21"/>
        <v>7</v>
      </c>
      <c r="M92" s="63">
        <f t="shared" si="17"/>
        <v>3.3333333333333333E-2</v>
      </c>
      <c r="N92" s="64">
        <f t="shared" si="22"/>
        <v>53</v>
      </c>
    </row>
    <row r="93" spans="1:14">
      <c r="A93" s="1" t="s">
        <v>181</v>
      </c>
      <c r="B93" s="1" t="s">
        <v>216</v>
      </c>
      <c r="C93" s="62" t="s">
        <v>182</v>
      </c>
      <c r="D93" s="31">
        <v>155</v>
      </c>
      <c r="E93" s="2">
        <v>68</v>
      </c>
      <c r="F93" s="65">
        <f t="shared" si="18"/>
        <v>223</v>
      </c>
      <c r="G93" s="66">
        <f t="shared" si="19"/>
        <v>32</v>
      </c>
      <c r="H93" s="67">
        <f t="shared" si="16"/>
        <v>0.30493273542600896</v>
      </c>
      <c r="I93" s="65">
        <f t="shared" si="20"/>
        <v>22</v>
      </c>
      <c r="J93" s="31">
        <v>0</v>
      </c>
      <c r="K93" s="35">
        <v>1</v>
      </c>
      <c r="L93" s="35">
        <f t="shared" si="21"/>
        <v>1</v>
      </c>
      <c r="M93" s="63">
        <f t="shared" si="17"/>
        <v>4.4843049327354259E-3</v>
      </c>
      <c r="N93" s="64">
        <f t="shared" si="22"/>
        <v>68</v>
      </c>
    </row>
    <row r="94" spans="1:14">
      <c r="A94" s="1" t="s">
        <v>183</v>
      </c>
      <c r="B94" s="1" t="s">
        <v>216</v>
      </c>
      <c r="C94" s="62" t="s">
        <v>184</v>
      </c>
      <c r="D94" s="31">
        <v>169</v>
      </c>
      <c r="E94" s="2">
        <v>66</v>
      </c>
      <c r="F94" s="65">
        <f t="shared" si="18"/>
        <v>235</v>
      </c>
      <c r="G94" s="66">
        <f t="shared" si="19"/>
        <v>26</v>
      </c>
      <c r="H94" s="67">
        <f t="shared" si="16"/>
        <v>0.28085106382978725</v>
      </c>
      <c r="I94" s="65">
        <f t="shared" si="20"/>
        <v>31</v>
      </c>
      <c r="J94" s="31">
        <v>3</v>
      </c>
      <c r="K94" s="35">
        <v>2</v>
      </c>
      <c r="L94" s="35">
        <f t="shared" si="21"/>
        <v>5</v>
      </c>
      <c r="M94" s="63">
        <f t="shared" si="17"/>
        <v>2.1276595744680851E-2</v>
      </c>
      <c r="N94" s="64">
        <f t="shared" si="22"/>
        <v>62</v>
      </c>
    </row>
    <row r="95" spans="1:14">
      <c r="A95" s="1" t="s">
        <v>185</v>
      </c>
      <c r="B95" s="1" t="s">
        <v>216</v>
      </c>
      <c r="C95" s="62" t="s">
        <v>186</v>
      </c>
      <c r="D95" s="31">
        <v>268</v>
      </c>
      <c r="E95" s="2">
        <v>116</v>
      </c>
      <c r="F95" s="65">
        <f t="shared" si="18"/>
        <v>384</v>
      </c>
      <c r="G95" s="66">
        <f t="shared" si="19"/>
        <v>16</v>
      </c>
      <c r="H95" s="67">
        <f t="shared" si="16"/>
        <v>0.30208333333333331</v>
      </c>
      <c r="I95" s="65">
        <f t="shared" si="20"/>
        <v>24</v>
      </c>
      <c r="J95" s="31">
        <v>4</v>
      </c>
      <c r="K95" s="35">
        <v>2</v>
      </c>
      <c r="L95" s="35">
        <f t="shared" si="21"/>
        <v>6</v>
      </c>
      <c r="M95" s="63">
        <f t="shared" si="17"/>
        <v>1.5625E-2</v>
      </c>
      <c r="N95" s="64">
        <f t="shared" si="22"/>
        <v>64</v>
      </c>
    </row>
    <row r="96" spans="1:14">
      <c r="A96" s="1" t="s">
        <v>187</v>
      </c>
      <c r="B96" s="1" t="s">
        <v>213</v>
      </c>
      <c r="C96" s="62" t="s">
        <v>188</v>
      </c>
      <c r="D96" s="31">
        <v>7</v>
      </c>
      <c r="E96" s="2">
        <v>2</v>
      </c>
      <c r="F96" s="65">
        <f t="shared" si="18"/>
        <v>9</v>
      </c>
      <c r="G96" s="66">
        <f t="shared" si="19"/>
        <v>70</v>
      </c>
      <c r="H96" s="67">
        <f t="shared" si="16"/>
        <v>0.22222222222222221</v>
      </c>
      <c r="I96" s="65">
        <f t="shared" si="20"/>
        <v>57</v>
      </c>
      <c r="J96" s="31">
        <v>0</v>
      </c>
      <c r="K96" s="35">
        <v>0</v>
      </c>
      <c r="L96" s="35">
        <f t="shared" si="21"/>
        <v>0</v>
      </c>
      <c r="M96" s="63">
        <f t="shared" si="17"/>
        <v>0</v>
      </c>
      <c r="N96" s="64">
        <f t="shared" si="22"/>
        <v>69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151</v>
      </c>
      <c r="E97" s="40">
        <v>48</v>
      </c>
      <c r="F97" s="77">
        <f t="shared" si="18"/>
        <v>199</v>
      </c>
      <c r="G97" s="78">
        <f t="shared" si="19"/>
        <v>37</v>
      </c>
      <c r="H97" s="79">
        <f t="shared" si="16"/>
        <v>0.24120603015075376</v>
      </c>
      <c r="I97" s="77">
        <f t="shared" si="20"/>
        <v>50</v>
      </c>
      <c r="J97" s="39">
        <v>1</v>
      </c>
      <c r="K97" s="44">
        <v>0</v>
      </c>
      <c r="L97" s="44">
        <f t="shared" si="21"/>
        <v>1</v>
      </c>
      <c r="M97" s="80">
        <f t="shared" si="17"/>
        <v>5.0251256281407036E-3</v>
      </c>
      <c r="N97" s="81">
        <f t="shared" si="22"/>
        <v>67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13989</v>
      </c>
      <c r="E99" s="225">
        <f t="shared" ref="E99:L99" si="23">SUM(E12:E97)</f>
        <v>4848</v>
      </c>
      <c r="F99" s="225">
        <f t="shared" si="23"/>
        <v>18837</v>
      </c>
      <c r="G99" s="227"/>
      <c r="H99" s="227"/>
      <c r="I99" s="227"/>
      <c r="J99" s="225">
        <f t="shared" si="23"/>
        <v>912</v>
      </c>
      <c r="K99" s="225">
        <f t="shared" si="23"/>
        <v>563</v>
      </c>
      <c r="L99" s="226">
        <f t="shared" si="23"/>
        <v>1475</v>
      </c>
      <c r="N99" s="37"/>
    </row>
  </sheetData>
  <autoFilter ref="A11:N11" xr:uid="{00000000-0009-0000-0000-000022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00000000-0004-0000-2200-000000000000}"/>
  </hyperlinks>
  <pageMargins left="0.51181102362204722" right="0.51181102362204722" top="0.74803149606299213" bottom="0.74803149606299213" header="0.31496062992125984" footer="0.31496062992125984"/>
  <pageSetup paperSize="9" scale="5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E668D-1D6F-422B-83D9-7548E05F6156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111</v>
      </c>
      <c r="E6" s="23">
        <f>INDEX(E12:E97,MATCH(C6,C12:C97,0),0)</f>
        <v>62</v>
      </c>
      <c r="F6" s="23">
        <f>SUM(D6:E6)</f>
        <v>173</v>
      </c>
      <c r="G6" s="24">
        <f>_xlfn.RANK.EQ(F6,$F$12:$F$97,0)</f>
        <v>42</v>
      </c>
      <c r="H6" s="25">
        <f>E6/F6</f>
        <v>0.3583815028901734</v>
      </c>
      <c r="I6" s="26">
        <f>_xlfn.RANK.EQ(H6,$H$12:$H$97,0)</f>
        <v>11</v>
      </c>
      <c r="J6" s="22">
        <f>INDEX(J12:J97,MATCH(C6,C12:C97,0),0)</f>
        <v>3</v>
      </c>
      <c r="K6" s="27">
        <f>INDEX(K12:K97,MATCH(C6,C12:C97,0),0)</f>
        <v>3</v>
      </c>
      <c r="L6" s="27">
        <f>SUM(J6:K6)</f>
        <v>6</v>
      </c>
      <c r="M6" s="28">
        <f>L6/F6</f>
        <v>3.4682080924855488E-2</v>
      </c>
      <c r="N6" s="29">
        <f>_xlfn.RANK.EQ(M6,$M$12:$M$97,0)</f>
        <v>53</v>
      </c>
    </row>
    <row r="7" spans="1:18">
      <c r="C7" s="30" t="s">
        <v>15</v>
      </c>
      <c r="D7" s="97">
        <f>ROUND(SUMIF($B$12:$B$97,"G",D12:D97)/(COUNTIFS(B12:B97,"G",D12:D97,"&lt;&gt;")),1)</f>
        <v>178.6</v>
      </c>
      <c r="E7" s="98">
        <f>ROUND(SUMIF($B$12:$B$97,"G",E12:E97)/(COUNTIFS(B12:B97,"G",D12:D97,"&lt;&gt;")),1)</f>
        <v>73.8</v>
      </c>
      <c r="F7" s="98">
        <f>ROUND(SUM(D7:E7),1)</f>
        <v>252.4</v>
      </c>
      <c r="G7" s="32"/>
      <c r="H7" s="33">
        <f>E7/F7</f>
        <v>0.29239302694136288</v>
      </c>
      <c r="I7" s="34"/>
      <c r="J7" s="97">
        <f>ROUND(SUMIF($B$12:$B$97,"G",J12:J97)/(COUNTIFS(B12:B97,"G",D12:D97,"&lt;&gt;")),1)</f>
        <v>5.6</v>
      </c>
      <c r="K7" s="101">
        <f>ROUND(SUMIF($B$12:$B$97,"G",K12:K97)/(COUNTIFS(B12:B97,"G",D12:D97,"&lt;&gt;")),1)</f>
        <v>4</v>
      </c>
      <c r="L7" s="101">
        <f>ROUND(SUM(J7:K7),1)</f>
        <v>9.6</v>
      </c>
      <c r="M7" s="6">
        <f>L7/F7</f>
        <v>3.8034865293185414E-2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161.30000000000001</v>
      </c>
      <c r="E8" s="100">
        <f>ROUND(AVERAGE(E12:E97),1)</f>
        <v>57.6</v>
      </c>
      <c r="F8" s="100">
        <f>ROUND(SUM(D8:E8),1)</f>
        <v>218.9</v>
      </c>
      <c r="G8" s="41"/>
      <c r="H8" s="42">
        <f>E8/F8</f>
        <v>0.26313385107354959</v>
      </c>
      <c r="I8" s="43"/>
      <c r="J8" s="102">
        <f>ROUND(AVERAGE(J12:J97),1)</f>
        <v>10.8</v>
      </c>
      <c r="K8" s="100">
        <f>ROUND(AVERAGE(K12:K97),1)</f>
        <v>6.5</v>
      </c>
      <c r="L8" s="103">
        <f>ROUND(SUM(J8:K8),1)</f>
        <v>17.3</v>
      </c>
      <c r="M8" s="45">
        <f>L8/F8</f>
        <v>7.9031521242576522E-2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2023年度（基準日：５月１日）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571</v>
      </c>
      <c r="E12" s="5">
        <v>169</v>
      </c>
      <c r="F12" s="57">
        <f t="shared" ref="F12:F43" si="0">SUM(D12:E12)</f>
        <v>740</v>
      </c>
      <c r="G12" s="58">
        <f t="shared" ref="G12:G43" si="1">_xlfn.RANK.EQ(F12,$F$12:$F$97,0)</f>
        <v>6</v>
      </c>
      <c r="H12" s="59">
        <f>E12/F12</f>
        <v>0.22837837837837838</v>
      </c>
      <c r="I12" s="57">
        <f t="shared" ref="I12:I43" si="2">_xlfn.RANK.EQ(H12,$H$12:$H$97,0)</f>
        <v>58</v>
      </c>
      <c r="J12" s="56">
        <v>65</v>
      </c>
      <c r="K12" s="60">
        <v>37</v>
      </c>
      <c r="L12" s="60">
        <f t="shared" ref="L12:L43" si="3">SUM(J12:K12)</f>
        <v>102</v>
      </c>
      <c r="M12" s="6">
        <f>L12/F12</f>
        <v>0.13783783783783785</v>
      </c>
      <c r="N12" s="61">
        <f t="shared" ref="N12:N43" si="4">_xlfn.RANK.EQ(M12,$M$12:$M$97,0)</f>
        <v>14</v>
      </c>
    </row>
    <row r="13" spans="1:18">
      <c r="A13" s="4" t="s">
        <v>21</v>
      </c>
      <c r="B13" s="4" t="s">
        <v>212</v>
      </c>
      <c r="C13" s="55" t="s">
        <v>22</v>
      </c>
      <c r="D13" s="56">
        <v>0</v>
      </c>
      <c r="E13" s="5">
        <v>0</v>
      </c>
      <c r="F13" s="57">
        <f t="shared" si="0"/>
        <v>0</v>
      </c>
      <c r="G13" s="58">
        <f t="shared" si="1"/>
        <v>81</v>
      </c>
      <c r="H13" s="242">
        <v>0</v>
      </c>
      <c r="I13" s="57">
        <f t="shared" si="2"/>
        <v>77</v>
      </c>
      <c r="J13" s="56">
        <v>0</v>
      </c>
      <c r="K13" s="60">
        <v>0</v>
      </c>
      <c r="L13" s="60">
        <f t="shared" si="3"/>
        <v>0</v>
      </c>
      <c r="M13" s="244">
        <v>0</v>
      </c>
      <c r="N13" s="61">
        <f t="shared" si="4"/>
        <v>69</v>
      </c>
    </row>
    <row r="14" spans="1:18">
      <c r="A14" s="4" t="s">
        <v>23</v>
      </c>
      <c r="B14" s="4" t="s">
        <v>213</v>
      </c>
      <c r="C14" s="55" t="s">
        <v>24</v>
      </c>
      <c r="D14" s="56">
        <v>28</v>
      </c>
      <c r="E14" s="5">
        <v>3</v>
      </c>
      <c r="F14" s="57">
        <f t="shared" si="0"/>
        <v>31</v>
      </c>
      <c r="G14" s="58">
        <f t="shared" si="1"/>
        <v>60</v>
      </c>
      <c r="H14" s="59">
        <f t="shared" ref="H14:H21" si="5">E14/F14</f>
        <v>9.6774193548387094E-2</v>
      </c>
      <c r="I14" s="57">
        <f t="shared" si="2"/>
        <v>75</v>
      </c>
      <c r="J14" s="56">
        <v>2</v>
      </c>
      <c r="K14" s="60">
        <v>0</v>
      </c>
      <c r="L14" s="60">
        <f t="shared" si="3"/>
        <v>2</v>
      </c>
      <c r="M14" s="6">
        <f t="shared" ref="M14:M21" si="6">L14/F14</f>
        <v>6.4516129032258063E-2</v>
      </c>
      <c r="N14" s="61">
        <f t="shared" si="4"/>
        <v>40</v>
      </c>
    </row>
    <row r="15" spans="1:18">
      <c r="A15" s="4" t="s">
        <v>25</v>
      </c>
      <c r="B15" s="4" t="s">
        <v>214</v>
      </c>
      <c r="C15" s="55" t="s">
        <v>26</v>
      </c>
      <c r="D15" s="56">
        <v>2</v>
      </c>
      <c r="E15" s="5">
        <v>0</v>
      </c>
      <c r="F15" s="57">
        <f t="shared" si="0"/>
        <v>2</v>
      </c>
      <c r="G15" s="58">
        <f t="shared" si="1"/>
        <v>78</v>
      </c>
      <c r="H15" s="59">
        <f t="shared" si="5"/>
        <v>0</v>
      </c>
      <c r="I15" s="57">
        <f t="shared" si="2"/>
        <v>77</v>
      </c>
      <c r="J15" s="56">
        <v>0</v>
      </c>
      <c r="K15" s="60">
        <v>0</v>
      </c>
      <c r="L15" s="60">
        <f t="shared" si="3"/>
        <v>0</v>
      </c>
      <c r="M15" s="63">
        <f t="shared" si="6"/>
        <v>0</v>
      </c>
      <c r="N15" s="61">
        <f t="shared" si="4"/>
        <v>69</v>
      </c>
    </row>
    <row r="16" spans="1:18">
      <c r="A16" s="4" t="s">
        <v>27</v>
      </c>
      <c r="B16" s="4" t="s">
        <v>213</v>
      </c>
      <c r="C16" s="55" t="s">
        <v>28</v>
      </c>
      <c r="D16" s="56">
        <v>12</v>
      </c>
      <c r="E16" s="5">
        <v>4</v>
      </c>
      <c r="F16" s="57">
        <f t="shared" si="0"/>
        <v>16</v>
      </c>
      <c r="G16" s="58">
        <f t="shared" si="1"/>
        <v>68</v>
      </c>
      <c r="H16" s="59">
        <f t="shared" si="5"/>
        <v>0.25</v>
      </c>
      <c r="I16" s="57">
        <f t="shared" si="2"/>
        <v>50</v>
      </c>
      <c r="J16" s="56">
        <v>0</v>
      </c>
      <c r="K16" s="60">
        <v>0</v>
      </c>
      <c r="L16" s="60">
        <f t="shared" si="3"/>
        <v>0</v>
      </c>
      <c r="M16" s="63">
        <f t="shared" si="6"/>
        <v>0</v>
      </c>
      <c r="N16" s="61">
        <f t="shared" si="4"/>
        <v>69</v>
      </c>
    </row>
    <row r="17" spans="1:14">
      <c r="A17" s="4" t="s">
        <v>29</v>
      </c>
      <c r="B17" s="4" t="s">
        <v>213</v>
      </c>
      <c r="C17" s="55" t="s">
        <v>30</v>
      </c>
      <c r="D17" s="56">
        <v>20</v>
      </c>
      <c r="E17" s="5">
        <v>3</v>
      </c>
      <c r="F17" s="57">
        <f t="shared" si="0"/>
        <v>23</v>
      </c>
      <c r="G17" s="58">
        <f t="shared" si="1"/>
        <v>63</v>
      </c>
      <c r="H17" s="59">
        <f t="shared" si="5"/>
        <v>0.13043478260869565</v>
      </c>
      <c r="I17" s="57">
        <f t="shared" si="2"/>
        <v>71</v>
      </c>
      <c r="J17" s="56">
        <v>6</v>
      </c>
      <c r="K17" s="60">
        <v>1</v>
      </c>
      <c r="L17" s="60">
        <f t="shared" si="3"/>
        <v>7</v>
      </c>
      <c r="M17" s="6">
        <f t="shared" si="6"/>
        <v>0.30434782608695654</v>
      </c>
      <c r="N17" s="61">
        <f t="shared" si="4"/>
        <v>4</v>
      </c>
    </row>
    <row r="18" spans="1:14">
      <c r="A18" s="4" t="s">
        <v>31</v>
      </c>
      <c r="B18" s="4" t="s">
        <v>215</v>
      </c>
      <c r="C18" s="55" t="s">
        <v>32</v>
      </c>
      <c r="D18" s="56">
        <v>123</v>
      </c>
      <c r="E18" s="5">
        <v>57</v>
      </c>
      <c r="F18" s="57">
        <f t="shared" si="0"/>
        <v>180</v>
      </c>
      <c r="G18" s="58">
        <f t="shared" si="1"/>
        <v>41</v>
      </c>
      <c r="H18" s="59">
        <f t="shared" si="5"/>
        <v>0.31666666666666665</v>
      </c>
      <c r="I18" s="57">
        <f t="shared" si="2"/>
        <v>20</v>
      </c>
      <c r="J18" s="56">
        <v>0</v>
      </c>
      <c r="K18" s="60">
        <v>0</v>
      </c>
      <c r="L18" s="60">
        <f t="shared" si="3"/>
        <v>0</v>
      </c>
      <c r="M18" s="63">
        <f t="shared" si="6"/>
        <v>0</v>
      </c>
      <c r="N18" s="61">
        <f t="shared" si="4"/>
        <v>69</v>
      </c>
    </row>
    <row r="19" spans="1:14">
      <c r="A19" s="4" t="s">
        <v>33</v>
      </c>
      <c r="B19" s="4" t="s">
        <v>216</v>
      </c>
      <c r="C19" s="55" t="s">
        <v>34</v>
      </c>
      <c r="D19" s="56">
        <v>170</v>
      </c>
      <c r="E19" s="5">
        <v>75</v>
      </c>
      <c r="F19" s="57">
        <f t="shared" si="0"/>
        <v>245</v>
      </c>
      <c r="G19" s="58">
        <f t="shared" si="1"/>
        <v>26</v>
      </c>
      <c r="H19" s="59">
        <f t="shared" si="5"/>
        <v>0.30612244897959184</v>
      </c>
      <c r="I19" s="57">
        <f t="shared" si="2"/>
        <v>26</v>
      </c>
      <c r="J19" s="56">
        <v>7</v>
      </c>
      <c r="K19" s="60">
        <v>6</v>
      </c>
      <c r="L19" s="60">
        <f t="shared" si="3"/>
        <v>13</v>
      </c>
      <c r="M19" s="6">
        <f t="shared" si="6"/>
        <v>5.3061224489795916E-2</v>
      </c>
      <c r="N19" s="61">
        <f t="shared" si="4"/>
        <v>44</v>
      </c>
    </row>
    <row r="20" spans="1:14">
      <c r="A20" s="4" t="s">
        <v>35</v>
      </c>
      <c r="B20" s="4" t="s">
        <v>217</v>
      </c>
      <c r="C20" s="55" t="s">
        <v>36</v>
      </c>
      <c r="D20" s="56">
        <v>34</v>
      </c>
      <c r="E20" s="5">
        <v>19</v>
      </c>
      <c r="F20" s="57">
        <f t="shared" si="0"/>
        <v>53</v>
      </c>
      <c r="G20" s="58">
        <f t="shared" si="1"/>
        <v>52</v>
      </c>
      <c r="H20" s="59">
        <f t="shared" si="5"/>
        <v>0.35849056603773582</v>
      </c>
      <c r="I20" s="57">
        <f t="shared" si="2"/>
        <v>10</v>
      </c>
      <c r="J20" s="56">
        <v>5</v>
      </c>
      <c r="K20" s="60">
        <v>3</v>
      </c>
      <c r="L20" s="60">
        <f t="shared" si="3"/>
        <v>8</v>
      </c>
      <c r="M20" s="6">
        <f t="shared" si="6"/>
        <v>0.15094339622641509</v>
      </c>
      <c r="N20" s="61">
        <f t="shared" si="4"/>
        <v>11</v>
      </c>
    </row>
    <row r="21" spans="1:14">
      <c r="A21" s="4" t="s">
        <v>37</v>
      </c>
      <c r="B21" s="4" t="s">
        <v>211</v>
      </c>
      <c r="C21" s="55" t="s">
        <v>38</v>
      </c>
      <c r="D21" s="56">
        <v>840</v>
      </c>
      <c r="E21" s="5">
        <v>295</v>
      </c>
      <c r="F21" s="57">
        <f t="shared" si="0"/>
        <v>1135</v>
      </c>
      <c r="G21" s="58">
        <f t="shared" si="1"/>
        <v>4</v>
      </c>
      <c r="H21" s="59">
        <f t="shared" si="5"/>
        <v>0.25991189427312777</v>
      </c>
      <c r="I21" s="57">
        <f t="shared" si="2"/>
        <v>46</v>
      </c>
      <c r="J21" s="56">
        <v>109</v>
      </c>
      <c r="K21" s="60">
        <v>78</v>
      </c>
      <c r="L21" s="60">
        <f t="shared" si="3"/>
        <v>187</v>
      </c>
      <c r="M21" s="6">
        <f t="shared" si="6"/>
        <v>0.16475770925110131</v>
      </c>
      <c r="N21" s="61">
        <f t="shared" si="4"/>
        <v>8</v>
      </c>
    </row>
    <row r="22" spans="1:14">
      <c r="A22" s="4" t="s">
        <v>39</v>
      </c>
      <c r="B22" s="4" t="s">
        <v>212</v>
      </c>
      <c r="C22" s="55" t="s">
        <v>40</v>
      </c>
      <c r="D22" s="56">
        <v>0</v>
      </c>
      <c r="E22" s="5">
        <v>0</v>
      </c>
      <c r="F22" s="57">
        <f t="shared" si="0"/>
        <v>0</v>
      </c>
      <c r="G22" s="58">
        <f t="shared" si="1"/>
        <v>81</v>
      </c>
      <c r="H22" s="242">
        <v>0</v>
      </c>
      <c r="I22" s="57">
        <f t="shared" si="2"/>
        <v>77</v>
      </c>
      <c r="J22" s="56">
        <v>0</v>
      </c>
      <c r="K22" s="60">
        <v>0</v>
      </c>
      <c r="L22" s="60">
        <f t="shared" si="3"/>
        <v>0</v>
      </c>
      <c r="M22" s="244">
        <v>0</v>
      </c>
      <c r="N22" s="61">
        <f t="shared" si="4"/>
        <v>69</v>
      </c>
    </row>
    <row r="23" spans="1:14">
      <c r="A23" s="4" t="s">
        <v>41</v>
      </c>
      <c r="B23" s="4" t="s">
        <v>216</v>
      </c>
      <c r="C23" s="55" t="s">
        <v>42</v>
      </c>
      <c r="D23" s="56">
        <v>123</v>
      </c>
      <c r="E23" s="5">
        <v>70</v>
      </c>
      <c r="F23" s="57">
        <f t="shared" si="0"/>
        <v>193</v>
      </c>
      <c r="G23" s="58">
        <f t="shared" si="1"/>
        <v>40</v>
      </c>
      <c r="H23" s="59">
        <f t="shared" ref="H23:H42" si="7">E23/F23</f>
        <v>0.36269430051813473</v>
      </c>
      <c r="I23" s="57">
        <f t="shared" si="2"/>
        <v>9</v>
      </c>
      <c r="J23" s="56">
        <v>8</v>
      </c>
      <c r="K23" s="60">
        <v>9</v>
      </c>
      <c r="L23" s="60">
        <f t="shared" si="3"/>
        <v>17</v>
      </c>
      <c r="M23" s="6">
        <f t="shared" ref="M23:M42" si="8">L23/F23</f>
        <v>8.8082901554404139E-2</v>
      </c>
      <c r="N23" s="61">
        <f t="shared" si="4"/>
        <v>30</v>
      </c>
    </row>
    <row r="24" spans="1:14">
      <c r="A24" s="4" t="s">
        <v>43</v>
      </c>
      <c r="B24" s="4" t="s">
        <v>216</v>
      </c>
      <c r="C24" s="55" t="s">
        <v>44</v>
      </c>
      <c r="D24" s="56">
        <v>156</v>
      </c>
      <c r="E24" s="5">
        <v>63</v>
      </c>
      <c r="F24" s="57">
        <f t="shared" si="0"/>
        <v>219</v>
      </c>
      <c r="G24" s="58">
        <f t="shared" si="1"/>
        <v>33</v>
      </c>
      <c r="H24" s="59">
        <f t="shared" si="7"/>
        <v>0.28767123287671231</v>
      </c>
      <c r="I24" s="57">
        <f t="shared" si="2"/>
        <v>31</v>
      </c>
      <c r="J24" s="56">
        <v>8</v>
      </c>
      <c r="K24" s="60">
        <v>5</v>
      </c>
      <c r="L24" s="60">
        <f t="shared" si="3"/>
        <v>13</v>
      </c>
      <c r="M24" s="6">
        <f t="shared" si="8"/>
        <v>5.9360730593607303E-2</v>
      </c>
      <c r="N24" s="61">
        <f t="shared" si="4"/>
        <v>43</v>
      </c>
    </row>
    <row r="25" spans="1:14">
      <c r="A25" s="4" t="s">
        <v>45</v>
      </c>
      <c r="B25" s="4" t="s">
        <v>214</v>
      </c>
      <c r="C25" s="55" t="s">
        <v>46</v>
      </c>
      <c r="D25" s="56">
        <v>4</v>
      </c>
      <c r="E25" s="5">
        <v>2</v>
      </c>
      <c r="F25" s="57">
        <f t="shared" si="0"/>
        <v>6</v>
      </c>
      <c r="G25" s="58">
        <f t="shared" si="1"/>
        <v>73</v>
      </c>
      <c r="H25" s="59">
        <f t="shared" si="7"/>
        <v>0.33333333333333331</v>
      </c>
      <c r="I25" s="57">
        <f t="shared" si="2"/>
        <v>15</v>
      </c>
      <c r="J25" s="56">
        <v>0</v>
      </c>
      <c r="K25" s="60">
        <v>0</v>
      </c>
      <c r="L25" s="60">
        <f t="shared" si="3"/>
        <v>0</v>
      </c>
      <c r="M25" s="63">
        <f t="shared" si="8"/>
        <v>0</v>
      </c>
      <c r="N25" s="61">
        <f t="shared" si="4"/>
        <v>69</v>
      </c>
    </row>
    <row r="26" spans="1:14">
      <c r="A26" s="4" t="s">
        <v>47</v>
      </c>
      <c r="B26" s="4" t="s">
        <v>217</v>
      </c>
      <c r="C26" s="55" t="s">
        <v>48</v>
      </c>
      <c r="D26" s="56">
        <v>39</v>
      </c>
      <c r="E26" s="5">
        <v>15</v>
      </c>
      <c r="F26" s="57">
        <f t="shared" si="0"/>
        <v>54</v>
      </c>
      <c r="G26" s="58">
        <f t="shared" si="1"/>
        <v>51</v>
      </c>
      <c r="H26" s="59">
        <f t="shared" si="7"/>
        <v>0.27777777777777779</v>
      </c>
      <c r="I26" s="57">
        <f t="shared" si="2"/>
        <v>40</v>
      </c>
      <c r="J26" s="56">
        <v>2</v>
      </c>
      <c r="K26" s="60">
        <v>3</v>
      </c>
      <c r="L26" s="60">
        <f t="shared" si="3"/>
        <v>5</v>
      </c>
      <c r="M26" s="6">
        <f t="shared" si="8"/>
        <v>9.2592592592592587E-2</v>
      </c>
      <c r="N26" s="61">
        <f t="shared" si="4"/>
        <v>28</v>
      </c>
    </row>
    <row r="27" spans="1:14">
      <c r="A27" s="4" t="s">
        <v>49</v>
      </c>
      <c r="B27" s="4" t="s">
        <v>211</v>
      </c>
      <c r="C27" s="55" t="s">
        <v>50</v>
      </c>
      <c r="D27" s="56">
        <v>356</v>
      </c>
      <c r="E27" s="5">
        <v>134</v>
      </c>
      <c r="F27" s="57">
        <f t="shared" si="0"/>
        <v>490</v>
      </c>
      <c r="G27" s="58">
        <f t="shared" si="1"/>
        <v>10</v>
      </c>
      <c r="H27" s="59">
        <f t="shared" si="7"/>
        <v>0.27346938775510204</v>
      </c>
      <c r="I27" s="57">
        <f t="shared" si="2"/>
        <v>41</v>
      </c>
      <c r="J27" s="56">
        <v>44</v>
      </c>
      <c r="K27" s="60">
        <v>33</v>
      </c>
      <c r="L27" s="60">
        <f t="shared" si="3"/>
        <v>77</v>
      </c>
      <c r="M27" s="6">
        <f t="shared" si="8"/>
        <v>0.15714285714285714</v>
      </c>
      <c r="N27" s="61">
        <f t="shared" si="4"/>
        <v>10</v>
      </c>
    </row>
    <row r="28" spans="1:14">
      <c r="A28" s="4" t="s">
        <v>51</v>
      </c>
      <c r="B28" s="4" t="s">
        <v>214</v>
      </c>
      <c r="C28" s="55" t="s">
        <v>52</v>
      </c>
      <c r="D28" s="56">
        <v>10</v>
      </c>
      <c r="E28" s="5">
        <v>10</v>
      </c>
      <c r="F28" s="57">
        <f t="shared" si="0"/>
        <v>20</v>
      </c>
      <c r="G28" s="58">
        <f t="shared" si="1"/>
        <v>65</v>
      </c>
      <c r="H28" s="59">
        <f t="shared" si="7"/>
        <v>0.5</v>
      </c>
      <c r="I28" s="57">
        <f t="shared" si="2"/>
        <v>6</v>
      </c>
      <c r="J28" s="56">
        <v>0</v>
      </c>
      <c r="K28" s="60">
        <v>0</v>
      </c>
      <c r="L28" s="60">
        <f t="shared" si="3"/>
        <v>0</v>
      </c>
      <c r="M28" s="63">
        <f t="shared" si="8"/>
        <v>0</v>
      </c>
      <c r="N28" s="61">
        <f t="shared" si="4"/>
        <v>69</v>
      </c>
    </row>
    <row r="29" spans="1:14">
      <c r="A29" s="4" t="s">
        <v>53</v>
      </c>
      <c r="B29" s="4" t="s">
        <v>217</v>
      </c>
      <c r="C29" s="55" t="s">
        <v>54</v>
      </c>
      <c r="D29" s="56">
        <v>50</v>
      </c>
      <c r="E29" s="5">
        <v>18</v>
      </c>
      <c r="F29" s="57">
        <f t="shared" si="0"/>
        <v>68</v>
      </c>
      <c r="G29" s="58">
        <f t="shared" si="1"/>
        <v>45</v>
      </c>
      <c r="H29" s="59">
        <f t="shared" si="7"/>
        <v>0.26470588235294118</v>
      </c>
      <c r="I29" s="57">
        <f t="shared" si="2"/>
        <v>45</v>
      </c>
      <c r="J29" s="56">
        <v>5</v>
      </c>
      <c r="K29" s="60">
        <v>3</v>
      </c>
      <c r="L29" s="60">
        <f t="shared" si="3"/>
        <v>8</v>
      </c>
      <c r="M29" s="6">
        <f t="shared" si="8"/>
        <v>0.11764705882352941</v>
      </c>
      <c r="N29" s="61">
        <f t="shared" si="4"/>
        <v>22</v>
      </c>
    </row>
    <row r="30" spans="1:14">
      <c r="A30" s="4" t="s">
        <v>55</v>
      </c>
      <c r="B30" s="4" t="s">
        <v>216</v>
      </c>
      <c r="C30" s="55" t="s">
        <v>56</v>
      </c>
      <c r="D30" s="56">
        <v>206</v>
      </c>
      <c r="E30" s="5">
        <v>94</v>
      </c>
      <c r="F30" s="57">
        <f t="shared" si="0"/>
        <v>300</v>
      </c>
      <c r="G30" s="58">
        <f t="shared" si="1"/>
        <v>21</v>
      </c>
      <c r="H30" s="59">
        <f t="shared" si="7"/>
        <v>0.31333333333333335</v>
      </c>
      <c r="I30" s="57">
        <f t="shared" si="2"/>
        <v>22</v>
      </c>
      <c r="J30" s="56">
        <v>1</v>
      </c>
      <c r="K30" s="60">
        <v>5</v>
      </c>
      <c r="L30" s="60">
        <f t="shared" si="3"/>
        <v>6</v>
      </c>
      <c r="M30" s="6">
        <f t="shared" si="8"/>
        <v>0.02</v>
      </c>
      <c r="N30" s="61">
        <f t="shared" si="4"/>
        <v>61</v>
      </c>
    </row>
    <row r="31" spans="1:14">
      <c r="A31" s="4" t="s">
        <v>57</v>
      </c>
      <c r="B31" s="4" t="s">
        <v>217</v>
      </c>
      <c r="C31" s="55" t="s">
        <v>58</v>
      </c>
      <c r="D31" s="56">
        <v>41</v>
      </c>
      <c r="E31" s="5">
        <v>10</v>
      </c>
      <c r="F31" s="57">
        <f t="shared" si="0"/>
        <v>51</v>
      </c>
      <c r="G31" s="58">
        <f t="shared" si="1"/>
        <v>53</v>
      </c>
      <c r="H31" s="59">
        <f t="shared" si="7"/>
        <v>0.19607843137254902</v>
      </c>
      <c r="I31" s="57">
        <f t="shared" si="2"/>
        <v>64</v>
      </c>
      <c r="J31" s="56">
        <v>5</v>
      </c>
      <c r="K31" s="60">
        <v>2</v>
      </c>
      <c r="L31" s="60">
        <f t="shared" si="3"/>
        <v>7</v>
      </c>
      <c r="M31" s="6">
        <f t="shared" si="8"/>
        <v>0.13725490196078433</v>
      </c>
      <c r="N31" s="61">
        <f t="shared" si="4"/>
        <v>15</v>
      </c>
    </row>
    <row r="32" spans="1:14">
      <c r="A32" s="4" t="s">
        <v>59</v>
      </c>
      <c r="B32" s="4" t="s">
        <v>211</v>
      </c>
      <c r="C32" s="55" t="s">
        <v>60</v>
      </c>
      <c r="D32" s="56">
        <v>312</v>
      </c>
      <c r="E32" s="5">
        <v>127</v>
      </c>
      <c r="F32" s="57">
        <f t="shared" si="0"/>
        <v>439</v>
      </c>
      <c r="G32" s="58">
        <f t="shared" si="1"/>
        <v>12</v>
      </c>
      <c r="H32" s="59">
        <f t="shared" si="7"/>
        <v>0.28929384965831434</v>
      </c>
      <c r="I32" s="57">
        <f t="shared" si="2"/>
        <v>29</v>
      </c>
      <c r="J32" s="56">
        <v>24</v>
      </c>
      <c r="K32" s="60">
        <v>12</v>
      </c>
      <c r="L32" s="60">
        <f t="shared" si="3"/>
        <v>36</v>
      </c>
      <c r="M32" s="6">
        <f t="shared" si="8"/>
        <v>8.2004555808656038E-2</v>
      </c>
      <c r="N32" s="61">
        <f t="shared" si="4"/>
        <v>32</v>
      </c>
    </row>
    <row r="33" spans="1:14">
      <c r="A33" s="4" t="s">
        <v>61</v>
      </c>
      <c r="B33" s="4" t="s">
        <v>211</v>
      </c>
      <c r="C33" s="55" t="s">
        <v>62</v>
      </c>
      <c r="D33" s="56">
        <v>1061</v>
      </c>
      <c r="E33" s="5">
        <v>248</v>
      </c>
      <c r="F33" s="57">
        <f t="shared" si="0"/>
        <v>1309</v>
      </c>
      <c r="G33" s="58">
        <f t="shared" si="1"/>
        <v>1</v>
      </c>
      <c r="H33" s="59">
        <f t="shared" si="7"/>
        <v>0.18945760122230709</v>
      </c>
      <c r="I33" s="57">
        <f t="shared" si="2"/>
        <v>65</v>
      </c>
      <c r="J33" s="56">
        <v>54</v>
      </c>
      <c r="K33" s="60">
        <v>15</v>
      </c>
      <c r="L33" s="60">
        <f t="shared" si="3"/>
        <v>69</v>
      </c>
      <c r="M33" s="6">
        <f t="shared" si="8"/>
        <v>5.2711993888464474E-2</v>
      </c>
      <c r="N33" s="61">
        <f t="shared" si="4"/>
        <v>45</v>
      </c>
    </row>
    <row r="34" spans="1:14">
      <c r="A34" s="4" t="s">
        <v>63</v>
      </c>
      <c r="B34" s="4" t="s">
        <v>215</v>
      </c>
      <c r="C34" s="55" t="s">
        <v>64</v>
      </c>
      <c r="D34" s="56">
        <v>268</v>
      </c>
      <c r="E34" s="5">
        <v>143</v>
      </c>
      <c r="F34" s="57">
        <f t="shared" si="0"/>
        <v>411</v>
      </c>
      <c r="G34" s="58">
        <f t="shared" si="1"/>
        <v>14</v>
      </c>
      <c r="H34" s="59">
        <f t="shared" si="7"/>
        <v>0.34793187347931875</v>
      </c>
      <c r="I34" s="57">
        <f t="shared" si="2"/>
        <v>13</v>
      </c>
      <c r="J34" s="56">
        <v>6</v>
      </c>
      <c r="K34" s="60">
        <v>3</v>
      </c>
      <c r="L34" s="60">
        <f t="shared" si="3"/>
        <v>9</v>
      </c>
      <c r="M34" s="6">
        <f t="shared" si="8"/>
        <v>2.1897810218978103E-2</v>
      </c>
      <c r="N34" s="61">
        <f t="shared" si="4"/>
        <v>59</v>
      </c>
    </row>
    <row r="35" spans="1:14">
      <c r="A35" s="4" t="s">
        <v>65</v>
      </c>
      <c r="B35" s="4" t="s">
        <v>214</v>
      </c>
      <c r="C35" s="55" t="s">
        <v>66</v>
      </c>
      <c r="D35" s="56">
        <v>2</v>
      </c>
      <c r="E35" s="5">
        <v>15</v>
      </c>
      <c r="F35" s="57">
        <f t="shared" si="0"/>
        <v>17</v>
      </c>
      <c r="G35" s="58">
        <f t="shared" si="1"/>
        <v>67</v>
      </c>
      <c r="H35" s="59">
        <f t="shared" si="7"/>
        <v>0.88235294117647056</v>
      </c>
      <c r="I35" s="57">
        <f t="shared" si="2"/>
        <v>2</v>
      </c>
      <c r="J35" s="56">
        <v>0</v>
      </c>
      <c r="K35" s="60">
        <v>2</v>
      </c>
      <c r="L35" s="60">
        <f t="shared" si="3"/>
        <v>2</v>
      </c>
      <c r="M35" s="6">
        <f t="shared" si="8"/>
        <v>0.11764705882352941</v>
      </c>
      <c r="N35" s="61">
        <f t="shared" si="4"/>
        <v>22</v>
      </c>
    </row>
    <row r="36" spans="1:14">
      <c r="A36" s="4" t="s">
        <v>67</v>
      </c>
      <c r="B36" s="4" t="s">
        <v>214</v>
      </c>
      <c r="C36" s="55" t="s">
        <v>68</v>
      </c>
      <c r="D36" s="56">
        <v>19</v>
      </c>
      <c r="E36" s="5">
        <v>16</v>
      </c>
      <c r="F36" s="57">
        <f t="shared" si="0"/>
        <v>35</v>
      </c>
      <c r="G36" s="58">
        <f t="shared" si="1"/>
        <v>59</v>
      </c>
      <c r="H36" s="59">
        <f t="shared" si="7"/>
        <v>0.45714285714285713</v>
      </c>
      <c r="I36" s="57">
        <f t="shared" si="2"/>
        <v>7</v>
      </c>
      <c r="J36" s="56">
        <v>1</v>
      </c>
      <c r="K36" s="60">
        <v>3</v>
      </c>
      <c r="L36" s="60">
        <f t="shared" si="3"/>
        <v>4</v>
      </c>
      <c r="M36" s="6">
        <f t="shared" si="8"/>
        <v>0.11428571428571428</v>
      </c>
      <c r="N36" s="61">
        <f t="shared" si="4"/>
        <v>24</v>
      </c>
    </row>
    <row r="37" spans="1:14">
      <c r="A37" s="4" t="s">
        <v>69</v>
      </c>
      <c r="B37" s="4" t="s">
        <v>213</v>
      </c>
      <c r="C37" s="55" t="s">
        <v>70</v>
      </c>
      <c r="D37" s="56">
        <v>270</v>
      </c>
      <c r="E37" s="5">
        <v>38</v>
      </c>
      <c r="F37" s="57">
        <f t="shared" si="0"/>
        <v>308</v>
      </c>
      <c r="G37" s="58">
        <f t="shared" si="1"/>
        <v>20</v>
      </c>
      <c r="H37" s="59">
        <f t="shared" si="7"/>
        <v>0.12337662337662338</v>
      </c>
      <c r="I37" s="57">
        <f t="shared" si="2"/>
        <v>72</v>
      </c>
      <c r="J37" s="56">
        <v>28</v>
      </c>
      <c r="K37" s="60">
        <v>13</v>
      </c>
      <c r="L37" s="60">
        <f t="shared" si="3"/>
        <v>41</v>
      </c>
      <c r="M37" s="6">
        <f t="shared" si="8"/>
        <v>0.13311688311688311</v>
      </c>
      <c r="N37" s="61">
        <f t="shared" si="4"/>
        <v>17</v>
      </c>
    </row>
    <row r="38" spans="1:14">
      <c r="A38" s="4" t="s">
        <v>71</v>
      </c>
      <c r="B38" s="4" t="s">
        <v>217</v>
      </c>
      <c r="C38" s="55" t="s">
        <v>72</v>
      </c>
      <c r="D38" s="56">
        <v>11</v>
      </c>
      <c r="E38" s="5">
        <v>13</v>
      </c>
      <c r="F38" s="57">
        <f t="shared" si="0"/>
        <v>24</v>
      </c>
      <c r="G38" s="58">
        <f t="shared" si="1"/>
        <v>62</v>
      </c>
      <c r="H38" s="59">
        <f t="shared" si="7"/>
        <v>0.54166666666666663</v>
      </c>
      <c r="I38" s="57">
        <f t="shared" si="2"/>
        <v>5</v>
      </c>
      <c r="J38" s="56">
        <v>1</v>
      </c>
      <c r="K38" s="60">
        <v>2</v>
      </c>
      <c r="L38" s="60">
        <f t="shared" si="3"/>
        <v>3</v>
      </c>
      <c r="M38" s="6">
        <f t="shared" si="8"/>
        <v>0.125</v>
      </c>
      <c r="N38" s="61">
        <f t="shared" si="4"/>
        <v>18</v>
      </c>
    </row>
    <row r="39" spans="1:14">
      <c r="A39" s="4" t="s">
        <v>73</v>
      </c>
      <c r="B39" s="4" t="s">
        <v>212</v>
      </c>
      <c r="C39" s="55" t="s">
        <v>74</v>
      </c>
      <c r="D39" s="56">
        <v>3</v>
      </c>
      <c r="E39" s="5">
        <v>1</v>
      </c>
      <c r="F39" s="57">
        <f t="shared" si="0"/>
        <v>4</v>
      </c>
      <c r="G39" s="58">
        <f t="shared" si="1"/>
        <v>74</v>
      </c>
      <c r="H39" s="59">
        <f t="shared" si="7"/>
        <v>0.25</v>
      </c>
      <c r="I39" s="57">
        <f t="shared" si="2"/>
        <v>50</v>
      </c>
      <c r="J39" s="56">
        <v>1</v>
      </c>
      <c r="K39" s="60">
        <v>0</v>
      </c>
      <c r="L39" s="60">
        <f t="shared" si="3"/>
        <v>1</v>
      </c>
      <c r="M39" s="6">
        <f t="shared" si="8"/>
        <v>0.25</v>
      </c>
      <c r="N39" s="61">
        <f t="shared" si="4"/>
        <v>5</v>
      </c>
    </row>
    <row r="40" spans="1:14">
      <c r="A40" s="4" t="s">
        <v>75</v>
      </c>
      <c r="B40" s="4" t="s">
        <v>213</v>
      </c>
      <c r="C40" s="55" t="s">
        <v>76</v>
      </c>
      <c r="D40" s="56">
        <v>46</v>
      </c>
      <c r="E40" s="5">
        <v>15</v>
      </c>
      <c r="F40" s="57">
        <f t="shared" si="0"/>
        <v>61</v>
      </c>
      <c r="G40" s="58">
        <f t="shared" si="1"/>
        <v>48</v>
      </c>
      <c r="H40" s="59">
        <f t="shared" si="7"/>
        <v>0.24590163934426229</v>
      </c>
      <c r="I40" s="57">
        <f t="shared" si="2"/>
        <v>53</v>
      </c>
      <c r="J40" s="56">
        <v>3</v>
      </c>
      <c r="K40" s="60">
        <v>3</v>
      </c>
      <c r="L40" s="60">
        <f t="shared" si="3"/>
        <v>6</v>
      </c>
      <c r="M40" s="6">
        <f t="shared" si="8"/>
        <v>9.8360655737704916E-2</v>
      </c>
      <c r="N40" s="61">
        <f t="shared" si="4"/>
        <v>27</v>
      </c>
    </row>
    <row r="41" spans="1:14">
      <c r="A41" s="4" t="s">
        <v>77</v>
      </c>
      <c r="B41" s="4" t="s">
        <v>213</v>
      </c>
      <c r="C41" s="55" t="s">
        <v>78</v>
      </c>
      <c r="D41" s="56">
        <v>37</v>
      </c>
      <c r="E41" s="5">
        <v>5</v>
      </c>
      <c r="F41" s="57">
        <f t="shared" si="0"/>
        <v>42</v>
      </c>
      <c r="G41" s="58">
        <f t="shared" si="1"/>
        <v>56</v>
      </c>
      <c r="H41" s="59">
        <f t="shared" si="7"/>
        <v>0.11904761904761904</v>
      </c>
      <c r="I41" s="57">
        <f t="shared" si="2"/>
        <v>73</v>
      </c>
      <c r="J41" s="56">
        <v>1</v>
      </c>
      <c r="K41" s="60">
        <v>1</v>
      </c>
      <c r="L41" s="60">
        <f t="shared" si="3"/>
        <v>2</v>
      </c>
      <c r="M41" s="6">
        <f t="shared" si="8"/>
        <v>4.7619047619047616E-2</v>
      </c>
      <c r="N41" s="61">
        <f t="shared" si="4"/>
        <v>46</v>
      </c>
    </row>
    <row r="42" spans="1:14">
      <c r="A42" s="4" t="s">
        <v>79</v>
      </c>
      <c r="B42" s="4" t="s">
        <v>214</v>
      </c>
      <c r="C42" s="55" t="s">
        <v>80</v>
      </c>
      <c r="D42" s="56">
        <v>10</v>
      </c>
      <c r="E42" s="5">
        <v>8</v>
      </c>
      <c r="F42" s="57">
        <f t="shared" si="0"/>
        <v>18</v>
      </c>
      <c r="G42" s="58">
        <f t="shared" si="1"/>
        <v>66</v>
      </c>
      <c r="H42" s="59">
        <f t="shared" si="7"/>
        <v>0.44444444444444442</v>
      </c>
      <c r="I42" s="57">
        <f t="shared" si="2"/>
        <v>8</v>
      </c>
      <c r="J42" s="56">
        <v>2</v>
      </c>
      <c r="K42" s="60">
        <v>1</v>
      </c>
      <c r="L42" s="60">
        <f t="shared" si="3"/>
        <v>3</v>
      </c>
      <c r="M42" s="6">
        <f t="shared" si="8"/>
        <v>0.16666666666666666</v>
      </c>
      <c r="N42" s="61">
        <f t="shared" si="4"/>
        <v>7</v>
      </c>
    </row>
    <row r="43" spans="1:14">
      <c r="A43" s="4" t="s">
        <v>81</v>
      </c>
      <c r="B43" s="4" t="s">
        <v>218</v>
      </c>
      <c r="C43" s="55" t="s">
        <v>82</v>
      </c>
      <c r="D43" s="56">
        <v>0</v>
      </c>
      <c r="E43" s="5">
        <v>0</v>
      </c>
      <c r="F43" s="57">
        <f t="shared" si="0"/>
        <v>0</v>
      </c>
      <c r="G43" s="58">
        <f t="shared" si="1"/>
        <v>81</v>
      </c>
      <c r="H43" s="242">
        <v>0</v>
      </c>
      <c r="I43" s="57">
        <f t="shared" si="2"/>
        <v>77</v>
      </c>
      <c r="J43" s="56">
        <v>0</v>
      </c>
      <c r="K43" s="60">
        <v>0</v>
      </c>
      <c r="L43" s="60">
        <f t="shared" si="3"/>
        <v>0</v>
      </c>
      <c r="M43" s="244">
        <v>0</v>
      </c>
      <c r="N43" s="61">
        <f t="shared" si="4"/>
        <v>69</v>
      </c>
    </row>
    <row r="44" spans="1:14">
      <c r="A44" s="4" t="s">
        <v>83</v>
      </c>
      <c r="B44" s="4" t="s">
        <v>213</v>
      </c>
      <c r="C44" s="55" t="s">
        <v>84</v>
      </c>
      <c r="D44" s="56">
        <v>24</v>
      </c>
      <c r="E44" s="5">
        <v>6</v>
      </c>
      <c r="F44" s="57">
        <f t="shared" ref="F44:F75" si="9">SUM(D44:E44)</f>
        <v>30</v>
      </c>
      <c r="G44" s="58">
        <f t="shared" ref="G44:G75" si="10">_xlfn.RANK.EQ(F44,$F$12:$F$97,0)</f>
        <v>61</v>
      </c>
      <c r="H44" s="59">
        <f t="shared" ref="H44:H66" si="11">E44/F44</f>
        <v>0.2</v>
      </c>
      <c r="I44" s="57">
        <f t="shared" ref="I44:I75" si="12">_xlfn.RANK.EQ(H44,$H$12:$H$97,0)</f>
        <v>63</v>
      </c>
      <c r="J44" s="56">
        <v>2</v>
      </c>
      <c r="K44" s="60">
        <v>1</v>
      </c>
      <c r="L44" s="60">
        <f t="shared" ref="L44:L75" si="13">SUM(J44:K44)</f>
        <v>3</v>
      </c>
      <c r="M44" s="6">
        <f t="shared" ref="M44:M66" si="14">L44/F44</f>
        <v>0.1</v>
      </c>
      <c r="N44" s="61">
        <f t="shared" ref="N44:N75" si="15">_xlfn.RANK.EQ(M44,$M$12:$M$97,0)</f>
        <v>26</v>
      </c>
    </row>
    <row r="45" spans="1:14">
      <c r="A45" s="4" t="s">
        <v>85</v>
      </c>
      <c r="B45" s="4" t="s">
        <v>217</v>
      </c>
      <c r="C45" s="55" t="s">
        <v>86</v>
      </c>
      <c r="D45" s="56">
        <v>51</v>
      </c>
      <c r="E45" s="5">
        <v>13</v>
      </c>
      <c r="F45" s="57">
        <f t="shared" si="9"/>
        <v>64</v>
      </c>
      <c r="G45" s="58">
        <f t="shared" si="10"/>
        <v>47</v>
      </c>
      <c r="H45" s="59">
        <f t="shared" si="11"/>
        <v>0.203125</v>
      </c>
      <c r="I45" s="57">
        <f t="shared" si="12"/>
        <v>62</v>
      </c>
      <c r="J45" s="56">
        <v>15</v>
      </c>
      <c r="K45" s="60">
        <v>5</v>
      </c>
      <c r="L45" s="60">
        <f t="shared" si="13"/>
        <v>20</v>
      </c>
      <c r="M45" s="6">
        <f t="shared" si="14"/>
        <v>0.3125</v>
      </c>
      <c r="N45" s="61">
        <f t="shared" si="15"/>
        <v>3</v>
      </c>
    </row>
    <row r="46" spans="1:14">
      <c r="A46" s="4" t="s">
        <v>87</v>
      </c>
      <c r="B46" s="4" t="s">
        <v>218</v>
      </c>
      <c r="C46" s="55" t="s">
        <v>88</v>
      </c>
      <c r="D46" s="56">
        <v>2</v>
      </c>
      <c r="E46" s="5">
        <v>0</v>
      </c>
      <c r="F46" s="57">
        <f t="shared" si="9"/>
        <v>2</v>
      </c>
      <c r="G46" s="58">
        <f t="shared" si="10"/>
        <v>78</v>
      </c>
      <c r="H46" s="59">
        <f t="shared" si="11"/>
        <v>0</v>
      </c>
      <c r="I46" s="57">
        <f t="shared" si="12"/>
        <v>77</v>
      </c>
      <c r="J46" s="56">
        <v>0</v>
      </c>
      <c r="K46" s="60">
        <v>0</v>
      </c>
      <c r="L46" s="60">
        <f t="shared" si="13"/>
        <v>0</v>
      </c>
      <c r="M46" s="63">
        <f t="shared" si="14"/>
        <v>0</v>
      </c>
      <c r="N46" s="61">
        <f t="shared" si="15"/>
        <v>69</v>
      </c>
    </row>
    <row r="47" spans="1:14">
      <c r="A47" s="4" t="s">
        <v>89</v>
      </c>
      <c r="B47" s="4" t="s">
        <v>211</v>
      </c>
      <c r="C47" s="55" t="s">
        <v>90</v>
      </c>
      <c r="D47" s="56">
        <v>336</v>
      </c>
      <c r="E47" s="5">
        <v>143</v>
      </c>
      <c r="F47" s="57">
        <f t="shared" si="9"/>
        <v>479</v>
      </c>
      <c r="G47" s="58">
        <f t="shared" si="10"/>
        <v>11</v>
      </c>
      <c r="H47" s="59">
        <f t="shared" si="11"/>
        <v>0.29853862212943633</v>
      </c>
      <c r="I47" s="57">
        <f t="shared" si="12"/>
        <v>27</v>
      </c>
      <c r="J47" s="56">
        <v>14</v>
      </c>
      <c r="K47" s="60">
        <v>15</v>
      </c>
      <c r="L47" s="60">
        <f t="shared" si="13"/>
        <v>29</v>
      </c>
      <c r="M47" s="6">
        <f t="shared" si="14"/>
        <v>6.0542797494780795E-2</v>
      </c>
      <c r="N47" s="61">
        <f t="shared" si="15"/>
        <v>42</v>
      </c>
    </row>
    <row r="48" spans="1:14">
      <c r="A48" s="4" t="s">
        <v>91</v>
      </c>
      <c r="B48" s="4" t="s">
        <v>213</v>
      </c>
      <c r="C48" s="55" t="s">
        <v>92</v>
      </c>
      <c r="D48" s="56">
        <v>36</v>
      </c>
      <c r="E48" s="5">
        <v>8</v>
      </c>
      <c r="F48" s="57">
        <f t="shared" si="9"/>
        <v>44</v>
      </c>
      <c r="G48" s="58">
        <f t="shared" si="10"/>
        <v>54</v>
      </c>
      <c r="H48" s="59">
        <f t="shared" si="11"/>
        <v>0.18181818181818182</v>
      </c>
      <c r="I48" s="57">
        <f t="shared" si="12"/>
        <v>68</v>
      </c>
      <c r="J48" s="56">
        <v>2</v>
      </c>
      <c r="K48" s="60">
        <v>7</v>
      </c>
      <c r="L48" s="60">
        <f t="shared" si="13"/>
        <v>9</v>
      </c>
      <c r="M48" s="6">
        <f t="shared" si="14"/>
        <v>0.20454545454545456</v>
      </c>
      <c r="N48" s="61">
        <f t="shared" si="15"/>
        <v>6</v>
      </c>
    </row>
    <row r="49" spans="1:14">
      <c r="A49" s="4" t="s">
        <v>93</v>
      </c>
      <c r="B49" s="4" t="s">
        <v>212</v>
      </c>
      <c r="C49" s="55" t="s">
        <v>94</v>
      </c>
      <c r="D49" s="56">
        <v>2</v>
      </c>
      <c r="E49" s="5">
        <v>1</v>
      </c>
      <c r="F49" s="57">
        <f t="shared" si="9"/>
        <v>3</v>
      </c>
      <c r="G49" s="58">
        <f t="shared" si="10"/>
        <v>75</v>
      </c>
      <c r="H49" s="59">
        <f t="shared" si="11"/>
        <v>0.33333333333333331</v>
      </c>
      <c r="I49" s="57">
        <f t="shared" si="12"/>
        <v>15</v>
      </c>
      <c r="J49" s="56">
        <v>0</v>
      </c>
      <c r="K49" s="60">
        <v>0</v>
      </c>
      <c r="L49" s="60">
        <f t="shared" si="13"/>
        <v>0</v>
      </c>
      <c r="M49" s="63">
        <f t="shared" si="14"/>
        <v>0</v>
      </c>
      <c r="N49" s="61">
        <f t="shared" si="15"/>
        <v>69</v>
      </c>
    </row>
    <row r="50" spans="1:14">
      <c r="A50" s="4" t="s">
        <v>95</v>
      </c>
      <c r="B50" s="4" t="s">
        <v>216</v>
      </c>
      <c r="C50" s="55" t="s">
        <v>96</v>
      </c>
      <c r="D50" s="56">
        <v>186</v>
      </c>
      <c r="E50" s="5">
        <v>67</v>
      </c>
      <c r="F50" s="57">
        <f t="shared" si="9"/>
        <v>253</v>
      </c>
      <c r="G50" s="58">
        <f t="shared" si="10"/>
        <v>24</v>
      </c>
      <c r="H50" s="59">
        <f t="shared" si="11"/>
        <v>0.2648221343873518</v>
      </c>
      <c r="I50" s="57">
        <f t="shared" si="12"/>
        <v>44</v>
      </c>
      <c r="J50" s="56">
        <v>12</v>
      </c>
      <c r="K50" s="60">
        <v>5</v>
      </c>
      <c r="L50" s="60">
        <f t="shared" si="13"/>
        <v>17</v>
      </c>
      <c r="M50" s="6">
        <f t="shared" si="14"/>
        <v>6.7193675889328064E-2</v>
      </c>
      <c r="N50" s="61">
        <f t="shared" si="15"/>
        <v>38</v>
      </c>
    </row>
    <row r="51" spans="1:14">
      <c r="A51" s="4" t="s">
        <v>97</v>
      </c>
      <c r="B51" s="4" t="s">
        <v>216</v>
      </c>
      <c r="C51" s="55" t="s">
        <v>98</v>
      </c>
      <c r="D51" s="56">
        <v>210</v>
      </c>
      <c r="E51" s="5">
        <v>65</v>
      </c>
      <c r="F51" s="57">
        <f t="shared" si="9"/>
        <v>275</v>
      </c>
      <c r="G51" s="58">
        <f t="shared" si="10"/>
        <v>22</v>
      </c>
      <c r="H51" s="59">
        <f t="shared" si="11"/>
        <v>0.23636363636363636</v>
      </c>
      <c r="I51" s="57">
        <f t="shared" si="12"/>
        <v>57</v>
      </c>
      <c r="J51" s="56">
        <v>5</v>
      </c>
      <c r="K51" s="60">
        <v>4</v>
      </c>
      <c r="L51" s="60">
        <f t="shared" si="13"/>
        <v>9</v>
      </c>
      <c r="M51" s="6">
        <f t="shared" si="14"/>
        <v>3.272727272727273E-2</v>
      </c>
      <c r="N51" s="61">
        <f t="shared" si="15"/>
        <v>56</v>
      </c>
    </row>
    <row r="52" spans="1:14">
      <c r="A52" s="4" t="s">
        <v>99</v>
      </c>
      <c r="B52" s="4" t="s">
        <v>218</v>
      </c>
      <c r="C52" s="55" t="s">
        <v>100</v>
      </c>
      <c r="D52" s="56">
        <v>31</v>
      </c>
      <c r="E52" s="5">
        <v>7</v>
      </c>
      <c r="F52" s="57">
        <f t="shared" si="9"/>
        <v>38</v>
      </c>
      <c r="G52" s="58">
        <f t="shared" si="10"/>
        <v>58</v>
      </c>
      <c r="H52" s="59">
        <f t="shared" si="11"/>
        <v>0.18421052631578946</v>
      </c>
      <c r="I52" s="57">
        <f t="shared" si="12"/>
        <v>67</v>
      </c>
      <c r="J52" s="56">
        <v>17</v>
      </c>
      <c r="K52" s="60">
        <v>5</v>
      </c>
      <c r="L52" s="60">
        <f t="shared" si="13"/>
        <v>22</v>
      </c>
      <c r="M52" s="6">
        <f t="shared" si="14"/>
        <v>0.57894736842105265</v>
      </c>
      <c r="N52" s="61">
        <f t="shared" si="15"/>
        <v>1</v>
      </c>
    </row>
    <row r="53" spans="1:14">
      <c r="A53" s="4" t="s">
        <v>101</v>
      </c>
      <c r="B53" s="4" t="s">
        <v>216</v>
      </c>
      <c r="C53" s="55" t="s">
        <v>102</v>
      </c>
      <c r="D53" s="56">
        <v>138</v>
      </c>
      <c r="E53" s="5">
        <v>69</v>
      </c>
      <c r="F53" s="57">
        <f t="shared" si="9"/>
        <v>207</v>
      </c>
      <c r="G53" s="58">
        <f t="shared" si="10"/>
        <v>35</v>
      </c>
      <c r="H53" s="59">
        <f t="shared" si="11"/>
        <v>0.33333333333333331</v>
      </c>
      <c r="I53" s="57">
        <f t="shared" si="12"/>
        <v>15</v>
      </c>
      <c r="J53" s="56">
        <v>3</v>
      </c>
      <c r="K53" s="60">
        <v>4</v>
      </c>
      <c r="L53" s="60">
        <f t="shared" si="13"/>
        <v>7</v>
      </c>
      <c r="M53" s="6">
        <f t="shared" si="14"/>
        <v>3.3816425120772944E-2</v>
      </c>
      <c r="N53" s="61">
        <f t="shared" si="15"/>
        <v>55</v>
      </c>
    </row>
    <row r="54" spans="1:14">
      <c r="A54" s="4" t="s">
        <v>103</v>
      </c>
      <c r="B54" s="4" t="s">
        <v>216</v>
      </c>
      <c r="C54" s="55" t="s">
        <v>104</v>
      </c>
      <c r="D54" s="56">
        <v>266</v>
      </c>
      <c r="E54" s="5">
        <v>107</v>
      </c>
      <c r="F54" s="57">
        <f t="shared" si="9"/>
        <v>373</v>
      </c>
      <c r="G54" s="58">
        <f t="shared" si="10"/>
        <v>17</v>
      </c>
      <c r="H54" s="59">
        <f t="shared" si="11"/>
        <v>0.28686327077747992</v>
      </c>
      <c r="I54" s="57">
        <f t="shared" si="12"/>
        <v>33</v>
      </c>
      <c r="J54" s="56">
        <v>13</v>
      </c>
      <c r="K54" s="60">
        <v>3</v>
      </c>
      <c r="L54" s="60">
        <f t="shared" si="13"/>
        <v>16</v>
      </c>
      <c r="M54" s="6">
        <f t="shared" si="14"/>
        <v>4.2895442359249331E-2</v>
      </c>
      <c r="N54" s="61">
        <f t="shared" si="15"/>
        <v>50</v>
      </c>
    </row>
    <row r="55" spans="1:14">
      <c r="A55" s="4" t="s">
        <v>105</v>
      </c>
      <c r="B55" s="4" t="s">
        <v>216</v>
      </c>
      <c r="C55" s="55" t="s">
        <v>106</v>
      </c>
      <c r="D55" s="56">
        <v>248</v>
      </c>
      <c r="E55" s="5">
        <v>79</v>
      </c>
      <c r="F55" s="57">
        <f t="shared" si="9"/>
        <v>327</v>
      </c>
      <c r="G55" s="58">
        <f t="shared" si="10"/>
        <v>18</v>
      </c>
      <c r="H55" s="59">
        <f t="shared" si="11"/>
        <v>0.24159021406727829</v>
      </c>
      <c r="I55" s="57">
        <f t="shared" si="12"/>
        <v>54</v>
      </c>
      <c r="J55" s="56">
        <v>2</v>
      </c>
      <c r="K55" s="60">
        <v>3</v>
      </c>
      <c r="L55" s="60">
        <f t="shared" si="13"/>
        <v>5</v>
      </c>
      <c r="M55" s="6">
        <f t="shared" si="14"/>
        <v>1.5290519877675841E-2</v>
      </c>
      <c r="N55" s="61">
        <f t="shared" si="15"/>
        <v>65</v>
      </c>
    </row>
    <row r="56" spans="1:14">
      <c r="A56" s="4" t="s">
        <v>107</v>
      </c>
      <c r="B56" s="4" t="s">
        <v>216</v>
      </c>
      <c r="C56" s="55" t="s">
        <v>108</v>
      </c>
      <c r="D56" s="56">
        <v>159</v>
      </c>
      <c r="E56" s="5">
        <v>72</v>
      </c>
      <c r="F56" s="57">
        <f t="shared" si="9"/>
        <v>231</v>
      </c>
      <c r="G56" s="58">
        <f t="shared" si="10"/>
        <v>30</v>
      </c>
      <c r="H56" s="59">
        <f t="shared" si="11"/>
        <v>0.31168831168831168</v>
      </c>
      <c r="I56" s="57">
        <f t="shared" si="12"/>
        <v>24</v>
      </c>
      <c r="J56" s="56">
        <v>6</v>
      </c>
      <c r="K56" s="60">
        <v>4</v>
      </c>
      <c r="L56" s="60">
        <f t="shared" si="13"/>
        <v>10</v>
      </c>
      <c r="M56" s="6">
        <f t="shared" si="14"/>
        <v>4.3290043290043288E-2</v>
      </c>
      <c r="N56" s="61">
        <f t="shared" si="15"/>
        <v>49</v>
      </c>
    </row>
    <row r="57" spans="1:14">
      <c r="A57" s="4" t="s">
        <v>109</v>
      </c>
      <c r="B57" s="4" t="s">
        <v>217</v>
      </c>
      <c r="C57" s="55" t="s">
        <v>110</v>
      </c>
      <c r="D57" s="56">
        <v>40</v>
      </c>
      <c r="E57" s="5">
        <v>17</v>
      </c>
      <c r="F57" s="57">
        <f t="shared" si="9"/>
        <v>57</v>
      </c>
      <c r="G57" s="58">
        <f t="shared" si="10"/>
        <v>49</v>
      </c>
      <c r="H57" s="59">
        <f t="shared" si="11"/>
        <v>0.2982456140350877</v>
      </c>
      <c r="I57" s="57">
        <f t="shared" si="12"/>
        <v>28</v>
      </c>
      <c r="J57" s="56">
        <v>7</v>
      </c>
      <c r="K57" s="60">
        <v>2</v>
      </c>
      <c r="L57" s="60">
        <f t="shared" si="13"/>
        <v>9</v>
      </c>
      <c r="M57" s="6">
        <f t="shared" si="14"/>
        <v>0.15789473684210525</v>
      </c>
      <c r="N57" s="61">
        <f t="shared" si="15"/>
        <v>9</v>
      </c>
    </row>
    <row r="58" spans="1:14">
      <c r="A58" s="4" t="s">
        <v>111</v>
      </c>
      <c r="B58" s="4" t="s">
        <v>215</v>
      </c>
      <c r="C58" s="55" t="s">
        <v>112</v>
      </c>
      <c r="D58" s="56">
        <v>168</v>
      </c>
      <c r="E58" s="5">
        <v>65</v>
      </c>
      <c r="F58" s="57">
        <f t="shared" si="9"/>
        <v>233</v>
      </c>
      <c r="G58" s="58">
        <f t="shared" si="10"/>
        <v>29</v>
      </c>
      <c r="H58" s="59">
        <f t="shared" si="11"/>
        <v>0.27896995708154504</v>
      </c>
      <c r="I58" s="57">
        <f t="shared" si="12"/>
        <v>38</v>
      </c>
      <c r="J58" s="56">
        <v>4</v>
      </c>
      <c r="K58" s="60">
        <v>0</v>
      </c>
      <c r="L58" s="60">
        <f t="shared" si="13"/>
        <v>4</v>
      </c>
      <c r="M58" s="6">
        <f t="shared" si="14"/>
        <v>1.7167381974248927E-2</v>
      </c>
      <c r="N58" s="61">
        <f t="shared" si="15"/>
        <v>63</v>
      </c>
    </row>
    <row r="59" spans="1:14">
      <c r="A59" s="4" t="s">
        <v>113</v>
      </c>
      <c r="B59" s="4" t="s">
        <v>211</v>
      </c>
      <c r="C59" s="55" t="s">
        <v>114</v>
      </c>
      <c r="D59" s="56">
        <v>518</v>
      </c>
      <c r="E59" s="5">
        <v>177</v>
      </c>
      <c r="F59" s="57">
        <f t="shared" si="9"/>
        <v>695</v>
      </c>
      <c r="G59" s="58">
        <f t="shared" si="10"/>
        <v>7</v>
      </c>
      <c r="H59" s="59">
        <f t="shared" si="11"/>
        <v>0.25467625899280577</v>
      </c>
      <c r="I59" s="57">
        <f t="shared" si="12"/>
        <v>48</v>
      </c>
      <c r="J59" s="56">
        <v>46</v>
      </c>
      <c r="K59" s="60">
        <v>33</v>
      </c>
      <c r="L59" s="60">
        <f t="shared" si="13"/>
        <v>79</v>
      </c>
      <c r="M59" s="6">
        <f t="shared" si="14"/>
        <v>0.11366906474820145</v>
      </c>
      <c r="N59" s="61">
        <f t="shared" si="15"/>
        <v>25</v>
      </c>
    </row>
    <row r="60" spans="1:14">
      <c r="A60" s="1" t="s">
        <v>115</v>
      </c>
      <c r="B60" s="1" t="s">
        <v>213</v>
      </c>
      <c r="C60" s="62" t="s">
        <v>116</v>
      </c>
      <c r="D60" s="31">
        <v>53</v>
      </c>
      <c r="E60" s="2">
        <v>12</v>
      </c>
      <c r="F60" s="57">
        <f t="shared" si="9"/>
        <v>65</v>
      </c>
      <c r="G60" s="58">
        <f t="shared" si="10"/>
        <v>46</v>
      </c>
      <c r="H60" s="59">
        <f t="shared" si="11"/>
        <v>0.18461538461538463</v>
      </c>
      <c r="I60" s="57">
        <f t="shared" si="12"/>
        <v>66</v>
      </c>
      <c r="J60" s="31">
        <v>4</v>
      </c>
      <c r="K60" s="35">
        <v>2</v>
      </c>
      <c r="L60" s="35">
        <f t="shared" si="13"/>
        <v>6</v>
      </c>
      <c r="M60" s="63">
        <f t="shared" si="14"/>
        <v>9.2307692307692313E-2</v>
      </c>
      <c r="N60" s="64">
        <f t="shared" si="15"/>
        <v>29</v>
      </c>
    </row>
    <row r="61" spans="1:14">
      <c r="A61" s="1" t="s">
        <v>117</v>
      </c>
      <c r="B61" s="1" t="s">
        <v>212</v>
      </c>
      <c r="C61" s="62" t="s">
        <v>118</v>
      </c>
      <c r="D61" s="31">
        <v>3</v>
      </c>
      <c r="E61" s="2">
        <v>5</v>
      </c>
      <c r="F61" s="57">
        <f t="shared" si="9"/>
        <v>8</v>
      </c>
      <c r="G61" s="58">
        <f t="shared" si="10"/>
        <v>71</v>
      </c>
      <c r="H61" s="59">
        <f t="shared" si="11"/>
        <v>0.625</v>
      </c>
      <c r="I61" s="57">
        <f t="shared" si="12"/>
        <v>4</v>
      </c>
      <c r="J61" s="31">
        <v>0</v>
      </c>
      <c r="K61" s="35">
        <v>0</v>
      </c>
      <c r="L61" s="35">
        <f t="shared" si="13"/>
        <v>0</v>
      </c>
      <c r="M61" s="63">
        <f t="shared" si="14"/>
        <v>0</v>
      </c>
      <c r="N61" s="64">
        <f t="shared" si="15"/>
        <v>69</v>
      </c>
    </row>
    <row r="62" spans="1:14">
      <c r="A62" s="1" t="s">
        <v>119</v>
      </c>
      <c r="B62" s="1" t="s">
        <v>213</v>
      </c>
      <c r="C62" s="62" t="s">
        <v>120</v>
      </c>
      <c r="D62" s="31">
        <v>36</v>
      </c>
      <c r="E62" s="2">
        <v>8</v>
      </c>
      <c r="F62" s="57">
        <f t="shared" si="9"/>
        <v>44</v>
      </c>
      <c r="G62" s="58">
        <f t="shared" si="10"/>
        <v>54</v>
      </c>
      <c r="H62" s="59">
        <f t="shared" si="11"/>
        <v>0.18181818181818182</v>
      </c>
      <c r="I62" s="57">
        <f t="shared" si="12"/>
        <v>68</v>
      </c>
      <c r="J62" s="31">
        <v>2</v>
      </c>
      <c r="K62" s="35">
        <v>4</v>
      </c>
      <c r="L62" s="35">
        <f t="shared" si="13"/>
        <v>6</v>
      </c>
      <c r="M62" s="63">
        <f t="shared" si="14"/>
        <v>0.13636363636363635</v>
      </c>
      <c r="N62" s="64">
        <f t="shared" si="15"/>
        <v>16</v>
      </c>
    </row>
    <row r="63" spans="1:14">
      <c r="A63" s="1" t="s">
        <v>121</v>
      </c>
      <c r="B63" s="1" t="s">
        <v>216</v>
      </c>
      <c r="C63" s="62" t="s">
        <v>122</v>
      </c>
      <c r="D63" s="31">
        <v>185</v>
      </c>
      <c r="E63" s="2">
        <v>63</v>
      </c>
      <c r="F63" s="57">
        <f t="shared" si="9"/>
        <v>248</v>
      </c>
      <c r="G63" s="58">
        <f t="shared" si="10"/>
        <v>25</v>
      </c>
      <c r="H63" s="59">
        <f t="shared" si="11"/>
        <v>0.25403225806451613</v>
      </c>
      <c r="I63" s="57">
        <f t="shared" si="12"/>
        <v>49</v>
      </c>
      <c r="J63" s="31">
        <v>2</v>
      </c>
      <c r="K63" s="35">
        <v>1</v>
      </c>
      <c r="L63" s="35">
        <f t="shared" si="13"/>
        <v>3</v>
      </c>
      <c r="M63" s="63">
        <f t="shared" si="14"/>
        <v>1.2096774193548387E-2</v>
      </c>
      <c r="N63" s="64">
        <f t="shared" si="15"/>
        <v>66</v>
      </c>
    </row>
    <row r="64" spans="1:14">
      <c r="A64" s="1" t="s">
        <v>123</v>
      </c>
      <c r="B64" s="1" t="s">
        <v>214</v>
      </c>
      <c r="C64" s="62" t="s">
        <v>124</v>
      </c>
      <c r="D64" s="31">
        <v>14</v>
      </c>
      <c r="E64" s="2">
        <v>0</v>
      </c>
      <c r="F64" s="57">
        <f t="shared" si="9"/>
        <v>14</v>
      </c>
      <c r="G64" s="58">
        <f t="shared" si="10"/>
        <v>69</v>
      </c>
      <c r="H64" s="59">
        <f t="shared" si="11"/>
        <v>0</v>
      </c>
      <c r="I64" s="57">
        <f t="shared" si="12"/>
        <v>77</v>
      </c>
      <c r="J64" s="31">
        <v>1</v>
      </c>
      <c r="K64" s="35">
        <v>0</v>
      </c>
      <c r="L64" s="35">
        <f t="shared" si="13"/>
        <v>1</v>
      </c>
      <c r="M64" s="63">
        <f t="shared" si="14"/>
        <v>7.1428571428571425E-2</v>
      </c>
      <c r="N64" s="64">
        <f t="shared" si="15"/>
        <v>36</v>
      </c>
    </row>
    <row r="65" spans="1:14">
      <c r="A65" s="1" t="s">
        <v>125</v>
      </c>
      <c r="B65" s="1" t="s">
        <v>215</v>
      </c>
      <c r="C65" s="62" t="s">
        <v>126</v>
      </c>
      <c r="D65" s="31">
        <v>145</v>
      </c>
      <c r="E65" s="2">
        <v>59</v>
      </c>
      <c r="F65" s="57">
        <f t="shared" si="9"/>
        <v>204</v>
      </c>
      <c r="G65" s="58">
        <f t="shared" si="10"/>
        <v>36</v>
      </c>
      <c r="H65" s="59">
        <f t="shared" si="11"/>
        <v>0.28921568627450983</v>
      </c>
      <c r="I65" s="57">
        <f t="shared" si="12"/>
        <v>30</v>
      </c>
      <c r="J65" s="31">
        <v>5</v>
      </c>
      <c r="K65" s="35">
        <v>3</v>
      </c>
      <c r="L65" s="35">
        <f t="shared" si="13"/>
        <v>8</v>
      </c>
      <c r="M65" s="63">
        <f t="shared" si="14"/>
        <v>3.9215686274509803E-2</v>
      </c>
      <c r="N65" s="64">
        <f t="shared" si="15"/>
        <v>52</v>
      </c>
    </row>
    <row r="66" spans="1:14">
      <c r="A66" s="1" t="s">
        <v>127</v>
      </c>
      <c r="B66" s="1" t="s">
        <v>211</v>
      </c>
      <c r="C66" s="62" t="s">
        <v>128</v>
      </c>
      <c r="D66" s="31">
        <v>980</v>
      </c>
      <c r="E66" s="2">
        <v>281</v>
      </c>
      <c r="F66" s="57">
        <f t="shared" si="9"/>
        <v>1261</v>
      </c>
      <c r="G66" s="58">
        <f t="shared" si="10"/>
        <v>2</v>
      </c>
      <c r="H66" s="59">
        <f t="shared" si="11"/>
        <v>0.22283901665344966</v>
      </c>
      <c r="I66" s="57">
        <f t="shared" si="12"/>
        <v>59</v>
      </c>
      <c r="J66" s="31">
        <v>80</v>
      </c>
      <c r="K66" s="35">
        <v>30</v>
      </c>
      <c r="L66" s="35">
        <f t="shared" si="13"/>
        <v>110</v>
      </c>
      <c r="M66" s="63">
        <f t="shared" si="14"/>
        <v>8.7232355273592382E-2</v>
      </c>
      <c r="N66" s="64">
        <f t="shared" si="15"/>
        <v>31</v>
      </c>
    </row>
    <row r="67" spans="1:14">
      <c r="A67" s="1" t="s">
        <v>129</v>
      </c>
      <c r="B67" s="1" t="s">
        <v>212</v>
      </c>
      <c r="C67" s="62" t="s">
        <v>130</v>
      </c>
      <c r="D67" s="31">
        <v>0</v>
      </c>
      <c r="E67" s="2">
        <v>0</v>
      </c>
      <c r="F67" s="57">
        <f t="shared" si="9"/>
        <v>0</v>
      </c>
      <c r="G67" s="58">
        <f t="shared" si="10"/>
        <v>81</v>
      </c>
      <c r="H67" s="242">
        <v>0</v>
      </c>
      <c r="I67" s="57">
        <f t="shared" si="12"/>
        <v>77</v>
      </c>
      <c r="J67" s="31">
        <v>0</v>
      </c>
      <c r="K67" s="35">
        <v>0</v>
      </c>
      <c r="L67" s="35">
        <f t="shared" si="13"/>
        <v>0</v>
      </c>
      <c r="M67" s="244">
        <v>0</v>
      </c>
      <c r="N67" s="64">
        <f t="shared" si="15"/>
        <v>69</v>
      </c>
    </row>
    <row r="68" spans="1:14">
      <c r="A68" s="1" t="s">
        <v>131</v>
      </c>
      <c r="B68" s="1" t="s">
        <v>213</v>
      </c>
      <c r="C68" s="62" t="s">
        <v>132</v>
      </c>
      <c r="D68" s="31">
        <v>50</v>
      </c>
      <c r="E68" s="2">
        <v>5</v>
      </c>
      <c r="F68" s="57">
        <f t="shared" si="9"/>
        <v>55</v>
      </c>
      <c r="G68" s="58">
        <f t="shared" si="10"/>
        <v>50</v>
      </c>
      <c r="H68" s="59">
        <f>E68/F68</f>
        <v>9.0909090909090912E-2</v>
      </c>
      <c r="I68" s="57">
        <f t="shared" si="12"/>
        <v>76</v>
      </c>
      <c r="J68" s="31">
        <v>4</v>
      </c>
      <c r="K68" s="35">
        <v>4</v>
      </c>
      <c r="L68" s="35">
        <f t="shared" si="13"/>
        <v>8</v>
      </c>
      <c r="M68" s="63">
        <f>L68/F68</f>
        <v>0.14545454545454545</v>
      </c>
      <c r="N68" s="64">
        <f t="shared" si="15"/>
        <v>12</v>
      </c>
    </row>
    <row r="69" spans="1:14">
      <c r="A69" s="1" t="s">
        <v>133</v>
      </c>
      <c r="B69" s="1" t="s">
        <v>211</v>
      </c>
      <c r="C69" s="62" t="s">
        <v>134</v>
      </c>
      <c r="D69" s="31">
        <v>867</v>
      </c>
      <c r="E69" s="2">
        <v>271</v>
      </c>
      <c r="F69" s="57">
        <f t="shared" si="9"/>
        <v>1138</v>
      </c>
      <c r="G69" s="58">
        <f t="shared" si="10"/>
        <v>3</v>
      </c>
      <c r="H69" s="59">
        <f>E69/F69</f>
        <v>0.23813708260105448</v>
      </c>
      <c r="I69" s="57">
        <f t="shared" si="12"/>
        <v>56</v>
      </c>
      <c r="J69" s="31">
        <v>88</v>
      </c>
      <c r="K69" s="35">
        <v>49</v>
      </c>
      <c r="L69" s="35">
        <f t="shared" si="13"/>
        <v>137</v>
      </c>
      <c r="M69" s="63">
        <f>L69/F69</f>
        <v>0.12038664323374342</v>
      </c>
      <c r="N69" s="64">
        <f t="shared" si="15"/>
        <v>20</v>
      </c>
    </row>
    <row r="70" spans="1:14">
      <c r="A70" s="1" t="s">
        <v>135</v>
      </c>
      <c r="B70" s="1" t="s">
        <v>212</v>
      </c>
      <c r="C70" s="62" t="s">
        <v>136</v>
      </c>
      <c r="D70" s="31">
        <v>0</v>
      </c>
      <c r="E70" s="2">
        <v>0</v>
      </c>
      <c r="F70" s="57">
        <f t="shared" si="9"/>
        <v>0</v>
      </c>
      <c r="G70" s="58">
        <f t="shared" si="10"/>
        <v>81</v>
      </c>
      <c r="H70" s="242">
        <v>0</v>
      </c>
      <c r="I70" s="57">
        <f t="shared" si="12"/>
        <v>77</v>
      </c>
      <c r="J70" s="31">
        <v>0</v>
      </c>
      <c r="K70" s="35">
        <v>0</v>
      </c>
      <c r="L70" s="35">
        <f t="shared" si="13"/>
        <v>0</v>
      </c>
      <c r="M70" s="244">
        <v>0</v>
      </c>
      <c r="N70" s="64">
        <f t="shared" si="15"/>
        <v>69</v>
      </c>
    </row>
    <row r="71" spans="1:14">
      <c r="A71" s="1" t="s">
        <v>137</v>
      </c>
      <c r="B71" s="1" t="s">
        <v>211</v>
      </c>
      <c r="C71" s="62" t="s">
        <v>138</v>
      </c>
      <c r="D71" s="31">
        <v>311</v>
      </c>
      <c r="E71" s="2">
        <v>107</v>
      </c>
      <c r="F71" s="65">
        <f t="shared" si="9"/>
        <v>418</v>
      </c>
      <c r="G71" s="66">
        <f t="shared" si="10"/>
        <v>13</v>
      </c>
      <c r="H71" s="59">
        <f>E71/F71</f>
        <v>0.25598086124401914</v>
      </c>
      <c r="I71" s="57">
        <f t="shared" si="12"/>
        <v>47</v>
      </c>
      <c r="J71" s="31">
        <v>22</v>
      </c>
      <c r="K71" s="35">
        <v>6</v>
      </c>
      <c r="L71" s="35">
        <f t="shared" si="13"/>
        <v>28</v>
      </c>
      <c r="M71" s="63">
        <f>L71/F71</f>
        <v>6.6985645933014357E-2</v>
      </c>
      <c r="N71" s="64">
        <f t="shared" si="15"/>
        <v>39</v>
      </c>
    </row>
    <row r="72" spans="1:14">
      <c r="A72" s="1" t="s">
        <v>139</v>
      </c>
      <c r="B72" s="1" t="s">
        <v>212</v>
      </c>
      <c r="C72" s="62" t="s">
        <v>140</v>
      </c>
      <c r="D72" s="31">
        <v>3</v>
      </c>
      <c r="E72" s="2">
        <v>0</v>
      </c>
      <c r="F72" s="65">
        <f t="shared" si="9"/>
        <v>3</v>
      </c>
      <c r="G72" s="66">
        <f t="shared" si="10"/>
        <v>75</v>
      </c>
      <c r="H72" s="59">
        <f>E72/F72</f>
        <v>0</v>
      </c>
      <c r="I72" s="57">
        <f t="shared" si="12"/>
        <v>77</v>
      </c>
      <c r="J72" s="31">
        <v>0</v>
      </c>
      <c r="K72" s="35">
        <v>0</v>
      </c>
      <c r="L72" s="35">
        <f t="shared" si="13"/>
        <v>0</v>
      </c>
      <c r="M72" s="63">
        <f>L72/F72</f>
        <v>0</v>
      </c>
      <c r="N72" s="64">
        <f t="shared" si="15"/>
        <v>69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0</v>
      </c>
      <c r="F73" s="65">
        <f t="shared" si="9"/>
        <v>0</v>
      </c>
      <c r="G73" s="66">
        <f t="shared" si="10"/>
        <v>81</v>
      </c>
      <c r="H73" s="242">
        <v>0</v>
      </c>
      <c r="I73" s="57">
        <f t="shared" si="12"/>
        <v>77</v>
      </c>
      <c r="J73" s="31">
        <v>0</v>
      </c>
      <c r="K73" s="35">
        <v>0</v>
      </c>
      <c r="L73" s="35">
        <f t="shared" si="13"/>
        <v>0</v>
      </c>
      <c r="M73" s="244">
        <v>0</v>
      </c>
      <c r="N73" s="64">
        <f t="shared" si="15"/>
        <v>69</v>
      </c>
    </row>
    <row r="74" spans="1:14">
      <c r="A74" s="1" t="s">
        <v>143</v>
      </c>
      <c r="B74" s="1" t="s">
        <v>217</v>
      </c>
      <c r="C74" s="62" t="s">
        <v>144</v>
      </c>
      <c r="D74" s="31">
        <v>7</v>
      </c>
      <c r="E74" s="2">
        <v>16</v>
      </c>
      <c r="F74" s="65">
        <f t="shared" si="9"/>
        <v>23</v>
      </c>
      <c r="G74" s="66">
        <f t="shared" si="10"/>
        <v>63</v>
      </c>
      <c r="H74" s="59">
        <f t="shared" ref="H74:H97" si="16">E74/F74</f>
        <v>0.69565217391304346</v>
      </c>
      <c r="I74" s="57">
        <f t="shared" si="12"/>
        <v>3</v>
      </c>
      <c r="J74" s="31">
        <v>0</v>
      </c>
      <c r="K74" s="35">
        <v>1</v>
      </c>
      <c r="L74" s="35">
        <f t="shared" si="13"/>
        <v>1</v>
      </c>
      <c r="M74" s="63">
        <f t="shared" ref="M74:M97" si="17">L74/F74</f>
        <v>4.3478260869565216E-2</v>
      </c>
      <c r="N74" s="64">
        <f t="shared" si="15"/>
        <v>48</v>
      </c>
    </row>
    <row r="75" spans="1:14">
      <c r="A75" s="4" t="s">
        <v>145</v>
      </c>
      <c r="B75" s="4" t="s">
        <v>218</v>
      </c>
      <c r="C75" s="55" t="s">
        <v>146</v>
      </c>
      <c r="D75" s="56">
        <v>82</v>
      </c>
      <c r="E75" s="5">
        <v>23</v>
      </c>
      <c r="F75" s="65">
        <f t="shared" si="9"/>
        <v>105</v>
      </c>
      <c r="G75" s="66">
        <f t="shared" si="10"/>
        <v>44</v>
      </c>
      <c r="H75" s="59">
        <f t="shared" si="16"/>
        <v>0.21904761904761905</v>
      </c>
      <c r="I75" s="57">
        <f t="shared" si="12"/>
        <v>61</v>
      </c>
      <c r="J75" s="31">
        <v>10</v>
      </c>
      <c r="K75" s="35">
        <v>5</v>
      </c>
      <c r="L75" s="35">
        <f t="shared" si="13"/>
        <v>15</v>
      </c>
      <c r="M75" s="63">
        <f t="shared" si="17"/>
        <v>0.14285714285714285</v>
      </c>
      <c r="N75" s="64">
        <f t="shared" si="15"/>
        <v>13</v>
      </c>
    </row>
    <row r="76" spans="1:14">
      <c r="A76" s="1" t="s">
        <v>147</v>
      </c>
      <c r="B76" s="1" t="s">
        <v>217</v>
      </c>
      <c r="C76" s="62" t="s">
        <v>148</v>
      </c>
      <c r="D76" s="31">
        <v>9</v>
      </c>
      <c r="E76" s="2">
        <v>5</v>
      </c>
      <c r="F76" s="65">
        <f t="shared" ref="F76:F107" si="18">SUM(D76:E76)</f>
        <v>14</v>
      </c>
      <c r="G76" s="66">
        <f t="shared" ref="G76:G107" si="19">_xlfn.RANK.EQ(F76,$F$12:$F$97,0)</f>
        <v>69</v>
      </c>
      <c r="H76" s="59">
        <f t="shared" si="16"/>
        <v>0.35714285714285715</v>
      </c>
      <c r="I76" s="57">
        <f t="shared" ref="I76:I107" si="20">_xlfn.RANK.EQ(H76,$H$12:$H$97,0)</f>
        <v>12</v>
      </c>
      <c r="J76" s="31">
        <v>0</v>
      </c>
      <c r="K76" s="35">
        <v>0</v>
      </c>
      <c r="L76" s="35">
        <f t="shared" ref="L76:L107" si="21">SUM(J76:K76)</f>
        <v>0</v>
      </c>
      <c r="M76" s="63">
        <f t="shared" si="17"/>
        <v>0</v>
      </c>
      <c r="N76" s="64">
        <f t="shared" ref="N76:N107" si="22">_xlfn.RANK.EQ(M76,$M$12:$M$97,0)</f>
        <v>69</v>
      </c>
    </row>
    <row r="77" spans="1:14">
      <c r="A77" s="1" t="s">
        <v>149</v>
      </c>
      <c r="B77" s="1" t="s">
        <v>216</v>
      </c>
      <c r="C77" s="62" t="s">
        <v>150</v>
      </c>
      <c r="D77" s="31">
        <v>181</v>
      </c>
      <c r="E77" s="2">
        <v>60</v>
      </c>
      <c r="F77" s="65">
        <f t="shared" si="18"/>
        <v>241</v>
      </c>
      <c r="G77" s="66">
        <f t="shared" si="19"/>
        <v>28</v>
      </c>
      <c r="H77" s="59">
        <f t="shared" si="16"/>
        <v>0.24896265560165975</v>
      </c>
      <c r="I77" s="57">
        <f t="shared" si="20"/>
        <v>52</v>
      </c>
      <c r="J77" s="31">
        <v>4</v>
      </c>
      <c r="K77" s="35">
        <v>1</v>
      </c>
      <c r="L77" s="35">
        <f t="shared" si="21"/>
        <v>5</v>
      </c>
      <c r="M77" s="63">
        <f t="shared" si="17"/>
        <v>2.0746887966804978E-2</v>
      </c>
      <c r="N77" s="64">
        <f t="shared" si="22"/>
        <v>60</v>
      </c>
    </row>
    <row r="78" spans="1:14">
      <c r="A78" s="1" t="s">
        <v>151</v>
      </c>
      <c r="B78" s="1" t="s">
        <v>216</v>
      </c>
      <c r="C78" s="62" t="s">
        <v>152</v>
      </c>
      <c r="D78" s="31">
        <v>143</v>
      </c>
      <c r="E78" s="2">
        <v>70</v>
      </c>
      <c r="F78" s="65">
        <f t="shared" si="18"/>
        <v>213</v>
      </c>
      <c r="G78" s="66">
        <f t="shared" si="19"/>
        <v>34</v>
      </c>
      <c r="H78" s="59">
        <f t="shared" si="16"/>
        <v>0.32863849765258218</v>
      </c>
      <c r="I78" s="57">
        <f t="shared" si="20"/>
        <v>19</v>
      </c>
      <c r="J78" s="31">
        <v>8</v>
      </c>
      <c r="K78" s="35">
        <v>8</v>
      </c>
      <c r="L78" s="35">
        <f t="shared" si="21"/>
        <v>16</v>
      </c>
      <c r="M78" s="63">
        <f t="shared" si="17"/>
        <v>7.5117370892018781E-2</v>
      </c>
      <c r="N78" s="64">
        <f t="shared" si="22"/>
        <v>34</v>
      </c>
    </row>
    <row r="79" spans="1:14">
      <c r="A79" s="1" t="s">
        <v>153</v>
      </c>
      <c r="B79" s="1" t="s">
        <v>211</v>
      </c>
      <c r="C79" s="62" t="s">
        <v>154</v>
      </c>
      <c r="D79" s="31">
        <v>358</v>
      </c>
      <c r="E79" s="2">
        <v>138</v>
      </c>
      <c r="F79" s="65">
        <f t="shared" si="18"/>
        <v>496</v>
      </c>
      <c r="G79" s="66">
        <f t="shared" si="19"/>
        <v>9</v>
      </c>
      <c r="H79" s="59">
        <f t="shared" si="16"/>
        <v>0.27822580645161288</v>
      </c>
      <c r="I79" s="57">
        <f t="shared" si="20"/>
        <v>39</v>
      </c>
      <c r="J79" s="31">
        <v>21</v>
      </c>
      <c r="K79" s="35">
        <v>14</v>
      </c>
      <c r="L79" s="35">
        <f t="shared" si="21"/>
        <v>35</v>
      </c>
      <c r="M79" s="63">
        <f t="shared" si="17"/>
        <v>7.0564516129032265E-2</v>
      </c>
      <c r="N79" s="64">
        <f t="shared" si="22"/>
        <v>37</v>
      </c>
    </row>
    <row r="80" spans="1:14">
      <c r="A80" s="1" t="s">
        <v>155</v>
      </c>
      <c r="B80" s="1" t="s">
        <v>211</v>
      </c>
      <c r="C80" s="62" t="s">
        <v>156</v>
      </c>
      <c r="D80" s="31">
        <v>404</v>
      </c>
      <c r="E80" s="2">
        <v>159</v>
      </c>
      <c r="F80" s="65">
        <f t="shared" si="18"/>
        <v>563</v>
      </c>
      <c r="G80" s="66">
        <f t="shared" si="19"/>
        <v>8</v>
      </c>
      <c r="H80" s="59">
        <f t="shared" si="16"/>
        <v>0.28241563055062169</v>
      </c>
      <c r="I80" s="57">
        <f t="shared" si="20"/>
        <v>37</v>
      </c>
      <c r="J80" s="31">
        <v>34</v>
      </c>
      <c r="K80" s="35">
        <v>33</v>
      </c>
      <c r="L80" s="35">
        <f t="shared" si="21"/>
        <v>67</v>
      </c>
      <c r="M80" s="63">
        <f t="shared" si="17"/>
        <v>0.11900532859680284</v>
      </c>
      <c r="N80" s="64">
        <f t="shared" si="22"/>
        <v>21</v>
      </c>
    </row>
    <row r="81" spans="1:14">
      <c r="A81" s="1" t="s">
        <v>157</v>
      </c>
      <c r="B81" s="1" t="s">
        <v>216</v>
      </c>
      <c r="C81" s="62" t="s">
        <v>158</v>
      </c>
      <c r="D81" s="31">
        <v>163</v>
      </c>
      <c r="E81" s="2">
        <v>65</v>
      </c>
      <c r="F81" s="65">
        <f t="shared" si="18"/>
        <v>228</v>
      </c>
      <c r="G81" s="66">
        <f t="shared" si="19"/>
        <v>31</v>
      </c>
      <c r="H81" s="59">
        <f t="shared" si="16"/>
        <v>0.28508771929824561</v>
      </c>
      <c r="I81" s="57">
        <f t="shared" si="20"/>
        <v>35</v>
      </c>
      <c r="J81" s="31">
        <v>4</v>
      </c>
      <c r="K81" s="35">
        <v>5</v>
      </c>
      <c r="L81" s="35">
        <f t="shared" si="21"/>
        <v>9</v>
      </c>
      <c r="M81" s="63">
        <f t="shared" si="17"/>
        <v>3.9473684210526314E-2</v>
      </c>
      <c r="N81" s="64">
        <f t="shared" si="22"/>
        <v>51</v>
      </c>
    </row>
    <row r="82" spans="1:14">
      <c r="A82" s="1" t="s">
        <v>159</v>
      </c>
      <c r="B82" s="1" t="s">
        <v>216</v>
      </c>
      <c r="C82" s="62" t="s">
        <v>160</v>
      </c>
      <c r="D82" s="31">
        <v>224</v>
      </c>
      <c r="E82" s="2">
        <v>90</v>
      </c>
      <c r="F82" s="65">
        <f t="shared" si="18"/>
        <v>314</v>
      </c>
      <c r="G82" s="66">
        <f t="shared" si="19"/>
        <v>19</v>
      </c>
      <c r="H82" s="67">
        <f t="shared" si="16"/>
        <v>0.28662420382165604</v>
      </c>
      <c r="I82" s="65">
        <f t="shared" si="20"/>
        <v>34</v>
      </c>
      <c r="J82" s="31">
        <v>3</v>
      </c>
      <c r="K82" s="35">
        <v>3</v>
      </c>
      <c r="L82" s="35">
        <f t="shared" si="21"/>
        <v>6</v>
      </c>
      <c r="M82" s="63">
        <f t="shared" si="17"/>
        <v>1.9108280254777069E-2</v>
      </c>
      <c r="N82" s="64">
        <f t="shared" si="22"/>
        <v>62</v>
      </c>
    </row>
    <row r="83" spans="1:14">
      <c r="A83" s="1" t="s">
        <v>161</v>
      </c>
      <c r="B83" s="1" t="s">
        <v>212</v>
      </c>
      <c r="C83" s="62" t="s">
        <v>162</v>
      </c>
      <c r="D83" s="31">
        <v>0</v>
      </c>
      <c r="E83" s="2">
        <v>1</v>
      </c>
      <c r="F83" s="65">
        <f t="shared" si="18"/>
        <v>1</v>
      </c>
      <c r="G83" s="66">
        <f t="shared" si="19"/>
        <v>80</v>
      </c>
      <c r="H83" s="67">
        <f t="shared" si="16"/>
        <v>1</v>
      </c>
      <c r="I83" s="65">
        <f t="shared" si="20"/>
        <v>1</v>
      </c>
      <c r="J83" s="31">
        <v>0</v>
      </c>
      <c r="K83" s="35">
        <v>0</v>
      </c>
      <c r="L83" s="35">
        <f t="shared" si="21"/>
        <v>0</v>
      </c>
      <c r="M83" s="63">
        <f t="shared" si="17"/>
        <v>0</v>
      </c>
      <c r="N83" s="64">
        <f t="shared" si="22"/>
        <v>69</v>
      </c>
    </row>
    <row r="84" spans="1:14">
      <c r="A84" s="1" t="s">
        <v>163</v>
      </c>
      <c r="B84" s="1" t="s">
        <v>216</v>
      </c>
      <c r="C84" s="62" t="s">
        <v>164</v>
      </c>
      <c r="D84" s="31">
        <v>97</v>
      </c>
      <c r="E84" s="2">
        <v>44</v>
      </c>
      <c r="F84" s="65">
        <f t="shared" si="18"/>
        <v>141</v>
      </c>
      <c r="G84" s="66">
        <f t="shared" si="19"/>
        <v>43</v>
      </c>
      <c r="H84" s="67">
        <f t="shared" si="16"/>
        <v>0.31205673758865249</v>
      </c>
      <c r="I84" s="65">
        <f t="shared" si="20"/>
        <v>23</v>
      </c>
      <c r="J84" s="31">
        <v>2</v>
      </c>
      <c r="K84" s="35">
        <v>2</v>
      </c>
      <c r="L84" s="35">
        <f t="shared" si="21"/>
        <v>4</v>
      </c>
      <c r="M84" s="63">
        <f t="shared" si="17"/>
        <v>2.8368794326241134E-2</v>
      </c>
      <c r="N84" s="64">
        <f t="shared" si="22"/>
        <v>57</v>
      </c>
    </row>
    <row r="85" spans="1:14">
      <c r="A85" s="1" t="s">
        <v>165</v>
      </c>
      <c r="B85" s="1" t="s">
        <v>216</v>
      </c>
      <c r="C85" s="62" t="s">
        <v>166</v>
      </c>
      <c r="D85" s="31">
        <v>197</v>
      </c>
      <c r="E85" s="2">
        <v>78</v>
      </c>
      <c r="F85" s="65">
        <f t="shared" si="18"/>
        <v>275</v>
      </c>
      <c r="G85" s="66">
        <f t="shared" si="19"/>
        <v>22</v>
      </c>
      <c r="H85" s="67">
        <f t="shared" si="16"/>
        <v>0.28363636363636363</v>
      </c>
      <c r="I85" s="65">
        <f t="shared" si="20"/>
        <v>36</v>
      </c>
      <c r="J85" s="31">
        <v>13</v>
      </c>
      <c r="K85" s="35">
        <v>4</v>
      </c>
      <c r="L85" s="35">
        <f t="shared" si="21"/>
        <v>17</v>
      </c>
      <c r="M85" s="63">
        <f t="shared" si="17"/>
        <v>6.1818181818181821E-2</v>
      </c>
      <c r="N85" s="64">
        <f t="shared" si="22"/>
        <v>41</v>
      </c>
    </row>
    <row r="86" spans="1:14">
      <c r="A86" s="9" t="s">
        <v>167</v>
      </c>
      <c r="B86" s="9" t="s">
        <v>216</v>
      </c>
      <c r="C86" s="68" t="s">
        <v>168</v>
      </c>
      <c r="D86" s="69">
        <v>111</v>
      </c>
      <c r="E86" s="70">
        <v>62</v>
      </c>
      <c r="F86" s="71">
        <f t="shared" si="18"/>
        <v>173</v>
      </c>
      <c r="G86" s="72">
        <f t="shared" si="19"/>
        <v>42</v>
      </c>
      <c r="H86" s="73">
        <f t="shared" si="16"/>
        <v>0.3583815028901734</v>
      </c>
      <c r="I86" s="71">
        <f t="shared" si="20"/>
        <v>11</v>
      </c>
      <c r="J86" s="69">
        <v>3</v>
      </c>
      <c r="K86" s="74">
        <v>3</v>
      </c>
      <c r="L86" s="74">
        <f t="shared" si="21"/>
        <v>6</v>
      </c>
      <c r="M86" s="75">
        <f t="shared" si="17"/>
        <v>3.4682080924855488E-2</v>
      </c>
      <c r="N86" s="76">
        <f t="shared" si="22"/>
        <v>53</v>
      </c>
    </row>
    <row r="87" spans="1:14">
      <c r="A87" s="1" t="s">
        <v>169</v>
      </c>
      <c r="B87" s="1" t="s">
        <v>213</v>
      </c>
      <c r="C87" s="62" t="s">
        <v>170</v>
      </c>
      <c r="D87" s="31">
        <v>36</v>
      </c>
      <c r="E87" s="2">
        <v>4</v>
      </c>
      <c r="F87" s="65">
        <f t="shared" si="18"/>
        <v>40</v>
      </c>
      <c r="G87" s="66">
        <f t="shared" si="19"/>
        <v>57</v>
      </c>
      <c r="H87" s="67">
        <f t="shared" si="16"/>
        <v>0.1</v>
      </c>
      <c r="I87" s="65">
        <f t="shared" si="20"/>
        <v>74</v>
      </c>
      <c r="J87" s="31">
        <v>4</v>
      </c>
      <c r="K87" s="35">
        <v>1</v>
      </c>
      <c r="L87" s="35">
        <f t="shared" si="21"/>
        <v>5</v>
      </c>
      <c r="M87" s="63">
        <f t="shared" si="17"/>
        <v>0.125</v>
      </c>
      <c r="N87" s="64">
        <f t="shared" si="22"/>
        <v>18</v>
      </c>
    </row>
    <row r="88" spans="1:14">
      <c r="A88" s="1" t="s">
        <v>171</v>
      </c>
      <c r="B88" s="1" t="s">
        <v>212</v>
      </c>
      <c r="C88" s="62" t="s">
        <v>172</v>
      </c>
      <c r="D88" s="31">
        <v>2</v>
      </c>
      <c r="E88" s="2">
        <v>1</v>
      </c>
      <c r="F88" s="65">
        <f t="shared" si="18"/>
        <v>3</v>
      </c>
      <c r="G88" s="66">
        <f t="shared" si="19"/>
        <v>75</v>
      </c>
      <c r="H88" s="67">
        <f t="shared" si="16"/>
        <v>0.33333333333333331</v>
      </c>
      <c r="I88" s="65">
        <f t="shared" si="20"/>
        <v>15</v>
      </c>
      <c r="J88" s="31">
        <v>1</v>
      </c>
      <c r="K88" s="35">
        <v>0</v>
      </c>
      <c r="L88" s="35">
        <f t="shared" si="21"/>
        <v>1</v>
      </c>
      <c r="M88" s="63">
        <f t="shared" si="17"/>
        <v>0.33333333333333331</v>
      </c>
      <c r="N88" s="64">
        <f t="shared" si="22"/>
        <v>2</v>
      </c>
    </row>
    <row r="89" spans="1:14">
      <c r="A89" s="1" t="s">
        <v>173</v>
      </c>
      <c r="B89" s="1" t="s">
        <v>211</v>
      </c>
      <c r="C89" s="62" t="s">
        <v>174</v>
      </c>
      <c r="D89" s="31">
        <v>664</v>
      </c>
      <c r="E89" s="2">
        <v>209</v>
      </c>
      <c r="F89" s="65">
        <f t="shared" si="18"/>
        <v>873</v>
      </c>
      <c r="G89" s="66">
        <f t="shared" si="19"/>
        <v>5</v>
      </c>
      <c r="H89" s="67">
        <f t="shared" si="16"/>
        <v>0.23940435280641467</v>
      </c>
      <c r="I89" s="65">
        <f t="shared" si="20"/>
        <v>55</v>
      </c>
      <c r="J89" s="31">
        <v>45</v>
      </c>
      <c r="K89" s="35">
        <v>26</v>
      </c>
      <c r="L89" s="35">
        <f t="shared" si="21"/>
        <v>71</v>
      </c>
      <c r="M89" s="63">
        <f t="shared" si="17"/>
        <v>8.1328751431844218E-2</v>
      </c>
      <c r="N89" s="64">
        <f t="shared" si="22"/>
        <v>33</v>
      </c>
    </row>
    <row r="90" spans="1:14">
      <c r="A90" s="1" t="s">
        <v>175</v>
      </c>
      <c r="B90" s="1" t="s">
        <v>216</v>
      </c>
      <c r="C90" s="62" t="s">
        <v>176</v>
      </c>
      <c r="D90" s="31">
        <v>139</v>
      </c>
      <c r="E90" s="2">
        <v>56</v>
      </c>
      <c r="F90" s="65">
        <f t="shared" si="18"/>
        <v>195</v>
      </c>
      <c r="G90" s="66">
        <f t="shared" si="19"/>
        <v>38</v>
      </c>
      <c r="H90" s="67">
        <f t="shared" si="16"/>
        <v>0.28717948717948716</v>
      </c>
      <c r="I90" s="65">
        <f t="shared" si="20"/>
        <v>32</v>
      </c>
      <c r="J90" s="31">
        <v>9</v>
      </c>
      <c r="K90" s="35">
        <v>0</v>
      </c>
      <c r="L90" s="35">
        <f t="shared" si="21"/>
        <v>9</v>
      </c>
      <c r="M90" s="63">
        <f t="shared" si="17"/>
        <v>4.6153846153846156E-2</v>
      </c>
      <c r="N90" s="64">
        <f t="shared" si="22"/>
        <v>47</v>
      </c>
    </row>
    <row r="91" spans="1:14">
      <c r="A91" s="1" t="s">
        <v>177</v>
      </c>
      <c r="B91" s="1" t="s">
        <v>216</v>
      </c>
      <c r="C91" s="62" t="s">
        <v>178</v>
      </c>
      <c r="D91" s="31">
        <v>263</v>
      </c>
      <c r="E91" s="2">
        <v>140</v>
      </c>
      <c r="F91" s="65">
        <f t="shared" si="18"/>
        <v>403</v>
      </c>
      <c r="G91" s="66">
        <f t="shared" si="19"/>
        <v>15</v>
      </c>
      <c r="H91" s="67">
        <f t="shared" si="16"/>
        <v>0.34739454094292804</v>
      </c>
      <c r="I91" s="65">
        <f t="shared" si="20"/>
        <v>14</v>
      </c>
      <c r="J91" s="31">
        <v>15</v>
      </c>
      <c r="K91" s="35">
        <v>15</v>
      </c>
      <c r="L91" s="35">
        <f t="shared" si="21"/>
        <v>30</v>
      </c>
      <c r="M91" s="63">
        <f t="shared" si="17"/>
        <v>7.4441687344913146E-2</v>
      </c>
      <c r="N91" s="64">
        <f t="shared" si="22"/>
        <v>35</v>
      </c>
    </row>
    <row r="92" spans="1:14">
      <c r="A92" s="1" t="s">
        <v>179</v>
      </c>
      <c r="B92" s="1" t="s">
        <v>216</v>
      </c>
      <c r="C92" s="62" t="s">
        <v>180</v>
      </c>
      <c r="D92" s="31">
        <v>157</v>
      </c>
      <c r="E92" s="2">
        <v>45</v>
      </c>
      <c r="F92" s="65">
        <f t="shared" si="18"/>
        <v>202</v>
      </c>
      <c r="G92" s="66">
        <f t="shared" si="19"/>
        <v>37</v>
      </c>
      <c r="H92" s="67">
        <f t="shared" si="16"/>
        <v>0.22277227722772278</v>
      </c>
      <c r="I92" s="65">
        <f t="shared" si="20"/>
        <v>60</v>
      </c>
      <c r="J92" s="31">
        <v>4</v>
      </c>
      <c r="K92" s="35">
        <v>3</v>
      </c>
      <c r="L92" s="35">
        <f t="shared" si="21"/>
        <v>7</v>
      </c>
      <c r="M92" s="63">
        <f t="shared" si="17"/>
        <v>3.4653465346534656E-2</v>
      </c>
      <c r="N92" s="64">
        <f t="shared" si="22"/>
        <v>54</v>
      </c>
    </row>
    <row r="93" spans="1:14">
      <c r="A93" s="1" t="s">
        <v>181</v>
      </c>
      <c r="B93" s="1" t="s">
        <v>216</v>
      </c>
      <c r="C93" s="62" t="s">
        <v>182</v>
      </c>
      <c r="D93" s="31">
        <v>156</v>
      </c>
      <c r="E93" s="2">
        <v>70</v>
      </c>
      <c r="F93" s="65">
        <f t="shared" si="18"/>
        <v>226</v>
      </c>
      <c r="G93" s="66">
        <f t="shared" si="19"/>
        <v>32</v>
      </c>
      <c r="H93" s="67">
        <f t="shared" si="16"/>
        <v>0.30973451327433627</v>
      </c>
      <c r="I93" s="65">
        <f t="shared" si="20"/>
        <v>25</v>
      </c>
      <c r="J93" s="31">
        <v>0</v>
      </c>
      <c r="K93" s="35">
        <v>1</v>
      </c>
      <c r="L93" s="35">
        <f t="shared" si="21"/>
        <v>1</v>
      </c>
      <c r="M93" s="63">
        <f t="shared" si="17"/>
        <v>4.4247787610619468E-3</v>
      </c>
      <c r="N93" s="64">
        <f t="shared" si="22"/>
        <v>68</v>
      </c>
    </row>
    <row r="94" spans="1:14">
      <c r="A94" s="1" t="s">
        <v>183</v>
      </c>
      <c r="B94" s="1" t="s">
        <v>216</v>
      </c>
      <c r="C94" s="62" t="s">
        <v>184</v>
      </c>
      <c r="D94" s="31">
        <v>179</v>
      </c>
      <c r="E94" s="2">
        <v>66</v>
      </c>
      <c r="F94" s="65">
        <f t="shared" si="18"/>
        <v>245</v>
      </c>
      <c r="G94" s="66">
        <f t="shared" si="19"/>
        <v>26</v>
      </c>
      <c r="H94" s="67">
        <f t="shared" si="16"/>
        <v>0.26938775510204083</v>
      </c>
      <c r="I94" s="65">
        <f t="shared" si="20"/>
        <v>42</v>
      </c>
      <c r="J94" s="31">
        <v>2</v>
      </c>
      <c r="K94" s="35">
        <v>2</v>
      </c>
      <c r="L94" s="35">
        <f t="shared" si="21"/>
        <v>4</v>
      </c>
      <c r="M94" s="63">
        <f t="shared" si="17"/>
        <v>1.6326530612244899E-2</v>
      </c>
      <c r="N94" s="64">
        <f t="shared" si="22"/>
        <v>64</v>
      </c>
    </row>
    <row r="95" spans="1:14">
      <c r="A95" s="1" t="s">
        <v>185</v>
      </c>
      <c r="B95" s="1" t="s">
        <v>216</v>
      </c>
      <c r="C95" s="62" t="s">
        <v>186</v>
      </c>
      <c r="D95" s="31">
        <v>266</v>
      </c>
      <c r="E95" s="2">
        <v>123</v>
      </c>
      <c r="F95" s="65">
        <f t="shared" si="18"/>
        <v>389</v>
      </c>
      <c r="G95" s="66">
        <f t="shared" si="19"/>
        <v>16</v>
      </c>
      <c r="H95" s="67">
        <f t="shared" si="16"/>
        <v>0.31619537275064269</v>
      </c>
      <c r="I95" s="65">
        <f t="shared" si="20"/>
        <v>21</v>
      </c>
      <c r="J95" s="31">
        <v>5</v>
      </c>
      <c r="K95" s="35">
        <v>4</v>
      </c>
      <c r="L95" s="35">
        <f t="shared" si="21"/>
        <v>9</v>
      </c>
      <c r="M95" s="63">
        <f t="shared" si="17"/>
        <v>2.313624678663239E-2</v>
      </c>
      <c r="N95" s="64">
        <f t="shared" si="22"/>
        <v>58</v>
      </c>
    </row>
    <row r="96" spans="1:14">
      <c r="A96" s="1" t="s">
        <v>187</v>
      </c>
      <c r="B96" s="1" t="s">
        <v>213</v>
      </c>
      <c r="C96" s="62" t="s">
        <v>188</v>
      </c>
      <c r="D96" s="31">
        <v>6</v>
      </c>
      <c r="E96" s="2">
        <v>1</v>
      </c>
      <c r="F96" s="65">
        <f t="shared" si="18"/>
        <v>7</v>
      </c>
      <c r="G96" s="66">
        <f t="shared" si="19"/>
        <v>72</v>
      </c>
      <c r="H96" s="67">
        <f t="shared" si="16"/>
        <v>0.14285714285714285</v>
      </c>
      <c r="I96" s="65">
        <f t="shared" si="20"/>
        <v>70</v>
      </c>
      <c r="J96" s="31">
        <v>0</v>
      </c>
      <c r="K96" s="35">
        <v>0</v>
      </c>
      <c r="L96" s="35">
        <f t="shared" si="21"/>
        <v>0</v>
      </c>
      <c r="M96" s="63">
        <f t="shared" si="17"/>
        <v>0</v>
      </c>
      <c r="N96" s="64">
        <f t="shared" si="22"/>
        <v>69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143</v>
      </c>
      <c r="E97" s="40">
        <v>52</v>
      </c>
      <c r="F97" s="77">
        <f t="shared" si="18"/>
        <v>195</v>
      </c>
      <c r="G97" s="78">
        <f t="shared" si="19"/>
        <v>38</v>
      </c>
      <c r="H97" s="79">
        <f t="shared" si="16"/>
        <v>0.26666666666666666</v>
      </c>
      <c r="I97" s="77">
        <f t="shared" si="20"/>
        <v>43</v>
      </c>
      <c r="J97" s="39">
        <v>2</v>
      </c>
      <c r="K97" s="44">
        <v>0</v>
      </c>
      <c r="L97" s="44">
        <f t="shared" si="21"/>
        <v>2</v>
      </c>
      <c r="M97" s="80">
        <f t="shared" si="17"/>
        <v>1.0256410256410256E-2</v>
      </c>
      <c r="N97" s="81">
        <f t="shared" si="22"/>
        <v>67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13873</v>
      </c>
      <c r="E99" s="225">
        <f t="shared" ref="E99:L99" si="23">SUM(E12:E97)</f>
        <v>4955</v>
      </c>
      <c r="F99" s="225">
        <f t="shared" si="23"/>
        <v>18828</v>
      </c>
      <c r="G99" s="227"/>
      <c r="H99" s="227"/>
      <c r="I99" s="227"/>
      <c r="J99" s="225">
        <f t="shared" si="23"/>
        <v>933</v>
      </c>
      <c r="K99" s="225">
        <f t="shared" si="23"/>
        <v>561</v>
      </c>
      <c r="L99" s="226">
        <f t="shared" si="23"/>
        <v>1494</v>
      </c>
      <c r="N99" s="37"/>
    </row>
  </sheetData>
  <autoFilter ref="A11:N11" xr:uid="{00000000-0009-0000-0000-000022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20CB9D8A-2817-4A9C-8B37-1DBD8E551CF2}"/>
  </hyperlinks>
  <pageMargins left="0.51181102362204722" right="0.51181102362204722" top="0.74803149606299213" bottom="0.74803149606299213" header="0.31496062992125984" footer="0.31496062992125984"/>
  <pageSetup paperSize="9" scale="5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view="pageBreakPreview" topLeftCell="A4" zoomScaleNormal="130" zoomScaleSheetLayoutView="100" workbookViewId="0">
      <selection activeCell="L1" sqref="L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8" t="s">
        <v>227</v>
      </c>
      <c r="B1" s="8"/>
      <c r="C1" s="8"/>
      <c r="D1" s="88"/>
      <c r="E1" s="88"/>
      <c r="F1" s="88"/>
      <c r="G1" s="8"/>
      <c r="H1" s="88"/>
      <c r="I1" s="88"/>
      <c r="J1" s="88"/>
      <c r="K1" s="88"/>
      <c r="L1" s="87" t="s">
        <v>191</v>
      </c>
    </row>
    <row r="2" spans="1:12" ht="24" customHeight="1">
      <c r="A2" s="8" t="s">
        <v>204</v>
      </c>
      <c r="B2" s="8"/>
      <c r="C2" s="8"/>
      <c r="D2" s="88"/>
      <c r="E2" s="88"/>
      <c r="F2" s="88"/>
      <c r="G2" s="88"/>
      <c r="H2" s="88"/>
      <c r="I2" s="88"/>
      <c r="J2" s="88"/>
      <c r="K2" s="88"/>
    </row>
    <row r="3" spans="1:12" ht="24" customHeight="1">
      <c r="A3" s="8"/>
      <c r="B3" s="8" t="s">
        <v>194</v>
      </c>
      <c r="C3" s="8"/>
      <c r="D3" s="88"/>
      <c r="E3" s="88"/>
      <c r="F3" s="88"/>
      <c r="G3" s="88"/>
      <c r="H3" s="88"/>
      <c r="I3" s="88"/>
      <c r="J3" s="88"/>
      <c r="K3" s="88"/>
    </row>
    <row r="4" spans="1:12">
      <c r="A4" s="8"/>
      <c r="B4" s="8"/>
      <c r="C4" s="8"/>
      <c r="D4" s="88"/>
      <c r="E4" s="88"/>
      <c r="F4" s="88"/>
      <c r="G4" s="88"/>
      <c r="H4" s="88"/>
      <c r="I4" s="88"/>
      <c r="J4" s="88"/>
      <c r="K4" s="88"/>
    </row>
    <row r="5" spans="1:12" s="7" customFormat="1" ht="18" customHeight="1">
      <c r="A5" s="89"/>
      <c r="B5" s="8" t="s">
        <v>222</v>
      </c>
      <c r="C5" s="89"/>
      <c r="D5" s="89"/>
      <c r="E5" s="89"/>
      <c r="F5" s="89"/>
      <c r="G5" s="8"/>
      <c r="H5" s="89"/>
      <c r="I5" s="89"/>
      <c r="J5" s="89"/>
      <c r="K5" s="89"/>
    </row>
    <row r="6" spans="1:12" s="7" customFormat="1" ht="17.25" customHeight="1">
      <c r="A6" s="92"/>
      <c r="B6" s="257" t="s">
        <v>375</v>
      </c>
      <c r="C6" s="104" t="s">
        <v>195</v>
      </c>
      <c r="D6" s="105">
        <f>AVERAGE('13.グラフデータ'!D27:H27)</f>
        <v>242.38000000000002</v>
      </c>
      <c r="E6" s="255" t="str">
        <f>'13.グラフデータ'!AD27</f>
        <v>同程度で推移</v>
      </c>
      <c r="F6" s="90"/>
      <c r="G6" s="253" t="s">
        <v>374</v>
      </c>
      <c r="H6" s="104" t="s">
        <v>195</v>
      </c>
      <c r="I6" s="107">
        <f>AVERAGE('13.グラフデータ'!D29:H29)</f>
        <v>0.1166</v>
      </c>
      <c r="J6" s="255" t="str">
        <f>'13.グラフデータ'!AD29</f>
        <v>同程度で推移</v>
      </c>
      <c r="K6" s="90"/>
    </row>
    <row r="7" spans="1:12" s="7" customFormat="1" ht="17.25" customHeight="1">
      <c r="A7" s="92"/>
      <c r="B7" s="258"/>
      <c r="C7" s="106" t="s">
        <v>196</v>
      </c>
      <c r="D7" s="108">
        <f>'13.グラフデータ'!H27-'13.グラフデータ'!D27</f>
        <v>-0.79999999999998295</v>
      </c>
      <c r="E7" s="256"/>
      <c r="F7" s="90"/>
      <c r="G7" s="254"/>
      <c r="H7" s="106" t="s">
        <v>196</v>
      </c>
      <c r="I7" s="93">
        <f>'13.グラフデータ'!H29-'13.グラフデータ'!D29</f>
        <v>1.8000000000000002E-2</v>
      </c>
      <c r="J7" s="256"/>
      <c r="K7" s="90"/>
    </row>
    <row r="8" spans="1:12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2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2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2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2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2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2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2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2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223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375</v>
      </c>
      <c r="C26" s="104" t="s">
        <v>195</v>
      </c>
      <c r="D26" s="105">
        <f>AVERAGE('13.グラフデータ'!D37:H37)</f>
        <v>245.9</v>
      </c>
      <c r="E26" s="255" t="str">
        <f>'13.グラフデータ'!AD37</f>
        <v>同程度で推移</v>
      </c>
      <c r="F26" s="90"/>
      <c r="G26" s="253" t="s">
        <v>374</v>
      </c>
      <c r="H26" s="104" t="s">
        <v>195</v>
      </c>
      <c r="I26" s="107">
        <f>AVERAGE('13.グラフデータ'!D39:H39)</f>
        <v>0.11299999999999999</v>
      </c>
      <c r="J26" s="255" t="str">
        <f>'13.グラフデータ'!AD39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'13.グラフデータ'!H37-'13.グラフデータ'!D37</f>
        <v>-1.6999999999999886</v>
      </c>
      <c r="E27" s="256"/>
      <c r="F27" s="90"/>
      <c r="G27" s="254"/>
      <c r="H27" s="106" t="s">
        <v>196</v>
      </c>
      <c r="I27" s="93">
        <f>'13.グラフデータ'!H39-'13.グラフデータ'!D39</f>
        <v>1.1999999999999997E-2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1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1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1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1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1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1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1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1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1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362" priority="155" operator="containsText" text="無し">
      <formula>NOT(ISERROR(SEARCH("無し",K6)))</formula>
    </cfRule>
    <cfRule type="containsText" dxfId="361" priority="156" operator="containsText" text="変動">
      <formula>NOT(ISERROR(SEARCH("変動",K6)))</formula>
    </cfRule>
    <cfRule type="containsText" dxfId="360" priority="157" operator="containsText" text="減少">
      <formula>NOT(ISERROR(SEARCH("減少",K6)))</formula>
    </cfRule>
    <cfRule type="containsText" dxfId="359" priority="158" operator="containsText" text="増加">
      <formula>NOT(ISERROR(SEARCH("増加",K6)))</formula>
    </cfRule>
    <cfRule type="containsText" dxfId="358" priority="159" operator="containsText" text="安定">
      <formula>NOT(ISERROR(SEARCH("安定",K6)))</formula>
    </cfRule>
  </conditionalFormatting>
  <conditionalFormatting sqref="F6:F7">
    <cfRule type="containsText" dxfId="357" priority="38" operator="containsText" text="無し">
      <formula>NOT(ISERROR(SEARCH("無し",F6)))</formula>
    </cfRule>
    <cfRule type="containsText" dxfId="356" priority="39" operator="containsText" text="変動">
      <formula>NOT(ISERROR(SEARCH("変動",F6)))</formula>
    </cfRule>
    <cfRule type="containsText" dxfId="355" priority="40" operator="containsText" text="減少">
      <formula>NOT(ISERROR(SEARCH("減少",F6)))</formula>
    </cfRule>
    <cfRule type="containsText" dxfId="354" priority="41" operator="containsText" text="増加">
      <formula>NOT(ISERROR(SEARCH("増加",F6)))</formula>
    </cfRule>
    <cfRule type="containsText" dxfId="353" priority="42" operator="containsText" text="安定">
      <formula>NOT(ISERROR(SEARCH("安定",F6)))</formula>
    </cfRule>
  </conditionalFormatting>
  <conditionalFormatting sqref="J6">
    <cfRule type="containsText" dxfId="352" priority="32" operator="containsText" text="―">
      <formula>NOT(ISERROR(SEARCH("―",J6)))</formula>
    </cfRule>
    <cfRule type="containsText" dxfId="351" priority="33" operator="containsText" text="隔年で">
      <formula>NOT(ISERROR(SEARCH("隔年で",J6)))</formula>
    </cfRule>
    <cfRule type="containsText" dxfId="350" priority="34" operator="containsText" text="年度により">
      <formula>NOT(ISERROR(SEARCH("年度により",J6)))</formula>
    </cfRule>
    <cfRule type="containsText" dxfId="349" priority="35" operator="containsText" text="減少傾向">
      <formula>NOT(ISERROR(SEARCH("減少傾向",J6)))</formula>
    </cfRule>
    <cfRule type="containsText" dxfId="348" priority="36" operator="containsText" text="増加傾向">
      <formula>NOT(ISERROR(SEARCH("増加傾向",J6)))</formula>
    </cfRule>
    <cfRule type="containsText" dxfId="347" priority="37" operator="containsText" text="同程度">
      <formula>NOT(ISERROR(SEARCH("同程度",J6)))</formula>
    </cfRule>
  </conditionalFormatting>
  <conditionalFormatting sqref="J6:J7">
    <cfRule type="containsText" dxfId="346" priority="30" operator="containsText" text="最新年度のみ減少">
      <formula>NOT(ISERROR(SEARCH("最新年度のみ減少",J6)))</formula>
    </cfRule>
    <cfRule type="containsText" dxfId="345" priority="31" operator="containsText" text="最新年度のみ増加">
      <formula>NOT(ISERROR(SEARCH("最新年度のみ増加",J6)))</formula>
    </cfRule>
  </conditionalFormatting>
  <conditionalFormatting sqref="E6">
    <cfRule type="containsText" dxfId="344" priority="24" operator="containsText" text="―">
      <formula>NOT(ISERROR(SEARCH("―",E6)))</formula>
    </cfRule>
    <cfRule type="containsText" dxfId="343" priority="25" operator="containsText" text="隔年で">
      <formula>NOT(ISERROR(SEARCH("隔年で",E6)))</formula>
    </cfRule>
    <cfRule type="containsText" dxfId="342" priority="26" operator="containsText" text="年度により">
      <formula>NOT(ISERROR(SEARCH("年度により",E6)))</formula>
    </cfRule>
    <cfRule type="containsText" dxfId="341" priority="27" operator="containsText" text="減少傾向">
      <formula>NOT(ISERROR(SEARCH("減少傾向",E6)))</formula>
    </cfRule>
    <cfRule type="containsText" dxfId="340" priority="28" operator="containsText" text="増加傾向">
      <formula>NOT(ISERROR(SEARCH("増加傾向",E6)))</formula>
    </cfRule>
    <cfRule type="containsText" dxfId="339" priority="29" operator="containsText" text="同程度">
      <formula>NOT(ISERROR(SEARCH("同程度",E6)))</formula>
    </cfRule>
  </conditionalFormatting>
  <conditionalFormatting sqref="E6:E7">
    <cfRule type="containsText" dxfId="338" priority="22" operator="containsText" text="最新年度のみ減少">
      <formula>NOT(ISERROR(SEARCH("最新年度のみ減少",E6)))</formula>
    </cfRule>
    <cfRule type="containsText" dxfId="337" priority="23" operator="containsText" text="最新年度のみ増加">
      <formula>NOT(ISERROR(SEARCH("最新年度のみ増加",E6)))</formula>
    </cfRule>
  </conditionalFormatting>
  <conditionalFormatting sqref="F26:F27">
    <cfRule type="containsText" dxfId="336" priority="17" operator="containsText" text="無し">
      <formula>NOT(ISERROR(SEARCH("無し",F26)))</formula>
    </cfRule>
    <cfRule type="containsText" dxfId="335" priority="18" operator="containsText" text="変動">
      <formula>NOT(ISERROR(SEARCH("変動",F26)))</formula>
    </cfRule>
    <cfRule type="containsText" dxfId="334" priority="19" operator="containsText" text="減少">
      <formula>NOT(ISERROR(SEARCH("減少",F26)))</formula>
    </cfRule>
    <cfRule type="containsText" dxfId="333" priority="20" operator="containsText" text="増加">
      <formula>NOT(ISERROR(SEARCH("増加",F26)))</formula>
    </cfRule>
    <cfRule type="containsText" dxfId="332" priority="21" operator="containsText" text="安定">
      <formula>NOT(ISERROR(SEARCH("安定",F26)))</formula>
    </cfRule>
  </conditionalFormatting>
  <conditionalFormatting sqref="J26">
    <cfRule type="containsText" dxfId="331" priority="11" operator="containsText" text="―">
      <formula>NOT(ISERROR(SEARCH("―",J26)))</formula>
    </cfRule>
    <cfRule type="containsText" dxfId="330" priority="12" operator="containsText" text="隔年で">
      <formula>NOT(ISERROR(SEARCH("隔年で",J26)))</formula>
    </cfRule>
    <cfRule type="containsText" dxfId="329" priority="13" operator="containsText" text="年度により">
      <formula>NOT(ISERROR(SEARCH("年度により",J26)))</formula>
    </cfRule>
    <cfRule type="containsText" dxfId="328" priority="14" operator="containsText" text="減少傾向">
      <formula>NOT(ISERROR(SEARCH("減少傾向",J26)))</formula>
    </cfRule>
    <cfRule type="containsText" dxfId="327" priority="15" operator="containsText" text="増加傾向">
      <formula>NOT(ISERROR(SEARCH("増加傾向",J26)))</formula>
    </cfRule>
    <cfRule type="containsText" dxfId="326" priority="16" operator="containsText" text="同程度">
      <formula>NOT(ISERROR(SEARCH("同程度",J26)))</formula>
    </cfRule>
  </conditionalFormatting>
  <conditionalFormatting sqref="J26:J27">
    <cfRule type="containsText" dxfId="325" priority="9" operator="containsText" text="最新年度のみ減少">
      <formula>NOT(ISERROR(SEARCH("最新年度のみ減少",J26)))</formula>
    </cfRule>
    <cfRule type="containsText" dxfId="324" priority="10" operator="containsText" text="最新年度のみ増加">
      <formula>NOT(ISERROR(SEARCH("最新年度のみ増加",J26)))</formula>
    </cfRule>
  </conditionalFormatting>
  <conditionalFormatting sqref="E26">
    <cfRule type="containsText" dxfId="323" priority="3" operator="containsText" text="―">
      <formula>NOT(ISERROR(SEARCH("―",E26)))</formula>
    </cfRule>
    <cfRule type="containsText" dxfId="322" priority="4" operator="containsText" text="隔年で">
      <formula>NOT(ISERROR(SEARCH("隔年で",E26)))</formula>
    </cfRule>
    <cfRule type="containsText" dxfId="321" priority="5" operator="containsText" text="年度により">
      <formula>NOT(ISERROR(SEARCH("年度により",E26)))</formula>
    </cfRule>
    <cfRule type="containsText" dxfId="320" priority="6" operator="containsText" text="減少傾向">
      <formula>NOT(ISERROR(SEARCH("減少傾向",E26)))</formula>
    </cfRule>
    <cfRule type="containsText" dxfId="319" priority="7" operator="containsText" text="増加傾向">
      <formula>NOT(ISERROR(SEARCH("増加傾向",E26)))</formula>
    </cfRule>
    <cfRule type="containsText" dxfId="318" priority="8" operator="containsText" text="同程度">
      <formula>NOT(ISERROR(SEARCH("同程度",E26)))</formula>
    </cfRule>
  </conditionalFormatting>
  <conditionalFormatting sqref="E26:E27">
    <cfRule type="containsText" dxfId="317" priority="1" operator="containsText" text="最新年度のみ減少">
      <formula>NOT(ISERROR(SEARCH("最新年度のみ減少",E26)))</formula>
    </cfRule>
    <cfRule type="containsText" dxfId="316" priority="2" operator="containsText" text="最新年度のみ増加">
      <formula>NOT(ISERROR(SEARCH("最新年度のみ増加",E26)))</formula>
    </cfRule>
  </conditionalFormatting>
  <dataValidations count="1">
    <dataValidation type="list" allowBlank="1" showInputMessage="1" showErrorMessage="1" sqref="K6:K7 F6:F7 F26:F27" xr:uid="{00000000-0002-0000-0200-000000000000}">
      <formula1>$C$49:$C$52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1E2EE-083A-4BE0-AFB2-D43560362733}">
  <sheetPr>
    <tabColor theme="9"/>
  </sheetPr>
  <dimension ref="A1:R101"/>
  <sheetViews>
    <sheetView view="pageBreakPreview" zoomScaleNormal="100" zoomScaleSheetLayoutView="100" workbookViewId="0">
      <pane xSplit="3" ySplit="11" topLeftCell="D12" activePane="bottomRight" state="frozen"/>
      <selection activeCell="D10" sqref="D10:N10"/>
      <selection pane="topRight" activeCell="D10" sqref="D10:N10"/>
      <selection pane="bottomLeft" activeCell="D10" sqref="D10:N10"/>
      <selection pane="bottomRight" activeCell="P1" sqref="P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37" bestFit="1" customWidth="1"/>
    <col min="7" max="13" width="9" style="37"/>
    <col min="16" max="16" width="11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K1"/>
      <c r="L1"/>
      <c r="M1"/>
      <c r="P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  <c r="K2" s="88"/>
      <c r="L2"/>
      <c r="M2"/>
    </row>
    <row r="3" spans="1:18" ht="24" customHeight="1">
      <c r="A3" s="3" t="s">
        <v>382</v>
      </c>
      <c r="C3" s="3"/>
      <c r="D3"/>
      <c r="E3"/>
      <c r="F3"/>
      <c r="G3"/>
      <c r="H3"/>
      <c r="I3"/>
      <c r="J3"/>
      <c r="K3" s="88"/>
      <c r="L3"/>
      <c r="M3"/>
    </row>
    <row r="4" spans="1:18" ht="14.25" thickBot="1">
      <c r="A4" s="8"/>
      <c r="B4" s="8"/>
      <c r="C4" s="8"/>
      <c r="D4" s="88"/>
      <c r="E4" s="88"/>
      <c r="F4" s="88"/>
      <c r="G4" s="88"/>
      <c r="H4" s="88"/>
      <c r="I4" s="88"/>
      <c r="J4" s="88"/>
      <c r="K4" s="88"/>
      <c r="L4" s="7"/>
      <c r="M4" s="7"/>
      <c r="N4" s="7"/>
      <c r="O4" s="7"/>
      <c r="P4" s="7"/>
      <c r="Q4" s="7"/>
      <c r="R4" s="7"/>
    </row>
    <row r="5" spans="1:18" ht="41.25" thickBot="1">
      <c r="C5" s="222" t="s">
        <v>5</v>
      </c>
      <c r="D5" s="12" t="s">
        <v>0</v>
      </c>
      <c r="E5" s="13" t="s">
        <v>1</v>
      </c>
      <c r="F5" s="13" t="s">
        <v>6</v>
      </c>
      <c r="G5" s="14" t="s">
        <v>7</v>
      </c>
      <c r="H5" s="15" t="s">
        <v>8</v>
      </c>
      <c r="I5" s="16" t="s">
        <v>9</v>
      </c>
      <c r="J5" s="17" t="s">
        <v>10</v>
      </c>
      <c r="K5" s="18" t="s">
        <v>11</v>
      </c>
      <c r="L5" s="18" t="s">
        <v>12</v>
      </c>
      <c r="M5" s="19" t="s">
        <v>13</v>
      </c>
      <c r="N5" s="20" t="s">
        <v>14</v>
      </c>
    </row>
    <row r="6" spans="1:18">
      <c r="C6" s="21" t="s">
        <v>3</v>
      </c>
      <c r="D6" s="22">
        <f>INDEX(D12:D97,MATCH(C6,C12:C97,0),0)</f>
        <v>112</v>
      </c>
      <c r="E6" s="23">
        <f>INDEX(E12:E97,MATCH(C6,C12:C97,0),0)</f>
        <v>58</v>
      </c>
      <c r="F6" s="23">
        <f>SUM(D6:E6)</f>
        <v>170</v>
      </c>
      <c r="G6" s="24">
        <f>_xlfn.RANK.EQ(F6,$F$12:$F$97,0)</f>
        <v>42</v>
      </c>
      <c r="H6" s="25">
        <f>E6/F6</f>
        <v>0.3411764705882353</v>
      </c>
      <c r="I6" s="26">
        <f>_xlfn.RANK.EQ(H6,$H$12:$H$97,0)</f>
        <v>18</v>
      </c>
      <c r="J6" s="22">
        <f>INDEX(J12:J97,MATCH(C6,C12:C97,0),0)</f>
        <v>3</v>
      </c>
      <c r="K6" s="27">
        <f>INDEX(K12:K97,MATCH(C6,C12:C97,0),0)</f>
        <v>2</v>
      </c>
      <c r="L6" s="27">
        <f>SUM(J6:K6)</f>
        <v>5</v>
      </c>
      <c r="M6" s="28">
        <f>L6/F6</f>
        <v>2.9411764705882353E-2</v>
      </c>
      <c r="N6" s="29">
        <f>_xlfn.RANK.EQ(M6,$M$12:$M$97,0)</f>
        <v>59</v>
      </c>
    </row>
    <row r="7" spans="1:18">
      <c r="C7" s="30" t="s">
        <v>15</v>
      </c>
      <c r="D7" s="97">
        <f>ROUND(SUMIF($B$12:$B$97,"G",D12:D97)/(COUNTIFS(B12:B97,"G",D12:D97,"&lt;&gt;")),1)</f>
        <v>177.6</v>
      </c>
      <c r="E7" s="98">
        <f>ROUND(SUMIF($B$12:$B$97,"G",E12:E97)/(COUNTIFS(B12:B97,"G",D12:D97,"&lt;&gt;")),1)</f>
        <v>76.099999999999994</v>
      </c>
      <c r="F7" s="98">
        <f>ROUND(SUM(D7:E7),1)</f>
        <v>253.7</v>
      </c>
      <c r="G7" s="32"/>
      <c r="H7" s="33">
        <f>E7/F7</f>
        <v>0.29996058336618053</v>
      </c>
      <c r="I7" s="34"/>
      <c r="J7" s="97">
        <f>ROUND(SUMIF($B$12:$B$97,"G",J12:J97)/(COUNTIFS(B12:B97,"G",D12:D97,"&lt;&gt;")),1)</f>
        <v>6.2</v>
      </c>
      <c r="K7" s="101">
        <f>ROUND(SUMIF($B$12:$B$97,"G",K12:K97)/(COUNTIFS(B12:B97,"G",D12:D97,"&lt;&gt;")),1)</f>
        <v>4.7</v>
      </c>
      <c r="L7" s="101">
        <f>ROUND(SUM(J7:K7),1)</f>
        <v>10.9</v>
      </c>
      <c r="M7" s="6">
        <f>L7/F7</f>
        <v>4.2964130863224287E-2</v>
      </c>
      <c r="N7" s="36"/>
      <c r="O7" s="37"/>
      <c r="P7" s="37"/>
      <c r="Q7" s="37"/>
    </row>
    <row r="8" spans="1:18" ht="14.25" thickBot="1">
      <c r="C8" s="38" t="s">
        <v>16</v>
      </c>
      <c r="D8" s="99">
        <f>ROUND(AVERAGE(D12:D97),1)</f>
        <v>159.5</v>
      </c>
      <c r="E8" s="100">
        <f>ROUND(AVERAGE(E12:E97),1)</f>
        <v>60.3</v>
      </c>
      <c r="F8" s="100">
        <f>ROUND(SUM(D8:E8),1)</f>
        <v>219.8</v>
      </c>
      <c r="G8" s="41"/>
      <c r="H8" s="42">
        <f>E8/F8</f>
        <v>0.27434030937215648</v>
      </c>
      <c r="I8" s="43"/>
      <c r="J8" s="102">
        <f>ROUND(AVERAGE(J12:J97),1)</f>
        <v>11.8</v>
      </c>
      <c r="K8" s="100">
        <f>ROUND(AVERAGE(K12:K97),1)</f>
        <v>7.7</v>
      </c>
      <c r="L8" s="103">
        <f>ROUND(SUM(J8:K8),1)</f>
        <v>19.5</v>
      </c>
      <c r="M8" s="45">
        <f>L8/F8</f>
        <v>8.8717015468607816E-2</v>
      </c>
      <c r="N8" s="46"/>
    </row>
    <row r="9" spans="1:18" ht="21" customHeight="1" thickBot="1">
      <c r="D9" s="47"/>
      <c r="K9"/>
      <c r="N9" s="37"/>
      <c r="O9" s="37"/>
      <c r="P9" s="37"/>
      <c r="Q9" s="37"/>
    </row>
    <row r="10" spans="1:18" ht="21" customHeight="1">
      <c r="D10" s="276" t="str" cm="1">
        <f t="array" aca="1" ref="D10" ca="1">RIGHT(CELL("filename",A1),4)&amp;"年度（基準日：５月１日）"</f>
        <v>2024年度（基準日：５月１日）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8" ht="40.5">
      <c r="A11" s="48" t="s">
        <v>17</v>
      </c>
      <c r="B11" s="49" t="s">
        <v>18</v>
      </c>
      <c r="C11" s="50" t="s">
        <v>5</v>
      </c>
      <c r="D11" s="82" t="s">
        <v>0</v>
      </c>
      <c r="E11" s="83" t="s">
        <v>1</v>
      </c>
      <c r="F11" s="83" t="s">
        <v>6</v>
      </c>
      <c r="G11" s="84" t="s">
        <v>7</v>
      </c>
      <c r="H11" s="85" t="s">
        <v>8</v>
      </c>
      <c r="I11" s="86" t="s">
        <v>9</v>
      </c>
      <c r="J11" s="51" t="s">
        <v>10</v>
      </c>
      <c r="K11" s="52" t="s">
        <v>11</v>
      </c>
      <c r="L11" s="52" t="s">
        <v>12</v>
      </c>
      <c r="M11" s="53" t="s">
        <v>13</v>
      </c>
      <c r="N11" s="54" t="s">
        <v>14</v>
      </c>
    </row>
    <row r="12" spans="1:18">
      <c r="A12" s="4" t="s">
        <v>19</v>
      </c>
      <c r="B12" s="4" t="s">
        <v>211</v>
      </c>
      <c r="C12" s="55" t="s">
        <v>20</v>
      </c>
      <c r="D12" s="56">
        <v>586</v>
      </c>
      <c r="E12" s="5">
        <v>185</v>
      </c>
      <c r="F12" s="57">
        <f t="shared" ref="F12:F43" si="0">SUM(D12:E12)</f>
        <v>771</v>
      </c>
      <c r="G12" s="58">
        <f t="shared" ref="G12:G43" si="1">_xlfn.RANK.EQ(F12,$F$12:$F$97,0)</f>
        <v>6</v>
      </c>
      <c r="H12" s="59">
        <f>E12/F12</f>
        <v>0.23994811932555124</v>
      </c>
      <c r="I12" s="57">
        <f t="shared" ref="I12:I43" si="2">_xlfn.RANK.EQ(H12,$H$12:$H$97,0)</f>
        <v>61</v>
      </c>
      <c r="J12" s="56">
        <v>73</v>
      </c>
      <c r="K12" s="60">
        <v>44</v>
      </c>
      <c r="L12" s="60">
        <f t="shared" ref="L12:L43" si="3">SUM(J12:K12)</f>
        <v>117</v>
      </c>
      <c r="M12" s="6">
        <f>L12/F12</f>
        <v>0.1517509727626459</v>
      </c>
      <c r="N12" s="61">
        <f t="shared" ref="N12:N43" si="4">_xlfn.RANK.EQ(M12,$M$12:$M$97,0)</f>
        <v>15</v>
      </c>
    </row>
    <row r="13" spans="1:18">
      <c r="A13" s="4" t="s">
        <v>21</v>
      </c>
      <c r="B13" s="4" t="s">
        <v>212</v>
      </c>
      <c r="C13" s="55" t="s">
        <v>22</v>
      </c>
      <c r="D13" s="56">
        <v>0</v>
      </c>
      <c r="E13" s="5">
        <v>0</v>
      </c>
      <c r="F13" s="57">
        <f t="shared" si="0"/>
        <v>0</v>
      </c>
      <c r="G13" s="58">
        <f t="shared" si="1"/>
        <v>82</v>
      </c>
      <c r="H13" s="242">
        <v>0</v>
      </c>
      <c r="I13" s="57">
        <f t="shared" si="2"/>
        <v>77</v>
      </c>
      <c r="J13" s="56">
        <v>0</v>
      </c>
      <c r="K13" s="60">
        <v>0</v>
      </c>
      <c r="L13" s="60">
        <f t="shared" si="3"/>
        <v>0</v>
      </c>
      <c r="M13" s="243">
        <v>0</v>
      </c>
      <c r="N13" s="61">
        <f t="shared" si="4"/>
        <v>68</v>
      </c>
    </row>
    <row r="14" spans="1:18">
      <c r="A14" s="4" t="s">
        <v>23</v>
      </c>
      <c r="B14" s="4" t="s">
        <v>213</v>
      </c>
      <c r="C14" s="55" t="s">
        <v>24</v>
      </c>
      <c r="D14" s="56">
        <v>25</v>
      </c>
      <c r="E14" s="5">
        <v>3</v>
      </c>
      <c r="F14" s="57">
        <f t="shared" si="0"/>
        <v>28</v>
      </c>
      <c r="G14" s="58">
        <f t="shared" si="1"/>
        <v>60</v>
      </c>
      <c r="H14" s="59">
        <f t="shared" ref="H14:H21" si="5">E14/F14</f>
        <v>0.10714285714285714</v>
      </c>
      <c r="I14" s="57">
        <f t="shared" si="2"/>
        <v>74</v>
      </c>
      <c r="J14" s="56">
        <v>1</v>
      </c>
      <c r="K14" s="60">
        <v>1</v>
      </c>
      <c r="L14" s="60">
        <f t="shared" si="3"/>
        <v>2</v>
      </c>
      <c r="M14" s="6">
        <f t="shared" ref="M14:M21" si="6">L14/F14</f>
        <v>7.1428571428571425E-2</v>
      </c>
      <c r="N14" s="61">
        <f t="shared" si="4"/>
        <v>38</v>
      </c>
    </row>
    <row r="15" spans="1:18">
      <c r="A15" s="4" t="s">
        <v>25</v>
      </c>
      <c r="B15" s="4" t="s">
        <v>214</v>
      </c>
      <c r="C15" s="55" t="s">
        <v>26</v>
      </c>
      <c r="D15" s="56">
        <v>2</v>
      </c>
      <c r="E15" s="5">
        <v>0</v>
      </c>
      <c r="F15" s="57">
        <f t="shared" si="0"/>
        <v>2</v>
      </c>
      <c r="G15" s="58">
        <f t="shared" si="1"/>
        <v>76</v>
      </c>
      <c r="H15" s="59">
        <f t="shared" si="5"/>
        <v>0</v>
      </c>
      <c r="I15" s="57">
        <f t="shared" si="2"/>
        <v>77</v>
      </c>
      <c r="J15" s="56">
        <v>0</v>
      </c>
      <c r="K15" s="60">
        <v>0</v>
      </c>
      <c r="L15" s="60">
        <f t="shared" si="3"/>
        <v>0</v>
      </c>
      <c r="M15" s="6">
        <f t="shared" si="6"/>
        <v>0</v>
      </c>
      <c r="N15" s="61">
        <f t="shared" si="4"/>
        <v>68</v>
      </c>
    </row>
    <row r="16" spans="1:18">
      <c r="A16" s="4" t="s">
        <v>27</v>
      </c>
      <c r="B16" s="4" t="s">
        <v>213</v>
      </c>
      <c r="C16" s="55" t="s">
        <v>28</v>
      </c>
      <c r="D16" s="56">
        <v>6</v>
      </c>
      <c r="E16" s="5">
        <v>5</v>
      </c>
      <c r="F16" s="57">
        <f t="shared" si="0"/>
        <v>11</v>
      </c>
      <c r="G16" s="58">
        <f t="shared" si="1"/>
        <v>70</v>
      </c>
      <c r="H16" s="59">
        <f t="shared" si="5"/>
        <v>0.45454545454545453</v>
      </c>
      <c r="I16" s="57">
        <f t="shared" si="2"/>
        <v>11</v>
      </c>
      <c r="J16" s="56">
        <v>0</v>
      </c>
      <c r="K16" s="60">
        <v>1</v>
      </c>
      <c r="L16" s="60">
        <f t="shared" si="3"/>
        <v>1</v>
      </c>
      <c r="M16" s="63">
        <f t="shared" si="6"/>
        <v>9.0909090909090912E-2</v>
      </c>
      <c r="N16" s="61">
        <f t="shared" si="4"/>
        <v>30</v>
      </c>
    </row>
    <row r="17" spans="1:14">
      <c r="A17" s="4" t="s">
        <v>29</v>
      </c>
      <c r="B17" s="4" t="s">
        <v>213</v>
      </c>
      <c r="C17" s="55" t="s">
        <v>30</v>
      </c>
      <c r="D17" s="56">
        <v>16</v>
      </c>
      <c r="E17" s="5">
        <v>3</v>
      </c>
      <c r="F17" s="57">
        <f t="shared" si="0"/>
        <v>19</v>
      </c>
      <c r="G17" s="58">
        <f t="shared" si="1"/>
        <v>65</v>
      </c>
      <c r="H17" s="59">
        <f t="shared" si="5"/>
        <v>0.15789473684210525</v>
      </c>
      <c r="I17" s="57">
        <f t="shared" si="2"/>
        <v>70</v>
      </c>
      <c r="J17" s="56">
        <v>5</v>
      </c>
      <c r="K17" s="60">
        <v>1</v>
      </c>
      <c r="L17" s="60">
        <f t="shared" si="3"/>
        <v>6</v>
      </c>
      <c r="M17" s="6">
        <f t="shared" si="6"/>
        <v>0.31578947368421051</v>
      </c>
      <c r="N17" s="61">
        <f t="shared" si="4"/>
        <v>2</v>
      </c>
    </row>
    <row r="18" spans="1:14">
      <c r="A18" s="4" t="s">
        <v>31</v>
      </c>
      <c r="B18" s="4" t="s">
        <v>215</v>
      </c>
      <c r="C18" s="55" t="s">
        <v>32</v>
      </c>
      <c r="D18" s="56">
        <v>116</v>
      </c>
      <c r="E18" s="5">
        <v>60</v>
      </c>
      <c r="F18" s="57">
        <f t="shared" si="0"/>
        <v>176</v>
      </c>
      <c r="G18" s="58">
        <f t="shared" si="1"/>
        <v>41</v>
      </c>
      <c r="H18" s="59">
        <f t="shared" si="5"/>
        <v>0.34090909090909088</v>
      </c>
      <c r="I18" s="57">
        <f t="shared" si="2"/>
        <v>19</v>
      </c>
      <c r="J18" s="56">
        <v>0</v>
      </c>
      <c r="K18" s="60">
        <v>0</v>
      </c>
      <c r="L18" s="60">
        <f t="shared" si="3"/>
        <v>0</v>
      </c>
      <c r="M18" s="6">
        <f t="shared" si="6"/>
        <v>0</v>
      </c>
      <c r="N18" s="61">
        <f t="shared" si="4"/>
        <v>68</v>
      </c>
    </row>
    <row r="19" spans="1:14">
      <c r="A19" s="4" t="s">
        <v>33</v>
      </c>
      <c r="B19" s="4" t="s">
        <v>216</v>
      </c>
      <c r="C19" s="55" t="s">
        <v>34</v>
      </c>
      <c r="D19" s="56">
        <v>170</v>
      </c>
      <c r="E19" s="5">
        <v>81</v>
      </c>
      <c r="F19" s="57">
        <f t="shared" si="0"/>
        <v>251</v>
      </c>
      <c r="G19" s="58">
        <f t="shared" si="1"/>
        <v>26</v>
      </c>
      <c r="H19" s="59">
        <f t="shared" si="5"/>
        <v>0.32270916334661354</v>
      </c>
      <c r="I19" s="57">
        <f t="shared" si="2"/>
        <v>25</v>
      </c>
      <c r="J19" s="56">
        <v>9</v>
      </c>
      <c r="K19" s="60">
        <v>4</v>
      </c>
      <c r="L19" s="60">
        <f t="shared" si="3"/>
        <v>13</v>
      </c>
      <c r="M19" s="6">
        <f t="shared" si="6"/>
        <v>5.1792828685258967E-2</v>
      </c>
      <c r="N19" s="61">
        <f t="shared" si="4"/>
        <v>47</v>
      </c>
    </row>
    <row r="20" spans="1:14">
      <c r="A20" s="4" t="s">
        <v>35</v>
      </c>
      <c r="B20" s="4" t="s">
        <v>217</v>
      </c>
      <c r="C20" s="55" t="s">
        <v>36</v>
      </c>
      <c r="D20" s="56">
        <v>30</v>
      </c>
      <c r="E20" s="5">
        <v>15</v>
      </c>
      <c r="F20" s="57">
        <f t="shared" si="0"/>
        <v>45</v>
      </c>
      <c r="G20" s="58">
        <f t="shared" si="1"/>
        <v>53</v>
      </c>
      <c r="H20" s="59">
        <f t="shared" si="5"/>
        <v>0.33333333333333331</v>
      </c>
      <c r="I20" s="57">
        <f t="shared" si="2"/>
        <v>20</v>
      </c>
      <c r="J20" s="56">
        <v>3</v>
      </c>
      <c r="K20" s="60">
        <v>3</v>
      </c>
      <c r="L20" s="60">
        <f t="shared" si="3"/>
        <v>6</v>
      </c>
      <c r="M20" s="6">
        <f t="shared" si="6"/>
        <v>0.13333333333333333</v>
      </c>
      <c r="N20" s="61">
        <f t="shared" si="4"/>
        <v>20</v>
      </c>
    </row>
    <row r="21" spans="1:14">
      <c r="A21" s="4" t="s">
        <v>37</v>
      </c>
      <c r="B21" s="4" t="s">
        <v>211</v>
      </c>
      <c r="C21" s="55" t="s">
        <v>38</v>
      </c>
      <c r="D21" s="56">
        <v>826</v>
      </c>
      <c r="E21" s="5">
        <v>316</v>
      </c>
      <c r="F21" s="57">
        <f t="shared" si="0"/>
        <v>1142</v>
      </c>
      <c r="G21" s="58">
        <f t="shared" si="1"/>
        <v>3</v>
      </c>
      <c r="H21" s="59">
        <f t="shared" si="5"/>
        <v>0.27670753064798598</v>
      </c>
      <c r="I21" s="57">
        <f t="shared" si="2"/>
        <v>42</v>
      </c>
      <c r="J21" s="56">
        <v>131</v>
      </c>
      <c r="K21" s="60">
        <v>94</v>
      </c>
      <c r="L21" s="60">
        <f t="shared" si="3"/>
        <v>225</v>
      </c>
      <c r="M21" s="6">
        <f t="shared" si="6"/>
        <v>0.19702276707530647</v>
      </c>
      <c r="N21" s="61">
        <f t="shared" si="4"/>
        <v>8</v>
      </c>
    </row>
    <row r="22" spans="1:14">
      <c r="A22" s="4" t="s">
        <v>39</v>
      </c>
      <c r="B22" s="4" t="s">
        <v>212</v>
      </c>
      <c r="C22" s="55" t="s">
        <v>40</v>
      </c>
      <c r="D22" s="56">
        <v>0</v>
      </c>
      <c r="E22" s="5">
        <v>0</v>
      </c>
      <c r="F22" s="57">
        <f t="shared" si="0"/>
        <v>0</v>
      </c>
      <c r="G22" s="58">
        <f t="shared" si="1"/>
        <v>82</v>
      </c>
      <c r="H22" s="242">
        <v>0</v>
      </c>
      <c r="I22" s="57">
        <f t="shared" si="2"/>
        <v>77</v>
      </c>
      <c r="J22" s="56">
        <v>0</v>
      </c>
      <c r="K22" s="60">
        <v>0</v>
      </c>
      <c r="L22" s="60">
        <f t="shared" si="3"/>
        <v>0</v>
      </c>
      <c r="M22" s="243">
        <v>0</v>
      </c>
      <c r="N22" s="61">
        <f t="shared" si="4"/>
        <v>68</v>
      </c>
    </row>
    <row r="23" spans="1:14">
      <c r="A23" s="4" t="s">
        <v>41</v>
      </c>
      <c r="B23" s="4" t="s">
        <v>216</v>
      </c>
      <c r="C23" s="55" t="s">
        <v>42</v>
      </c>
      <c r="D23" s="56">
        <v>118</v>
      </c>
      <c r="E23" s="5">
        <v>64</v>
      </c>
      <c r="F23" s="57">
        <f t="shared" si="0"/>
        <v>182</v>
      </c>
      <c r="G23" s="58">
        <f t="shared" si="1"/>
        <v>40</v>
      </c>
      <c r="H23" s="59">
        <f t="shared" ref="H23:H66" si="7">E23/F23</f>
        <v>0.35164835164835168</v>
      </c>
      <c r="I23" s="57">
        <f t="shared" si="2"/>
        <v>15</v>
      </c>
      <c r="J23" s="56">
        <v>7</v>
      </c>
      <c r="K23" s="60">
        <v>8</v>
      </c>
      <c r="L23" s="60">
        <f t="shared" si="3"/>
        <v>15</v>
      </c>
      <c r="M23" s="6">
        <f t="shared" ref="M23:M66" si="8">L23/F23</f>
        <v>8.2417582417582416E-2</v>
      </c>
      <c r="N23" s="61">
        <f t="shared" si="4"/>
        <v>34</v>
      </c>
    </row>
    <row r="24" spans="1:14">
      <c r="A24" s="4" t="s">
        <v>43</v>
      </c>
      <c r="B24" s="4" t="s">
        <v>216</v>
      </c>
      <c r="C24" s="55" t="s">
        <v>44</v>
      </c>
      <c r="D24" s="56">
        <v>154</v>
      </c>
      <c r="E24" s="5">
        <v>63</v>
      </c>
      <c r="F24" s="57">
        <f t="shared" si="0"/>
        <v>217</v>
      </c>
      <c r="G24" s="58">
        <f t="shared" si="1"/>
        <v>33</v>
      </c>
      <c r="H24" s="59">
        <f t="shared" si="7"/>
        <v>0.29032258064516131</v>
      </c>
      <c r="I24" s="57">
        <f t="shared" si="2"/>
        <v>36</v>
      </c>
      <c r="J24" s="56">
        <v>8</v>
      </c>
      <c r="K24" s="60">
        <v>5</v>
      </c>
      <c r="L24" s="60">
        <f t="shared" si="3"/>
        <v>13</v>
      </c>
      <c r="M24" s="6">
        <f t="shared" si="8"/>
        <v>5.9907834101382486E-2</v>
      </c>
      <c r="N24" s="61">
        <f t="shared" si="4"/>
        <v>46</v>
      </c>
    </row>
    <row r="25" spans="1:14">
      <c r="A25" s="4" t="s">
        <v>45</v>
      </c>
      <c r="B25" s="4" t="s">
        <v>214</v>
      </c>
      <c r="C25" s="55" t="s">
        <v>46</v>
      </c>
      <c r="D25" s="56">
        <v>2</v>
      </c>
      <c r="E25" s="5">
        <v>2</v>
      </c>
      <c r="F25" s="57">
        <f t="shared" si="0"/>
        <v>4</v>
      </c>
      <c r="G25" s="58">
        <f t="shared" si="1"/>
        <v>74</v>
      </c>
      <c r="H25" s="59">
        <f t="shared" si="7"/>
        <v>0.5</v>
      </c>
      <c r="I25" s="57">
        <f t="shared" si="2"/>
        <v>7</v>
      </c>
      <c r="J25" s="56">
        <v>1</v>
      </c>
      <c r="K25" s="60">
        <v>0</v>
      </c>
      <c r="L25" s="60">
        <f t="shared" si="3"/>
        <v>1</v>
      </c>
      <c r="M25" s="63">
        <f t="shared" si="8"/>
        <v>0.25</v>
      </c>
      <c r="N25" s="61">
        <f t="shared" si="4"/>
        <v>4</v>
      </c>
    </row>
    <row r="26" spans="1:14">
      <c r="A26" s="4" t="s">
        <v>47</v>
      </c>
      <c r="B26" s="4" t="s">
        <v>217</v>
      </c>
      <c r="C26" s="55" t="s">
        <v>48</v>
      </c>
      <c r="D26" s="56">
        <v>38</v>
      </c>
      <c r="E26" s="5">
        <v>19</v>
      </c>
      <c r="F26" s="57">
        <f t="shared" si="0"/>
        <v>57</v>
      </c>
      <c r="G26" s="58">
        <f t="shared" si="1"/>
        <v>51</v>
      </c>
      <c r="H26" s="59">
        <f t="shared" si="7"/>
        <v>0.33333333333333331</v>
      </c>
      <c r="I26" s="57">
        <f t="shared" si="2"/>
        <v>20</v>
      </c>
      <c r="J26" s="56">
        <v>1</v>
      </c>
      <c r="K26" s="60">
        <v>3</v>
      </c>
      <c r="L26" s="60">
        <f t="shared" si="3"/>
        <v>4</v>
      </c>
      <c r="M26" s="6">
        <f t="shared" si="8"/>
        <v>7.0175438596491224E-2</v>
      </c>
      <c r="N26" s="61">
        <f t="shared" si="4"/>
        <v>39</v>
      </c>
    </row>
    <row r="27" spans="1:14">
      <c r="A27" s="4" t="s">
        <v>49</v>
      </c>
      <c r="B27" s="4" t="s">
        <v>211</v>
      </c>
      <c r="C27" s="55" t="s">
        <v>50</v>
      </c>
      <c r="D27" s="56">
        <v>357</v>
      </c>
      <c r="E27" s="5">
        <v>139</v>
      </c>
      <c r="F27" s="57">
        <f t="shared" si="0"/>
        <v>496</v>
      </c>
      <c r="G27" s="58">
        <f t="shared" si="1"/>
        <v>9</v>
      </c>
      <c r="H27" s="59">
        <f t="shared" si="7"/>
        <v>0.28024193548387094</v>
      </c>
      <c r="I27" s="57">
        <f t="shared" si="2"/>
        <v>40</v>
      </c>
      <c r="J27" s="56">
        <v>50</v>
      </c>
      <c r="K27" s="60">
        <v>32</v>
      </c>
      <c r="L27" s="60">
        <f t="shared" si="3"/>
        <v>82</v>
      </c>
      <c r="M27" s="6">
        <f t="shared" si="8"/>
        <v>0.16532258064516128</v>
      </c>
      <c r="N27" s="61">
        <f t="shared" si="4"/>
        <v>13</v>
      </c>
    </row>
    <row r="28" spans="1:14">
      <c r="A28" s="4" t="s">
        <v>51</v>
      </c>
      <c r="B28" s="4" t="s">
        <v>214</v>
      </c>
      <c r="C28" s="55" t="s">
        <v>52</v>
      </c>
      <c r="D28" s="56">
        <v>11</v>
      </c>
      <c r="E28" s="5">
        <v>10</v>
      </c>
      <c r="F28" s="57">
        <f t="shared" si="0"/>
        <v>21</v>
      </c>
      <c r="G28" s="58">
        <f t="shared" si="1"/>
        <v>63</v>
      </c>
      <c r="H28" s="59">
        <f t="shared" si="7"/>
        <v>0.47619047619047616</v>
      </c>
      <c r="I28" s="57">
        <f t="shared" si="2"/>
        <v>9</v>
      </c>
      <c r="J28" s="56">
        <v>0</v>
      </c>
      <c r="K28" s="60">
        <v>1</v>
      </c>
      <c r="L28" s="60">
        <f t="shared" si="3"/>
        <v>1</v>
      </c>
      <c r="M28" s="63">
        <f t="shared" si="8"/>
        <v>4.7619047619047616E-2</v>
      </c>
      <c r="N28" s="61">
        <f t="shared" si="4"/>
        <v>49</v>
      </c>
    </row>
    <row r="29" spans="1:14">
      <c r="A29" s="4" t="s">
        <v>53</v>
      </c>
      <c r="B29" s="4" t="s">
        <v>217</v>
      </c>
      <c r="C29" s="55" t="s">
        <v>54</v>
      </c>
      <c r="D29" s="56">
        <v>47</v>
      </c>
      <c r="E29" s="5">
        <v>17</v>
      </c>
      <c r="F29" s="57">
        <f t="shared" si="0"/>
        <v>64</v>
      </c>
      <c r="G29" s="58">
        <f t="shared" si="1"/>
        <v>46</v>
      </c>
      <c r="H29" s="59">
        <f t="shared" si="7"/>
        <v>0.265625</v>
      </c>
      <c r="I29" s="57">
        <f t="shared" si="2"/>
        <v>45</v>
      </c>
      <c r="J29" s="56">
        <v>5</v>
      </c>
      <c r="K29" s="60">
        <v>4</v>
      </c>
      <c r="L29" s="60">
        <f t="shared" si="3"/>
        <v>9</v>
      </c>
      <c r="M29" s="6">
        <f t="shared" si="8"/>
        <v>0.140625</v>
      </c>
      <c r="N29" s="61">
        <f t="shared" si="4"/>
        <v>17</v>
      </c>
    </row>
    <row r="30" spans="1:14">
      <c r="A30" s="4" t="s">
        <v>55</v>
      </c>
      <c r="B30" s="4" t="s">
        <v>216</v>
      </c>
      <c r="C30" s="55" t="s">
        <v>56</v>
      </c>
      <c r="D30" s="56">
        <v>196</v>
      </c>
      <c r="E30" s="5">
        <v>102</v>
      </c>
      <c r="F30" s="57">
        <f t="shared" si="0"/>
        <v>298</v>
      </c>
      <c r="G30" s="58">
        <f t="shared" si="1"/>
        <v>21</v>
      </c>
      <c r="H30" s="59">
        <f t="shared" si="7"/>
        <v>0.34228187919463088</v>
      </c>
      <c r="I30" s="57">
        <f t="shared" si="2"/>
        <v>17</v>
      </c>
      <c r="J30" s="56">
        <v>2</v>
      </c>
      <c r="K30" s="60">
        <v>7</v>
      </c>
      <c r="L30" s="60">
        <f t="shared" si="3"/>
        <v>9</v>
      </c>
      <c r="M30" s="6">
        <f t="shared" si="8"/>
        <v>3.0201342281879196E-2</v>
      </c>
      <c r="N30" s="61">
        <f t="shared" si="4"/>
        <v>57</v>
      </c>
    </row>
    <row r="31" spans="1:14">
      <c r="A31" s="4" t="s">
        <v>57</v>
      </c>
      <c r="B31" s="4" t="s">
        <v>217</v>
      </c>
      <c r="C31" s="55" t="s">
        <v>58</v>
      </c>
      <c r="D31" s="56">
        <v>47</v>
      </c>
      <c r="E31" s="5">
        <v>15</v>
      </c>
      <c r="F31" s="57">
        <f t="shared" si="0"/>
        <v>62</v>
      </c>
      <c r="G31" s="58">
        <f t="shared" si="1"/>
        <v>48</v>
      </c>
      <c r="H31" s="59">
        <f t="shared" si="7"/>
        <v>0.24193548387096775</v>
      </c>
      <c r="I31" s="57">
        <f t="shared" si="2"/>
        <v>58</v>
      </c>
      <c r="J31" s="56">
        <v>5</v>
      </c>
      <c r="K31" s="60">
        <v>2</v>
      </c>
      <c r="L31" s="60">
        <f t="shared" si="3"/>
        <v>7</v>
      </c>
      <c r="M31" s="6">
        <f t="shared" si="8"/>
        <v>0.11290322580645161</v>
      </c>
      <c r="N31" s="61">
        <f t="shared" si="4"/>
        <v>25</v>
      </c>
    </row>
    <row r="32" spans="1:14">
      <c r="A32" s="4" t="s">
        <v>59</v>
      </c>
      <c r="B32" s="4" t="s">
        <v>211</v>
      </c>
      <c r="C32" s="55" t="s">
        <v>60</v>
      </c>
      <c r="D32" s="56">
        <v>313</v>
      </c>
      <c r="E32" s="5">
        <v>132</v>
      </c>
      <c r="F32" s="57">
        <f t="shared" si="0"/>
        <v>445</v>
      </c>
      <c r="G32" s="58">
        <f t="shared" si="1"/>
        <v>12</v>
      </c>
      <c r="H32" s="59">
        <f t="shared" si="7"/>
        <v>0.29662921348314608</v>
      </c>
      <c r="I32" s="57">
        <f t="shared" si="2"/>
        <v>35</v>
      </c>
      <c r="J32" s="56">
        <v>24</v>
      </c>
      <c r="K32" s="60">
        <v>13</v>
      </c>
      <c r="L32" s="60">
        <f t="shared" si="3"/>
        <v>37</v>
      </c>
      <c r="M32" s="6">
        <f t="shared" si="8"/>
        <v>8.3146067415730343E-2</v>
      </c>
      <c r="N32" s="61">
        <f t="shared" si="4"/>
        <v>33</v>
      </c>
    </row>
    <row r="33" spans="1:14">
      <c r="A33" s="4" t="s">
        <v>61</v>
      </c>
      <c r="B33" s="4" t="s">
        <v>211</v>
      </c>
      <c r="C33" s="55" t="s">
        <v>62</v>
      </c>
      <c r="D33" s="56">
        <v>1040</v>
      </c>
      <c r="E33" s="5">
        <v>256</v>
      </c>
      <c r="F33" s="57">
        <f t="shared" si="0"/>
        <v>1296</v>
      </c>
      <c r="G33" s="58">
        <f t="shared" si="1"/>
        <v>1</v>
      </c>
      <c r="H33" s="59">
        <f t="shared" si="7"/>
        <v>0.19753086419753085</v>
      </c>
      <c r="I33" s="57">
        <f t="shared" si="2"/>
        <v>66</v>
      </c>
      <c r="J33" s="56">
        <v>59</v>
      </c>
      <c r="K33" s="60">
        <v>25</v>
      </c>
      <c r="L33" s="60">
        <f t="shared" si="3"/>
        <v>84</v>
      </c>
      <c r="M33" s="6">
        <f t="shared" si="8"/>
        <v>6.4814814814814811E-2</v>
      </c>
      <c r="N33" s="61">
        <f t="shared" si="4"/>
        <v>41</v>
      </c>
    </row>
    <row r="34" spans="1:14">
      <c r="A34" s="4" t="s">
        <v>63</v>
      </c>
      <c r="B34" s="4" t="s">
        <v>215</v>
      </c>
      <c r="C34" s="55" t="s">
        <v>64</v>
      </c>
      <c r="D34" s="56">
        <v>258</v>
      </c>
      <c r="E34" s="5">
        <v>151</v>
      </c>
      <c r="F34" s="57">
        <f t="shared" si="0"/>
        <v>409</v>
      </c>
      <c r="G34" s="58">
        <f t="shared" si="1"/>
        <v>14</v>
      </c>
      <c r="H34" s="59">
        <f t="shared" si="7"/>
        <v>0.36919315403422981</v>
      </c>
      <c r="I34" s="57">
        <f t="shared" si="2"/>
        <v>12</v>
      </c>
      <c r="J34" s="56">
        <v>7</v>
      </c>
      <c r="K34" s="60">
        <v>10</v>
      </c>
      <c r="L34" s="60">
        <f t="shared" si="3"/>
        <v>17</v>
      </c>
      <c r="M34" s="6">
        <f t="shared" si="8"/>
        <v>4.1564792176039117E-2</v>
      </c>
      <c r="N34" s="61">
        <f t="shared" si="4"/>
        <v>52</v>
      </c>
    </row>
    <row r="35" spans="1:14">
      <c r="A35" s="4" t="s">
        <v>65</v>
      </c>
      <c r="B35" s="4" t="s">
        <v>214</v>
      </c>
      <c r="C35" s="55" t="s">
        <v>66</v>
      </c>
      <c r="D35" s="56">
        <v>3</v>
      </c>
      <c r="E35" s="5">
        <v>15</v>
      </c>
      <c r="F35" s="57">
        <f t="shared" si="0"/>
        <v>18</v>
      </c>
      <c r="G35" s="58">
        <f t="shared" si="1"/>
        <v>66</v>
      </c>
      <c r="H35" s="59">
        <f t="shared" si="7"/>
        <v>0.83333333333333337</v>
      </c>
      <c r="I35" s="57">
        <f t="shared" si="2"/>
        <v>2</v>
      </c>
      <c r="J35" s="56">
        <v>0</v>
      </c>
      <c r="K35" s="60">
        <v>3</v>
      </c>
      <c r="L35" s="60">
        <f t="shared" si="3"/>
        <v>3</v>
      </c>
      <c r="M35" s="6">
        <f t="shared" si="8"/>
        <v>0.16666666666666666</v>
      </c>
      <c r="N35" s="61">
        <f t="shared" si="4"/>
        <v>12</v>
      </c>
    </row>
    <row r="36" spans="1:14">
      <c r="A36" s="4" t="s">
        <v>67</v>
      </c>
      <c r="B36" s="4" t="s">
        <v>214</v>
      </c>
      <c r="C36" s="55" t="s">
        <v>68</v>
      </c>
      <c r="D36" s="56">
        <v>19</v>
      </c>
      <c r="E36" s="5">
        <v>17</v>
      </c>
      <c r="F36" s="57">
        <f t="shared" si="0"/>
        <v>36</v>
      </c>
      <c r="G36" s="58">
        <f t="shared" si="1"/>
        <v>57</v>
      </c>
      <c r="H36" s="59">
        <f t="shared" si="7"/>
        <v>0.47222222222222221</v>
      </c>
      <c r="I36" s="57">
        <f t="shared" si="2"/>
        <v>10</v>
      </c>
      <c r="J36" s="56">
        <v>1</v>
      </c>
      <c r="K36" s="60">
        <v>4</v>
      </c>
      <c r="L36" s="60">
        <f t="shared" si="3"/>
        <v>5</v>
      </c>
      <c r="M36" s="6">
        <f t="shared" si="8"/>
        <v>0.1388888888888889</v>
      </c>
      <c r="N36" s="61">
        <f t="shared" si="4"/>
        <v>18</v>
      </c>
    </row>
    <row r="37" spans="1:14">
      <c r="A37" s="4" t="s">
        <v>69</v>
      </c>
      <c r="B37" s="4" t="s">
        <v>213</v>
      </c>
      <c r="C37" s="55" t="s">
        <v>70</v>
      </c>
      <c r="D37" s="56">
        <v>265</v>
      </c>
      <c r="E37" s="5">
        <v>34</v>
      </c>
      <c r="F37" s="57">
        <f t="shared" si="0"/>
        <v>299</v>
      </c>
      <c r="G37" s="58">
        <f t="shared" si="1"/>
        <v>20</v>
      </c>
      <c r="H37" s="59">
        <f t="shared" si="7"/>
        <v>0.11371237458193979</v>
      </c>
      <c r="I37" s="57">
        <f t="shared" si="2"/>
        <v>73</v>
      </c>
      <c r="J37" s="56">
        <v>34</v>
      </c>
      <c r="K37" s="60">
        <v>11</v>
      </c>
      <c r="L37" s="60">
        <f t="shared" si="3"/>
        <v>45</v>
      </c>
      <c r="M37" s="6">
        <f t="shared" si="8"/>
        <v>0.15050167224080269</v>
      </c>
      <c r="N37" s="61">
        <f t="shared" si="4"/>
        <v>16</v>
      </c>
    </row>
    <row r="38" spans="1:14">
      <c r="A38" s="4" t="s">
        <v>71</v>
      </c>
      <c r="B38" s="4" t="s">
        <v>217</v>
      </c>
      <c r="C38" s="55" t="s">
        <v>72</v>
      </c>
      <c r="D38" s="56">
        <v>12</v>
      </c>
      <c r="E38" s="5">
        <v>11</v>
      </c>
      <c r="F38" s="57">
        <f t="shared" si="0"/>
        <v>23</v>
      </c>
      <c r="G38" s="58">
        <f t="shared" si="1"/>
        <v>62</v>
      </c>
      <c r="H38" s="59">
        <f t="shared" si="7"/>
        <v>0.47826086956521741</v>
      </c>
      <c r="I38" s="57">
        <f t="shared" si="2"/>
        <v>8</v>
      </c>
      <c r="J38" s="56">
        <v>0</v>
      </c>
      <c r="K38" s="60">
        <v>2</v>
      </c>
      <c r="L38" s="60">
        <f t="shared" si="3"/>
        <v>2</v>
      </c>
      <c r="M38" s="6">
        <f t="shared" si="8"/>
        <v>8.6956521739130432E-2</v>
      </c>
      <c r="N38" s="61">
        <f t="shared" si="4"/>
        <v>32</v>
      </c>
    </row>
    <row r="39" spans="1:14">
      <c r="A39" s="4" t="s">
        <v>73</v>
      </c>
      <c r="B39" s="4" t="s">
        <v>212</v>
      </c>
      <c r="C39" s="55" t="s">
        <v>74</v>
      </c>
      <c r="D39" s="56">
        <v>2</v>
      </c>
      <c r="E39" s="5">
        <v>3</v>
      </c>
      <c r="F39" s="57">
        <f t="shared" si="0"/>
        <v>5</v>
      </c>
      <c r="G39" s="58">
        <f t="shared" si="1"/>
        <v>72</v>
      </c>
      <c r="H39" s="59">
        <f t="shared" si="7"/>
        <v>0.6</v>
      </c>
      <c r="I39" s="57">
        <f t="shared" si="2"/>
        <v>3</v>
      </c>
      <c r="J39" s="56">
        <v>0</v>
      </c>
      <c r="K39" s="60">
        <v>0</v>
      </c>
      <c r="L39" s="60">
        <f t="shared" si="3"/>
        <v>0</v>
      </c>
      <c r="M39" s="6">
        <f t="shared" si="8"/>
        <v>0</v>
      </c>
      <c r="N39" s="61">
        <f t="shared" si="4"/>
        <v>68</v>
      </c>
    </row>
    <row r="40" spans="1:14">
      <c r="A40" s="4" t="s">
        <v>75</v>
      </c>
      <c r="B40" s="4" t="s">
        <v>213</v>
      </c>
      <c r="C40" s="55" t="s">
        <v>76</v>
      </c>
      <c r="D40" s="56">
        <v>47</v>
      </c>
      <c r="E40" s="5">
        <v>16</v>
      </c>
      <c r="F40" s="57">
        <f t="shared" si="0"/>
        <v>63</v>
      </c>
      <c r="G40" s="58">
        <f t="shared" si="1"/>
        <v>47</v>
      </c>
      <c r="H40" s="59">
        <f t="shared" si="7"/>
        <v>0.25396825396825395</v>
      </c>
      <c r="I40" s="57">
        <f t="shared" si="2"/>
        <v>53</v>
      </c>
      <c r="J40" s="56">
        <v>4</v>
      </c>
      <c r="K40" s="60">
        <v>3</v>
      </c>
      <c r="L40" s="60">
        <f t="shared" si="3"/>
        <v>7</v>
      </c>
      <c r="M40" s="6">
        <f t="shared" si="8"/>
        <v>0.1111111111111111</v>
      </c>
      <c r="N40" s="61">
        <f t="shared" si="4"/>
        <v>26</v>
      </c>
    </row>
    <row r="41" spans="1:14">
      <c r="A41" s="4" t="s">
        <v>77</v>
      </c>
      <c r="B41" s="4" t="s">
        <v>213</v>
      </c>
      <c r="C41" s="55" t="s">
        <v>78</v>
      </c>
      <c r="D41" s="56">
        <v>28</v>
      </c>
      <c r="E41" s="5">
        <v>5</v>
      </c>
      <c r="F41" s="57">
        <f t="shared" si="0"/>
        <v>33</v>
      </c>
      <c r="G41" s="58">
        <f t="shared" si="1"/>
        <v>59</v>
      </c>
      <c r="H41" s="59">
        <f t="shared" si="7"/>
        <v>0.15151515151515152</v>
      </c>
      <c r="I41" s="57">
        <f t="shared" si="2"/>
        <v>71</v>
      </c>
      <c r="J41" s="56">
        <v>1</v>
      </c>
      <c r="K41" s="60">
        <v>2</v>
      </c>
      <c r="L41" s="60">
        <f t="shared" si="3"/>
        <v>3</v>
      </c>
      <c r="M41" s="6">
        <f t="shared" si="8"/>
        <v>9.0909090909090912E-2</v>
      </c>
      <c r="N41" s="61">
        <f t="shared" si="4"/>
        <v>30</v>
      </c>
    </row>
    <row r="42" spans="1:14">
      <c r="A42" s="4" t="s">
        <v>79</v>
      </c>
      <c r="B42" s="4" t="s">
        <v>214</v>
      </c>
      <c r="C42" s="55" t="s">
        <v>80</v>
      </c>
      <c r="D42" s="56">
        <v>8</v>
      </c>
      <c r="E42" s="5">
        <v>12</v>
      </c>
      <c r="F42" s="57">
        <f t="shared" si="0"/>
        <v>20</v>
      </c>
      <c r="G42" s="58">
        <f t="shared" si="1"/>
        <v>64</v>
      </c>
      <c r="H42" s="59">
        <f t="shared" si="7"/>
        <v>0.6</v>
      </c>
      <c r="I42" s="57">
        <f t="shared" si="2"/>
        <v>3</v>
      </c>
      <c r="J42" s="56">
        <v>3</v>
      </c>
      <c r="K42" s="60">
        <v>1</v>
      </c>
      <c r="L42" s="60">
        <f t="shared" si="3"/>
        <v>4</v>
      </c>
      <c r="M42" s="6">
        <f t="shared" si="8"/>
        <v>0.2</v>
      </c>
      <c r="N42" s="61">
        <f t="shared" si="4"/>
        <v>6</v>
      </c>
    </row>
    <row r="43" spans="1:14">
      <c r="A43" s="4" t="s">
        <v>81</v>
      </c>
      <c r="B43" s="4" t="s">
        <v>218</v>
      </c>
      <c r="C43" s="55" t="s">
        <v>82</v>
      </c>
      <c r="D43" s="56">
        <v>1</v>
      </c>
      <c r="E43" s="5">
        <v>0</v>
      </c>
      <c r="F43" s="57">
        <f t="shared" si="0"/>
        <v>1</v>
      </c>
      <c r="G43" s="58">
        <f t="shared" si="1"/>
        <v>78</v>
      </c>
      <c r="H43" s="59">
        <f t="shared" si="7"/>
        <v>0</v>
      </c>
      <c r="I43" s="57">
        <f t="shared" si="2"/>
        <v>77</v>
      </c>
      <c r="J43" s="56">
        <v>0</v>
      </c>
      <c r="K43" s="60">
        <v>0</v>
      </c>
      <c r="L43" s="60">
        <f t="shared" si="3"/>
        <v>0</v>
      </c>
      <c r="M43" s="6">
        <f t="shared" si="8"/>
        <v>0</v>
      </c>
      <c r="N43" s="61">
        <f t="shared" si="4"/>
        <v>68</v>
      </c>
    </row>
    <row r="44" spans="1:14">
      <c r="A44" s="4" t="s">
        <v>83</v>
      </c>
      <c r="B44" s="4" t="s">
        <v>213</v>
      </c>
      <c r="C44" s="55" t="s">
        <v>84</v>
      </c>
      <c r="D44" s="56">
        <v>25</v>
      </c>
      <c r="E44" s="5">
        <v>9</v>
      </c>
      <c r="F44" s="57">
        <f t="shared" ref="F44:F75" si="9">SUM(D44:E44)</f>
        <v>34</v>
      </c>
      <c r="G44" s="58">
        <f t="shared" ref="G44:G75" si="10">_xlfn.RANK.EQ(F44,$F$12:$F$97,0)</f>
        <v>58</v>
      </c>
      <c r="H44" s="59">
        <f t="shared" si="7"/>
        <v>0.26470588235294118</v>
      </c>
      <c r="I44" s="57">
        <f t="shared" ref="I44:I75" si="11">_xlfn.RANK.EQ(H44,$H$12:$H$97,0)</f>
        <v>47</v>
      </c>
      <c r="J44" s="56">
        <v>2</v>
      </c>
      <c r="K44" s="60">
        <v>2</v>
      </c>
      <c r="L44" s="60">
        <f t="shared" ref="L44:L75" si="12">SUM(J44:K44)</f>
        <v>4</v>
      </c>
      <c r="M44" s="6">
        <f t="shared" si="8"/>
        <v>0.11764705882352941</v>
      </c>
      <c r="N44" s="61">
        <f t="shared" ref="N44:N75" si="13">_xlfn.RANK.EQ(M44,$M$12:$M$97,0)</f>
        <v>24</v>
      </c>
    </row>
    <row r="45" spans="1:14">
      <c r="A45" s="4" t="s">
        <v>85</v>
      </c>
      <c r="B45" s="4" t="s">
        <v>217</v>
      </c>
      <c r="C45" s="55" t="s">
        <v>86</v>
      </c>
      <c r="D45" s="56">
        <v>63</v>
      </c>
      <c r="E45" s="5">
        <v>20</v>
      </c>
      <c r="F45" s="57">
        <f t="shared" si="9"/>
        <v>83</v>
      </c>
      <c r="G45" s="58">
        <f t="shared" si="10"/>
        <v>45</v>
      </c>
      <c r="H45" s="59">
        <f t="shared" si="7"/>
        <v>0.24096385542168675</v>
      </c>
      <c r="I45" s="57">
        <f t="shared" si="11"/>
        <v>60</v>
      </c>
      <c r="J45" s="56">
        <v>20</v>
      </c>
      <c r="K45" s="60">
        <v>6</v>
      </c>
      <c r="L45" s="60">
        <f t="shared" si="12"/>
        <v>26</v>
      </c>
      <c r="M45" s="6">
        <f t="shared" si="8"/>
        <v>0.31325301204819278</v>
      </c>
      <c r="N45" s="61">
        <f t="shared" si="13"/>
        <v>3</v>
      </c>
    </row>
    <row r="46" spans="1:14">
      <c r="A46" s="4" t="s">
        <v>87</v>
      </c>
      <c r="B46" s="4" t="s">
        <v>218</v>
      </c>
      <c r="C46" s="55" t="s">
        <v>88</v>
      </c>
      <c r="D46" s="56">
        <v>2</v>
      </c>
      <c r="E46" s="5">
        <v>0</v>
      </c>
      <c r="F46" s="57">
        <f t="shared" si="9"/>
        <v>2</v>
      </c>
      <c r="G46" s="58">
        <f t="shared" si="10"/>
        <v>76</v>
      </c>
      <c r="H46" s="59">
        <f t="shared" si="7"/>
        <v>0</v>
      </c>
      <c r="I46" s="57">
        <f t="shared" si="11"/>
        <v>77</v>
      </c>
      <c r="J46" s="56">
        <v>0</v>
      </c>
      <c r="K46" s="60">
        <v>0</v>
      </c>
      <c r="L46" s="60">
        <f t="shared" si="12"/>
        <v>0</v>
      </c>
      <c r="M46" s="6">
        <f t="shared" si="8"/>
        <v>0</v>
      </c>
      <c r="N46" s="61">
        <f t="shared" si="13"/>
        <v>68</v>
      </c>
    </row>
    <row r="47" spans="1:14">
      <c r="A47" s="4" t="s">
        <v>89</v>
      </c>
      <c r="B47" s="4" t="s">
        <v>211</v>
      </c>
      <c r="C47" s="55" t="s">
        <v>90</v>
      </c>
      <c r="D47" s="56">
        <v>345</v>
      </c>
      <c r="E47" s="5">
        <v>151</v>
      </c>
      <c r="F47" s="57">
        <f t="shared" si="9"/>
        <v>496</v>
      </c>
      <c r="G47" s="58">
        <f t="shared" si="10"/>
        <v>9</v>
      </c>
      <c r="H47" s="59">
        <f t="shared" si="7"/>
        <v>0.30443548387096775</v>
      </c>
      <c r="I47" s="57">
        <f t="shared" si="11"/>
        <v>27</v>
      </c>
      <c r="J47" s="56">
        <v>14</v>
      </c>
      <c r="K47" s="60">
        <v>17</v>
      </c>
      <c r="L47" s="60">
        <f t="shared" si="12"/>
        <v>31</v>
      </c>
      <c r="M47" s="6">
        <f t="shared" si="8"/>
        <v>6.25E-2</v>
      </c>
      <c r="N47" s="61">
        <f t="shared" si="13"/>
        <v>43</v>
      </c>
    </row>
    <row r="48" spans="1:14">
      <c r="A48" s="4" t="s">
        <v>91</v>
      </c>
      <c r="B48" s="4" t="s">
        <v>213</v>
      </c>
      <c r="C48" s="55" t="s">
        <v>92</v>
      </c>
      <c r="D48" s="56">
        <v>33</v>
      </c>
      <c r="E48" s="5">
        <v>7</v>
      </c>
      <c r="F48" s="57">
        <f t="shared" si="9"/>
        <v>40</v>
      </c>
      <c r="G48" s="58">
        <f t="shared" si="10"/>
        <v>56</v>
      </c>
      <c r="H48" s="59">
        <f t="shared" si="7"/>
        <v>0.17499999999999999</v>
      </c>
      <c r="I48" s="57">
        <f t="shared" si="11"/>
        <v>68</v>
      </c>
      <c r="J48" s="56">
        <v>2</v>
      </c>
      <c r="K48" s="60">
        <v>6</v>
      </c>
      <c r="L48" s="60">
        <f t="shared" si="12"/>
        <v>8</v>
      </c>
      <c r="M48" s="6">
        <f t="shared" si="8"/>
        <v>0.2</v>
      </c>
      <c r="N48" s="61">
        <f t="shared" si="13"/>
        <v>6</v>
      </c>
    </row>
    <row r="49" spans="1:14">
      <c r="A49" s="4" t="s">
        <v>93</v>
      </c>
      <c r="B49" s="4" t="s">
        <v>212</v>
      </c>
      <c r="C49" s="55" t="s">
        <v>94</v>
      </c>
      <c r="D49" s="56">
        <v>1</v>
      </c>
      <c r="E49" s="5">
        <v>0</v>
      </c>
      <c r="F49" s="57">
        <f t="shared" si="9"/>
        <v>1</v>
      </c>
      <c r="G49" s="58">
        <f t="shared" si="10"/>
        <v>78</v>
      </c>
      <c r="H49" s="59">
        <f t="shared" si="7"/>
        <v>0</v>
      </c>
      <c r="I49" s="57">
        <f t="shared" si="11"/>
        <v>77</v>
      </c>
      <c r="J49" s="56">
        <v>0</v>
      </c>
      <c r="K49" s="60">
        <v>0</v>
      </c>
      <c r="L49" s="60">
        <f t="shared" si="12"/>
        <v>0</v>
      </c>
      <c r="M49" s="6">
        <f t="shared" si="8"/>
        <v>0</v>
      </c>
      <c r="N49" s="61">
        <f t="shared" si="13"/>
        <v>68</v>
      </c>
    </row>
    <row r="50" spans="1:14">
      <c r="A50" s="4" t="s">
        <v>95</v>
      </c>
      <c r="B50" s="4" t="s">
        <v>216</v>
      </c>
      <c r="C50" s="55" t="s">
        <v>96</v>
      </c>
      <c r="D50" s="56">
        <v>183</v>
      </c>
      <c r="E50" s="5">
        <v>66</v>
      </c>
      <c r="F50" s="57">
        <f t="shared" si="9"/>
        <v>249</v>
      </c>
      <c r="G50" s="58">
        <f t="shared" si="10"/>
        <v>27</v>
      </c>
      <c r="H50" s="59">
        <f t="shared" si="7"/>
        <v>0.26506024096385544</v>
      </c>
      <c r="I50" s="57">
        <f t="shared" si="11"/>
        <v>46</v>
      </c>
      <c r="J50" s="56">
        <v>13</v>
      </c>
      <c r="K50" s="60">
        <v>7</v>
      </c>
      <c r="L50" s="60">
        <f t="shared" si="12"/>
        <v>20</v>
      </c>
      <c r="M50" s="6">
        <f t="shared" si="8"/>
        <v>8.0321285140562249E-2</v>
      </c>
      <c r="N50" s="61">
        <f t="shared" si="13"/>
        <v>36</v>
      </c>
    </row>
    <row r="51" spans="1:14">
      <c r="A51" s="4" t="s">
        <v>97</v>
      </c>
      <c r="B51" s="4" t="s">
        <v>216</v>
      </c>
      <c r="C51" s="55" t="s">
        <v>98</v>
      </c>
      <c r="D51" s="56">
        <v>199</v>
      </c>
      <c r="E51" s="5">
        <v>57</v>
      </c>
      <c r="F51" s="57">
        <f t="shared" si="9"/>
        <v>256</v>
      </c>
      <c r="G51" s="58">
        <f t="shared" si="10"/>
        <v>24</v>
      </c>
      <c r="H51" s="59">
        <f t="shared" si="7"/>
        <v>0.22265625</v>
      </c>
      <c r="I51" s="57">
        <f t="shared" si="11"/>
        <v>63</v>
      </c>
      <c r="J51" s="56">
        <v>6</v>
      </c>
      <c r="K51" s="60">
        <v>3</v>
      </c>
      <c r="L51" s="60">
        <f t="shared" si="12"/>
        <v>9</v>
      </c>
      <c r="M51" s="6">
        <f t="shared" si="8"/>
        <v>3.515625E-2</v>
      </c>
      <c r="N51" s="61">
        <f t="shared" si="13"/>
        <v>56</v>
      </c>
    </row>
    <row r="52" spans="1:14">
      <c r="A52" s="4" t="s">
        <v>99</v>
      </c>
      <c r="B52" s="4" t="s">
        <v>218</v>
      </c>
      <c r="C52" s="55" t="s">
        <v>100</v>
      </c>
      <c r="D52" s="56">
        <v>23</v>
      </c>
      <c r="E52" s="5">
        <v>5</v>
      </c>
      <c r="F52" s="57">
        <f t="shared" si="9"/>
        <v>28</v>
      </c>
      <c r="G52" s="58">
        <f t="shared" si="10"/>
        <v>60</v>
      </c>
      <c r="H52" s="59">
        <f t="shared" si="7"/>
        <v>0.17857142857142858</v>
      </c>
      <c r="I52" s="57">
        <f t="shared" si="11"/>
        <v>67</v>
      </c>
      <c r="J52" s="56">
        <v>11</v>
      </c>
      <c r="K52" s="60">
        <v>4</v>
      </c>
      <c r="L52" s="60">
        <f t="shared" si="12"/>
        <v>15</v>
      </c>
      <c r="M52" s="6">
        <f t="shared" si="8"/>
        <v>0.5357142857142857</v>
      </c>
      <c r="N52" s="61">
        <f t="shared" si="13"/>
        <v>1</v>
      </c>
    </row>
    <row r="53" spans="1:14">
      <c r="A53" s="4" t="s">
        <v>101</v>
      </c>
      <c r="B53" s="4" t="s">
        <v>216</v>
      </c>
      <c r="C53" s="55" t="s">
        <v>102</v>
      </c>
      <c r="D53" s="56">
        <v>141</v>
      </c>
      <c r="E53" s="5">
        <v>69</v>
      </c>
      <c r="F53" s="57">
        <f t="shared" si="9"/>
        <v>210</v>
      </c>
      <c r="G53" s="58">
        <f t="shared" si="10"/>
        <v>35</v>
      </c>
      <c r="H53" s="59">
        <f t="shared" si="7"/>
        <v>0.32857142857142857</v>
      </c>
      <c r="I53" s="57">
        <f t="shared" si="11"/>
        <v>22</v>
      </c>
      <c r="J53" s="56">
        <v>4</v>
      </c>
      <c r="K53" s="60">
        <v>5</v>
      </c>
      <c r="L53" s="60">
        <f t="shared" si="12"/>
        <v>9</v>
      </c>
      <c r="M53" s="6">
        <f t="shared" si="8"/>
        <v>4.2857142857142858E-2</v>
      </c>
      <c r="N53" s="61">
        <f t="shared" si="13"/>
        <v>51</v>
      </c>
    </row>
    <row r="54" spans="1:14">
      <c r="A54" s="4" t="s">
        <v>103</v>
      </c>
      <c r="B54" s="4" t="s">
        <v>216</v>
      </c>
      <c r="C54" s="55" t="s">
        <v>104</v>
      </c>
      <c r="D54" s="56">
        <v>275</v>
      </c>
      <c r="E54" s="5">
        <v>123</v>
      </c>
      <c r="F54" s="57">
        <f t="shared" si="9"/>
        <v>398</v>
      </c>
      <c r="G54" s="58">
        <f t="shared" si="10"/>
        <v>17</v>
      </c>
      <c r="H54" s="59">
        <f t="shared" si="7"/>
        <v>0.30904522613065327</v>
      </c>
      <c r="I54" s="57">
        <f t="shared" si="11"/>
        <v>26</v>
      </c>
      <c r="J54" s="56">
        <v>16</v>
      </c>
      <c r="K54" s="60">
        <v>8</v>
      </c>
      <c r="L54" s="60">
        <f t="shared" si="12"/>
        <v>24</v>
      </c>
      <c r="M54" s="6">
        <f t="shared" si="8"/>
        <v>6.030150753768844E-2</v>
      </c>
      <c r="N54" s="61">
        <f t="shared" si="13"/>
        <v>45</v>
      </c>
    </row>
    <row r="55" spans="1:14">
      <c r="A55" s="4" t="s">
        <v>105</v>
      </c>
      <c r="B55" s="4" t="s">
        <v>216</v>
      </c>
      <c r="C55" s="55" t="s">
        <v>106</v>
      </c>
      <c r="D55" s="56">
        <v>235</v>
      </c>
      <c r="E55" s="5">
        <v>86</v>
      </c>
      <c r="F55" s="57">
        <f t="shared" si="9"/>
        <v>321</v>
      </c>
      <c r="G55" s="58">
        <f t="shared" si="10"/>
        <v>18</v>
      </c>
      <c r="H55" s="59">
        <f t="shared" si="7"/>
        <v>0.26791277258566976</v>
      </c>
      <c r="I55" s="57">
        <f t="shared" si="11"/>
        <v>44</v>
      </c>
      <c r="J55" s="56">
        <v>3</v>
      </c>
      <c r="K55" s="60">
        <v>3</v>
      </c>
      <c r="L55" s="60">
        <f t="shared" si="12"/>
        <v>6</v>
      </c>
      <c r="M55" s="6">
        <f t="shared" si="8"/>
        <v>1.8691588785046728E-2</v>
      </c>
      <c r="N55" s="61">
        <f t="shared" si="13"/>
        <v>64</v>
      </c>
    </row>
    <row r="56" spans="1:14">
      <c r="A56" s="4" t="s">
        <v>107</v>
      </c>
      <c r="B56" s="4" t="s">
        <v>216</v>
      </c>
      <c r="C56" s="55" t="s">
        <v>108</v>
      </c>
      <c r="D56" s="56">
        <v>172</v>
      </c>
      <c r="E56" s="5">
        <v>75</v>
      </c>
      <c r="F56" s="57">
        <f t="shared" si="9"/>
        <v>247</v>
      </c>
      <c r="G56" s="58">
        <f t="shared" si="10"/>
        <v>28</v>
      </c>
      <c r="H56" s="59">
        <f t="shared" si="7"/>
        <v>0.30364372469635625</v>
      </c>
      <c r="I56" s="57">
        <f t="shared" si="11"/>
        <v>29</v>
      </c>
      <c r="J56" s="56">
        <v>7</v>
      </c>
      <c r="K56" s="60">
        <v>2</v>
      </c>
      <c r="L56" s="60">
        <f t="shared" si="12"/>
        <v>9</v>
      </c>
      <c r="M56" s="6">
        <f t="shared" si="8"/>
        <v>3.643724696356275E-2</v>
      </c>
      <c r="N56" s="61">
        <f t="shared" si="13"/>
        <v>55</v>
      </c>
    </row>
    <row r="57" spans="1:14">
      <c r="A57" s="4" t="s">
        <v>109</v>
      </c>
      <c r="B57" s="4" t="s">
        <v>217</v>
      </c>
      <c r="C57" s="55" t="s">
        <v>110</v>
      </c>
      <c r="D57" s="56">
        <v>48</v>
      </c>
      <c r="E57" s="5">
        <v>12</v>
      </c>
      <c r="F57" s="57">
        <f t="shared" si="9"/>
        <v>60</v>
      </c>
      <c r="G57" s="58">
        <f t="shared" si="10"/>
        <v>50</v>
      </c>
      <c r="H57" s="59">
        <f t="shared" si="7"/>
        <v>0.2</v>
      </c>
      <c r="I57" s="57">
        <f t="shared" si="11"/>
        <v>64</v>
      </c>
      <c r="J57" s="56">
        <v>6</v>
      </c>
      <c r="K57" s="60">
        <v>2</v>
      </c>
      <c r="L57" s="60">
        <f t="shared" si="12"/>
        <v>8</v>
      </c>
      <c r="M57" s="6">
        <f t="shared" si="8"/>
        <v>0.13333333333333333</v>
      </c>
      <c r="N57" s="61">
        <f t="shared" si="13"/>
        <v>20</v>
      </c>
    </row>
    <row r="58" spans="1:14">
      <c r="A58" s="4" t="s">
        <v>111</v>
      </c>
      <c r="B58" s="4" t="s">
        <v>215</v>
      </c>
      <c r="C58" s="55" t="s">
        <v>112</v>
      </c>
      <c r="D58" s="56">
        <v>169</v>
      </c>
      <c r="E58" s="5">
        <v>72</v>
      </c>
      <c r="F58" s="57">
        <f t="shared" si="9"/>
        <v>241</v>
      </c>
      <c r="G58" s="58">
        <f t="shared" si="10"/>
        <v>30</v>
      </c>
      <c r="H58" s="59">
        <f t="shared" si="7"/>
        <v>0.29875518672199169</v>
      </c>
      <c r="I58" s="57">
        <f t="shared" si="11"/>
        <v>32</v>
      </c>
      <c r="J58" s="56">
        <v>4</v>
      </c>
      <c r="K58" s="60">
        <v>0</v>
      </c>
      <c r="L58" s="60">
        <f t="shared" si="12"/>
        <v>4</v>
      </c>
      <c r="M58" s="6">
        <f t="shared" si="8"/>
        <v>1.6597510373443983E-2</v>
      </c>
      <c r="N58" s="61">
        <f t="shared" si="13"/>
        <v>66</v>
      </c>
    </row>
    <row r="59" spans="1:14">
      <c r="A59" s="4" t="s">
        <v>113</v>
      </c>
      <c r="B59" s="4" t="s">
        <v>211</v>
      </c>
      <c r="C59" s="55" t="s">
        <v>114</v>
      </c>
      <c r="D59" s="56">
        <v>540</v>
      </c>
      <c r="E59" s="5">
        <v>194</v>
      </c>
      <c r="F59" s="57">
        <f t="shared" si="9"/>
        <v>734</v>
      </c>
      <c r="G59" s="58">
        <f t="shared" si="10"/>
        <v>7</v>
      </c>
      <c r="H59" s="59">
        <f t="shared" si="7"/>
        <v>0.26430517711171664</v>
      </c>
      <c r="I59" s="57">
        <f t="shared" si="11"/>
        <v>48</v>
      </c>
      <c r="J59" s="56">
        <v>51</v>
      </c>
      <c r="K59" s="60">
        <v>40</v>
      </c>
      <c r="L59" s="60">
        <f t="shared" si="12"/>
        <v>91</v>
      </c>
      <c r="M59" s="6">
        <f t="shared" si="8"/>
        <v>0.12397820163487738</v>
      </c>
      <c r="N59" s="61">
        <f t="shared" si="13"/>
        <v>22</v>
      </c>
    </row>
    <row r="60" spans="1:14">
      <c r="A60" s="1" t="s">
        <v>115</v>
      </c>
      <c r="B60" s="1" t="s">
        <v>213</v>
      </c>
      <c r="C60" s="62" t="s">
        <v>116</v>
      </c>
      <c r="D60" s="31">
        <v>47</v>
      </c>
      <c r="E60" s="2">
        <v>15</v>
      </c>
      <c r="F60" s="57">
        <f t="shared" si="9"/>
        <v>62</v>
      </c>
      <c r="G60" s="58">
        <f t="shared" si="10"/>
        <v>48</v>
      </c>
      <c r="H60" s="59">
        <f t="shared" si="7"/>
        <v>0.24193548387096775</v>
      </c>
      <c r="I60" s="57">
        <f t="shared" si="11"/>
        <v>58</v>
      </c>
      <c r="J60" s="31">
        <v>1</v>
      </c>
      <c r="K60" s="35">
        <v>3</v>
      </c>
      <c r="L60" s="35">
        <f t="shared" si="12"/>
        <v>4</v>
      </c>
      <c r="M60" s="63">
        <f t="shared" si="8"/>
        <v>6.4516129032258063E-2</v>
      </c>
      <c r="N60" s="64">
        <f t="shared" si="13"/>
        <v>42</v>
      </c>
    </row>
    <row r="61" spans="1:14">
      <c r="A61" s="1" t="s">
        <v>117</v>
      </c>
      <c r="B61" s="1" t="s">
        <v>212</v>
      </c>
      <c r="C61" s="62" t="s">
        <v>118</v>
      </c>
      <c r="D61" s="31">
        <v>4</v>
      </c>
      <c r="E61" s="2">
        <v>5</v>
      </c>
      <c r="F61" s="57">
        <f t="shared" si="9"/>
        <v>9</v>
      </c>
      <c r="G61" s="58">
        <f t="shared" si="10"/>
        <v>71</v>
      </c>
      <c r="H61" s="59">
        <f t="shared" si="7"/>
        <v>0.55555555555555558</v>
      </c>
      <c r="I61" s="57">
        <f t="shared" si="11"/>
        <v>6</v>
      </c>
      <c r="J61" s="31">
        <v>0</v>
      </c>
      <c r="K61" s="35">
        <v>0</v>
      </c>
      <c r="L61" s="35">
        <f t="shared" si="12"/>
        <v>0</v>
      </c>
      <c r="M61" s="6">
        <f t="shared" si="8"/>
        <v>0</v>
      </c>
      <c r="N61" s="64">
        <f t="shared" si="13"/>
        <v>68</v>
      </c>
    </row>
    <row r="62" spans="1:14">
      <c r="A62" s="1" t="s">
        <v>119</v>
      </c>
      <c r="B62" s="1" t="s">
        <v>213</v>
      </c>
      <c r="C62" s="62" t="s">
        <v>120</v>
      </c>
      <c r="D62" s="31">
        <v>34</v>
      </c>
      <c r="E62" s="2">
        <v>7</v>
      </c>
      <c r="F62" s="57">
        <f t="shared" si="9"/>
        <v>41</v>
      </c>
      <c r="G62" s="58">
        <f t="shared" si="10"/>
        <v>54</v>
      </c>
      <c r="H62" s="59">
        <f t="shared" si="7"/>
        <v>0.17073170731707318</v>
      </c>
      <c r="I62" s="57">
        <f t="shared" si="11"/>
        <v>69</v>
      </c>
      <c r="J62" s="31">
        <v>4</v>
      </c>
      <c r="K62" s="35">
        <v>4</v>
      </c>
      <c r="L62" s="35">
        <f t="shared" si="12"/>
        <v>8</v>
      </c>
      <c r="M62" s="63">
        <f t="shared" si="8"/>
        <v>0.1951219512195122</v>
      </c>
      <c r="N62" s="64">
        <f t="shared" si="13"/>
        <v>9</v>
      </c>
    </row>
    <row r="63" spans="1:14">
      <c r="A63" s="1" t="s">
        <v>121</v>
      </c>
      <c r="B63" s="1" t="s">
        <v>216</v>
      </c>
      <c r="C63" s="62" t="s">
        <v>122</v>
      </c>
      <c r="D63" s="31">
        <v>198</v>
      </c>
      <c r="E63" s="2">
        <v>68</v>
      </c>
      <c r="F63" s="57">
        <f t="shared" si="9"/>
        <v>266</v>
      </c>
      <c r="G63" s="58">
        <f t="shared" si="10"/>
        <v>23</v>
      </c>
      <c r="H63" s="59">
        <f t="shared" si="7"/>
        <v>0.25563909774436089</v>
      </c>
      <c r="I63" s="57">
        <f t="shared" si="11"/>
        <v>52</v>
      </c>
      <c r="J63" s="31">
        <v>2</v>
      </c>
      <c r="K63" s="35">
        <v>6</v>
      </c>
      <c r="L63" s="35">
        <f t="shared" si="12"/>
        <v>8</v>
      </c>
      <c r="M63" s="63">
        <f t="shared" si="8"/>
        <v>3.007518796992481E-2</v>
      </c>
      <c r="N63" s="64">
        <f t="shared" si="13"/>
        <v>58</v>
      </c>
    </row>
    <row r="64" spans="1:14">
      <c r="A64" s="1" t="s">
        <v>123</v>
      </c>
      <c r="B64" s="1" t="s">
        <v>214</v>
      </c>
      <c r="C64" s="62" t="s">
        <v>124</v>
      </c>
      <c r="D64" s="31">
        <v>11</v>
      </c>
      <c r="E64" s="2">
        <v>1</v>
      </c>
      <c r="F64" s="57">
        <f t="shared" si="9"/>
        <v>12</v>
      </c>
      <c r="G64" s="58">
        <f t="shared" si="10"/>
        <v>69</v>
      </c>
      <c r="H64" s="59">
        <f t="shared" si="7"/>
        <v>8.3333333333333329E-2</v>
      </c>
      <c r="I64" s="57">
        <f t="shared" si="11"/>
        <v>75</v>
      </c>
      <c r="J64" s="31">
        <v>0</v>
      </c>
      <c r="K64" s="35">
        <v>0</v>
      </c>
      <c r="L64" s="35">
        <f t="shared" si="12"/>
        <v>0</v>
      </c>
      <c r="M64" s="6">
        <f t="shared" si="8"/>
        <v>0</v>
      </c>
      <c r="N64" s="64">
        <f t="shared" si="13"/>
        <v>68</v>
      </c>
    </row>
    <row r="65" spans="1:14">
      <c r="A65" s="1" t="s">
        <v>125</v>
      </c>
      <c r="B65" s="1" t="s">
        <v>215</v>
      </c>
      <c r="C65" s="62" t="s">
        <v>126</v>
      </c>
      <c r="D65" s="31">
        <v>142</v>
      </c>
      <c r="E65" s="2">
        <v>62</v>
      </c>
      <c r="F65" s="57">
        <f t="shared" si="9"/>
        <v>204</v>
      </c>
      <c r="G65" s="58">
        <f t="shared" si="10"/>
        <v>36</v>
      </c>
      <c r="H65" s="59">
        <f t="shared" si="7"/>
        <v>0.30392156862745096</v>
      </c>
      <c r="I65" s="57">
        <f t="shared" si="11"/>
        <v>28</v>
      </c>
      <c r="J65" s="31">
        <v>5</v>
      </c>
      <c r="K65" s="35">
        <v>3</v>
      </c>
      <c r="L65" s="35">
        <f t="shared" si="12"/>
        <v>8</v>
      </c>
      <c r="M65" s="63">
        <f t="shared" si="8"/>
        <v>3.9215686274509803E-2</v>
      </c>
      <c r="N65" s="64">
        <f t="shared" si="13"/>
        <v>54</v>
      </c>
    </row>
    <row r="66" spans="1:14">
      <c r="A66" s="1" t="s">
        <v>127</v>
      </c>
      <c r="B66" s="1" t="s">
        <v>211</v>
      </c>
      <c r="C66" s="62" t="s">
        <v>128</v>
      </c>
      <c r="D66" s="31">
        <v>907</v>
      </c>
      <c r="E66" s="2">
        <v>315</v>
      </c>
      <c r="F66" s="57">
        <f t="shared" si="9"/>
        <v>1222</v>
      </c>
      <c r="G66" s="58">
        <f t="shared" si="10"/>
        <v>2</v>
      </c>
      <c r="H66" s="59">
        <f t="shared" si="7"/>
        <v>0.25777414075286414</v>
      </c>
      <c r="I66" s="57">
        <f t="shared" si="11"/>
        <v>50</v>
      </c>
      <c r="J66" s="31">
        <v>76</v>
      </c>
      <c r="K66" s="35">
        <v>43</v>
      </c>
      <c r="L66" s="35">
        <f t="shared" si="12"/>
        <v>119</v>
      </c>
      <c r="M66" s="63">
        <f t="shared" si="8"/>
        <v>9.7381342062193121E-2</v>
      </c>
      <c r="N66" s="64">
        <f t="shared" si="13"/>
        <v>28</v>
      </c>
    </row>
    <row r="67" spans="1:14">
      <c r="A67" s="1" t="s">
        <v>129</v>
      </c>
      <c r="B67" s="1" t="s">
        <v>212</v>
      </c>
      <c r="C67" s="62" t="s">
        <v>130</v>
      </c>
      <c r="D67" s="31">
        <v>0</v>
      </c>
      <c r="E67" s="2">
        <v>0</v>
      </c>
      <c r="F67" s="57">
        <f t="shared" si="9"/>
        <v>0</v>
      </c>
      <c r="G67" s="58">
        <f t="shared" si="10"/>
        <v>82</v>
      </c>
      <c r="H67" s="242">
        <v>0</v>
      </c>
      <c r="I67" s="57">
        <f t="shared" si="11"/>
        <v>77</v>
      </c>
      <c r="J67" s="31">
        <v>0</v>
      </c>
      <c r="K67" s="35">
        <v>0</v>
      </c>
      <c r="L67" s="35">
        <f t="shared" si="12"/>
        <v>0</v>
      </c>
      <c r="M67" s="243">
        <v>0</v>
      </c>
      <c r="N67" s="64">
        <f t="shared" si="13"/>
        <v>68</v>
      </c>
    </row>
    <row r="68" spans="1:14">
      <c r="A68" s="1" t="s">
        <v>131</v>
      </c>
      <c r="B68" s="1" t="s">
        <v>213</v>
      </c>
      <c r="C68" s="62" t="s">
        <v>132</v>
      </c>
      <c r="D68" s="31">
        <v>48</v>
      </c>
      <c r="E68" s="2">
        <v>4</v>
      </c>
      <c r="F68" s="57">
        <f t="shared" si="9"/>
        <v>52</v>
      </c>
      <c r="G68" s="58">
        <f t="shared" si="10"/>
        <v>52</v>
      </c>
      <c r="H68" s="59">
        <f>E68/F68</f>
        <v>7.6923076923076927E-2</v>
      </c>
      <c r="I68" s="57">
        <f t="shared" si="11"/>
        <v>76</v>
      </c>
      <c r="J68" s="31">
        <v>5</v>
      </c>
      <c r="K68" s="35">
        <v>3</v>
      </c>
      <c r="L68" s="35">
        <f t="shared" si="12"/>
        <v>8</v>
      </c>
      <c r="M68" s="63">
        <f>L68/F68</f>
        <v>0.15384615384615385</v>
      </c>
      <c r="N68" s="64">
        <f t="shared" si="13"/>
        <v>14</v>
      </c>
    </row>
    <row r="69" spans="1:14">
      <c r="A69" s="1" t="s">
        <v>133</v>
      </c>
      <c r="B69" s="1" t="s">
        <v>211</v>
      </c>
      <c r="C69" s="62" t="s">
        <v>134</v>
      </c>
      <c r="D69" s="31">
        <v>852</v>
      </c>
      <c r="E69" s="2">
        <v>274</v>
      </c>
      <c r="F69" s="57">
        <f t="shared" si="9"/>
        <v>1126</v>
      </c>
      <c r="G69" s="58">
        <f t="shared" si="10"/>
        <v>4</v>
      </c>
      <c r="H69" s="59">
        <f>E69/F69</f>
        <v>0.2433392539964476</v>
      </c>
      <c r="I69" s="57">
        <f t="shared" si="11"/>
        <v>57</v>
      </c>
      <c r="J69" s="31">
        <v>80</v>
      </c>
      <c r="K69" s="35">
        <v>54</v>
      </c>
      <c r="L69" s="35">
        <f t="shared" si="12"/>
        <v>134</v>
      </c>
      <c r="M69" s="63">
        <f>L69/F69</f>
        <v>0.11900532859680284</v>
      </c>
      <c r="N69" s="64">
        <f t="shared" si="13"/>
        <v>23</v>
      </c>
    </row>
    <row r="70" spans="1:14">
      <c r="A70" s="1" t="s">
        <v>135</v>
      </c>
      <c r="B70" s="1" t="s">
        <v>212</v>
      </c>
      <c r="C70" s="62" t="s">
        <v>136</v>
      </c>
      <c r="D70" s="31">
        <v>0</v>
      </c>
      <c r="E70" s="2">
        <v>0</v>
      </c>
      <c r="F70" s="57">
        <f t="shared" si="9"/>
        <v>0</v>
      </c>
      <c r="G70" s="58">
        <f t="shared" si="10"/>
        <v>82</v>
      </c>
      <c r="H70" s="242">
        <v>0</v>
      </c>
      <c r="I70" s="57">
        <f t="shared" si="11"/>
        <v>77</v>
      </c>
      <c r="J70" s="31">
        <v>0</v>
      </c>
      <c r="K70" s="35">
        <v>0</v>
      </c>
      <c r="L70" s="35">
        <f t="shared" si="12"/>
        <v>0</v>
      </c>
      <c r="M70" s="243">
        <v>0</v>
      </c>
      <c r="N70" s="64">
        <f t="shared" si="13"/>
        <v>68</v>
      </c>
    </row>
    <row r="71" spans="1:14">
      <c r="A71" s="1" t="s">
        <v>137</v>
      </c>
      <c r="B71" s="1" t="s">
        <v>211</v>
      </c>
      <c r="C71" s="62" t="s">
        <v>138</v>
      </c>
      <c r="D71" s="31">
        <v>318</v>
      </c>
      <c r="E71" s="2">
        <v>114</v>
      </c>
      <c r="F71" s="65">
        <f t="shared" si="9"/>
        <v>432</v>
      </c>
      <c r="G71" s="66">
        <f t="shared" si="10"/>
        <v>13</v>
      </c>
      <c r="H71" s="59">
        <f>E71/F71</f>
        <v>0.2638888888888889</v>
      </c>
      <c r="I71" s="57">
        <f t="shared" si="11"/>
        <v>49</v>
      </c>
      <c r="J71" s="31">
        <v>22</v>
      </c>
      <c r="K71" s="35">
        <v>11</v>
      </c>
      <c r="L71" s="35">
        <f t="shared" si="12"/>
        <v>33</v>
      </c>
      <c r="M71" s="63">
        <f>L71/F71</f>
        <v>7.6388888888888895E-2</v>
      </c>
      <c r="N71" s="64">
        <f t="shared" si="13"/>
        <v>37</v>
      </c>
    </row>
    <row r="72" spans="1:14">
      <c r="A72" s="1" t="s">
        <v>139</v>
      </c>
      <c r="B72" s="1" t="s">
        <v>212</v>
      </c>
      <c r="C72" s="62" t="s">
        <v>140</v>
      </c>
      <c r="D72" s="31">
        <v>1</v>
      </c>
      <c r="E72" s="2">
        <v>0</v>
      </c>
      <c r="F72" s="65">
        <f t="shared" si="9"/>
        <v>1</v>
      </c>
      <c r="G72" s="66">
        <f t="shared" si="10"/>
        <v>78</v>
      </c>
      <c r="H72" s="59">
        <f>E72/F72</f>
        <v>0</v>
      </c>
      <c r="I72" s="57">
        <f t="shared" si="11"/>
        <v>77</v>
      </c>
      <c r="J72" s="31">
        <v>0</v>
      </c>
      <c r="K72" s="35">
        <v>0</v>
      </c>
      <c r="L72" s="35">
        <f t="shared" si="12"/>
        <v>0</v>
      </c>
      <c r="M72" s="6">
        <f>L72/F72</f>
        <v>0</v>
      </c>
      <c r="N72" s="64">
        <f t="shared" si="13"/>
        <v>68</v>
      </c>
    </row>
    <row r="73" spans="1:14">
      <c r="A73" s="1" t="s">
        <v>141</v>
      </c>
      <c r="B73" s="1" t="s">
        <v>212</v>
      </c>
      <c r="C73" s="62" t="s">
        <v>142</v>
      </c>
      <c r="D73" s="31">
        <v>0</v>
      </c>
      <c r="E73" s="2">
        <v>0</v>
      </c>
      <c r="F73" s="65">
        <f t="shared" si="9"/>
        <v>0</v>
      </c>
      <c r="G73" s="66">
        <f t="shared" si="10"/>
        <v>82</v>
      </c>
      <c r="H73" s="242">
        <v>0</v>
      </c>
      <c r="I73" s="57">
        <f t="shared" si="11"/>
        <v>77</v>
      </c>
      <c r="J73" s="31">
        <v>0</v>
      </c>
      <c r="K73" s="35">
        <v>0</v>
      </c>
      <c r="L73" s="35">
        <f t="shared" si="12"/>
        <v>0</v>
      </c>
      <c r="M73" s="243">
        <v>0</v>
      </c>
      <c r="N73" s="64">
        <f t="shared" si="13"/>
        <v>68</v>
      </c>
    </row>
    <row r="74" spans="1:14">
      <c r="A74" s="1" t="s">
        <v>143</v>
      </c>
      <c r="B74" s="1" t="s">
        <v>217</v>
      </c>
      <c r="C74" s="62" t="s">
        <v>144</v>
      </c>
      <c r="D74" s="31">
        <v>7</v>
      </c>
      <c r="E74" s="2">
        <v>9</v>
      </c>
      <c r="F74" s="65">
        <f t="shared" si="9"/>
        <v>16</v>
      </c>
      <c r="G74" s="66">
        <f t="shared" si="10"/>
        <v>67</v>
      </c>
      <c r="H74" s="59">
        <f t="shared" ref="H74:H97" si="14">E74/F74</f>
        <v>0.5625</v>
      </c>
      <c r="I74" s="57">
        <f t="shared" si="11"/>
        <v>5</v>
      </c>
      <c r="J74" s="31">
        <v>0</v>
      </c>
      <c r="K74" s="35">
        <v>0</v>
      </c>
      <c r="L74" s="35">
        <f t="shared" si="12"/>
        <v>0</v>
      </c>
      <c r="M74" s="6">
        <f t="shared" ref="M74:M97" si="15">L74/F74</f>
        <v>0</v>
      </c>
      <c r="N74" s="64">
        <f t="shared" si="13"/>
        <v>68</v>
      </c>
    </row>
    <row r="75" spans="1:14">
      <c r="A75" s="4" t="s">
        <v>145</v>
      </c>
      <c r="B75" s="4" t="s">
        <v>218</v>
      </c>
      <c r="C75" s="55" t="s">
        <v>146</v>
      </c>
      <c r="D75" s="56">
        <v>78</v>
      </c>
      <c r="E75" s="5">
        <v>24</v>
      </c>
      <c r="F75" s="65">
        <f t="shared" si="9"/>
        <v>102</v>
      </c>
      <c r="G75" s="66">
        <f t="shared" si="10"/>
        <v>44</v>
      </c>
      <c r="H75" s="59">
        <f t="shared" si="14"/>
        <v>0.23529411764705882</v>
      </c>
      <c r="I75" s="57">
        <f t="shared" si="11"/>
        <v>62</v>
      </c>
      <c r="J75" s="31">
        <v>12</v>
      </c>
      <c r="K75" s="35">
        <v>6</v>
      </c>
      <c r="L75" s="35">
        <f t="shared" si="12"/>
        <v>18</v>
      </c>
      <c r="M75" s="63">
        <f t="shared" si="15"/>
        <v>0.17647058823529413</v>
      </c>
      <c r="N75" s="64">
        <f t="shared" si="13"/>
        <v>10</v>
      </c>
    </row>
    <row r="76" spans="1:14">
      <c r="A76" s="1" t="s">
        <v>147</v>
      </c>
      <c r="B76" s="1" t="s">
        <v>217</v>
      </c>
      <c r="C76" s="62" t="s">
        <v>148</v>
      </c>
      <c r="D76" s="31">
        <v>9</v>
      </c>
      <c r="E76" s="2">
        <v>5</v>
      </c>
      <c r="F76" s="65">
        <f t="shared" ref="F76:F107" si="16">SUM(D76:E76)</f>
        <v>14</v>
      </c>
      <c r="G76" s="66">
        <f t="shared" ref="G76:G107" si="17">_xlfn.RANK.EQ(F76,$F$12:$F$97,0)</f>
        <v>68</v>
      </c>
      <c r="H76" s="59">
        <f t="shared" si="14"/>
        <v>0.35714285714285715</v>
      </c>
      <c r="I76" s="57">
        <f t="shared" ref="I76:I107" si="18">_xlfn.RANK.EQ(H76,$H$12:$H$97,0)</f>
        <v>14</v>
      </c>
      <c r="J76" s="31">
        <v>0</v>
      </c>
      <c r="K76" s="35">
        <v>0</v>
      </c>
      <c r="L76" s="35">
        <f t="shared" ref="L76:L107" si="19">SUM(J76:K76)</f>
        <v>0</v>
      </c>
      <c r="M76" s="6">
        <f t="shared" si="15"/>
        <v>0</v>
      </c>
      <c r="N76" s="64">
        <f t="shared" ref="N76:N107" si="20">_xlfn.RANK.EQ(M76,$M$12:$M$97,0)</f>
        <v>68</v>
      </c>
    </row>
    <row r="77" spans="1:14">
      <c r="A77" s="1" t="s">
        <v>149</v>
      </c>
      <c r="B77" s="1" t="s">
        <v>216</v>
      </c>
      <c r="C77" s="62" t="s">
        <v>150</v>
      </c>
      <c r="D77" s="31">
        <v>174</v>
      </c>
      <c r="E77" s="2">
        <v>60</v>
      </c>
      <c r="F77" s="65">
        <f t="shared" si="16"/>
        <v>234</v>
      </c>
      <c r="G77" s="66">
        <f t="shared" si="17"/>
        <v>31</v>
      </c>
      <c r="H77" s="59">
        <f t="shared" si="14"/>
        <v>0.25641025641025639</v>
      </c>
      <c r="I77" s="57">
        <f t="shared" si="18"/>
        <v>51</v>
      </c>
      <c r="J77" s="31">
        <v>3</v>
      </c>
      <c r="K77" s="35">
        <v>1</v>
      </c>
      <c r="L77" s="35">
        <f t="shared" si="19"/>
        <v>4</v>
      </c>
      <c r="M77" s="63">
        <f t="shared" si="15"/>
        <v>1.7094017094017096E-2</v>
      </c>
      <c r="N77" s="64">
        <f t="shared" si="20"/>
        <v>65</v>
      </c>
    </row>
    <row r="78" spans="1:14">
      <c r="A78" s="1" t="s">
        <v>151</v>
      </c>
      <c r="B78" s="1" t="s">
        <v>216</v>
      </c>
      <c r="C78" s="62" t="s">
        <v>152</v>
      </c>
      <c r="D78" s="31">
        <v>151</v>
      </c>
      <c r="E78" s="2">
        <v>72</v>
      </c>
      <c r="F78" s="65">
        <f t="shared" si="16"/>
        <v>223</v>
      </c>
      <c r="G78" s="66">
        <f t="shared" si="17"/>
        <v>32</v>
      </c>
      <c r="H78" s="59">
        <f t="shared" si="14"/>
        <v>0.32286995515695066</v>
      </c>
      <c r="I78" s="57">
        <f t="shared" si="18"/>
        <v>24</v>
      </c>
      <c r="J78" s="31">
        <v>10</v>
      </c>
      <c r="K78" s="35">
        <v>8</v>
      </c>
      <c r="L78" s="35">
        <f t="shared" si="19"/>
        <v>18</v>
      </c>
      <c r="M78" s="63">
        <f t="shared" si="15"/>
        <v>8.0717488789237665E-2</v>
      </c>
      <c r="N78" s="64">
        <f t="shared" si="20"/>
        <v>35</v>
      </c>
    </row>
    <row r="79" spans="1:14">
      <c r="A79" s="1" t="s">
        <v>153</v>
      </c>
      <c r="B79" s="1" t="s">
        <v>211</v>
      </c>
      <c r="C79" s="62" t="s">
        <v>154</v>
      </c>
      <c r="D79" s="31">
        <v>340</v>
      </c>
      <c r="E79" s="2">
        <v>139</v>
      </c>
      <c r="F79" s="65">
        <f t="shared" si="16"/>
        <v>479</v>
      </c>
      <c r="G79" s="66">
        <f t="shared" si="17"/>
        <v>11</v>
      </c>
      <c r="H79" s="59">
        <f t="shared" si="14"/>
        <v>0.29018789144050106</v>
      </c>
      <c r="I79" s="57">
        <f t="shared" si="18"/>
        <v>37</v>
      </c>
      <c r="J79" s="31">
        <v>20</v>
      </c>
      <c r="K79" s="35">
        <v>13</v>
      </c>
      <c r="L79" s="35">
        <f t="shared" si="19"/>
        <v>33</v>
      </c>
      <c r="M79" s="63">
        <f t="shared" si="15"/>
        <v>6.889352818371608E-2</v>
      </c>
      <c r="N79" s="64">
        <f t="shared" si="20"/>
        <v>40</v>
      </c>
    </row>
    <row r="80" spans="1:14">
      <c r="A80" s="1" t="s">
        <v>155</v>
      </c>
      <c r="B80" s="1" t="s">
        <v>211</v>
      </c>
      <c r="C80" s="62" t="s">
        <v>156</v>
      </c>
      <c r="D80" s="31">
        <v>404</v>
      </c>
      <c r="E80" s="2">
        <v>159</v>
      </c>
      <c r="F80" s="65">
        <f t="shared" si="16"/>
        <v>563</v>
      </c>
      <c r="G80" s="66">
        <f t="shared" si="17"/>
        <v>8</v>
      </c>
      <c r="H80" s="59">
        <f t="shared" si="14"/>
        <v>0.28241563055062169</v>
      </c>
      <c r="I80" s="57">
        <f t="shared" si="18"/>
        <v>39</v>
      </c>
      <c r="J80" s="31">
        <v>43</v>
      </c>
      <c r="K80" s="35">
        <v>34</v>
      </c>
      <c r="L80" s="35">
        <f t="shared" si="19"/>
        <v>77</v>
      </c>
      <c r="M80" s="63">
        <f t="shared" si="15"/>
        <v>0.13676731793960922</v>
      </c>
      <c r="N80" s="64">
        <f t="shared" si="20"/>
        <v>19</v>
      </c>
    </row>
    <row r="81" spans="1:14">
      <c r="A81" s="1" t="s">
        <v>157</v>
      </c>
      <c r="B81" s="1" t="s">
        <v>216</v>
      </c>
      <c r="C81" s="62" t="s">
        <v>158</v>
      </c>
      <c r="D81" s="31">
        <v>163</v>
      </c>
      <c r="E81" s="2">
        <v>79</v>
      </c>
      <c r="F81" s="65">
        <f t="shared" si="16"/>
        <v>242</v>
      </c>
      <c r="G81" s="66">
        <f t="shared" si="17"/>
        <v>29</v>
      </c>
      <c r="H81" s="59">
        <f t="shared" si="14"/>
        <v>0.32644628099173556</v>
      </c>
      <c r="I81" s="57">
        <f t="shared" si="18"/>
        <v>23</v>
      </c>
      <c r="J81" s="31">
        <v>5</v>
      </c>
      <c r="K81" s="35">
        <v>7</v>
      </c>
      <c r="L81" s="35">
        <f t="shared" si="19"/>
        <v>12</v>
      </c>
      <c r="M81" s="63">
        <f t="shared" si="15"/>
        <v>4.9586776859504134E-2</v>
      </c>
      <c r="N81" s="64">
        <f t="shared" si="20"/>
        <v>48</v>
      </c>
    </row>
    <row r="82" spans="1:14">
      <c r="A82" s="1" t="s">
        <v>159</v>
      </c>
      <c r="B82" s="1" t="s">
        <v>216</v>
      </c>
      <c r="C82" s="62" t="s">
        <v>160</v>
      </c>
      <c r="D82" s="31">
        <v>216</v>
      </c>
      <c r="E82" s="2">
        <v>92</v>
      </c>
      <c r="F82" s="65">
        <f t="shared" si="16"/>
        <v>308</v>
      </c>
      <c r="G82" s="66">
        <f t="shared" si="17"/>
        <v>19</v>
      </c>
      <c r="H82" s="67">
        <f t="shared" si="14"/>
        <v>0.29870129870129869</v>
      </c>
      <c r="I82" s="65">
        <f t="shared" si="18"/>
        <v>33</v>
      </c>
      <c r="J82" s="31">
        <v>4</v>
      </c>
      <c r="K82" s="35">
        <v>2</v>
      </c>
      <c r="L82" s="35">
        <f t="shared" si="19"/>
        <v>6</v>
      </c>
      <c r="M82" s="63">
        <f t="shared" si="15"/>
        <v>1.948051948051948E-2</v>
      </c>
      <c r="N82" s="64">
        <f t="shared" si="20"/>
        <v>63</v>
      </c>
    </row>
    <row r="83" spans="1:14">
      <c r="A83" s="1" t="s">
        <v>161</v>
      </c>
      <c r="B83" s="1" t="s">
        <v>212</v>
      </c>
      <c r="C83" s="62" t="s">
        <v>162</v>
      </c>
      <c r="D83" s="31">
        <v>0</v>
      </c>
      <c r="E83" s="2">
        <v>1</v>
      </c>
      <c r="F83" s="65">
        <f t="shared" si="16"/>
        <v>1</v>
      </c>
      <c r="G83" s="66">
        <f t="shared" si="17"/>
        <v>78</v>
      </c>
      <c r="H83" s="67">
        <f t="shared" si="14"/>
        <v>1</v>
      </c>
      <c r="I83" s="65">
        <f t="shared" si="18"/>
        <v>1</v>
      </c>
      <c r="J83" s="31">
        <v>0</v>
      </c>
      <c r="K83" s="35">
        <v>0</v>
      </c>
      <c r="L83" s="35">
        <f t="shared" si="19"/>
        <v>0</v>
      </c>
      <c r="M83" s="6">
        <f t="shared" si="15"/>
        <v>0</v>
      </c>
      <c r="N83" s="64">
        <f t="shared" si="20"/>
        <v>68</v>
      </c>
    </row>
    <row r="84" spans="1:14">
      <c r="A84" s="1" t="s">
        <v>163</v>
      </c>
      <c r="B84" s="1" t="s">
        <v>216</v>
      </c>
      <c r="C84" s="62" t="s">
        <v>164</v>
      </c>
      <c r="D84" s="31">
        <v>90</v>
      </c>
      <c r="E84" s="2">
        <v>48</v>
      </c>
      <c r="F84" s="65">
        <f t="shared" si="16"/>
        <v>138</v>
      </c>
      <c r="G84" s="66">
        <f t="shared" si="17"/>
        <v>43</v>
      </c>
      <c r="H84" s="67">
        <f t="shared" si="14"/>
        <v>0.34782608695652173</v>
      </c>
      <c r="I84" s="65">
        <f t="shared" si="18"/>
        <v>16</v>
      </c>
      <c r="J84" s="31">
        <v>2</v>
      </c>
      <c r="K84" s="35">
        <v>2</v>
      </c>
      <c r="L84" s="35">
        <f t="shared" si="19"/>
        <v>4</v>
      </c>
      <c r="M84" s="63">
        <f t="shared" si="15"/>
        <v>2.8985507246376812E-2</v>
      </c>
      <c r="N84" s="64">
        <f t="shared" si="20"/>
        <v>60</v>
      </c>
    </row>
    <row r="85" spans="1:14">
      <c r="A85" s="1" t="s">
        <v>165</v>
      </c>
      <c r="B85" s="1" t="s">
        <v>216</v>
      </c>
      <c r="C85" s="62" t="s">
        <v>166</v>
      </c>
      <c r="D85" s="31">
        <v>194</v>
      </c>
      <c r="E85" s="2">
        <v>79</v>
      </c>
      <c r="F85" s="65">
        <f t="shared" si="16"/>
        <v>273</v>
      </c>
      <c r="G85" s="66">
        <f t="shared" si="17"/>
        <v>22</v>
      </c>
      <c r="H85" s="67">
        <f t="shared" si="14"/>
        <v>0.2893772893772894</v>
      </c>
      <c r="I85" s="65">
        <f t="shared" si="18"/>
        <v>38</v>
      </c>
      <c r="J85" s="31">
        <v>13</v>
      </c>
      <c r="K85" s="35">
        <v>4</v>
      </c>
      <c r="L85" s="35">
        <f t="shared" si="19"/>
        <v>17</v>
      </c>
      <c r="M85" s="63">
        <f t="shared" si="15"/>
        <v>6.2271062271062272E-2</v>
      </c>
      <c r="N85" s="64">
        <f t="shared" si="20"/>
        <v>44</v>
      </c>
    </row>
    <row r="86" spans="1:14">
      <c r="A86" s="9" t="s">
        <v>167</v>
      </c>
      <c r="B86" s="9" t="s">
        <v>216</v>
      </c>
      <c r="C86" s="68" t="s">
        <v>168</v>
      </c>
      <c r="D86" s="69">
        <v>112</v>
      </c>
      <c r="E86" s="70">
        <v>58</v>
      </c>
      <c r="F86" s="71">
        <f t="shared" si="16"/>
        <v>170</v>
      </c>
      <c r="G86" s="72">
        <f t="shared" si="17"/>
        <v>42</v>
      </c>
      <c r="H86" s="73">
        <f t="shared" si="14"/>
        <v>0.3411764705882353</v>
      </c>
      <c r="I86" s="71">
        <f t="shared" si="18"/>
        <v>18</v>
      </c>
      <c r="J86" s="69">
        <v>3</v>
      </c>
      <c r="K86" s="74">
        <v>2</v>
      </c>
      <c r="L86" s="74">
        <f t="shared" si="19"/>
        <v>5</v>
      </c>
      <c r="M86" s="75">
        <f t="shared" si="15"/>
        <v>2.9411764705882353E-2</v>
      </c>
      <c r="N86" s="76">
        <f t="shared" si="20"/>
        <v>59</v>
      </c>
    </row>
    <row r="87" spans="1:14">
      <c r="A87" s="1" t="s">
        <v>169</v>
      </c>
      <c r="B87" s="1" t="s">
        <v>213</v>
      </c>
      <c r="C87" s="62" t="s">
        <v>170</v>
      </c>
      <c r="D87" s="31">
        <v>36</v>
      </c>
      <c r="E87" s="2">
        <v>5</v>
      </c>
      <c r="F87" s="65">
        <f t="shared" si="16"/>
        <v>41</v>
      </c>
      <c r="G87" s="66">
        <f t="shared" si="17"/>
        <v>54</v>
      </c>
      <c r="H87" s="59">
        <f t="shared" si="14"/>
        <v>0.12195121951219512</v>
      </c>
      <c r="I87" s="65">
        <f t="shared" si="18"/>
        <v>72</v>
      </c>
      <c r="J87" s="31">
        <v>4</v>
      </c>
      <c r="K87" s="35">
        <v>3</v>
      </c>
      <c r="L87" s="35">
        <f t="shared" si="19"/>
        <v>7</v>
      </c>
      <c r="M87" s="63">
        <f t="shared" si="15"/>
        <v>0.17073170731707318</v>
      </c>
      <c r="N87" s="64">
        <f t="shared" si="20"/>
        <v>11</v>
      </c>
    </row>
    <row r="88" spans="1:14">
      <c r="A88" s="1" t="s">
        <v>171</v>
      </c>
      <c r="B88" s="1" t="s">
        <v>212</v>
      </c>
      <c r="C88" s="62" t="s">
        <v>172</v>
      </c>
      <c r="D88" s="31">
        <v>3</v>
      </c>
      <c r="E88" s="2">
        <v>1</v>
      </c>
      <c r="F88" s="65">
        <f t="shared" si="16"/>
        <v>4</v>
      </c>
      <c r="G88" s="66">
        <f t="shared" si="17"/>
        <v>74</v>
      </c>
      <c r="H88" s="67">
        <f t="shared" si="14"/>
        <v>0.25</v>
      </c>
      <c r="I88" s="65">
        <f t="shared" si="18"/>
        <v>55</v>
      </c>
      <c r="J88" s="31">
        <v>1</v>
      </c>
      <c r="K88" s="35">
        <v>0</v>
      </c>
      <c r="L88" s="35">
        <f t="shared" si="19"/>
        <v>1</v>
      </c>
      <c r="M88" s="63">
        <f t="shared" si="15"/>
        <v>0.25</v>
      </c>
      <c r="N88" s="64">
        <f t="shared" si="20"/>
        <v>4</v>
      </c>
    </row>
    <row r="89" spans="1:14">
      <c r="A89" s="1" t="s">
        <v>173</v>
      </c>
      <c r="B89" s="1" t="s">
        <v>211</v>
      </c>
      <c r="C89" s="62" t="s">
        <v>174</v>
      </c>
      <c r="D89" s="31">
        <v>676</v>
      </c>
      <c r="E89" s="2">
        <v>227</v>
      </c>
      <c r="F89" s="65">
        <f t="shared" si="16"/>
        <v>903</v>
      </c>
      <c r="G89" s="66">
        <f t="shared" si="17"/>
        <v>5</v>
      </c>
      <c r="H89" s="67">
        <f t="shared" si="14"/>
        <v>0.25138427464008861</v>
      </c>
      <c r="I89" s="65">
        <f t="shared" si="18"/>
        <v>54</v>
      </c>
      <c r="J89" s="31">
        <v>65</v>
      </c>
      <c r="K89" s="35">
        <v>29</v>
      </c>
      <c r="L89" s="35">
        <f t="shared" si="19"/>
        <v>94</v>
      </c>
      <c r="M89" s="63">
        <f t="shared" si="15"/>
        <v>0.10409745293466224</v>
      </c>
      <c r="N89" s="64">
        <f t="shared" si="20"/>
        <v>27</v>
      </c>
    </row>
    <row r="90" spans="1:14">
      <c r="A90" s="1" t="s">
        <v>175</v>
      </c>
      <c r="B90" s="1" t="s">
        <v>216</v>
      </c>
      <c r="C90" s="62" t="s">
        <v>176</v>
      </c>
      <c r="D90" s="31">
        <v>136</v>
      </c>
      <c r="E90" s="2">
        <v>58</v>
      </c>
      <c r="F90" s="65">
        <f t="shared" si="16"/>
        <v>194</v>
      </c>
      <c r="G90" s="66">
        <f t="shared" si="17"/>
        <v>38</v>
      </c>
      <c r="H90" s="67">
        <f t="shared" si="14"/>
        <v>0.29896907216494845</v>
      </c>
      <c r="I90" s="65">
        <f t="shared" si="18"/>
        <v>31</v>
      </c>
      <c r="J90" s="31">
        <v>7</v>
      </c>
      <c r="K90" s="35">
        <v>1</v>
      </c>
      <c r="L90" s="35">
        <f t="shared" si="19"/>
        <v>8</v>
      </c>
      <c r="M90" s="63">
        <f t="shared" si="15"/>
        <v>4.1237113402061855E-2</v>
      </c>
      <c r="N90" s="64">
        <f t="shared" si="20"/>
        <v>53</v>
      </c>
    </row>
    <row r="91" spans="1:14">
      <c r="A91" s="1" t="s">
        <v>177</v>
      </c>
      <c r="B91" s="1" t="s">
        <v>216</v>
      </c>
      <c r="C91" s="62" t="s">
        <v>178</v>
      </c>
      <c r="D91" s="31">
        <v>257</v>
      </c>
      <c r="E91" s="2">
        <v>146</v>
      </c>
      <c r="F91" s="65">
        <f t="shared" si="16"/>
        <v>403</v>
      </c>
      <c r="G91" s="66">
        <f t="shared" si="17"/>
        <v>16</v>
      </c>
      <c r="H91" s="67">
        <f t="shared" si="14"/>
        <v>0.36228287841191065</v>
      </c>
      <c r="I91" s="65">
        <f t="shared" si="18"/>
        <v>13</v>
      </c>
      <c r="J91" s="31">
        <v>17</v>
      </c>
      <c r="K91" s="35">
        <v>21</v>
      </c>
      <c r="L91" s="35">
        <f t="shared" si="19"/>
        <v>38</v>
      </c>
      <c r="M91" s="63">
        <f t="shared" si="15"/>
        <v>9.4292803970223327E-2</v>
      </c>
      <c r="N91" s="64">
        <f t="shared" si="20"/>
        <v>29</v>
      </c>
    </row>
    <row r="92" spans="1:14">
      <c r="A92" s="1" t="s">
        <v>179</v>
      </c>
      <c r="B92" s="1" t="s">
        <v>216</v>
      </c>
      <c r="C92" s="62" t="s">
        <v>180</v>
      </c>
      <c r="D92" s="31">
        <v>151</v>
      </c>
      <c r="E92" s="2">
        <v>49</v>
      </c>
      <c r="F92" s="65">
        <f t="shared" si="16"/>
        <v>200</v>
      </c>
      <c r="G92" s="66">
        <f t="shared" si="17"/>
        <v>37</v>
      </c>
      <c r="H92" s="67">
        <f t="shared" si="14"/>
        <v>0.245</v>
      </c>
      <c r="I92" s="65">
        <f t="shared" si="18"/>
        <v>56</v>
      </c>
      <c r="J92" s="31">
        <v>5</v>
      </c>
      <c r="K92" s="35">
        <v>4</v>
      </c>
      <c r="L92" s="35">
        <f t="shared" si="19"/>
        <v>9</v>
      </c>
      <c r="M92" s="63">
        <f t="shared" si="15"/>
        <v>4.4999999999999998E-2</v>
      </c>
      <c r="N92" s="64">
        <f t="shared" si="20"/>
        <v>50</v>
      </c>
    </row>
    <row r="93" spans="1:14">
      <c r="A93" s="1" t="s">
        <v>181</v>
      </c>
      <c r="B93" s="1" t="s">
        <v>216</v>
      </c>
      <c r="C93" s="62" t="s">
        <v>182</v>
      </c>
      <c r="D93" s="31">
        <v>156</v>
      </c>
      <c r="E93" s="2">
        <v>60</v>
      </c>
      <c r="F93" s="65">
        <f t="shared" si="16"/>
        <v>216</v>
      </c>
      <c r="G93" s="66">
        <f t="shared" si="17"/>
        <v>34</v>
      </c>
      <c r="H93" s="67">
        <f t="shared" si="14"/>
        <v>0.27777777777777779</v>
      </c>
      <c r="I93" s="65">
        <f t="shared" si="18"/>
        <v>41</v>
      </c>
      <c r="J93" s="31">
        <v>0</v>
      </c>
      <c r="K93" s="35">
        <v>0</v>
      </c>
      <c r="L93" s="35">
        <f t="shared" si="19"/>
        <v>0</v>
      </c>
      <c r="M93" s="6">
        <f t="shared" si="15"/>
        <v>0</v>
      </c>
      <c r="N93" s="64">
        <f t="shared" si="20"/>
        <v>68</v>
      </c>
    </row>
    <row r="94" spans="1:14">
      <c r="A94" s="1" t="s">
        <v>183</v>
      </c>
      <c r="B94" s="1" t="s">
        <v>216</v>
      </c>
      <c r="C94" s="62" t="s">
        <v>184</v>
      </c>
      <c r="D94" s="31">
        <v>177</v>
      </c>
      <c r="E94" s="2">
        <v>77</v>
      </c>
      <c r="F94" s="65">
        <f t="shared" si="16"/>
        <v>254</v>
      </c>
      <c r="G94" s="66">
        <f t="shared" si="17"/>
        <v>25</v>
      </c>
      <c r="H94" s="67">
        <f t="shared" si="14"/>
        <v>0.30314960629921262</v>
      </c>
      <c r="I94" s="65">
        <f t="shared" si="18"/>
        <v>30</v>
      </c>
      <c r="J94" s="31">
        <v>2</v>
      </c>
      <c r="K94" s="35">
        <v>4</v>
      </c>
      <c r="L94" s="35">
        <f t="shared" si="19"/>
        <v>6</v>
      </c>
      <c r="M94" s="63">
        <f t="shared" si="15"/>
        <v>2.3622047244094488E-2</v>
      </c>
      <c r="N94" s="64">
        <f t="shared" si="20"/>
        <v>61</v>
      </c>
    </row>
    <row r="95" spans="1:14">
      <c r="A95" s="1" t="s">
        <v>185</v>
      </c>
      <c r="B95" s="1" t="s">
        <v>216</v>
      </c>
      <c r="C95" s="62" t="s">
        <v>186</v>
      </c>
      <c r="D95" s="31">
        <v>284</v>
      </c>
      <c r="E95" s="2">
        <v>120</v>
      </c>
      <c r="F95" s="65">
        <f t="shared" si="16"/>
        <v>404</v>
      </c>
      <c r="G95" s="66">
        <f t="shared" si="17"/>
        <v>15</v>
      </c>
      <c r="H95" s="67">
        <f t="shared" si="14"/>
        <v>0.29702970297029702</v>
      </c>
      <c r="I95" s="65">
        <f t="shared" si="18"/>
        <v>34</v>
      </c>
      <c r="J95" s="31">
        <v>5</v>
      </c>
      <c r="K95" s="35">
        <v>4</v>
      </c>
      <c r="L95" s="35">
        <f t="shared" si="19"/>
        <v>9</v>
      </c>
      <c r="M95" s="63">
        <f t="shared" si="15"/>
        <v>2.2277227722772276E-2</v>
      </c>
      <c r="N95" s="64">
        <f t="shared" si="20"/>
        <v>62</v>
      </c>
    </row>
    <row r="96" spans="1:14">
      <c r="A96" s="1" t="s">
        <v>187</v>
      </c>
      <c r="B96" s="1" t="s">
        <v>213</v>
      </c>
      <c r="C96" s="62" t="s">
        <v>188</v>
      </c>
      <c r="D96" s="31">
        <v>4</v>
      </c>
      <c r="E96" s="2">
        <v>1</v>
      </c>
      <c r="F96" s="65">
        <f t="shared" si="16"/>
        <v>5</v>
      </c>
      <c r="G96" s="66">
        <f t="shared" si="17"/>
        <v>72</v>
      </c>
      <c r="H96" s="67">
        <f t="shared" si="14"/>
        <v>0.2</v>
      </c>
      <c r="I96" s="65">
        <f t="shared" si="18"/>
        <v>64</v>
      </c>
      <c r="J96" s="31">
        <v>0</v>
      </c>
      <c r="K96" s="35">
        <v>0</v>
      </c>
      <c r="L96" s="35">
        <f t="shared" si="19"/>
        <v>0</v>
      </c>
      <c r="M96" s="6">
        <f t="shared" si="15"/>
        <v>0</v>
      </c>
      <c r="N96" s="64">
        <f t="shared" si="20"/>
        <v>68</v>
      </c>
    </row>
    <row r="97" spans="1:14" ht="14.25" thickBot="1">
      <c r="A97" s="1" t="s">
        <v>189</v>
      </c>
      <c r="B97" s="1" t="s">
        <v>216</v>
      </c>
      <c r="C97" s="62" t="s">
        <v>190</v>
      </c>
      <c r="D97" s="39">
        <v>137</v>
      </c>
      <c r="E97" s="40">
        <v>51</v>
      </c>
      <c r="F97" s="77">
        <f t="shared" si="16"/>
        <v>188</v>
      </c>
      <c r="G97" s="78">
        <f t="shared" si="17"/>
        <v>39</v>
      </c>
      <c r="H97" s="79">
        <f t="shared" si="14"/>
        <v>0.27127659574468083</v>
      </c>
      <c r="I97" s="77">
        <f t="shared" si="18"/>
        <v>43</v>
      </c>
      <c r="J97" s="39">
        <v>2</v>
      </c>
      <c r="K97" s="44">
        <v>0</v>
      </c>
      <c r="L97" s="44">
        <f t="shared" si="19"/>
        <v>2</v>
      </c>
      <c r="M97" s="45">
        <f t="shared" si="15"/>
        <v>1.0638297872340425E-2</v>
      </c>
      <c r="N97" s="81">
        <f t="shared" si="20"/>
        <v>67</v>
      </c>
    </row>
    <row r="98" spans="1:14" ht="14.25" thickBot="1">
      <c r="A98" s="37"/>
      <c r="B98" s="37"/>
      <c r="C98" s="37"/>
    </row>
    <row r="99" spans="1:14" ht="14.25" thickBot="1">
      <c r="C99" s="224" t="s">
        <v>395</v>
      </c>
      <c r="D99" s="225">
        <f>SUM(D12:D97)</f>
        <v>13714</v>
      </c>
      <c r="E99" s="225">
        <f t="shared" ref="E99:L99" si="21">SUM(E12:E97)</f>
        <v>5182</v>
      </c>
      <c r="F99" s="225">
        <f t="shared" si="21"/>
        <v>18896</v>
      </c>
      <c r="G99" s="227"/>
      <c r="H99" s="227"/>
      <c r="I99" s="227"/>
      <c r="J99" s="225">
        <f t="shared" si="21"/>
        <v>1011</v>
      </c>
      <c r="K99" s="225">
        <f t="shared" si="21"/>
        <v>661</v>
      </c>
      <c r="L99" s="226">
        <f t="shared" si="21"/>
        <v>1672</v>
      </c>
      <c r="N99" s="37"/>
    </row>
    <row r="101" spans="1:14">
      <c r="L101" s="234"/>
    </row>
  </sheetData>
  <autoFilter ref="A11:N11" xr:uid="{00000000-0009-0000-0000-000022000000}">
    <sortState xmlns:xlrd2="http://schemas.microsoft.com/office/spreadsheetml/2017/richdata2" ref="A12:N97">
      <sortCondition ref="A11"/>
    </sortState>
  </autoFilter>
  <mergeCells count="1">
    <mergeCell ref="D10:N10"/>
  </mergeCells>
  <phoneticPr fontId="1"/>
  <hyperlinks>
    <hyperlink ref="P1" location="目次!A1" display="目次に戻る" xr:uid="{F29429F8-35EF-44CD-9670-1C7E9D3055A8}"/>
  </hyperlinks>
  <pageMargins left="0.51181102362204722" right="0.51181102362204722" top="0.74803149606299213" bottom="0.74803149606299213" header="0.31496062992125984" footer="0.31496062992125984"/>
  <pageSetup paperSize="9" scale="5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44"/>
  <sheetViews>
    <sheetView view="pageBreakPreview" zoomScaleNormal="115" zoomScaleSheetLayoutView="100" workbookViewId="0">
      <selection activeCell="L1" sqref="L1"/>
    </sheetView>
  </sheetViews>
  <sheetFormatPr defaultRowHeight="13.5"/>
  <cols>
    <col min="1" max="1" width="0.625" style="88" customWidth="1"/>
    <col min="2" max="2" width="11.625" style="88" customWidth="1"/>
    <col min="3" max="3" width="11.25" style="88" customWidth="1"/>
    <col min="4" max="4" width="10" style="88" customWidth="1"/>
    <col min="5" max="5" width="12" style="88" customWidth="1"/>
    <col min="6" max="6" width="2.875" style="88" customWidth="1"/>
    <col min="7" max="7" width="11.625" style="88" customWidth="1"/>
    <col min="8" max="8" width="11.25" style="88" customWidth="1"/>
    <col min="9" max="9" width="10" style="88" customWidth="1"/>
    <col min="10" max="10" width="12" style="88" customWidth="1"/>
    <col min="11" max="11" width="0.625" style="88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L1" s="87" t="s">
        <v>191</v>
      </c>
    </row>
    <row r="2" spans="1:18" ht="24" customHeight="1">
      <c r="A2" s="3" t="s">
        <v>208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193</v>
      </c>
      <c r="C3" s="3"/>
      <c r="D3"/>
      <c r="E3"/>
      <c r="F3"/>
      <c r="G3"/>
      <c r="H3"/>
      <c r="I3"/>
      <c r="J3"/>
    </row>
    <row r="4" spans="1:18">
      <c r="A4" s="8"/>
      <c r="B4" s="8"/>
      <c r="C4" s="8"/>
      <c r="L4" s="7"/>
      <c r="M4" s="7"/>
      <c r="N4" s="7"/>
      <c r="O4" s="7"/>
      <c r="P4" s="7"/>
      <c r="Q4" s="7"/>
      <c r="R4" s="7"/>
    </row>
    <row r="5" spans="1:18" s="7" customFormat="1" ht="18" customHeight="1">
      <c r="A5" s="89"/>
      <c r="B5" s="8" t="s">
        <v>2</v>
      </c>
      <c r="C5" s="89"/>
      <c r="D5" s="89"/>
      <c r="E5" s="89"/>
      <c r="F5" s="89"/>
      <c r="G5" s="8"/>
      <c r="H5" s="89"/>
      <c r="I5" s="89"/>
      <c r="J5" s="89"/>
      <c r="K5" s="89"/>
    </row>
    <row r="6" spans="1:18" s="7" customFormat="1" ht="17.25" customHeight="1">
      <c r="A6" s="92"/>
      <c r="B6" s="257" t="s">
        <v>376</v>
      </c>
      <c r="C6" s="104" t="s">
        <v>195</v>
      </c>
      <c r="D6" s="105">
        <f>AVERAGE('13.グラフデータ'!D49:H49)</f>
        <v>150.4</v>
      </c>
      <c r="E6" s="255" t="str">
        <f>'13.グラフデータ'!AD49</f>
        <v>最新年度のみ増加</v>
      </c>
      <c r="F6" s="90"/>
      <c r="G6" s="253" t="s">
        <v>377</v>
      </c>
      <c r="H6" s="104" t="s">
        <v>195</v>
      </c>
      <c r="I6" s="107">
        <f>AVERAGE('13.グラフデータ'!D51:H51)</f>
        <v>0.22160000000000002</v>
      </c>
      <c r="J6" s="255" t="str">
        <f>'13.グラフデータ'!AD51</f>
        <v>同程度で推移</v>
      </c>
      <c r="K6" s="90"/>
    </row>
    <row r="7" spans="1:18" s="7" customFormat="1" ht="17.25" customHeight="1">
      <c r="A7" s="92"/>
      <c r="B7" s="258"/>
      <c r="C7" s="106" t="s">
        <v>196</v>
      </c>
      <c r="D7" s="108">
        <f>'13.グラフデータ'!H49-'13.グラフデータ'!D49</f>
        <v>-25</v>
      </c>
      <c r="E7" s="256"/>
      <c r="F7" s="90"/>
      <c r="G7" s="254"/>
      <c r="H7" s="106" t="s">
        <v>196</v>
      </c>
      <c r="I7" s="93">
        <f>'13.グラフデータ'!H51-'13.グラフデータ'!D51</f>
        <v>2.0000000000000018E-3</v>
      </c>
      <c r="J7" s="256"/>
      <c r="K7" s="90"/>
    </row>
    <row r="8" spans="1:18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8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8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8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8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8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8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8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8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221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376</v>
      </c>
      <c r="C26" s="104" t="s">
        <v>195</v>
      </c>
      <c r="D26" s="105">
        <f>AVERAGE('13.グラフデータ'!D58:H58)</f>
        <v>17548.2</v>
      </c>
      <c r="E26" s="255" t="str">
        <f>'13.グラフデータ'!AD58</f>
        <v>同程度で推移</v>
      </c>
      <c r="F26" s="90"/>
      <c r="G26" s="253" t="s">
        <v>377</v>
      </c>
      <c r="H26" s="104" t="s">
        <v>195</v>
      </c>
      <c r="I26" s="107">
        <f>AVERAGE('13.グラフデータ'!D60:H60)</f>
        <v>0.186</v>
      </c>
      <c r="J26" s="255" t="str">
        <f>'13.グラフデータ'!AD60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'13.グラフデータ'!H58-'13.グラフデータ'!D58</f>
        <v>-797</v>
      </c>
      <c r="E27" s="256"/>
      <c r="F27" s="90"/>
      <c r="G27" s="254"/>
      <c r="H27" s="106" t="s">
        <v>196</v>
      </c>
      <c r="I27" s="93">
        <f>'13.グラフデータ'!H60-'13.グラフデータ'!D60</f>
        <v>1.9000000000000017E-2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8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8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8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8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8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8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8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8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8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7"/>
      <c r="M42" s="7"/>
      <c r="N42" s="7"/>
      <c r="O42" s="7"/>
      <c r="P42" s="7"/>
      <c r="Q42" s="7"/>
      <c r="R42" s="7"/>
    </row>
    <row r="43" spans="1:18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7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F6:F7">
    <cfRule type="containsText" dxfId="315" priority="38" operator="containsText" text="無し">
      <formula>NOT(ISERROR(SEARCH("無し",F6)))</formula>
    </cfRule>
    <cfRule type="containsText" dxfId="314" priority="39" operator="containsText" text="変動">
      <formula>NOT(ISERROR(SEARCH("変動",F6)))</formula>
    </cfRule>
    <cfRule type="containsText" dxfId="313" priority="40" operator="containsText" text="減少">
      <formula>NOT(ISERROR(SEARCH("減少",F6)))</formula>
    </cfRule>
    <cfRule type="containsText" dxfId="312" priority="41" operator="containsText" text="増加">
      <formula>NOT(ISERROR(SEARCH("増加",F6)))</formula>
    </cfRule>
    <cfRule type="containsText" dxfId="311" priority="42" operator="containsText" text="安定">
      <formula>NOT(ISERROR(SEARCH("安定",F6)))</formula>
    </cfRule>
  </conditionalFormatting>
  <conditionalFormatting sqref="J6">
    <cfRule type="containsText" dxfId="310" priority="32" operator="containsText" text="―">
      <formula>NOT(ISERROR(SEARCH("―",J6)))</formula>
    </cfRule>
    <cfRule type="containsText" dxfId="309" priority="33" operator="containsText" text="隔年で">
      <formula>NOT(ISERROR(SEARCH("隔年で",J6)))</formula>
    </cfRule>
    <cfRule type="containsText" dxfId="308" priority="34" operator="containsText" text="年度により">
      <formula>NOT(ISERROR(SEARCH("年度により",J6)))</formula>
    </cfRule>
    <cfRule type="containsText" dxfId="307" priority="35" operator="containsText" text="減少傾向">
      <formula>NOT(ISERROR(SEARCH("減少傾向",J6)))</formula>
    </cfRule>
    <cfRule type="containsText" dxfId="306" priority="36" operator="containsText" text="増加傾向">
      <formula>NOT(ISERROR(SEARCH("増加傾向",J6)))</formula>
    </cfRule>
    <cfRule type="containsText" dxfId="305" priority="37" operator="containsText" text="同程度">
      <formula>NOT(ISERROR(SEARCH("同程度",J6)))</formula>
    </cfRule>
  </conditionalFormatting>
  <conditionalFormatting sqref="J6:J7">
    <cfRule type="containsText" dxfId="304" priority="30" operator="containsText" text="最新年度のみ減少">
      <formula>NOT(ISERROR(SEARCH("最新年度のみ減少",J6)))</formula>
    </cfRule>
    <cfRule type="containsText" dxfId="303" priority="31" operator="containsText" text="最新年度のみ増加">
      <formula>NOT(ISERROR(SEARCH("最新年度のみ増加",J6)))</formula>
    </cfRule>
  </conditionalFormatting>
  <conditionalFormatting sqref="E6">
    <cfRule type="containsText" dxfId="302" priority="24" operator="containsText" text="―">
      <formula>NOT(ISERROR(SEARCH("―",E6)))</formula>
    </cfRule>
    <cfRule type="containsText" dxfId="301" priority="25" operator="containsText" text="隔年で">
      <formula>NOT(ISERROR(SEARCH("隔年で",E6)))</formula>
    </cfRule>
    <cfRule type="containsText" dxfId="300" priority="26" operator="containsText" text="年度により">
      <formula>NOT(ISERROR(SEARCH("年度により",E6)))</formula>
    </cfRule>
    <cfRule type="containsText" dxfId="299" priority="27" operator="containsText" text="減少傾向">
      <formula>NOT(ISERROR(SEARCH("減少傾向",E6)))</formula>
    </cfRule>
    <cfRule type="containsText" dxfId="298" priority="28" operator="containsText" text="増加傾向">
      <formula>NOT(ISERROR(SEARCH("増加傾向",E6)))</formula>
    </cfRule>
    <cfRule type="containsText" dxfId="297" priority="29" operator="containsText" text="同程度">
      <formula>NOT(ISERROR(SEARCH("同程度",E6)))</formula>
    </cfRule>
  </conditionalFormatting>
  <conditionalFormatting sqref="E6:E7">
    <cfRule type="containsText" dxfId="296" priority="22" operator="containsText" text="最新年度のみ減少">
      <formula>NOT(ISERROR(SEARCH("最新年度のみ減少",E6)))</formula>
    </cfRule>
    <cfRule type="containsText" dxfId="295" priority="23" operator="containsText" text="最新年度のみ増加">
      <formula>NOT(ISERROR(SEARCH("最新年度のみ増加",E6)))</formula>
    </cfRule>
  </conditionalFormatting>
  <conditionalFormatting sqref="F26:F27">
    <cfRule type="containsText" dxfId="294" priority="17" operator="containsText" text="無し">
      <formula>NOT(ISERROR(SEARCH("無し",F26)))</formula>
    </cfRule>
    <cfRule type="containsText" dxfId="293" priority="18" operator="containsText" text="変動">
      <formula>NOT(ISERROR(SEARCH("変動",F26)))</formula>
    </cfRule>
    <cfRule type="containsText" dxfId="292" priority="19" operator="containsText" text="減少">
      <formula>NOT(ISERROR(SEARCH("減少",F26)))</formula>
    </cfRule>
    <cfRule type="containsText" dxfId="291" priority="20" operator="containsText" text="増加">
      <formula>NOT(ISERROR(SEARCH("増加",F26)))</formula>
    </cfRule>
    <cfRule type="containsText" dxfId="290" priority="21" operator="containsText" text="安定">
      <formula>NOT(ISERROR(SEARCH("安定",F26)))</formula>
    </cfRule>
  </conditionalFormatting>
  <conditionalFormatting sqref="J26">
    <cfRule type="containsText" dxfId="289" priority="11" operator="containsText" text="―">
      <formula>NOT(ISERROR(SEARCH("―",J26)))</formula>
    </cfRule>
    <cfRule type="containsText" dxfId="288" priority="12" operator="containsText" text="隔年で">
      <formula>NOT(ISERROR(SEARCH("隔年で",J26)))</formula>
    </cfRule>
    <cfRule type="containsText" dxfId="287" priority="13" operator="containsText" text="年度により">
      <formula>NOT(ISERROR(SEARCH("年度により",J26)))</formula>
    </cfRule>
    <cfRule type="containsText" dxfId="286" priority="14" operator="containsText" text="減少傾向">
      <formula>NOT(ISERROR(SEARCH("減少傾向",J26)))</formula>
    </cfRule>
    <cfRule type="containsText" dxfId="285" priority="15" operator="containsText" text="増加傾向">
      <formula>NOT(ISERROR(SEARCH("増加傾向",J26)))</formula>
    </cfRule>
    <cfRule type="containsText" dxfId="284" priority="16" operator="containsText" text="同程度">
      <formula>NOT(ISERROR(SEARCH("同程度",J26)))</formula>
    </cfRule>
  </conditionalFormatting>
  <conditionalFormatting sqref="J26:J27">
    <cfRule type="containsText" dxfId="283" priority="9" operator="containsText" text="最新年度のみ減少">
      <formula>NOT(ISERROR(SEARCH("最新年度のみ減少",J26)))</formula>
    </cfRule>
    <cfRule type="containsText" dxfId="282" priority="10" operator="containsText" text="最新年度のみ増加">
      <formula>NOT(ISERROR(SEARCH("最新年度のみ増加",J26)))</formula>
    </cfRule>
  </conditionalFormatting>
  <conditionalFormatting sqref="E26">
    <cfRule type="containsText" dxfId="281" priority="3" operator="containsText" text="―">
      <formula>NOT(ISERROR(SEARCH("―",E26)))</formula>
    </cfRule>
    <cfRule type="containsText" dxfId="280" priority="4" operator="containsText" text="隔年で">
      <formula>NOT(ISERROR(SEARCH("隔年で",E26)))</formula>
    </cfRule>
    <cfRule type="containsText" dxfId="279" priority="5" operator="containsText" text="年度により">
      <formula>NOT(ISERROR(SEARCH("年度により",E26)))</formula>
    </cfRule>
    <cfRule type="containsText" dxfId="278" priority="6" operator="containsText" text="減少傾向">
      <formula>NOT(ISERROR(SEARCH("減少傾向",E26)))</formula>
    </cfRule>
    <cfRule type="containsText" dxfId="277" priority="7" operator="containsText" text="増加傾向">
      <formula>NOT(ISERROR(SEARCH("増加傾向",E26)))</formula>
    </cfRule>
    <cfRule type="containsText" dxfId="276" priority="8" operator="containsText" text="同程度">
      <formula>NOT(ISERROR(SEARCH("同程度",E26)))</formula>
    </cfRule>
  </conditionalFormatting>
  <conditionalFormatting sqref="E26:E27">
    <cfRule type="containsText" dxfId="275" priority="1" operator="containsText" text="最新年度のみ減少">
      <formula>NOT(ISERROR(SEARCH("最新年度のみ減少",E26)))</formula>
    </cfRule>
    <cfRule type="containsText" dxfId="274" priority="2" operator="containsText" text="最新年度のみ増加">
      <formula>NOT(ISERROR(SEARCH("最新年度のみ増加",E26)))</formula>
    </cfRule>
  </conditionalFormatting>
  <dataValidations count="2">
    <dataValidation type="list" allowBlank="1" showInputMessage="1" showErrorMessage="1" sqref="K6:K7" xr:uid="{00000000-0002-0000-0300-000001000000}">
      <formula1>#REF!</formula1>
    </dataValidation>
    <dataValidation type="list" allowBlank="1" showInputMessage="1" showErrorMessage="1" sqref="F6:F7 F26:F27" xr:uid="{77679B51-4543-44D3-8383-E17C42E7BD06}">
      <formula1>$C$49:$C$52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3" operator="containsText" text="無し" id="{0013F1DD-148B-4DDA-96AB-741651D70AAC}">
            <xm:f>NOT(ISERROR(SEARCH("無し",'13-2-2.准教授（平均）'!K6)))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94" operator="containsText" text="変動" id="{AE37F4E9-BA47-4CA0-93A5-70C4858DFFD5}">
            <xm:f>NOT(ISERROR(SEARCH("変動",'13-2-2.准教授（平均）'!K6)))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95" operator="containsText" text="減少" id="{18885DA8-92FD-4283-A25D-CF29CA9D4C86}">
            <xm:f>NOT(ISERROR(SEARCH("減少",'13-2-2.准教授（平均）'!K6)))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96" operator="containsText" text="増加" id="{515CF52F-C8D4-4E34-9357-7E8731B2CBD5}">
            <xm:f>NOT(ISERROR(SEARCH("増加",'13-2-2.准教授（平均）'!K6)))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97" operator="containsText" text="安定" id="{662F1247-BE4A-42F7-AB19-A860BA84EE50}">
            <xm:f>NOT(ISERROR(SEARCH("安定",'13-2-2.准教授（平均）'!K6)))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36"/>
  <sheetViews>
    <sheetView view="pageBreakPreview" zoomScaleNormal="115" zoomScaleSheetLayoutView="100" workbookViewId="0">
      <selection activeCell="L1" sqref="L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8" t="s">
        <v>227</v>
      </c>
      <c r="B1" s="8"/>
      <c r="C1" s="8"/>
      <c r="D1" s="88"/>
      <c r="E1" s="88"/>
      <c r="F1" s="88"/>
      <c r="G1" s="8"/>
      <c r="H1" s="88"/>
      <c r="I1" s="88"/>
      <c r="J1" s="88"/>
      <c r="K1" s="88"/>
      <c r="L1" s="87" t="s">
        <v>191</v>
      </c>
    </row>
    <row r="2" spans="1:12" ht="24" customHeight="1">
      <c r="A2" s="8" t="s">
        <v>208</v>
      </c>
      <c r="B2" s="8"/>
      <c r="C2" s="8"/>
      <c r="D2" s="88"/>
      <c r="E2" s="88"/>
      <c r="F2" s="88"/>
      <c r="G2" s="88"/>
      <c r="H2" s="88"/>
      <c r="I2" s="88"/>
      <c r="J2" s="88"/>
      <c r="K2" s="88"/>
    </row>
    <row r="3" spans="1:12" ht="24" customHeight="1">
      <c r="A3" s="8"/>
      <c r="B3" s="8" t="s">
        <v>194</v>
      </c>
      <c r="C3" s="8"/>
      <c r="D3" s="88"/>
      <c r="E3" s="88"/>
      <c r="F3" s="88"/>
      <c r="G3" s="88"/>
      <c r="H3" s="88"/>
      <c r="I3" s="88"/>
      <c r="J3" s="88"/>
      <c r="K3" s="88"/>
    </row>
    <row r="4" spans="1:12">
      <c r="A4" s="8"/>
      <c r="B4" s="8"/>
      <c r="C4" s="8"/>
      <c r="D4" s="88"/>
      <c r="E4" s="88"/>
      <c r="F4" s="88"/>
      <c r="G4" s="88"/>
      <c r="H4" s="88"/>
      <c r="I4" s="88"/>
      <c r="J4" s="88"/>
      <c r="K4" s="88"/>
    </row>
    <row r="5" spans="1:12" s="7" customFormat="1" ht="18" customHeight="1">
      <c r="A5" s="89"/>
      <c r="B5" s="8" t="s">
        <v>222</v>
      </c>
      <c r="C5" s="89"/>
      <c r="D5" s="89"/>
      <c r="E5" s="89"/>
      <c r="F5" s="89"/>
      <c r="G5" s="8"/>
      <c r="H5" s="89"/>
      <c r="I5" s="89"/>
      <c r="J5" s="89"/>
      <c r="K5" s="89"/>
    </row>
    <row r="6" spans="1:12" s="7" customFormat="1" ht="17.25" customHeight="1">
      <c r="A6" s="92"/>
      <c r="B6" s="257" t="s">
        <v>376</v>
      </c>
      <c r="C6" s="104" t="s">
        <v>195</v>
      </c>
      <c r="D6" s="105">
        <f>AVERAGE('13.グラフデータ'!D67:H67)</f>
        <v>204.06</v>
      </c>
      <c r="E6" s="255" t="str">
        <f>'13.グラフデータ'!AD67</f>
        <v>同程度で推移</v>
      </c>
      <c r="F6" s="90"/>
      <c r="G6" s="253" t="s">
        <v>377</v>
      </c>
      <c r="H6" s="104" t="s">
        <v>195</v>
      </c>
      <c r="I6" s="107">
        <f>AVERAGE('13.グラフデータ'!D69:H69)</f>
        <v>0.186</v>
      </c>
      <c r="J6" s="255" t="str">
        <f>'13.グラフデータ'!AD69</f>
        <v>同程度で推移</v>
      </c>
      <c r="K6" s="90"/>
    </row>
    <row r="7" spans="1:12" s="7" customFormat="1" ht="17.25" customHeight="1">
      <c r="A7" s="92"/>
      <c r="B7" s="258"/>
      <c r="C7" s="106" t="s">
        <v>196</v>
      </c>
      <c r="D7" s="108">
        <f>'13.グラフデータ'!H67-'13.グラフデータ'!D67</f>
        <v>-9.1999999999999886</v>
      </c>
      <c r="E7" s="256"/>
      <c r="F7" s="90"/>
      <c r="G7" s="254"/>
      <c r="H7" s="106" t="s">
        <v>196</v>
      </c>
      <c r="I7" s="93">
        <f>'13.グラフデータ'!H69-'13.グラフデータ'!D69</f>
        <v>1.9000000000000017E-2</v>
      </c>
      <c r="J7" s="256"/>
      <c r="K7" s="90"/>
    </row>
    <row r="8" spans="1:12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2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2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2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2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2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2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2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2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223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376</v>
      </c>
      <c r="C26" s="104" t="s">
        <v>195</v>
      </c>
      <c r="D26" s="105">
        <f>AVERAGE('13.グラフデータ'!D77:H77)</f>
        <v>214.51999999999998</v>
      </c>
      <c r="E26" s="255" t="str">
        <f>'13.グラフデータ'!AD77</f>
        <v>同程度で推移</v>
      </c>
      <c r="F26" s="90"/>
      <c r="G26" s="253" t="s">
        <v>377</v>
      </c>
      <c r="H26" s="104" t="s">
        <v>195</v>
      </c>
      <c r="I26" s="107">
        <f>AVERAGE('13.グラフデータ'!D79:H79)</f>
        <v>0.1842</v>
      </c>
      <c r="J26" s="255" t="str">
        <f>'13.グラフデータ'!AD79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'13.グラフデータ'!H77-'13.グラフデータ'!D77</f>
        <v>-10.599999999999994</v>
      </c>
      <c r="E27" s="256"/>
      <c r="F27" s="90"/>
      <c r="G27" s="254"/>
      <c r="H27" s="106" t="s">
        <v>196</v>
      </c>
      <c r="I27" s="93">
        <f>'13.グラフデータ'!H79-'13.グラフデータ'!D79</f>
        <v>1.0000000000000009E-2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1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1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1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1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1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1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1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1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1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68" priority="90" operator="containsText" text="無し">
      <formula>NOT(ISERROR(SEARCH("無し",K6)))</formula>
    </cfRule>
    <cfRule type="containsText" dxfId="267" priority="91" operator="containsText" text="変動">
      <formula>NOT(ISERROR(SEARCH("変動",K6)))</formula>
    </cfRule>
    <cfRule type="containsText" dxfId="266" priority="92" operator="containsText" text="減少">
      <formula>NOT(ISERROR(SEARCH("減少",K6)))</formula>
    </cfRule>
    <cfRule type="containsText" dxfId="265" priority="93" operator="containsText" text="増加">
      <formula>NOT(ISERROR(SEARCH("増加",K6)))</formula>
    </cfRule>
    <cfRule type="containsText" dxfId="264" priority="94" operator="containsText" text="安定">
      <formula>NOT(ISERROR(SEARCH("安定",K6)))</formula>
    </cfRule>
  </conditionalFormatting>
  <conditionalFormatting sqref="F6:F7">
    <cfRule type="containsText" dxfId="263" priority="38" operator="containsText" text="無し">
      <formula>NOT(ISERROR(SEARCH("無し",F6)))</formula>
    </cfRule>
    <cfRule type="containsText" dxfId="262" priority="39" operator="containsText" text="変動">
      <formula>NOT(ISERROR(SEARCH("変動",F6)))</formula>
    </cfRule>
    <cfRule type="containsText" dxfId="261" priority="40" operator="containsText" text="減少">
      <formula>NOT(ISERROR(SEARCH("減少",F6)))</formula>
    </cfRule>
    <cfRule type="containsText" dxfId="260" priority="41" operator="containsText" text="増加">
      <formula>NOT(ISERROR(SEARCH("増加",F6)))</formula>
    </cfRule>
    <cfRule type="containsText" dxfId="259" priority="42" operator="containsText" text="安定">
      <formula>NOT(ISERROR(SEARCH("安定",F6)))</formula>
    </cfRule>
  </conditionalFormatting>
  <conditionalFormatting sqref="J6">
    <cfRule type="containsText" dxfId="258" priority="32" operator="containsText" text="―">
      <formula>NOT(ISERROR(SEARCH("―",J6)))</formula>
    </cfRule>
    <cfRule type="containsText" dxfId="257" priority="33" operator="containsText" text="隔年で">
      <formula>NOT(ISERROR(SEARCH("隔年で",J6)))</formula>
    </cfRule>
    <cfRule type="containsText" dxfId="256" priority="34" operator="containsText" text="年度により">
      <formula>NOT(ISERROR(SEARCH("年度により",J6)))</formula>
    </cfRule>
    <cfRule type="containsText" dxfId="255" priority="35" operator="containsText" text="減少傾向">
      <formula>NOT(ISERROR(SEARCH("減少傾向",J6)))</formula>
    </cfRule>
    <cfRule type="containsText" dxfId="254" priority="36" operator="containsText" text="増加傾向">
      <formula>NOT(ISERROR(SEARCH("増加傾向",J6)))</formula>
    </cfRule>
    <cfRule type="containsText" dxfId="253" priority="37" operator="containsText" text="同程度">
      <formula>NOT(ISERROR(SEARCH("同程度",J6)))</formula>
    </cfRule>
  </conditionalFormatting>
  <conditionalFormatting sqref="J6:J7">
    <cfRule type="containsText" dxfId="252" priority="30" operator="containsText" text="最新年度のみ減少">
      <formula>NOT(ISERROR(SEARCH("最新年度のみ減少",J6)))</formula>
    </cfRule>
    <cfRule type="containsText" dxfId="251" priority="31" operator="containsText" text="最新年度のみ増加">
      <formula>NOT(ISERROR(SEARCH("最新年度のみ増加",J6)))</formula>
    </cfRule>
  </conditionalFormatting>
  <conditionalFormatting sqref="E6">
    <cfRule type="containsText" dxfId="250" priority="24" operator="containsText" text="―">
      <formula>NOT(ISERROR(SEARCH("―",E6)))</formula>
    </cfRule>
    <cfRule type="containsText" dxfId="249" priority="25" operator="containsText" text="隔年で">
      <formula>NOT(ISERROR(SEARCH("隔年で",E6)))</formula>
    </cfRule>
    <cfRule type="containsText" dxfId="248" priority="26" operator="containsText" text="年度により">
      <formula>NOT(ISERROR(SEARCH("年度により",E6)))</formula>
    </cfRule>
    <cfRule type="containsText" dxfId="247" priority="27" operator="containsText" text="減少傾向">
      <formula>NOT(ISERROR(SEARCH("減少傾向",E6)))</formula>
    </cfRule>
    <cfRule type="containsText" dxfId="246" priority="28" operator="containsText" text="増加傾向">
      <formula>NOT(ISERROR(SEARCH("増加傾向",E6)))</formula>
    </cfRule>
    <cfRule type="containsText" dxfId="245" priority="29" operator="containsText" text="同程度">
      <formula>NOT(ISERROR(SEARCH("同程度",E6)))</formula>
    </cfRule>
  </conditionalFormatting>
  <conditionalFormatting sqref="E6:E7">
    <cfRule type="containsText" dxfId="244" priority="22" operator="containsText" text="最新年度のみ減少">
      <formula>NOT(ISERROR(SEARCH("最新年度のみ減少",E6)))</formula>
    </cfRule>
    <cfRule type="containsText" dxfId="243" priority="23" operator="containsText" text="最新年度のみ増加">
      <formula>NOT(ISERROR(SEARCH("最新年度のみ増加",E6)))</formula>
    </cfRule>
  </conditionalFormatting>
  <conditionalFormatting sqref="F26:F27">
    <cfRule type="containsText" dxfId="242" priority="17" operator="containsText" text="無し">
      <formula>NOT(ISERROR(SEARCH("無し",F26)))</formula>
    </cfRule>
    <cfRule type="containsText" dxfId="241" priority="18" operator="containsText" text="変動">
      <formula>NOT(ISERROR(SEARCH("変動",F26)))</formula>
    </cfRule>
    <cfRule type="containsText" dxfId="240" priority="19" operator="containsText" text="減少">
      <formula>NOT(ISERROR(SEARCH("減少",F26)))</formula>
    </cfRule>
    <cfRule type="containsText" dxfId="239" priority="20" operator="containsText" text="増加">
      <formula>NOT(ISERROR(SEARCH("増加",F26)))</formula>
    </cfRule>
    <cfRule type="containsText" dxfId="238" priority="21" operator="containsText" text="安定">
      <formula>NOT(ISERROR(SEARCH("安定",F26)))</formula>
    </cfRule>
  </conditionalFormatting>
  <conditionalFormatting sqref="J26">
    <cfRule type="containsText" dxfId="237" priority="11" operator="containsText" text="―">
      <formula>NOT(ISERROR(SEARCH("―",J26)))</formula>
    </cfRule>
    <cfRule type="containsText" dxfId="236" priority="12" operator="containsText" text="隔年で">
      <formula>NOT(ISERROR(SEARCH("隔年で",J26)))</formula>
    </cfRule>
    <cfRule type="containsText" dxfId="235" priority="13" operator="containsText" text="年度により">
      <formula>NOT(ISERROR(SEARCH("年度により",J26)))</formula>
    </cfRule>
    <cfRule type="containsText" dxfId="234" priority="14" operator="containsText" text="減少傾向">
      <formula>NOT(ISERROR(SEARCH("減少傾向",J26)))</formula>
    </cfRule>
    <cfRule type="containsText" dxfId="233" priority="15" operator="containsText" text="増加傾向">
      <formula>NOT(ISERROR(SEARCH("増加傾向",J26)))</formula>
    </cfRule>
    <cfRule type="containsText" dxfId="232" priority="16" operator="containsText" text="同程度">
      <formula>NOT(ISERROR(SEARCH("同程度",J26)))</formula>
    </cfRule>
  </conditionalFormatting>
  <conditionalFormatting sqref="J26:J27">
    <cfRule type="containsText" dxfId="231" priority="9" operator="containsText" text="最新年度のみ減少">
      <formula>NOT(ISERROR(SEARCH("最新年度のみ減少",J26)))</formula>
    </cfRule>
    <cfRule type="containsText" dxfId="230" priority="10" operator="containsText" text="最新年度のみ増加">
      <formula>NOT(ISERROR(SEARCH("最新年度のみ増加",J26)))</formula>
    </cfRule>
  </conditionalFormatting>
  <conditionalFormatting sqref="E26">
    <cfRule type="containsText" dxfId="229" priority="3" operator="containsText" text="―">
      <formula>NOT(ISERROR(SEARCH("―",E26)))</formula>
    </cfRule>
    <cfRule type="containsText" dxfId="228" priority="4" operator="containsText" text="隔年で">
      <formula>NOT(ISERROR(SEARCH("隔年で",E26)))</formula>
    </cfRule>
    <cfRule type="containsText" dxfId="227" priority="5" operator="containsText" text="年度により">
      <formula>NOT(ISERROR(SEARCH("年度により",E26)))</formula>
    </cfRule>
    <cfRule type="containsText" dxfId="226" priority="6" operator="containsText" text="減少傾向">
      <formula>NOT(ISERROR(SEARCH("減少傾向",E26)))</formula>
    </cfRule>
    <cfRule type="containsText" dxfId="225" priority="7" operator="containsText" text="増加傾向">
      <formula>NOT(ISERROR(SEARCH("増加傾向",E26)))</formula>
    </cfRule>
    <cfRule type="containsText" dxfId="224" priority="8" operator="containsText" text="同程度">
      <formula>NOT(ISERROR(SEARCH("同程度",E26)))</formula>
    </cfRule>
  </conditionalFormatting>
  <conditionalFormatting sqref="E26:E27">
    <cfRule type="containsText" dxfId="223" priority="1" operator="containsText" text="最新年度のみ減少">
      <formula>NOT(ISERROR(SEARCH("最新年度のみ減少",E26)))</formula>
    </cfRule>
    <cfRule type="containsText" dxfId="222" priority="2" operator="containsText" text="最新年度のみ増加">
      <formula>NOT(ISERROR(SEARCH("最新年度のみ増加",E26)))</formula>
    </cfRule>
  </conditionalFormatting>
  <dataValidations count="1">
    <dataValidation type="list" allowBlank="1" showInputMessage="1" showErrorMessage="1" sqref="K6:K7 F6:F7 F26:F27" xr:uid="{00000000-0002-0000-0400-000000000000}">
      <formula1>$C$49:$C$52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44"/>
  <sheetViews>
    <sheetView view="pageBreakPreview" zoomScaleNormal="145" zoomScaleSheetLayoutView="100" workbookViewId="0">
      <selection activeCell="L1" sqref="L1"/>
    </sheetView>
  </sheetViews>
  <sheetFormatPr defaultRowHeight="13.5"/>
  <cols>
    <col min="1" max="1" width="0.625" style="88" customWidth="1"/>
    <col min="2" max="2" width="11.625" style="88" customWidth="1"/>
    <col min="3" max="3" width="11.25" style="88" customWidth="1"/>
    <col min="4" max="4" width="10" style="88" customWidth="1"/>
    <col min="5" max="5" width="12" style="88" customWidth="1"/>
    <col min="6" max="6" width="2.875" style="88" customWidth="1"/>
    <col min="7" max="7" width="11.625" style="88" customWidth="1"/>
    <col min="8" max="8" width="11.25" style="88" customWidth="1"/>
    <col min="9" max="9" width="10" style="88" customWidth="1"/>
    <col min="10" max="10" width="12" style="88" customWidth="1"/>
    <col min="11" max="11" width="0.625" style="88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L1" s="87" t="s">
        <v>191</v>
      </c>
    </row>
    <row r="2" spans="1:18" ht="24" customHeight="1">
      <c r="A2" s="3" t="s">
        <v>209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193</v>
      </c>
      <c r="C3" s="3"/>
      <c r="D3"/>
      <c r="E3"/>
      <c r="F3"/>
      <c r="G3"/>
      <c r="H3"/>
      <c r="I3"/>
      <c r="J3"/>
    </row>
    <row r="4" spans="1:18">
      <c r="A4" s="8"/>
      <c r="B4" s="8"/>
      <c r="C4" s="8"/>
      <c r="L4" s="7"/>
      <c r="M4" s="7"/>
      <c r="N4" s="7"/>
      <c r="O4" s="7"/>
      <c r="P4" s="7"/>
      <c r="Q4" s="7"/>
      <c r="R4" s="7"/>
    </row>
    <row r="5" spans="1:18" s="7" customFormat="1" ht="18" customHeight="1">
      <c r="A5" s="89"/>
      <c r="B5" s="8" t="s">
        <v>2</v>
      </c>
      <c r="C5" s="89"/>
      <c r="D5" s="89"/>
      <c r="E5" s="89"/>
      <c r="F5" s="89"/>
      <c r="G5" s="8"/>
      <c r="H5" s="89"/>
      <c r="I5" s="89"/>
      <c r="J5" s="89"/>
      <c r="K5" s="89"/>
    </row>
    <row r="6" spans="1:18" s="7" customFormat="1" ht="17.25" customHeight="1">
      <c r="A6" s="92"/>
      <c r="B6" s="257" t="s">
        <v>378</v>
      </c>
      <c r="C6" s="104" t="s">
        <v>195</v>
      </c>
      <c r="D6" s="105">
        <f>AVERAGE('13.グラフデータ'!D89:H89)</f>
        <v>99.8</v>
      </c>
      <c r="E6" s="255" t="str">
        <f>'13.グラフデータ'!AD89</f>
        <v>隔年で増減</v>
      </c>
      <c r="F6" s="90"/>
      <c r="G6" s="253" t="s">
        <v>379</v>
      </c>
      <c r="H6" s="104" t="s">
        <v>195</v>
      </c>
      <c r="I6" s="107">
        <f>AVERAGE('13.グラフデータ'!D91:H91)</f>
        <v>0.193</v>
      </c>
      <c r="J6" s="255" t="str">
        <f>'13.グラフデータ'!AD91</f>
        <v>増加傾向⤴</v>
      </c>
      <c r="K6" s="90"/>
    </row>
    <row r="7" spans="1:18" s="7" customFormat="1" ht="17.25" customHeight="1">
      <c r="A7" s="92"/>
      <c r="B7" s="258"/>
      <c r="C7" s="106" t="s">
        <v>196</v>
      </c>
      <c r="D7" s="108">
        <f>'13.グラフデータ'!H89-'13.グラフデータ'!D89</f>
        <v>-16</v>
      </c>
      <c r="E7" s="256"/>
      <c r="F7" s="90"/>
      <c r="G7" s="254"/>
      <c r="H7" s="106" t="s">
        <v>196</v>
      </c>
      <c r="I7" s="93">
        <f>'13.グラフデータ'!H91-'13.グラフデータ'!D91</f>
        <v>3.4999999999999976E-2</v>
      </c>
      <c r="J7" s="256"/>
      <c r="K7" s="90"/>
    </row>
    <row r="8" spans="1:18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8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8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8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8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8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8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8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8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221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378</v>
      </c>
      <c r="C26" s="104" t="s">
        <v>195</v>
      </c>
      <c r="D26" s="105">
        <f>AVERAGE('13.グラフデータ'!D98:H98)</f>
        <v>5403.4</v>
      </c>
      <c r="E26" s="255" t="str">
        <f>'13.グラフデータ'!AD98</f>
        <v>増加傾向⤴</v>
      </c>
      <c r="F26" s="90"/>
      <c r="G26" s="253" t="s">
        <v>379</v>
      </c>
      <c r="H26" s="104" t="s">
        <v>195</v>
      </c>
      <c r="I26" s="107">
        <f>AVERAGE('13.グラフデータ'!D100:H100)</f>
        <v>0.2366</v>
      </c>
      <c r="J26" s="255" t="str">
        <f>'13.グラフデータ'!AD100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'13.グラフデータ'!H98-'13.グラフデータ'!D98</f>
        <v>346</v>
      </c>
      <c r="E27" s="256"/>
      <c r="F27" s="90"/>
      <c r="G27" s="254"/>
      <c r="H27" s="106" t="s">
        <v>196</v>
      </c>
      <c r="I27" s="93">
        <f>'13.グラフデータ'!H100-'13.グラフデータ'!D100</f>
        <v>1.8999999999999989E-2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8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8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8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8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8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8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8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8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8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7"/>
      <c r="M42" s="7"/>
      <c r="N42" s="7"/>
      <c r="O42" s="7"/>
      <c r="P42" s="7"/>
      <c r="Q42" s="7"/>
      <c r="R42" s="7"/>
    </row>
    <row r="43" spans="1:18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7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F6:F7">
    <cfRule type="containsText" dxfId="221" priority="38" operator="containsText" text="無し">
      <formula>NOT(ISERROR(SEARCH("無し",F6)))</formula>
    </cfRule>
    <cfRule type="containsText" dxfId="220" priority="39" operator="containsText" text="変動">
      <formula>NOT(ISERROR(SEARCH("変動",F6)))</formula>
    </cfRule>
    <cfRule type="containsText" dxfId="219" priority="40" operator="containsText" text="減少">
      <formula>NOT(ISERROR(SEARCH("減少",F6)))</formula>
    </cfRule>
    <cfRule type="containsText" dxfId="218" priority="41" operator="containsText" text="増加">
      <formula>NOT(ISERROR(SEARCH("増加",F6)))</formula>
    </cfRule>
    <cfRule type="containsText" dxfId="217" priority="42" operator="containsText" text="安定">
      <formula>NOT(ISERROR(SEARCH("安定",F6)))</formula>
    </cfRule>
  </conditionalFormatting>
  <conditionalFormatting sqref="J6">
    <cfRule type="containsText" dxfId="216" priority="32" operator="containsText" text="―">
      <formula>NOT(ISERROR(SEARCH("―",J6)))</formula>
    </cfRule>
    <cfRule type="containsText" dxfId="215" priority="33" operator="containsText" text="隔年で">
      <formula>NOT(ISERROR(SEARCH("隔年で",J6)))</formula>
    </cfRule>
    <cfRule type="containsText" dxfId="214" priority="34" operator="containsText" text="年度により">
      <formula>NOT(ISERROR(SEARCH("年度により",J6)))</formula>
    </cfRule>
    <cfRule type="containsText" dxfId="213" priority="35" operator="containsText" text="減少傾向">
      <formula>NOT(ISERROR(SEARCH("減少傾向",J6)))</formula>
    </cfRule>
    <cfRule type="containsText" dxfId="212" priority="36" operator="containsText" text="増加傾向">
      <formula>NOT(ISERROR(SEARCH("増加傾向",J6)))</formula>
    </cfRule>
    <cfRule type="containsText" dxfId="211" priority="37" operator="containsText" text="同程度">
      <formula>NOT(ISERROR(SEARCH("同程度",J6)))</formula>
    </cfRule>
  </conditionalFormatting>
  <conditionalFormatting sqref="J6:J7">
    <cfRule type="containsText" dxfId="210" priority="30" operator="containsText" text="最新年度のみ減少">
      <formula>NOT(ISERROR(SEARCH("最新年度のみ減少",J6)))</formula>
    </cfRule>
    <cfRule type="containsText" dxfId="209" priority="31" operator="containsText" text="最新年度のみ増加">
      <formula>NOT(ISERROR(SEARCH("最新年度のみ増加",J6)))</formula>
    </cfRule>
  </conditionalFormatting>
  <conditionalFormatting sqref="E6">
    <cfRule type="containsText" dxfId="208" priority="24" operator="containsText" text="―">
      <formula>NOT(ISERROR(SEARCH("―",E6)))</formula>
    </cfRule>
    <cfRule type="containsText" dxfId="207" priority="25" operator="containsText" text="隔年で">
      <formula>NOT(ISERROR(SEARCH("隔年で",E6)))</formula>
    </cfRule>
    <cfRule type="containsText" dxfId="206" priority="26" operator="containsText" text="年度により">
      <formula>NOT(ISERROR(SEARCH("年度により",E6)))</formula>
    </cfRule>
    <cfRule type="containsText" dxfId="205" priority="27" operator="containsText" text="減少傾向">
      <formula>NOT(ISERROR(SEARCH("減少傾向",E6)))</formula>
    </cfRule>
    <cfRule type="containsText" dxfId="204" priority="28" operator="containsText" text="増加傾向">
      <formula>NOT(ISERROR(SEARCH("増加傾向",E6)))</formula>
    </cfRule>
    <cfRule type="containsText" dxfId="203" priority="29" operator="containsText" text="同程度">
      <formula>NOT(ISERROR(SEARCH("同程度",E6)))</formula>
    </cfRule>
  </conditionalFormatting>
  <conditionalFormatting sqref="E6:E7">
    <cfRule type="containsText" dxfId="202" priority="22" operator="containsText" text="最新年度のみ減少">
      <formula>NOT(ISERROR(SEARCH("最新年度のみ減少",E6)))</formula>
    </cfRule>
    <cfRule type="containsText" dxfId="201" priority="23" operator="containsText" text="最新年度のみ増加">
      <formula>NOT(ISERROR(SEARCH("最新年度のみ増加",E6)))</formula>
    </cfRule>
  </conditionalFormatting>
  <conditionalFormatting sqref="F26:F27">
    <cfRule type="containsText" dxfId="200" priority="17" operator="containsText" text="無し">
      <formula>NOT(ISERROR(SEARCH("無し",F26)))</formula>
    </cfRule>
    <cfRule type="containsText" dxfId="199" priority="18" operator="containsText" text="変動">
      <formula>NOT(ISERROR(SEARCH("変動",F26)))</formula>
    </cfRule>
    <cfRule type="containsText" dxfId="198" priority="19" operator="containsText" text="減少">
      <formula>NOT(ISERROR(SEARCH("減少",F26)))</formula>
    </cfRule>
    <cfRule type="containsText" dxfId="197" priority="20" operator="containsText" text="増加">
      <formula>NOT(ISERROR(SEARCH("増加",F26)))</formula>
    </cfRule>
    <cfRule type="containsText" dxfId="196" priority="21" operator="containsText" text="安定">
      <formula>NOT(ISERROR(SEARCH("安定",F26)))</formula>
    </cfRule>
  </conditionalFormatting>
  <conditionalFormatting sqref="J26">
    <cfRule type="containsText" dxfId="195" priority="11" operator="containsText" text="―">
      <formula>NOT(ISERROR(SEARCH("―",J26)))</formula>
    </cfRule>
    <cfRule type="containsText" dxfId="194" priority="12" operator="containsText" text="隔年で">
      <formula>NOT(ISERROR(SEARCH("隔年で",J26)))</formula>
    </cfRule>
    <cfRule type="containsText" dxfId="193" priority="13" operator="containsText" text="年度により">
      <formula>NOT(ISERROR(SEARCH("年度により",J26)))</formula>
    </cfRule>
    <cfRule type="containsText" dxfId="192" priority="14" operator="containsText" text="減少傾向">
      <formula>NOT(ISERROR(SEARCH("減少傾向",J26)))</formula>
    </cfRule>
    <cfRule type="containsText" dxfId="191" priority="15" operator="containsText" text="増加傾向">
      <formula>NOT(ISERROR(SEARCH("増加傾向",J26)))</formula>
    </cfRule>
    <cfRule type="containsText" dxfId="190" priority="16" operator="containsText" text="同程度">
      <formula>NOT(ISERROR(SEARCH("同程度",J26)))</formula>
    </cfRule>
  </conditionalFormatting>
  <conditionalFormatting sqref="J26:J27">
    <cfRule type="containsText" dxfId="189" priority="9" operator="containsText" text="最新年度のみ減少">
      <formula>NOT(ISERROR(SEARCH("最新年度のみ減少",J26)))</formula>
    </cfRule>
    <cfRule type="containsText" dxfId="188" priority="10" operator="containsText" text="最新年度のみ増加">
      <formula>NOT(ISERROR(SEARCH("最新年度のみ増加",J26)))</formula>
    </cfRule>
  </conditionalFormatting>
  <conditionalFormatting sqref="E26">
    <cfRule type="containsText" dxfId="187" priority="3" operator="containsText" text="―">
      <formula>NOT(ISERROR(SEARCH("―",E26)))</formula>
    </cfRule>
    <cfRule type="containsText" dxfId="186" priority="4" operator="containsText" text="隔年で">
      <formula>NOT(ISERROR(SEARCH("隔年で",E26)))</formula>
    </cfRule>
    <cfRule type="containsText" dxfId="185" priority="5" operator="containsText" text="年度により">
      <formula>NOT(ISERROR(SEARCH("年度により",E26)))</formula>
    </cfRule>
    <cfRule type="containsText" dxfId="184" priority="6" operator="containsText" text="減少傾向">
      <formula>NOT(ISERROR(SEARCH("減少傾向",E26)))</formula>
    </cfRule>
    <cfRule type="containsText" dxfId="183" priority="7" operator="containsText" text="増加傾向">
      <formula>NOT(ISERROR(SEARCH("増加傾向",E26)))</formula>
    </cfRule>
    <cfRule type="containsText" dxfId="182" priority="8" operator="containsText" text="同程度">
      <formula>NOT(ISERROR(SEARCH("同程度",E26)))</formula>
    </cfRule>
  </conditionalFormatting>
  <conditionalFormatting sqref="E26:E27">
    <cfRule type="containsText" dxfId="181" priority="1" operator="containsText" text="最新年度のみ減少">
      <formula>NOT(ISERROR(SEARCH("最新年度のみ減少",E26)))</formula>
    </cfRule>
    <cfRule type="containsText" dxfId="180" priority="2" operator="containsText" text="最新年度のみ増加">
      <formula>NOT(ISERROR(SEARCH("最新年度のみ増加",E26)))</formula>
    </cfRule>
  </conditionalFormatting>
  <dataValidations count="2">
    <dataValidation type="list" allowBlank="1" showInputMessage="1" showErrorMessage="1" sqref="K6:K7" xr:uid="{00000000-0002-0000-0500-000001000000}">
      <formula1>#REF!</formula1>
    </dataValidation>
    <dataValidation type="list" allowBlank="1" showInputMessage="1" showErrorMessage="1" sqref="F6:F7 F26:F27" xr:uid="{E8788F8D-0432-4FCE-B9BE-3C2475AEE0FE}">
      <formula1>$C$49:$C$52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2" operator="containsText" text="無し" id="{1B45EAD3-DC56-4883-B46C-EECF66F860B4}">
            <xm:f>NOT(ISERROR(SEARCH("無し",'13-3-2.講師（平均）'!K6)))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73" operator="containsText" text="変動" id="{66ACA6F9-2259-4A84-81E7-58F3B58DC87A}">
            <xm:f>NOT(ISERROR(SEARCH("変動",'13-3-2.講師（平均）'!K6)))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74" operator="containsText" text="減少" id="{001E8729-F152-4929-9ADC-48772C952BBF}">
            <xm:f>NOT(ISERROR(SEARCH("減少",'13-3-2.講師（平均）'!K6)))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75" operator="containsText" text="増加" id="{79913E8A-B9DE-4E64-978D-B69055A35859}">
            <xm:f>NOT(ISERROR(SEARCH("増加",'13-3-2.講師（平均）'!K6)))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76" operator="containsText" text="安定" id="{92D92FE2-1528-4EFC-A3E9-402136F97408}">
            <xm:f>NOT(ISERROR(SEARCH("安定",'13-3-2.講師（平均）'!K6)))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36"/>
  <sheetViews>
    <sheetView view="pageBreakPreview" topLeftCell="A10" zoomScaleNormal="100" zoomScaleSheetLayoutView="100" workbookViewId="0">
      <selection activeCell="L1" sqref="L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8" t="s">
        <v>227</v>
      </c>
      <c r="B1" s="8"/>
      <c r="C1" s="8"/>
      <c r="D1" s="88"/>
      <c r="E1" s="88"/>
      <c r="F1" s="88"/>
      <c r="G1" s="8"/>
      <c r="H1" s="88"/>
      <c r="I1" s="88"/>
      <c r="J1" s="88"/>
      <c r="K1" s="88"/>
      <c r="L1" s="87" t="s">
        <v>191</v>
      </c>
    </row>
    <row r="2" spans="1:12" ht="24" customHeight="1">
      <c r="A2" s="8" t="s">
        <v>209</v>
      </c>
      <c r="B2" s="8"/>
      <c r="C2" s="8"/>
      <c r="D2" s="88"/>
      <c r="E2" s="88"/>
      <c r="F2" s="88"/>
      <c r="G2" s="88"/>
      <c r="H2" s="88"/>
      <c r="I2" s="88"/>
      <c r="J2" s="88"/>
      <c r="K2" s="88"/>
    </row>
    <row r="3" spans="1:12" ht="24" customHeight="1">
      <c r="A3" s="8"/>
      <c r="B3" s="8" t="s">
        <v>194</v>
      </c>
      <c r="C3" s="8"/>
      <c r="D3" s="88"/>
      <c r="E3" s="88"/>
      <c r="F3" s="88"/>
      <c r="G3" s="88"/>
      <c r="H3" s="88"/>
      <c r="I3" s="88"/>
      <c r="J3" s="88"/>
      <c r="K3" s="88"/>
    </row>
    <row r="4" spans="1:12">
      <c r="A4" s="8"/>
      <c r="B4" s="8"/>
      <c r="C4" s="8"/>
      <c r="D4" s="88"/>
      <c r="E4" s="88"/>
      <c r="F4" s="88"/>
      <c r="G4" s="88"/>
      <c r="H4" s="88"/>
      <c r="I4" s="88"/>
      <c r="J4" s="88"/>
      <c r="K4" s="88"/>
    </row>
    <row r="5" spans="1:12" s="7" customFormat="1" ht="18" customHeight="1">
      <c r="A5" s="89"/>
      <c r="B5" s="8" t="s">
        <v>222</v>
      </c>
      <c r="C5" s="89"/>
      <c r="D5" s="89"/>
      <c r="E5" s="89"/>
      <c r="F5" s="89"/>
      <c r="G5" s="8"/>
      <c r="H5" s="89"/>
      <c r="I5" s="89"/>
      <c r="J5" s="89"/>
      <c r="K5" s="89"/>
    </row>
    <row r="6" spans="1:12" s="7" customFormat="1" ht="17.25" customHeight="1">
      <c r="A6" s="92"/>
      <c r="B6" s="257" t="s">
        <v>378</v>
      </c>
      <c r="C6" s="104" t="s">
        <v>195</v>
      </c>
      <c r="D6" s="105">
        <f>AVERAGE('13.グラフデータ'!D107:H107)</f>
        <v>62.839999999999996</v>
      </c>
      <c r="E6" s="255" t="str">
        <f>'13.グラフデータ'!AD107</f>
        <v>増加傾向⤴</v>
      </c>
      <c r="F6" s="90"/>
      <c r="G6" s="253" t="s">
        <v>379</v>
      </c>
      <c r="H6" s="104" t="s">
        <v>195</v>
      </c>
      <c r="I6" s="107">
        <f>AVERAGE('13.グラフデータ'!D109:H109)</f>
        <v>0.2366</v>
      </c>
      <c r="J6" s="255" t="str">
        <f>'13.グラフデータ'!AD109</f>
        <v>同程度で推移</v>
      </c>
      <c r="K6" s="90"/>
    </row>
    <row r="7" spans="1:12" s="7" customFormat="1" ht="17.25" customHeight="1">
      <c r="A7" s="92"/>
      <c r="B7" s="258"/>
      <c r="C7" s="106" t="s">
        <v>196</v>
      </c>
      <c r="D7" s="108">
        <f>'13.グラフデータ'!H107-'13.グラフデータ'!D107</f>
        <v>4.0000000000000071</v>
      </c>
      <c r="E7" s="256"/>
      <c r="F7" s="90"/>
      <c r="G7" s="254"/>
      <c r="H7" s="106" t="s">
        <v>196</v>
      </c>
      <c r="I7" s="93">
        <f>'13.グラフデータ'!H109-'13.グラフデータ'!D109</f>
        <v>1.8999999999999989E-2</v>
      </c>
      <c r="J7" s="256"/>
      <c r="K7" s="90"/>
    </row>
    <row r="8" spans="1:12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2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2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2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2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2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2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2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2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223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378</v>
      </c>
      <c r="C26" s="104" t="s">
        <v>195</v>
      </c>
      <c r="D26" s="105">
        <f>AVERAGE('13.グラフデータ'!D117:H117)</f>
        <v>79.92</v>
      </c>
      <c r="E26" s="255" t="str">
        <f>'13.グラフデータ'!AD117</f>
        <v>増加傾向⤴</v>
      </c>
      <c r="F26" s="90"/>
      <c r="G26" s="253" t="s">
        <v>379</v>
      </c>
      <c r="H26" s="104" t="s">
        <v>195</v>
      </c>
      <c r="I26" s="107">
        <f>AVERAGE('13.グラフデータ'!D119:H119)</f>
        <v>0.22359999999999997</v>
      </c>
      <c r="J26" s="255" t="str">
        <f>'13.グラフデータ'!AD119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'13.グラフデータ'!H117-'13.グラフデータ'!D117</f>
        <v>3.1999999999999886</v>
      </c>
      <c r="E27" s="256"/>
      <c r="F27" s="90"/>
      <c r="G27" s="254"/>
      <c r="H27" s="106" t="s">
        <v>196</v>
      </c>
      <c r="I27" s="93">
        <f>'13.グラフデータ'!H119-'13.グラフデータ'!D119</f>
        <v>1.999999999999999E-2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1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1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1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1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1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1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1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1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1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74" priority="90" operator="containsText" text="無し">
      <formula>NOT(ISERROR(SEARCH("無し",K6)))</formula>
    </cfRule>
    <cfRule type="containsText" dxfId="173" priority="91" operator="containsText" text="変動">
      <formula>NOT(ISERROR(SEARCH("変動",K6)))</formula>
    </cfRule>
    <cfRule type="containsText" dxfId="172" priority="92" operator="containsText" text="減少">
      <formula>NOT(ISERROR(SEARCH("減少",K6)))</formula>
    </cfRule>
    <cfRule type="containsText" dxfId="171" priority="93" operator="containsText" text="増加">
      <formula>NOT(ISERROR(SEARCH("増加",K6)))</formula>
    </cfRule>
    <cfRule type="containsText" dxfId="170" priority="94" operator="containsText" text="安定">
      <formula>NOT(ISERROR(SEARCH("安定",K6)))</formula>
    </cfRule>
  </conditionalFormatting>
  <conditionalFormatting sqref="F6:F7">
    <cfRule type="containsText" dxfId="169" priority="38" operator="containsText" text="無し">
      <formula>NOT(ISERROR(SEARCH("無し",F6)))</formula>
    </cfRule>
    <cfRule type="containsText" dxfId="168" priority="39" operator="containsText" text="変動">
      <formula>NOT(ISERROR(SEARCH("変動",F6)))</formula>
    </cfRule>
    <cfRule type="containsText" dxfId="167" priority="40" operator="containsText" text="減少">
      <formula>NOT(ISERROR(SEARCH("減少",F6)))</formula>
    </cfRule>
    <cfRule type="containsText" dxfId="166" priority="41" operator="containsText" text="増加">
      <formula>NOT(ISERROR(SEARCH("増加",F6)))</formula>
    </cfRule>
    <cfRule type="containsText" dxfId="165" priority="42" operator="containsText" text="安定">
      <formula>NOT(ISERROR(SEARCH("安定",F6)))</formula>
    </cfRule>
  </conditionalFormatting>
  <conditionalFormatting sqref="J6">
    <cfRule type="containsText" dxfId="164" priority="32" operator="containsText" text="―">
      <formula>NOT(ISERROR(SEARCH("―",J6)))</formula>
    </cfRule>
    <cfRule type="containsText" dxfId="163" priority="33" operator="containsText" text="隔年で">
      <formula>NOT(ISERROR(SEARCH("隔年で",J6)))</formula>
    </cfRule>
    <cfRule type="containsText" dxfId="162" priority="34" operator="containsText" text="年度により">
      <formula>NOT(ISERROR(SEARCH("年度により",J6)))</formula>
    </cfRule>
    <cfRule type="containsText" dxfId="161" priority="35" operator="containsText" text="減少傾向">
      <formula>NOT(ISERROR(SEARCH("減少傾向",J6)))</formula>
    </cfRule>
    <cfRule type="containsText" dxfId="160" priority="36" operator="containsText" text="増加傾向">
      <formula>NOT(ISERROR(SEARCH("増加傾向",J6)))</formula>
    </cfRule>
    <cfRule type="containsText" dxfId="159" priority="37" operator="containsText" text="同程度">
      <formula>NOT(ISERROR(SEARCH("同程度",J6)))</formula>
    </cfRule>
  </conditionalFormatting>
  <conditionalFormatting sqref="J6:J7">
    <cfRule type="containsText" dxfId="158" priority="30" operator="containsText" text="最新年度のみ減少">
      <formula>NOT(ISERROR(SEARCH("最新年度のみ減少",J6)))</formula>
    </cfRule>
    <cfRule type="containsText" dxfId="157" priority="31" operator="containsText" text="最新年度のみ増加">
      <formula>NOT(ISERROR(SEARCH("最新年度のみ増加",J6)))</formula>
    </cfRule>
  </conditionalFormatting>
  <conditionalFormatting sqref="E6">
    <cfRule type="containsText" dxfId="156" priority="24" operator="containsText" text="―">
      <formula>NOT(ISERROR(SEARCH("―",E6)))</formula>
    </cfRule>
    <cfRule type="containsText" dxfId="155" priority="25" operator="containsText" text="隔年で">
      <formula>NOT(ISERROR(SEARCH("隔年で",E6)))</formula>
    </cfRule>
    <cfRule type="containsText" dxfId="154" priority="26" operator="containsText" text="年度により">
      <formula>NOT(ISERROR(SEARCH("年度により",E6)))</formula>
    </cfRule>
    <cfRule type="containsText" dxfId="153" priority="27" operator="containsText" text="減少傾向">
      <formula>NOT(ISERROR(SEARCH("減少傾向",E6)))</formula>
    </cfRule>
    <cfRule type="containsText" dxfId="152" priority="28" operator="containsText" text="増加傾向">
      <formula>NOT(ISERROR(SEARCH("増加傾向",E6)))</formula>
    </cfRule>
    <cfRule type="containsText" dxfId="151" priority="29" operator="containsText" text="同程度">
      <formula>NOT(ISERROR(SEARCH("同程度",E6)))</formula>
    </cfRule>
  </conditionalFormatting>
  <conditionalFormatting sqref="E6:E7">
    <cfRule type="containsText" dxfId="150" priority="22" operator="containsText" text="最新年度のみ減少">
      <formula>NOT(ISERROR(SEARCH("最新年度のみ減少",E6)))</formula>
    </cfRule>
    <cfRule type="containsText" dxfId="149" priority="23" operator="containsText" text="最新年度のみ増加">
      <formula>NOT(ISERROR(SEARCH("最新年度のみ増加",E6)))</formula>
    </cfRule>
  </conditionalFormatting>
  <conditionalFormatting sqref="F26:F27">
    <cfRule type="containsText" dxfId="148" priority="17" operator="containsText" text="無し">
      <formula>NOT(ISERROR(SEARCH("無し",F26)))</formula>
    </cfRule>
    <cfRule type="containsText" dxfId="147" priority="18" operator="containsText" text="変動">
      <formula>NOT(ISERROR(SEARCH("変動",F26)))</formula>
    </cfRule>
    <cfRule type="containsText" dxfId="146" priority="19" operator="containsText" text="減少">
      <formula>NOT(ISERROR(SEARCH("減少",F26)))</formula>
    </cfRule>
    <cfRule type="containsText" dxfId="145" priority="20" operator="containsText" text="増加">
      <formula>NOT(ISERROR(SEARCH("増加",F26)))</formula>
    </cfRule>
    <cfRule type="containsText" dxfId="144" priority="21" operator="containsText" text="安定">
      <formula>NOT(ISERROR(SEARCH("安定",F26)))</formula>
    </cfRule>
  </conditionalFormatting>
  <conditionalFormatting sqref="J26">
    <cfRule type="containsText" dxfId="143" priority="11" operator="containsText" text="―">
      <formula>NOT(ISERROR(SEARCH("―",J26)))</formula>
    </cfRule>
    <cfRule type="containsText" dxfId="142" priority="12" operator="containsText" text="隔年で">
      <formula>NOT(ISERROR(SEARCH("隔年で",J26)))</formula>
    </cfRule>
    <cfRule type="containsText" dxfId="141" priority="13" operator="containsText" text="年度により">
      <formula>NOT(ISERROR(SEARCH("年度により",J26)))</formula>
    </cfRule>
    <cfRule type="containsText" dxfId="140" priority="14" operator="containsText" text="減少傾向">
      <formula>NOT(ISERROR(SEARCH("減少傾向",J26)))</formula>
    </cfRule>
    <cfRule type="containsText" dxfId="139" priority="15" operator="containsText" text="増加傾向">
      <formula>NOT(ISERROR(SEARCH("増加傾向",J26)))</formula>
    </cfRule>
    <cfRule type="containsText" dxfId="138" priority="16" operator="containsText" text="同程度">
      <formula>NOT(ISERROR(SEARCH("同程度",J26)))</formula>
    </cfRule>
  </conditionalFormatting>
  <conditionalFormatting sqref="J26:J27">
    <cfRule type="containsText" dxfId="137" priority="9" operator="containsText" text="最新年度のみ減少">
      <formula>NOT(ISERROR(SEARCH("最新年度のみ減少",J26)))</formula>
    </cfRule>
    <cfRule type="containsText" dxfId="136" priority="10" operator="containsText" text="最新年度のみ増加">
      <formula>NOT(ISERROR(SEARCH("最新年度のみ増加",J26)))</formula>
    </cfRule>
  </conditionalFormatting>
  <conditionalFormatting sqref="E26">
    <cfRule type="containsText" dxfId="135" priority="3" operator="containsText" text="―">
      <formula>NOT(ISERROR(SEARCH("―",E26)))</formula>
    </cfRule>
    <cfRule type="containsText" dxfId="134" priority="4" operator="containsText" text="隔年で">
      <formula>NOT(ISERROR(SEARCH("隔年で",E26)))</formula>
    </cfRule>
    <cfRule type="containsText" dxfId="133" priority="5" operator="containsText" text="年度により">
      <formula>NOT(ISERROR(SEARCH("年度により",E26)))</formula>
    </cfRule>
    <cfRule type="containsText" dxfId="132" priority="6" operator="containsText" text="減少傾向">
      <formula>NOT(ISERROR(SEARCH("減少傾向",E26)))</formula>
    </cfRule>
    <cfRule type="containsText" dxfId="131" priority="7" operator="containsText" text="増加傾向">
      <formula>NOT(ISERROR(SEARCH("増加傾向",E26)))</formula>
    </cfRule>
    <cfRule type="containsText" dxfId="130" priority="8" operator="containsText" text="同程度">
      <formula>NOT(ISERROR(SEARCH("同程度",E26)))</formula>
    </cfRule>
  </conditionalFormatting>
  <conditionalFormatting sqref="E26:E27">
    <cfRule type="containsText" dxfId="129" priority="1" operator="containsText" text="最新年度のみ減少">
      <formula>NOT(ISERROR(SEARCH("最新年度のみ減少",E26)))</formula>
    </cfRule>
    <cfRule type="containsText" dxfId="128" priority="2" operator="containsText" text="最新年度のみ増加">
      <formula>NOT(ISERROR(SEARCH("最新年度のみ増加",E26)))</formula>
    </cfRule>
  </conditionalFormatting>
  <dataValidations count="1">
    <dataValidation type="list" allowBlank="1" showInputMessage="1" showErrorMessage="1" sqref="K6:K7 F6:F7 F26:F27" xr:uid="{00000000-0002-0000-0600-000000000000}">
      <formula1>$C$49:$C$52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44"/>
  <sheetViews>
    <sheetView view="pageBreakPreview" zoomScaleNormal="130" zoomScaleSheetLayoutView="100" workbookViewId="0">
      <selection activeCell="L1" sqref="L1"/>
    </sheetView>
  </sheetViews>
  <sheetFormatPr defaultRowHeight="13.5"/>
  <cols>
    <col min="1" max="1" width="0.625" style="88" customWidth="1"/>
    <col min="2" max="2" width="11.625" style="88" customWidth="1"/>
    <col min="3" max="3" width="11.25" style="88" customWidth="1"/>
    <col min="4" max="4" width="10" style="88" customWidth="1"/>
    <col min="5" max="5" width="12" style="88" customWidth="1"/>
    <col min="6" max="6" width="2.875" style="88" customWidth="1"/>
    <col min="7" max="7" width="11.625" style="88" customWidth="1"/>
    <col min="8" max="8" width="11.25" style="88" customWidth="1"/>
    <col min="9" max="9" width="10" style="88" customWidth="1"/>
    <col min="10" max="10" width="12" style="88" customWidth="1"/>
    <col min="11" max="11" width="0.625" style="88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227</v>
      </c>
      <c r="B1" s="3"/>
      <c r="C1" s="3"/>
      <c r="D1"/>
      <c r="E1"/>
      <c r="F1"/>
      <c r="G1"/>
      <c r="H1"/>
      <c r="I1"/>
      <c r="J1"/>
      <c r="L1" s="87" t="s">
        <v>191</v>
      </c>
    </row>
    <row r="2" spans="1:18" ht="24" customHeight="1">
      <c r="A2" s="3" t="s">
        <v>210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193</v>
      </c>
      <c r="C3" s="3"/>
      <c r="D3"/>
      <c r="E3"/>
      <c r="F3"/>
      <c r="G3"/>
      <c r="H3"/>
      <c r="I3"/>
      <c r="J3"/>
    </row>
    <row r="4" spans="1:18">
      <c r="A4" s="8"/>
      <c r="B4" s="8"/>
      <c r="C4" s="8"/>
      <c r="L4" s="7"/>
      <c r="M4" s="7"/>
      <c r="N4" s="7"/>
      <c r="O4" s="7"/>
      <c r="P4" s="7"/>
      <c r="Q4" s="7"/>
      <c r="R4" s="7"/>
    </row>
    <row r="5" spans="1:18" s="7" customFormat="1" ht="18" customHeight="1">
      <c r="A5" s="89"/>
      <c r="B5" s="8" t="s">
        <v>2</v>
      </c>
      <c r="C5" s="89"/>
      <c r="D5" s="89"/>
      <c r="E5" s="89"/>
      <c r="F5" s="89"/>
      <c r="G5" s="8"/>
      <c r="H5" s="89"/>
      <c r="I5" s="89"/>
      <c r="J5" s="89"/>
      <c r="K5" s="89"/>
    </row>
    <row r="6" spans="1:18" s="7" customFormat="1" ht="17.25" customHeight="1">
      <c r="A6" s="92"/>
      <c r="B6" s="257" t="s">
        <v>380</v>
      </c>
      <c r="C6" s="104" t="s">
        <v>195</v>
      </c>
      <c r="D6" s="105">
        <f>AVERAGE('13.グラフデータ'!D129:H129)</f>
        <v>168.4</v>
      </c>
      <c r="E6" s="255" t="str">
        <f>'13.グラフデータ'!AD129</f>
        <v>同程度で推移</v>
      </c>
      <c r="F6" s="90"/>
      <c r="G6" s="253" t="s">
        <v>381</v>
      </c>
      <c r="H6" s="104" t="s">
        <v>195</v>
      </c>
      <c r="I6" s="107">
        <f>AVERAGE('13.グラフデータ'!D131:H131)</f>
        <v>0.35980000000000001</v>
      </c>
      <c r="J6" s="255" t="str">
        <f>'13.グラフデータ'!AD131</f>
        <v>隔年で増減</v>
      </c>
      <c r="K6" s="90"/>
    </row>
    <row r="7" spans="1:18" s="7" customFormat="1" ht="17.25" customHeight="1">
      <c r="A7" s="92"/>
      <c r="B7" s="258"/>
      <c r="C7" s="106" t="s">
        <v>196</v>
      </c>
      <c r="D7" s="108">
        <f>'13.グラフデータ'!H129-'13.グラフデータ'!D129</f>
        <v>4</v>
      </c>
      <c r="E7" s="256"/>
      <c r="F7" s="90"/>
      <c r="G7" s="254"/>
      <c r="H7" s="106" t="s">
        <v>196</v>
      </c>
      <c r="I7" s="93">
        <f>'13.グラフデータ'!H131-'13.グラフデータ'!D131</f>
        <v>-1.3999999999999957E-2</v>
      </c>
      <c r="J7" s="256"/>
      <c r="K7" s="90"/>
    </row>
    <row r="8" spans="1:18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8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8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8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8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8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8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8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8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221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380</v>
      </c>
      <c r="C26" s="104" t="s">
        <v>195</v>
      </c>
      <c r="D26" s="105">
        <f>AVERAGE('13.グラフデータ'!D138:H138)</f>
        <v>18834.8</v>
      </c>
      <c r="E26" s="255" t="str">
        <f>'13.グラフデータ'!AD138</f>
        <v>同程度で推移</v>
      </c>
      <c r="F26" s="90"/>
      <c r="G26" s="253" t="s">
        <v>381</v>
      </c>
      <c r="H26" s="104" t="s">
        <v>195</v>
      </c>
      <c r="I26" s="107">
        <f>AVERAGE('13.グラフデータ'!D140:H140)</f>
        <v>0.25800000000000001</v>
      </c>
      <c r="J26" s="255" t="str">
        <f>'13.グラフデータ'!AD140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'13.グラフデータ'!H138-'13.グラフデータ'!D138</f>
        <v>176</v>
      </c>
      <c r="E27" s="256"/>
      <c r="F27" s="90"/>
      <c r="G27" s="254"/>
      <c r="H27" s="106" t="s">
        <v>196</v>
      </c>
      <c r="I27" s="93">
        <f>'13.グラフデータ'!H140-'13.グラフデータ'!D140</f>
        <v>3.0000000000000027E-2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8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8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8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8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8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8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8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8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8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7"/>
      <c r="M42" s="7"/>
      <c r="N42" s="7"/>
      <c r="O42" s="7"/>
      <c r="P42" s="7"/>
      <c r="Q42" s="7"/>
      <c r="R42" s="7"/>
    </row>
    <row r="43" spans="1:18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7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F6:F7">
    <cfRule type="containsText" dxfId="127" priority="38" operator="containsText" text="無し">
      <formula>NOT(ISERROR(SEARCH("無し",F6)))</formula>
    </cfRule>
    <cfRule type="containsText" dxfId="126" priority="39" operator="containsText" text="変動">
      <formula>NOT(ISERROR(SEARCH("変動",F6)))</formula>
    </cfRule>
    <cfRule type="containsText" dxfId="125" priority="40" operator="containsText" text="減少">
      <formula>NOT(ISERROR(SEARCH("減少",F6)))</formula>
    </cfRule>
    <cfRule type="containsText" dxfId="124" priority="41" operator="containsText" text="増加">
      <formula>NOT(ISERROR(SEARCH("増加",F6)))</formula>
    </cfRule>
    <cfRule type="containsText" dxfId="123" priority="42" operator="containsText" text="安定">
      <formula>NOT(ISERROR(SEARCH("安定",F6)))</formula>
    </cfRule>
  </conditionalFormatting>
  <conditionalFormatting sqref="J6">
    <cfRule type="containsText" dxfId="122" priority="32" operator="containsText" text="―">
      <formula>NOT(ISERROR(SEARCH("―",J6)))</formula>
    </cfRule>
    <cfRule type="containsText" dxfId="121" priority="33" operator="containsText" text="隔年で">
      <formula>NOT(ISERROR(SEARCH("隔年で",J6)))</formula>
    </cfRule>
    <cfRule type="containsText" dxfId="120" priority="34" operator="containsText" text="年度により">
      <formula>NOT(ISERROR(SEARCH("年度により",J6)))</formula>
    </cfRule>
    <cfRule type="containsText" dxfId="119" priority="35" operator="containsText" text="減少傾向">
      <formula>NOT(ISERROR(SEARCH("減少傾向",J6)))</formula>
    </cfRule>
    <cfRule type="containsText" dxfId="118" priority="36" operator="containsText" text="増加傾向">
      <formula>NOT(ISERROR(SEARCH("増加傾向",J6)))</formula>
    </cfRule>
    <cfRule type="containsText" dxfId="117" priority="37" operator="containsText" text="同程度">
      <formula>NOT(ISERROR(SEARCH("同程度",J6)))</formula>
    </cfRule>
  </conditionalFormatting>
  <conditionalFormatting sqref="J6:J7">
    <cfRule type="containsText" dxfId="116" priority="30" operator="containsText" text="最新年度のみ減少">
      <formula>NOT(ISERROR(SEARCH("最新年度のみ減少",J6)))</formula>
    </cfRule>
    <cfRule type="containsText" dxfId="115" priority="31" operator="containsText" text="最新年度のみ増加">
      <formula>NOT(ISERROR(SEARCH("最新年度のみ増加",J6)))</formula>
    </cfRule>
  </conditionalFormatting>
  <conditionalFormatting sqref="E6">
    <cfRule type="containsText" dxfId="114" priority="24" operator="containsText" text="―">
      <formula>NOT(ISERROR(SEARCH("―",E6)))</formula>
    </cfRule>
    <cfRule type="containsText" dxfId="113" priority="25" operator="containsText" text="隔年で">
      <formula>NOT(ISERROR(SEARCH("隔年で",E6)))</formula>
    </cfRule>
    <cfRule type="containsText" dxfId="112" priority="26" operator="containsText" text="年度により">
      <formula>NOT(ISERROR(SEARCH("年度により",E6)))</formula>
    </cfRule>
    <cfRule type="containsText" dxfId="111" priority="27" operator="containsText" text="減少傾向">
      <formula>NOT(ISERROR(SEARCH("減少傾向",E6)))</formula>
    </cfRule>
    <cfRule type="containsText" dxfId="110" priority="28" operator="containsText" text="増加傾向">
      <formula>NOT(ISERROR(SEARCH("増加傾向",E6)))</formula>
    </cfRule>
    <cfRule type="containsText" dxfId="109" priority="29" operator="containsText" text="同程度">
      <formula>NOT(ISERROR(SEARCH("同程度",E6)))</formula>
    </cfRule>
  </conditionalFormatting>
  <conditionalFormatting sqref="E6:E7">
    <cfRule type="containsText" dxfId="108" priority="22" operator="containsText" text="最新年度のみ減少">
      <formula>NOT(ISERROR(SEARCH("最新年度のみ減少",E6)))</formula>
    </cfRule>
    <cfRule type="containsText" dxfId="107" priority="23" operator="containsText" text="最新年度のみ増加">
      <formula>NOT(ISERROR(SEARCH("最新年度のみ増加",E6)))</formula>
    </cfRule>
  </conditionalFormatting>
  <conditionalFormatting sqref="F26:F27">
    <cfRule type="containsText" dxfId="106" priority="17" operator="containsText" text="無し">
      <formula>NOT(ISERROR(SEARCH("無し",F26)))</formula>
    </cfRule>
    <cfRule type="containsText" dxfId="105" priority="18" operator="containsText" text="変動">
      <formula>NOT(ISERROR(SEARCH("変動",F26)))</formula>
    </cfRule>
    <cfRule type="containsText" dxfId="104" priority="19" operator="containsText" text="減少">
      <formula>NOT(ISERROR(SEARCH("減少",F26)))</formula>
    </cfRule>
    <cfRule type="containsText" dxfId="103" priority="20" operator="containsText" text="増加">
      <formula>NOT(ISERROR(SEARCH("増加",F26)))</formula>
    </cfRule>
    <cfRule type="containsText" dxfId="102" priority="21" operator="containsText" text="安定">
      <formula>NOT(ISERROR(SEARCH("安定",F26)))</formula>
    </cfRule>
  </conditionalFormatting>
  <conditionalFormatting sqref="J26">
    <cfRule type="containsText" dxfId="101" priority="11" operator="containsText" text="―">
      <formula>NOT(ISERROR(SEARCH("―",J26)))</formula>
    </cfRule>
    <cfRule type="containsText" dxfId="100" priority="12" operator="containsText" text="隔年で">
      <formula>NOT(ISERROR(SEARCH("隔年で",J26)))</formula>
    </cfRule>
    <cfRule type="containsText" dxfId="99" priority="13" operator="containsText" text="年度により">
      <formula>NOT(ISERROR(SEARCH("年度により",J26)))</formula>
    </cfRule>
    <cfRule type="containsText" dxfId="98" priority="14" operator="containsText" text="減少傾向">
      <formula>NOT(ISERROR(SEARCH("減少傾向",J26)))</formula>
    </cfRule>
    <cfRule type="containsText" dxfId="97" priority="15" operator="containsText" text="増加傾向">
      <formula>NOT(ISERROR(SEARCH("増加傾向",J26)))</formula>
    </cfRule>
    <cfRule type="containsText" dxfId="96" priority="16" operator="containsText" text="同程度">
      <formula>NOT(ISERROR(SEARCH("同程度",J26)))</formula>
    </cfRule>
  </conditionalFormatting>
  <conditionalFormatting sqref="J26:J27">
    <cfRule type="containsText" dxfId="95" priority="9" operator="containsText" text="最新年度のみ減少">
      <formula>NOT(ISERROR(SEARCH("最新年度のみ減少",J26)))</formula>
    </cfRule>
    <cfRule type="containsText" dxfId="94" priority="10" operator="containsText" text="最新年度のみ増加">
      <formula>NOT(ISERROR(SEARCH("最新年度のみ増加",J26)))</formula>
    </cfRule>
  </conditionalFormatting>
  <conditionalFormatting sqref="E26">
    <cfRule type="containsText" dxfId="93" priority="3" operator="containsText" text="―">
      <formula>NOT(ISERROR(SEARCH("―",E26)))</formula>
    </cfRule>
    <cfRule type="containsText" dxfId="92" priority="4" operator="containsText" text="隔年で">
      <formula>NOT(ISERROR(SEARCH("隔年で",E26)))</formula>
    </cfRule>
    <cfRule type="containsText" dxfId="91" priority="5" operator="containsText" text="年度により">
      <formula>NOT(ISERROR(SEARCH("年度により",E26)))</formula>
    </cfRule>
    <cfRule type="containsText" dxfId="90" priority="6" operator="containsText" text="減少傾向">
      <formula>NOT(ISERROR(SEARCH("減少傾向",E26)))</formula>
    </cfRule>
    <cfRule type="containsText" dxfId="89" priority="7" operator="containsText" text="増加傾向">
      <formula>NOT(ISERROR(SEARCH("増加傾向",E26)))</formula>
    </cfRule>
    <cfRule type="containsText" dxfId="88" priority="8" operator="containsText" text="同程度">
      <formula>NOT(ISERROR(SEARCH("同程度",E26)))</formula>
    </cfRule>
  </conditionalFormatting>
  <conditionalFormatting sqref="E26:E27">
    <cfRule type="containsText" dxfId="87" priority="1" operator="containsText" text="最新年度のみ減少">
      <formula>NOT(ISERROR(SEARCH("最新年度のみ減少",E26)))</formula>
    </cfRule>
    <cfRule type="containsText" dxfId="86" priority="2" operator="containsText" text="最新年度のみ増加">
      <formula>NOT(ISERROR(SEARCH("最新年度のみ増加",E26)))</formula>
    </cfRule>
  </conditionalFormatting>
  <dataValidations count="2">
    <dataValidation type="list" allowBlank="1" showInputMessage="1" showErrorMessage="1" sqref="K6:K7" xr:uid="{00000000-0002-0000-0700-000001000000}">
      <formula1>#REF!</formula1>
    </dataValidation>
    <dataValidation type="list" allowBlank="1" showInputMessage="1" showErrorMessage="1" sqref="F6:F7 F26:F27" xr:uid="{1ACC183B-C2C8-4AEE-B63E-B86B999DD502}">
      <formula1>$C$49:$C$52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2" operator="containsText" text="無し" id="{2E3529E4-8705-48E0-B9A2-A2B40F5BD39D}">
            <xm:f>NOT(ISERROR(SEARCH("無し",'13-4-2.助教（平均）'!K6)))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73" operator="containsText" text="変動" id="{BAFB56E1-370A-4088-83A3-9B615B1FF9C1}">
            <xm:f>NOT(ISERROR(SEARCH("変動",'13-4-2.助教（平均）'!K6)))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74" operator="containsText" text="減少" id="{E16F087D-9F87-4476-8C6A-01DB65DF9E9D}">
            <xm:f>NOT(ISERROR(SEARCH("減少",'13-4-2.助教（平均）'!K6)))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75" operator="containsText" text="増加" id="{D963F774-7699-4F94-A0A4-6AD3FA7AE9E2}">
            <xm:f>NOT(ISERROR(SEARCH("増加",'13-4-2.助教（平均）'!K6)))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76" operator="containsText" text="安定" id="{85D7E1D1-ACEE-4B0A-BB87-97B82488D026}">
            <xm:f>NOT(ISERROR(SEARCH("安定",'13-4-2.助教（平均）'!K6)))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view="pageBreakPreview" zoomScaleNormal="100" zoomScaleSheetLayoutView="100" workbookViewId="0">
      <selection activeCell="L1" sqref="L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8" t="s">
        <v>227</v>
      </c>
      <c r="B1" s="8"/>
      <c r="C1" s="8"/>
      <c r="D1" s="88"/>
      <c r="E1" s="88"/>
      <c r="F1" s="88"/>
      <c r="G1" s="8"/>
      <c r="H1" s="88"/>
      <c r="I1" s="88"/>
      <c r="J1" s="88"/>
      <c r="K1" s="88"/>
      <c r="L1" s="87" t="s">
        <v>191</v>
      </c>
    </row>
    <row r="2" spans="1:12" ht="24" customHeight="1">
      <c r="A2" s="8" t="s">
        <v>210</v>
      </c>
      <c r="B2" s="8"/>
      <c r="C2" s="8"/>
      <c r="D2" s="88"/>
      <c r="E2" s="88"/>
      <c r="F2" s="88"/>
      <c r="G2" s="88"/>
      <c r="H2" s="88"/>
      <c r="I2" s="88"/>
      <c r="J2" s="88"/>
      <c r="K2" s="88"/>
    </row>
    <row r="3" spans="1:12" ht="24" customHeight="1">
      <c r="A3" s="8"/>
      <c r="B3" s="8" t="s">
        <v>194</v>
      </c>
      <c r="C3" s="8"/>
      <c r="D3" s="88"/>
      <c r="E3" s="88"/>
      <c r="F3" s="88"/>
      <c r="G3" s="88"/>
      <c r="H3" s="88"/>
      <c r="I3" s="88"/>
      <c r="J3" s="88"/>
      <c r="K3" s="88"/>
    </row>
    <row r="4" spans="1:12">
      <c r="A4" s="8"/>
      <c r="B4" s="8"/>
      <c r="C4" s="8"/>
      <c r="D4" s="88"/>
      <c r="E4" s="88"/>
      <c r="F4" s="88"/>
      <c r="G4" s="88"/>
      <c r="H4" s="88"/>
      <c r="I4" s="88"/>
      <c r="J4" s="88"/>
      <c r="K4" s="88"/>
    </row>
    <row r="5" spans="1:12" s="7" customFormat="1" ht="18" customHeight="1">
      <c r="A5" s="89"/>
      <c r="B5" s="8" t="s">
        <v>222</v>
      </c>
      <c r="C5" s="89"/>
      <c r="D5" s="89"/>
      <c r="E5" s="89"/>
      <c r="F5" s="89"/>
      <c r="G5" s="8"/>
      <c r="H5" s="89"/>
      <c r="I5" s="89"/>
      <c r="J5" s="89"/>
      <c r="K5" s="89"/>
    </row>
    <row r="6" spans="1:12" s="7" customFormat="1" ht="17.25" customHeight="1">
      <c r="A6" s="92"/>
      <c r="B6" s="257" t="s">
        <v>380</v>
      </c>
      <c r="C6" s="104" t="s">
        <v>195</v>
      </c>
      <c r="D6" s="105">
        <f>AVERAGE('13.グラフデータ'!D147:H147)</f>
        <v>219.04000000000002</v>
      </c>
      <c r="E6" s="255" t="str">
        <f>'13.グラフデータ'!AD147</f>
        <v>同程度で推移</v>
      </c>
      <c r="F6" s="90"/>
      <c r="G6" s="253" t="s">
        <v>381</v>
      </c>
      <c r="H6" s="104" t="s">
        <v>195</v>
      </c>
      <c r="I6" s="107">
        <f>AVERAGE('13.グラフデータ'!D149:H149)</f>
        <v>0.25780000000000003</v>
      </c>
      <c r="J6" s="255" t="str">
        <f>'13.グラフデータ'!AD149</f>
        <v>同程度で推移</v>
      </c>
      <c r="K6" s="90"/>
    </row>
    <row r="7" spans="1:12" s="7" customFormat="1" ht="17.25" customHeight="1">
      <c r="A7" s="92"/>
      <c r="B7" s="258"/>
      <c r="C7" s="106" t="s">
        <v>196</v>
      </c>
      <c r="D7" s="108">
        <f>'13.グラフデータ'!H147-'13.グラフデータ'!D147</f>
        <v>2.1000000000000227</v>
      </c>
      <c r="E7" s="256"/>
      <c r="F7" s="90"/>
      <c r="G7" s="254"/>
      <c r="H7" s="106" t="s">
        <v>196</v>
      </c>
      <c r="I7" s="93">
        <f>'13.グラフデータ'!H149-'13.グラフデータ'!D149</f>
        <v>3.1000000000000028E-2</v>
      </c>
      <c r="J7" s="256"/>
      <c r="K7" s="90"/>
    </row>
    <row r="8" spans="1:12" s="7" customFormat="1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2" s="7" customFormat="1" ht="18.75" customHeight="1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</row>
    <row r="10" spans="1:12" s="7" customFormat="1" ht="18.75" customHeight="1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</row>
    <row r="11" spans="1:12" s="7" customFormat="1" ht="18.75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2" s="7" customFormat="1" ht="18.75" customHeight="1">
      <c r="A12" s="91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2" s="7" customFormat="1" ht="18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spans="1:12" s="7" customFormat="1" ht="18.75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</row>
    <row r="15" spans="1:12" s="7" customFormat="1" ht="18.7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</row>
    <row r="16" spans="1:12" s="7" customFormat="1" ht="18.7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s="7" customFormat="1" ht="18.7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</row>
    <row r="18" spans="1:11" s="7" customFormat="1" ht="18.75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</row>
    <row r="19" spans="1:11" s="7" customFormat="1" ht="18.75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</row>
    <row r="20" spans="1:11" s="7" customFormat="1" ht="18.75" customHeight="1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</row>
    <row r="21" spans="1:11" s="7" customFormat="1" ht="18.75" customHeight="1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</row>
    <row r="22" spans="1:11" s="7" customFormat="1" ht="18.75" customHeight="1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</row>
    <row r="23" spans="1:11" s="7" customFormat="1" ht="18.75" customHeight="1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</row>
    <row r="24" spans="1:11" s="7" customFormat="1" ht="9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 s="7" customFormat="1" ht="18.75" customHeight="1">
      <c r="A25" s="89"/>
      <c r="B25" s="8" t="s">
        <v>223</v>
      </c>
      <c r="C25" s="89"/>
      <c r="D25" s="89"/>
      <c r="E25" s="89"/>
      <c r="F25" s="89"/>
      <c r="G25" s="8"/>
      <c r="H25" s="89"/>
      <c r="I25" s="89"/>
      <c r="J25" s="89"/>
      <c r="K25" s="89"/>
    </row>
    <row r="26" spans="1:11" s="7" customFormat="1" ht="17.25" customHeight="1">
      <c r="A26" s="92"/>
      <c r="B26" s="257" t="s">
        <v>380</v>
      </c>
      <c r="C26" s="104" t="s">
        <v>195</v>
      </c>
      <c r="D26" s="105">
        <f>AVERAGE('13.グラフデータ'!D157:H157)</f>
        <v>249.92</v>
      </c>
      <c r="E26" s="255" t="str">
        <f>'13.グラフデータ'!AD157</f>
        <v>同程度で推移</v>
      </c>
      <c r="F26" s="90"/>
      <c r="G26" s="253" t="s">
        <v>381</v>
      </c>
      <c r="H26" s="104" t="s">
        <v>195</v>
      </c>
      <c r="I26" s="107">
        <f>AVERAGE('13.グラフデータ'!D159:H159)</f>
        <v>0.28739999999999999</v>
      </c>
      <c r="J26" s="255" t="str">
        <f>'13.グラフデータ'!AD159</f>
        <v>同程度で推移</v>
      </c>
      <c r="K26" s="90"/>
    </row>
    <row r="27" spans="1:11" s="7" customFormat="1" ht="17.25" customHeight="1">
      <c r="A27" s="92"/>
      <c r="B27" s="258"/>
      <c r="C27" s="106" t="s">
        <v>196</v>
      </c>
      <c r="D27" s="108">
        <f>'13.グラフデータ'!H157-'13.グラフデータ'!D157</f>
        <v>5.2999999999999829</v>
      </c>
      <c r="E27" s="256"/>
      <c r="F27" s="90"/>
      <c r="G27" s="254"/>
      <c r="H27" s="106" t="s">
        <v>196</v>
      </c>
      <c r="I27" s="93">
        <f>'13.グラフデータ'!H159-'13.グラフデータ'!D159</f>
        <v>2.0999999999999963E-2</v>
      </c>
      <c r="J27" s="256"/>
      <c r="K27" s="90"/>
    </row>
    <row r="28" spans="1:11" s="7" customFormat="1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</row>
    <row r="29" spans="1:11" s="7" customFormat="1" ht="18.75" customHeight="1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</row>
    <row r="30" spans="1:11" s="7" customFormat="1" ht="18.75" customHeight="1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</row>
    <row r="31" spans="1:11" s="7" customFormat="1" ht="18.75" customHeight="1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</row>
    <row r="32" spans="1:11" s="7" customFormat="1" ht="18.75" customHeight="1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</row>
    <row r="33" spans="1:11" s="7" customFormat="1" ht="18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1" s="7" customFormat="1" ht="18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1" s="7" customFormat="1" ht="18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</row>
    <row r="36" spans="1:11" s="7" customFormat="1" ht="18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</row>
    <row r="37" spans="1:11" s="7" customFormat="1" ht="18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1" s="7" customFormat="1" ht="18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</row>
    <row r="39" spans="1:11" s="7" customFormat="1" ht="18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</row>
    <row r="40" spans="1:11" s="7" customFormat="1" ht="18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</row>
    <row r="41" spans="1:11" s="7" customFormat="1" ht="18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80" priority="90" operator="containsText" text="無し">
      <formula>NOT(ISERROR(SEARCH("無し",K6)))</formula>
    </cfRule>
    <cfRule type="containsText" dxfId="79" priority="91" operator="containsText" text="変動">
      <formula>NOT(ISERROR(SEARCH("変動",K6)))</formula>
    </cfRule>
    <cfRule type="containsText" dxfId="78" priority="92" operator="containsText" text="減少">
      <formula>NOT(ISERROR(SEARCH("減少",K6)))</formula>
    </cfRule>
    <cfRule type="containsText" dxfId="77" priority="93" operator="containsText" text="増加">
      <formula>NOT(ISERROR(SEARCH("増加",K6)))</formula>
    </cfRule>
    <cfRule type="containsText" dxfId="76" priority="94" operator="containsText" text="安定">
      <formula>NOT(ISERROR(SEARCH("安定",K6)))</formula>
    </cfRule>
  </conditionalFormatting>
  <conditionalFormatting sqref="F6:F7">
    <cfRule type="containsText" dxfId="75" priority="38" operator="containsText" text="無し">
      <formula>NOT(ISERROR(SEARCH("無し",F6)))</formula>
    </cfRule>
    <cfRule type="containsText" dxfId="74" priority="39" operator="containsText" text="変動">
      <formula>NOT(ISERROR(SEARCH("変動",F6)))</formula>
    </cfRule>
    <cfRule type="containsText" dxfId="73" priority="40" operator="containsText" text="減少">
      <formula>NOT(ISERROR(SEARCH("減少",F6)))</formula>
    </cfRule>
    <cfRule type="containsText" dxfId="72" priority="41" operator="containsText" text="増加">
      <formula>NOT(ISERROR(SEARCH("増加",F6)))</formula>
    </cfRule>
    <cfRule type="containsText" dxfId="71" priority="42" operator="containsText" text="安定">
      <formula>NOT(ISERROR(SEARCH("安定",F6)))</formula>
    </cfRule>
  </conditionalFormatting>
  <conditionalFormatting sqref="J6">
    <cfRule type="containsText" dxfId="70" priority="32" operator="containsText" text="―">
      <formula>NOT(ISERROR(SEARCH("―",J6)))</formula>
    </cfRule>
    <cfRule type="containsText" dxfId="69" priority="33" operator="containsText" text="隔年で">
      <formula>NOT(ISERROR(SEARCH("隔年で",J6)))</formula>
    </cfRule>
    <cfRule type="containsText" dxfId="68" priority="34" operator="containsText" text="年度により">
      <formula>NOT(ISERROR(SEARCH("年度により",J6)))</formula>
    </cfRule>
    <cfRule type="containsText" dxfId="67" priority="35" operator="containsText" text="減少傾向">
      <formula>NOT(ISERROR(SEARCH("減少傾向",J6)))</formula>
    </cfRule>
    <cfRule type="containsText" dxfId="66" priority="36" operator="containsText" text="増加傾向">
      <formula>NOT(ISERROR(SEARCH("増加傾向",J6)))</formula>
    </cfRule>
    <cfRule type="containsText" dxfId="65" priority="37" operator="containsText" text="同程度">
      <formula>NOT(ISERROR(SEARCH("同程度",J6)))</formula>
    </cfRule>
  </conditionalFormatting>
  <conditionalFormatting sqref="J6:J7">
    <cfRule type="containsText" dxfId="64" priority="30" operator="containsText" text="最新年度のみ減少">
      <formula>NOT(ISERROR(SEARCH("最新年度のみ減少",J6)))</formula>
    </cfRule>
    <cfRule type="containsText" dxfId="63" priority="31" operator="containsText" text="最新年度のみ増加">
      <formula>NOT(ISERROR(SEARCH("最新年度のみ増加",J6)))</formula>
    </cfRule>
  </conditionalFormatting>
  <conditionalFormatting sqref="E6">
    <cfRule type="containsText" dxfId="62" priority="24" operator="containsText" text="―">
      <formula>NOT(ISERROR(SEARCH("―",E6)))</formula>
    </cfRule>
    <cfRule type="containsText" dxfId="61" priority="25" operator="containsText" text="隔年で">
      <formula>NOT(ISERROR(SEARCH("隔年で",E6)))</formula>
    </cfRule>
    <cfRule type="containsText" dxfId="60" priority="26" operator="containsText" text="年度により">
      <formula>NOT(ISERROR(SEARCH("年度により",E6)))</formula>
    </cfRule>
    <cfRule type="containsText" dxfId="59" priority="27" operator="containsText" text="減少傾向">
      <formula>NOT(ISERROR(SEARCH("減少傾向",E6)))</formula>
    </cfRule>
    <cfRule type="containsText" dxfId="58" priority="28" operator="containsText" text="増加傾向">
      <formula>NOT(ISERROR(SEARCH("増加傾向",E6)))</formula>
    </cfRule>
    <cfRule type="containsText" dxfId="57" priority="29" operator="containsText" text="同程度">
      <formula>NOT(ISERROR(SEARCH("同程度",E6)))</formula>
    </cfRule>
  </conditionalFormatting>
  <conditionalFormatting sqref="E6:E7">
    <cfRule type="containsText" dxfId="56" priority="22" operator="containsText" text="最新年度のみ減少">
      <formula>NOT(ISERROR(SEARCH("最新年度のみ減少",E6)))</formula>
    </cfRule>
    <cfRule type="containsText" dxfId="55" priority="23" operator="containsText" text="最新年度のみ増加">
      <formula>NOT(ISERROR(SEARCH("最新年度のみ増加",E6)))</formula>
    </cfRule>
  </conditionalFormatting>
  <conditionalFormatting sqref="F26:F27">
    <cfRule type="containsText" dxfId="54" priority="17" operator="containsText" text="無し">
      <formula>NOT(ISERROR(SEARCH("無し",F26)))</formula>
    </cfRule>
    <cfRule type="containsText" dxfId="53" priority="18" operator="containsText" text="変動">
      <formula>NOT(ISERROR(SEARCH("変動",F26)))</formula>
    </cfRule>
    <cfRule type="containsText" dxfId="52" priority="19" operator="containsText" text="減少">
      <formula>NOT(ISERROR(SEARCH("減少",F26)))</formula>
    </cfRule>
    <cfRule type="containsText" dxfId="51" priority="20" operator="containsText" text="増加">
      <formula>NOT(ISERROR(SEARCH("増加",F26)))</formula>
    </cfRule>
    <cfRule type="containsText" dxfId="50" priority="21" operator="containsText" text="安定">
      <formula>NOT(ISERROR(SEARCH("安定",F26)))</formula>
    </cfRule>
  </conditionalFormatting>
  <conditionalFormatting sqref="J26">
    <cfRule type="containsText" dxfId="49" priority="11" operator="containsText" text="―">
      <formula>NOT(ISERROR(SEARCH("―",J26)))</formula>
    </cfRule>
    <cfRule type="containsText" dxfId="48" priority="12" operator="containsText" text="隔年で">
      <formula>NOT(ISERROR(SEARCH("隔年で",J26)))</formula>
    </cfRule>
    <cfRule type="containsText" dxfId="47" priority="13" operator="containsText" text="年度により">
      <formula>NOT(ISERROR(SEARCH("年度により",J26)))</formula>
    </cfRule>
    <cfRule type="containsText" dxfId="46" priority="14" operator="containsText" text="減少傾向">
      <formula>NOT(ISERROR(SEARCH("減少傾向",J26)))</formula>
    </cfRule>
    <cfRule type="containsText" dxfId="45" priority="15" operator="containsText" text="増加傾向">
      <formula>NOT(ISERROR(SEARCH("増加傾向",J26)))</formula>
    </cfRule>
    <cfRule type="containsText" dxfId="44" priority="16" operator="containsText" text="同程度">
      <formula>NOT(ISERROR(SEARCH("同程度",J26)))</formula>
    </cfRule>
  </conditionalFormatting>
  <conditionalFormatting sqref="J26:J27">
    <cfRule type="containsText" dxfId="43" priority="9" operator="containsText" text="最新年度のみ減少">
      <formula>NOT(ISERROR(SEARCH("最新年度のみ減少",J26)))</formula>
    </cfRule>
    <cfRule type="containsText" dxfId="42" priority="10" operator="containsText" text="最新年度のみ増加">
      <formula>NOT(ISERROR(SEARCH("最新年度のみ増加",J26)))</formula>
    </cfRule>
  </conditionalFormatting>
  <conditionalFormatting sqref="E26">
    <cfRule type="containsText" dxfId="41" priority="3" operator="containsText" text="―">
      <formula>NOT(ISERROR(SEARCH("―",E26)))</formula>
    </cfRule>
    <cfRule type="containsText" dxfId="40" priority="4" operator="containsText" text="隔年で">
      <formula>NOT(ISERROR(SEARCH("隔年で",E26)))</formula>
    </cfRule>
    <cfRule type="containsText" dxfId="39" priority="5" operator="containsText" text="年度により">
      <formula>NOT(ISERROR(SEARCH("年度により",E26)))</formula>
    </cfRule>
    <cfRule type="containsText" dxfId="38" priority="6" operator="containsText" text="減少傾向">
      <formula>NOT(ISERROR(SEARCH("減少傾向",E26)))</formula>
    </cfRule>
    <cfRule type="containsText" dxfId="37" priority="7" operator="containsText" text="増加傾向">
      <formula>NOT(ISERROR(SEARCH("増加傾向",E26)))</formula>
    </cfRule>
    <cfRule type="containsText" dxfId="36" priority="8" operator="containsText" text="同程度">
      <formula>NOT(ISERROR(SEARCH("同程度",E26)))</formula>
    </cfRule>
  </conditionalFormatting>
  <conditionalFormatting sqref="E26:E27">
    <cfRule type="containsText" dxfId="35" priority="1" operator="containsText" text="最新年度のみ減少">
      <formula>NOT(ISERROR(SEARCH("最新年度のみ減少",E26)))</formula>
    </cfRule>
    <cfRule type="containsText" dxfId="34" priority="2" operator="containsText" text="最新年度のみ増加">
      <formula>NOT(ISERROR(SEARCH("最新年度のみ増加",E26)))</formula>
    </cfRule>
  </conditionalFormatting>
  <dataValidations count="1">
    <dataValidation type="list" allowBlank="1" showInputMessage="1" showErrorMessage="1" sqref="K6:K7 F6:F7 F26:F27" xr:uid="{00000000-0002-0000-0800-000000000000}">
      <formula1>$C$49:$C$52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54</vt:i4>
      </vt:variant>
    </vt:vector>
  </HeadingPairs>
  <TitlesOfParts>
    <vt:vector size="84" baseType="lpstr">
      <vt:lpstr>目次</vt:lpstr>
      <vt:lpstr>13-1-1.教授</vt:lpstr>
      <vt:lpstr>13-1-2.教授(平均)</vt:lpstr>
      <vt:lpstr>13-2-1.准教授</vt:lpstr>
      <vt:lpstr>13-2-2.准教授（平均）</vt:lpstr>
      <vt:lpstr>13-3-1.講師</vt:lpstr>
      <vt:lpstr>13-3-2.講師（平均）</vt:lpstr>
      <vt:lpstr>13-4-1.助教</vt:lpstr>
      <vt:lpstr>13-4-2.助教（平均）</vt:lpstr>
      <vt:lpstr>13.グラフデータ</vt:lpstr>
      <vt:lpstr>13-1.2020</vt:lpstr>
      <vt:lpstr>13-1.2021</vt:lpstr>
      <vt:lpstr>13-1.2022</vt:lpstr>
      <vt:lpstr>13-1.2023</vt:lpstr>
      <vt:lpstr>13-1.2024</vt:lpstr>
      <vt:lpstr>13-2.2020</vt:lpstr>
      <vt:lpstr>13-2.2021</vt:lpstr>
      <vt:lpstr>13-2.2022</vt:lpstr>
      <vt:lpstr>13-2.2023</vt:lpstr>
      <vt:lpstr>13-2.2024</vt:lpstr>
      <vt:lpstr>13-3.2020</vt:lpstr>
      <vt:lpstr>13-3.2021</vt:lpstr>
      <vt:lpstr>13-3.2022</vt:lpstr>
      <vt:lpstr>13-3.2023</vt:lpstr>
      <vt:lpstr>13-3.2024</vt:lpstr>
      <vt:lpstr>13-4.2020</vt:lpstr>
      <vt:lpstr>13-4.2021</vt:lpstr>
      <vt:lpstr>13-4.2022</vt:lpstr>
      <vt:lpstr>13-4.2023</vt:lpstr>
      <vt:lpstr>13-4.2024</vt:lpstr>
      <vt:lpstr>'13.グラフデータ'!Print_Area</vt:lpstr>
      <vt:lpstr>'13-1.2020'!Print_Area</vt:lpstr>
      <vt:lpstr>'13-1.2021'!Print_Area</vt:lpstr>
      <vt:lpstr>'13-1.2022'!Print_Area</vt:lpstr>
      <vt:lpstr>'13-1.2023'!Print_Area</vt:lpstr>
      <vt:lpstr>'13-1.2024'!Print_Area</vt:lpstr>
      <vt:lpstr>'13-1-1.教授'!Print_Area</vt:lpstr>
      <vt:lpstr>'13-1-2.教授(平均)'!Print_Area</vt:lpstr>
      <vt:lpstr>'13-2.2020'!Print_Area</vt:lpstr>
      <vt:lpstr>'13-2.2021'!Print_Area</vt:lpstr>
      <vt:lpstr>'13-2.2022'!Print_Area</vt:lpstr>
      <vt:lpstr>'13-2.2023'!Print_Area</vt:lpstr>
      <vt:lpstr>'13-2.2024'!Print_Area</vt:lpstr>
      <vt:lpstr>'13-2-1.准教授'!Print_Area</vt:lpstr>
      <vt:lpstr>'13-2-2.准教授（平均）'!Print_Area</vt:lpstr>
      <vt:lpstr>'13-3.2020'!Print_Area</vt:lpstr>
      <vt:lpstr>'13-3.2021'!Print_Area</vt:lpstr>
      <vt:lpstr>'13-3.2022'!Print_Area</vt:lpstr>
      <vt:lpstr>'13-3.2023'!Print_Area</vt:lpstr>
      <vt:lpstr>'13-3.2024'!Print_Area</vt:lpstr>
      <vt:lpstr>'13-3-1.講師'!Print_Area</vt:lpstr>
      <vt:lpstr>'13-3-2.講師（平均）'!Print_Area</vt:lpstr>
      <vt:lpstr>'13-4.2020'!Print_Area</vt:lpstr>
      <vt:lpstr>'13-4.2021'!Print_Area</vt:lpstr>
      <vt:lpstr>'13-4.2022'!Print_Area</vt:lpstr>
      <vt:lpstr>'13-4.2023'!Print_Area</vt:lpstr>
      <vt:lpstr>'13-4.2024'!Print_Area</vt:lpstr>
      <vt:lpstr>'13-4-1.助教'!Print_Area</vt:lpstr>
      <vt:lpstr>'13-4-2.助教（平均）'!Print_Area</vt:lpstr>
      <vt:lpstr>目次!Print_Area</vt:lpstr>
      <vt:lpstr>'13-1.2020'!Print_Titles</vt:lpstr>
      <vt:lpstr>'13-1.2021'!Print_Titles</vt:lpstr>
      <vt:lpstr>'13-1.2022'!Print_Titles</vt:lpstr>
      <vt:lpstr>'13-1.2023'!Print_Titles</vt:lpstr>
      <vt:lpstr>'13-1.2024'!Print_Titles</vt:lpstr>
      <vt:lpstr>'13-1-2.教授(平均)'!Print_Titles</vt:lpstr>
      <vt:lpstr>'13-2.2020'!Print_Titles</vt:lpstr>
      <vt:lpstr>'13-2.2021'!Print_Titles</vt:lpstr>
      <vt:lpstr>'13-2.2022'!Print_Titles</vt:lpstr>
      <vt:lpstr>'13-2.2023'!Print_Titles</vt:lpstr>
      <vt:lpstr>'13-2.2024'!Print_Titles</vt:lpstr>
      <vt:lpstr>'13-2-2.准教授（平均）'!Print_Titles</vt:lpstr>
      <vt:lpstr>'13-3.2020'!Print_Titles</vt:lpstr>
      <vt:lpstr>'13-3.2021'!Print_Titles</vt:lpstr>
      <vt:lpstr>'13-3.2022'!Print_Titles</vt:lpstr>
      <vt:lpstr>'13-3.2023'!Print_Titles</vt:lpstr>
      <vt:lpstr>'13-3.2024'!Print_Titles</vt:lpstr>
      <vt:lpstr>'13-3-2.講師（平均）'!Print_Titles</vt:lpstr>
      <vt:lpstr>'13-4.2020'!Print_Titles</vt:lpstr>
      <vt:lpstr>'13-4.2021'!Print_Titles</vt:lpstr>
      <vt:lpstr>'13-4.2022'!Print_Titles</vt:lpstr>
      <vt:lpstr>'13-4.2023'!Print_Titles</vt:lpstr>
      <vt:lpstr>'13-4.2024'!Print_Titles</vt:lpstr>
      <vt:lpstr>'13-4-2.助教（平均）'!Print_Titles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2025-10-01T00:40:17Z</cp:lastPrinted>
  <dcterms:created xsi:type="dcterms:W3CDTF">2022-12-06T08:39:19Z</dcterms:created>
  <dcterms:modified xsi:type="dcterms:W3CDTF">2025-10-22T00:46:38Z</dcterms:modified>
</cp:coreProperties>
</file>